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OneDrive\Documentos\Financeiros\"/>
    </mc:Choice>
  </mc:AlternateContent>
  <xr:revisionPtr revIDLastSave="0" documentId="11_C20070414777985984020430F2DB03C334D18579" xr6:coauthVersionLast="45" xr6:coauthVersionMax="45" xr10:uidLastSave="{00000000-0000-0000-0000-000000000000}"/>
  <bookViews>
    <workbookView xWindow="0" yWindow="0" windowWidth="14370" windowHeight="7665" tabRatio="782" firstSheet="188" activeTab="188" xr2:uid="{00000000-000D-0000-FFFF-FFFF00000000}"/>
  </bookViews>
  <sheets>
    <sheet name="12-04-2018" sheetId="145" r:id="rId1"/>
    <sheet name="01-05-2018" sheetId="146" r:id="rId2"/>
    <sheet name="02-05-2018" sheetId="147" r:id="rId3"/>
    <sheet name="12-05-2018" sheetId="1" r:id="rId4"/>
    <sheet name="20-05-2018" sheetId="2" r:id="rId5"/>
    <sheet name="30-05-2018" sheetId="3" r:id="rId6"/>
    <sheet name="01-06-2018" sheetId="148" r:id="rId7"/>
    <sheet name="07-06-2018" sheetId="4" r:id="rId8"/>
    <sheet name="10-06-2018" sheetId="5" r:id="rId9"/>
    <sheet name="11-06-2018" sheetId="149" r:id="rId10"/>
    <sheet name="17-06-2018" sheetId="6" r:id="rId11"/>
    <sheet name="23-06-2018" sheetId="7" r:id="rId12"/>
    <sheet name="28-06-2018" sheetId="8" r:id="rId13"/>
    <sheet name="30-06-2018" sheetId="150" r:id="rId14"/>
    <sheet name="03-07-2018" sheetId="151" r:id="rId15"/>
    <sheet name="10-07-2018" sheetId="9" r:id="rId16"/>
    <sheet name="14-07-2018" sheetId="10" r:id="rId17"/>
    <sheet name="21-07-2018" sheetId="11" r:id="rId18"/>
    <sheet name="28-07-2018" sheetId="12" r:id="rId19"/>
    <sheet name="01-08-2018" sheetId="152" r:id="rId20"/>
    <sheet name="06-08-2018" sheetId="13" r:id="rId21"/>
    <sheet name="17-08-2018" sheetId="14" r:id="rId22"/>
    <sheet name="24-08-2018" sheetId="153" r:id="rId23"/>
    <sheet name="26-08-2018" sheetId="15" r:id="rId24"/>
    <sheet name="28-08-2018" sheetId="17" r:id="rId25"/>
    <sheet name="01-09-2018" sheetId="16" r:id="rId26"/>
    <sheet name="02-09-2018" sheetId="18" r:id="rId27"/>
    <sheet name="06-09-2018" sheetId="20" r:id="rId28"/>
    <sheet name="09-09-2018" sheetId="19" r:id="rId29"/>
    <sheet name="15-09-2018" sheetId="21" r:id="rId30"/>
    <sheet name="22-09-2018" sheetId="24" r:id="rId31"/>
    <sheet name="23-09-2018" sheetId="22" r:id="rId32"/>
    <sheet name="29-09-2018" sheetId="26" r:id="rId33"/>
    <sheet name="30-09-2018" sheetId="25" r:id="rId34"/>
    <sheet name="04-10-2018" sheetId="27" r:id="rId35"/>
    <sheet name="06-10-2018" sheetId="29" r:id="rId36"/>
    <sheet name="08-10-2018" sheetId="28" r:id="rId37"/>
    <sheet name="10-10-2018" sheetId="154" r:id="rId38"/>
    <sheet name="13-10-2018" sheetId="30" r:id="rId39"/>
    <sheet name="15-10-2018" sheetId="31" r:id="rId40"/>
    <sheet name="21-10-2018" sheetId="32" r:id="rId41"/>
    <sheet name="23-10-2018" sheetId="155" r:id="rId42"/>
    <sheet name="27-10-2018" sheetId="33" r:id="rId43"/>
    <sheet name="30-10-2018" sheetId="42" r:id="rId44"/>
    <sheet name="31-10-2018" sheetId="43" r:id="rId45"/>
    <sheet name="03-11-2018" sheetId="34" r:id="rId46"/>
    <sheet name="04-11-2018" sheetId="36" r:id="rId47"/>
    <sheet name="05-11-2018" sheetId="156" r:id="rId48"/>
    <sheet name="07-11-2018" sheetId="38" r:id="rId49"/>
    <sheet name="08-11-2018" sheetId="51" r:id="rId50"/>
    <sheet name="09-11-2018" sheetId="39" r:id="rId51"/>
    <sheet name="12-11-2018" sheetId="40" r:id="rId52"/>
    <sheet name="13-11-2018" sheetId="52" r:id="rId53"/>
    <sheet name="14-11-2018" sheetId="41" r:id="rId54"/>
    <sheet name="15-11-2018" sheetId="44" r:id="rId55"/>
    <sheet name="16-11-2018" sheetId="45" r:id="rId56"/>
    <sheet name="17-11-2018" sheetId="47" r:id="rId57"/>
    <sheet name="18-11-2018" sheetId="49" r:id="rId58"/>
    <sheet name="19-11-2018" sheetId="50" r:id="rId59"/>
    <sheet name="20-11-2018" sheetId="55" r:id="rId60"/>
    <sheet name="22-11-2018" sheetId="56" r:id="rId61"/>
    <sheet name="24-11-2018" sheetId="58" r:id="rId62"/>
    <sheet name="25-11-2018" sheetId="59" r:id="rId63"/>
    <sheet name="26-11-2018" sheetId="75" r:id="rId64"/>
    <sheet name="27-11-2018" sheetId="53" r:id="rId65"/>
    <sheet name="28-11-2018" sheetId="60" r:id="rId66"/>
    <sheet name="29-11-2018" sheetId="54" r:id="rId67"/>
    <sheet name="30-11-2018" sheetId="48" r:id="rId68"/>
    <sheet name="02-12-2018" sheetId="61" r:id="rId69"/>
    <sheet name="03-12-2018" sheetId="63" r:id="rId70"/>
    <sheet name="04-12-2018" sheetId="62" r:id="rId71"/>
    <sheet name="06-12-2018" sheetId="64" r:id="rId72"/>
    <sheet name="07-12-2018" sheetId="66" r:id="rId73"/>
    <sheet name="08-12-2018" sheetId="67" r:id="rId74"/>
    <sheet name="09-12-2018" sheetId="68" r:id="rId75"/>
    <sheet name="11-12-2018" sheetId="69" r:id="rId76"/>
    <sheet name="19-12-2018" sheetId="70" r:id="rId77"/>
    <sheet name="20-12-2018" sheetId="71" r:id="rId78"/>
    <sheet name="21-12-2018" sheetId="72" r:id="rId79"/>
    <sheet name="23-12-2018" sheetId="73" r:id="rId80"/>
    <sheet name="28-12-2018" sheetId="74" r:id="rId81"/>
    <sheet name="04-01-2019" sheetId="76" r:id="rId82"/>
    <sheet name="06-01-2019" sheetId="77" r:id="rId83"/>
    <sheet name="08-01-2019" sheetId="78" r:id="rId84"/>
    <sheet name="11-01-2019" sheetId="79" r:id="rId85"/>
    <sheet name="13-01-2019" sheetId="80" r:id="rId86"/>
    <sheet name="14-01-2019" sheetId="81" r:id="rId87"/>
    <sheet name="15-01-2019" sheetId="82" r:id="rId88"/>
    <sheet name="16-01-2019" sheetId="83" r:id="rId89"/>
    <sheet name="17-01-2019" sheetId="84" r:id="rId90"/>
    <sheet name="20-01-2019" sheetId="85" r:id="rId91"/>
    <sheet name="22-01-2019" sheetId="86" r:id="rId92"/>
    <sheet name="23-01-2019" sheetId="87" r:id="rId93"/>
    <sheet name="24-01-2019" sheetId="88" r:id="rId94"/>
    <sheet name="25-01-2019" sheetId="90" r:id="rId95"/>
    <sheet name="27-01-2019" sheetId="91" r:id="rId96"/>
    <sheet name="29-01-2019" sheetId="92" r:id="rId97"/>
    <sheet name="01-02-2019" sheetId="93" r:id="rId98"/>
    <sheet name="02-02-2019" sheetId="94" r:id="rId99"/>
    <sheet name="05-02-2019" sheetId="95" r:id="rId100"/>
    <sheet name="06-02-2019" sheetId="96" r:id="rId101"/>
    <sheet name="08-02-2019" sheetId="97" r:id="rId102"/>
    <sheet name="09-02-2019" sheetId="118" r:id="rId103"/>
    <sheet name="10-02-2019" sheetId="98" r:id="rId104"/>
    <sheet name="11-02-2019" sheetId="99" r:id="rId105"/>
    <sheet name="12-02-2019" sheetId="100" r:id="rId106"/>
    <sheet name="13-02-2019" sheetId="101" r:id="rId107"/>
    <sheet name="14-02-2019" sheetId="102" r:id="rId108"/>
    <sheet name="15-02-2019" sheetId="103" r:id="rId109"/>
    <sheet name="18-02-2019" sheetId="104" r:id="rId110"/>
    <sheet name="20-02-2019" sheetId="105" r:id="rId111"/>
    <sheet name="21-02-2019" sheetId="106" r:id="rId112"/>
    <sheet name="22-02-2019" sheetId="107" r:id="rId113"/>
    <sheet name="23-02-2019" sheetId="108" r:id="rId114"/>
    <sheet name="24-02-2019" sheetId="109" r:id="rId115"/>
    <sheet name="25-02-2019 C$" sheetId="117" r:id="rId116"/>
    <sheet name="25-02-2019 R$" sheetId="110" r:id="rId117"/>
    <sheet name="26-02-2019" sheetId="111" r:id="rId118"/>
    <sheet name="27-02-2019" sheetId="112" r:id="rId119"/>
    <sheet name="28-02-2019" sheetId="113" r:id="rId120"/>
    <sheet name="01-03-2019" sheetId="114" r:id="rId121"/>
    <sheet name="02-03-2019" sheetId="115" r:id="rId122"/>
    <sheet name="03-03-2019 R$" sheetId="116" r:id="rId123"/>
    <sheet name="03-03-2019 C$" sheetId="119" r:id="rId124"/>
    <sheet name="05-03-2019 R$" sheetId="134" r:id="rId125"/>
    <sheet name="05-03-2019 C$" sheetId="122" r:id="rId126"/>
    <sheet name="06-03-2019" sheetId="121" r:id="rId127"/>
    <sheet name="08-03-2019" sheetId="120" r:id="rId128"/>
    <sheet name="09-03-2019" sheetId="123" r:id="rId129"/>
    <sheet name="12-03-2019" sheetId="124" r:id="rId130"/>
    <sheet name="15-03-2019" sheetId="125" r:id="rId131"/>
    <sheet name="16-03-2019" sheetId="126" r:id="rId132"/>
    <sheet name="17-03-2019" sheetId="127" r:id="rId133"/>
    <sheet name="19-03-2019" sheetId="128" r:id="rId134"/>
    <sheet name="22-03-2019" sheetId="129" r:id="rId135"/>
    <sheet name="23-03-2019" sheetId="130" r:id="rId136"/>
    <sheet name="28-03-2019" sheetId="131" r:id="rId137"/>
    <sheet name="29-03-2019" sheetId="132" r:id="rId138"/>
    <sheet name="02-04-2019" sheetId="133" r:id="rId139"/>
    <sheet name="03-04-2019" sheetId="135" r:id="rId140"/>
    <sheet name="06-04-2019" sheetId="136" r:id="rId141"/>
    <sheet name="07-04-2019" sheetId="137" r:id="rId142"/>
    <sheet name="09-04-2019" sheetId="138" r:id="rId143"/>
    <sheet name="10-04-2019" sheetId="139" r:id="rId144"/>
    <sheet name="12-04-2019" sheetId="140" r:id="rId145"/>
    <sheet name="17-04-2018" sheetId="141" r:id="rId146"/>
    <sheet name="18-04-2019" sheetId="144" r:id="rId147"/>
    <sheet name="19-04-2019" sheetId="143" r:id="rId148"/>
    <sheet name="23-04-2019" sheetId="157" r:id="rId149"/>
    <sheet name="26-04-2019" sheetId="158" r:id="rId150"/>
    <sheet name="28-04-2019" sheetId="159" r:id="rId151"/>
    <sheet name="03-05-2019" sheetId="160" r:id="rId152"/>
    <sheet name="08-05-2019" sheetId="161" r:id="rId153"/>
    <sheet name="10-05-2019" sheetId="162" r:id="rId154"/>
    <sheet name="11-05-2019" sheetId="163" r:id="rId155"/>
    <sheet name="12-05-2019" sheetId="164" r:id="rId156"/>
    <sheet name="15-05-2019" sheetId="165" r:id="rId157"/>
    <sheet name="17-05-2019" sheetId="166" r:id="rId158"/>
    <sheet name="19-05-2019" sheetId="167" r:id="rId159"/>
    <sheet name="20-05-2019" sheetId="206" r:id="rId160"/>
    <sheet name="21-05-2019" sheetId="168" r:id="rId161"/>
    <sheet name="22-05-2019" sheetId="169" r:id="rId162"/>
    <sheet name="23-05-2019" sheetId="170" r:id="rId163"/>
    <sheet name="24-05-2019" sheetId="171" r:id="rId164"/>
    <sheet name="25-05-2019" sheetId="172" r:id="rId165"/>
    <sheet name="27-05-2019" sheetId="188" r:id="rId166"/>
    <sheet name="28-05-2019" sheetId="173" r:id="rId167"/>
    <sheet name="29-05-2019" sheetId="174" r:id="rId168"/>
    <sheet name="30-05-2019" sheetId="205" r:id="rId169"/>
    <sheet name="31-05-2019" sheetId="175" r:id="rId170"/>
    <sheet name="01-06-2019" sheetId="176" r:id="rId171"/>
    <sheet name="02-06-2019" sheetId="177" r:id="rId172"/>
    <sheet name="03-06-2019" sheetId="178" r:id="rId173"/>
    <sheet name="06-06-2019" sheetId="179" r:id="rId174"/>
    <sheet name="07-06-2019" sheetId="180" r:id="rId175"/>
    <sheet name="09-06-2019" sheetId="181" r:id="rId176"/>
    <sheet name="11-06-2019" sheetId="182" r:id="rId177"/>
    <sheet name="12-06-2019" sheetId="183" r:id="rId178"/>
    <sheet name="13-06-2019" sheetId="189" r:id="rId179"/>
    <sheet name="14-06-2019" sheetId="184" r:id="rId180"/>
    <sheet name="18-06-2019" sheetId="185" r:id="rId181"/>
    <sheet name="19-06-2019" sheetId="186" r:id="rId182"/>
    <sheet name="21-06-2019" sheetId="187" r:id="rId183"/>
    <sheet name="23-06-2019" sheetId="190" r:id="rId184"/>
    <sheet name="25-06-2019" sheetId="191" r:id="rId185"/>
    <sheet name="26-06-2019" sheetId="192" r:id="rId186"/>
    <sheet name="27-06-2019" sheetId="193" r:id="rId187"/>
    <sheet name="28-06-2019" sheetId="194" r:id="rId188"/>
    <sheet name="29-06-2019" sheetId="195" r:id="rId189"/>
    <sheet name="30-06-2019" sheetId="196" r:id="rId190"/>
    <sheet name="01-07-2019" sheetId="197" r:id="rId191"/>
    <sheet name="02-07-2019" sheetId="198" r:id="rId192"/>
    <sheet name="03-07-2019" sheetId="199" r:id="rId193"/>
    <sheet name="07-07-2019" sheetId="200" r:id="rId194"/>
    <sheet name="10-07-2019" sheetId="201" r:id="rId195"/>
    <sheet name="12-07-2019" sheetId="202" r:id="rId196"/>
    <sheet name="14-07-2019" sheetId="203" r:id="rId197"/>
    <sheet name="16-07-2019" sheetId="204" r:id="rId19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" i="196" l="1"/>
  <c r="P47" i="196"/>
  <c r="P46" i="196"/>
  <c r="O12" i="205" l="1"/>
  <c r="N5" i="206"/>
  <c r="H2" i="206"/>
  <c r="N14" i="165"/>
  <c r="N16" i="165"/>
  <c r="H7" i="165"/>
  <c r="H2" i="205"/>
  <c r="O7" i="205" s="1"/>
  <c r="H3" i="206" l="1"/>
  <c r="H10" i="165"/>
  <c r="N13" i="165"/>
  <c r="H4" i="205"/>
  <c r="O9" i="205" s="1"/>
  <c r="H3" i="205"/>
  <c r="Q17" i="186"/>
  <c r="P56" i="193"/>
  <c r="N7" i="189"/>
  <c r="H5" i="205" l="1"/>
  <c r="O8" i="205"/>
  <c r="O10" i="205" s="1"/>
  <c r="P59" i="174" l="1"/>
  <c r="P58" i="174"/>
  <c r="P57" i="174"/>
  <c r="P56" i="174"/>
  <c r="H32" i="174"/>
  <c r="H33" i="174"/>
  <c r="P55" i="174"/>
  <c r="H21" i="174"/>
  <c r="P54" i="174"/>
  <c r="H17" i="174"/>
  <c r="P53" i="174"/>
  <c r="H16" i="174"/>
  <c r="H23" i="174"/>
  <c r="H24" i="174"/>
  <c r="P52" i="174"/>
  <c r="G2" i="174"/>
  <c r="H2" i="174"/>
  <c r="G3" i="174"/>
  <c r="H3" i="174"/>
  <c r="H4" i="174"/>
  <c r="H5" i="174"/>
  <c r="H6" i="174"/>
  <c r="H7" i="174"/>
  <c r="H8" i="174"/>
  <c r="H9" i="174"/>
  <c r="H10" i="174"/>
  <c r="H11" i="174"/>
  <c r="H12" i="174"/>
  <c r="H13" i="174"/>
  <c r="H14" i="174"/>
  <c r="H15" i="174"/>
  <c r="H18" i="174"/>
  <c r="H19" i="174"/>
  <c r="G20" i="174"/>
  <c r="H20" i="174"/>
  <c r="H22" i="174"/>
  <c r="H25" i="174"/>
  <c r="H26" i="174"/>
  <c r="H27" i="174"/>
  <c r="H28" i="174"/>
  <c r="H29" i="174"/>
  <c r="H30" i="174"/>
  <c r="H31" i="174"/>
  <c r="H34" i="174"/>
  <c r="H35" i="174"/>
  <c r="H36" i="174"/>
  <c r="H37" i="174"/>
  <c r="H39" i="174"/>
  <c r="H44" i="174"/>
  <c r="P51" i="174"/>
  <c r="Q54" i="172"/>
  <c r="Q53" i="172"/>
  <c r="Q52" i="172"/>
  <c r="Q51" i="172"/>
  <c r="Q50" i="172"/>
  <c r="Q49" i="172"/>
  <c r="Q48" i="172"/>
  <c r="Q47" i="172"/>
  <c r="Q46" i="172"/>
  <c r="Q45" i="172"/>
  <c r="Q44" i="172"/>
  <c r="Q43" i="172"/>
  <c r="Q42" i="172"/>
  <c r="Q41" i="172"/>
  <c r="Q40" i="172"/>
  <c r="Q30" i="171"/>
  <c r="Q29" i="171"/>
  <c r="Q28" i="171"/>
  <c r="Q27" i="171"/>
  <c r="Q26" i="171"/>
  <c r="Q25" i="171"/>
  <c r="Q24" i="171"/>
  <c r="Q23" i="171"/>
  <c r="Q22" i="171"/>
  <c r="Q21" i="171"/>
  <c r="Q20" i="171"/>
  <c r="Q20" i="170"/>
  <c r="Q19" i="170"/>
  <c r="Q18" i="170"/>
  <c r="Q17" i="170"/>
  <c r="Q16" i="170"/>
  <c r="Q15" i="170"/>
  <c r="Q14" i="170"/>
  <c r="P44" i="169"/>
  <c r="P43" i="169"/>
  <c r="P42" i="169"/>
  <c r="P41" i="169"/>
  <c r="P40" i="169"/>
  <c r="P39" i="169"/>
  <c r="P37" i="169"/>
  <c r="P22" i="167"/>
  <c r="P21" i="167"/>
  <c r="P20" i="167"/>
  <c r="O56" i="166"/>
  <c r="O55" i="166"/>
  <c r="O54" i="166"/>
  <c r="O53" i="166"/>
  <c r="O52" i="166"/>
  <c r="O51" i="166"/>
  <c r="O50" i="166"/>
  <c r="O49" i="166"/>
  <c r="O48" i="166"/>
  <c r="P17" i="164"/>
  <c r="P16" i="164"/>
  <c r="P15" i="164"/>
  <c r="P14" i="164"/>
  <c r="P13" i="164"/>
  <c r="P19" i="163"/>
  <c r="P18" i="163"/>
  <c r="P17" i="163"/>
  <c r="P16" i="163"/>
  <c r="P15" i="163"/>
  <c r="O51" i="162"/>
  <c r="O50" i="162"/>
  <c r="O49" i="162"/>
  <c r="O48" i="162"/>
  <c r="O47" i="162"/>
  <c r="O46" i="162"/>
  <c r="O45" i="162"/>
  <c r="O44" i="162"/>
  <c r="O43" i="162"/>
  <c r="O42" i="162"/>
  <c r="O41" i="162"/>
  <c r="O40" i="162"/>
  <c r="O39" i="162"/>
  <c r="Q19" i="161"/>
  <c r="Q78" i="160"/>
  <c r="H8" i="160"/>
  <c r="H9" i="160"/>
  <c r="H10" i="160"/>
  <c r="H11" i="160"/>
  <c r="H12" i="160"/>
  <c r="Q76" i="160"/>
  <c r="H13" i="160"/>
  <c r="Q77" i="160"/>
  <c r="H47" i="160"/>
  <c r="Q81" i="160"/>
  <c r="Q18" i="161"/>
  <c r="Q17" i="161"/>
  <c r="Q16" i="161"/>
  <c r="Q15" i="161"/>
  <c r="H3" i="161"/>
  <c r="H8" i="161"/>
  <c r="H2" i="160"/>
  <c r="Q72" i="160"/>
  <c r="H3" i="160"/>
  <c r="Q73" i="160"/>
  <c r="H4" i="160"/>
  <c r="Q74" i="160"/>
  <c r="H7" i="160"/>
  <c r="Q75" i="160"/>
  <c r="Q79" i="160"/>
  <c r="H18" i="160"/>
  <c r="H19" i="160"/>
  <c r="H20" i="160"/>
  <c r="H22" i="160"/>
  <c r="H23" i="160"/>
  <c r="H24" i="160"/>
  <c r="H25" i="160"/>
  <c r="H26" i="160"/>
  <c r="H27" i="160"/>
  <c r="H28" i="160"/>
  <c r="H29" i="160"/>
  <c r="G30" i="160"/>
  <c r="H30" i="160"/>
  <c r="G31" i="160"/>
  <c r="H31" i="160"/>
  <c r="H32" i="160"/>
  <c r="H33" i="160"/>
  <c r="H34" i="160"/>
  <c r="H35" i="160"/>
  <c r="H36" i="160"/>
  <c r="G37" i="160"/>
  <c r="H37" i="160"/>
  <c r="H38" i="160"/>
  <c r="H39" i="160"/>
  <c r="H40" i="160"/>
  <c r="H41" i="160"/>
  <c r="H42" i="160"/>
  <c r="H43" i="160"/>
  <c r="H44" i="160"/>
  <c r="H45" i="160"/>
  <c r="H46" i="160"/>
  <c r="Q80" i="160"/>
  <c r="Q82" i="160"/>
  <c r="Q83" i="160"/>
  <c r="H52" i="160"/>
  <c r="Q84" i="160"/>
  <c r="H57" i="160"/>
  <c r="Q85" i="160"/>
  <c r="H58" i="160"/>
  <c r="H59" i="160"/>
  <c r="Q86" i="160"/>
  <c r="H60" i="160"/>
  <c r="Q87" i="160"/>
  <c r="Q88" i="160"/>
  <c r="Q89" i="160"/>
  <c r="H65" i="160"/>
  <c r="Q90" i="160"/>
  <c r="Q91" i="160"/>
  <c r="O25" i="191"/>
  <c r="O24" i="191"/>
  <c r="O23" i="191"/>
  <c r="O22" i="191"/>
  <c r="O21" i="191"/>
  <c r="P43" i="196"/>
  <c r="P41" i="196"/>
  <c r="P45" i="196"/>
  <c r="P44" i="196"/>
  <c r="P42" i="196"/>
  <c r="P40" i="196"/>
  <c r="P39" i="196"/>
  <c r="P38" i="196"/>
  <c r="P37" i="196"/>
  <c r="P12" i="194"/>
  <c r="P11" i="194"/>
  <c r="P10" i="194"/>
  <c r="P9" i="194"/>
  <c r="H6" i="194"/>
  <c r="P45" i="193"/>
  <c r="P44" i="193"/>
  <c r="O17" i="192"/>
  <c r="O16" i="192"/>
  <c r="O15" i="192"/>
  <c r="O14" i="192"/>
  <c r="O13" i="192"/>
  <c r="O12" i="192"/>
  <c r="P29" i="190"/>
  <c r="P28" i="190"/>
  <c r="P27" i="190"/>
  <c r="P26" i="190"/>
  <c r="P25" i="190"/>
  <c r="P24" i="190"/>
  <c r="P23" i="190"/>
  <c r="P22" i="190"/>
  <c r="O55" i="187"/>
  <c r="O54" i="187"/>
  <c r="O53" i="187"/>
  <c r="O52" i="187"/>
  <c r="O51" i="187"/>
  <c r="O50" i="187"/>
  <c r="O49" i="187"/>
  <c r="O48" i="187"/>
  <c r="O47" i="187"/>
  <c r="O46" i="187"/>
  <c r="O45" i="187"/>
  <c r="O44" i="187"/>
  <c r="N16" i="185"/>
  <c r="N15" i="185"/>
  <c r="N14" i="185"/>
  <c r="N13" i="185"/>
  <c r="N12" i="185"/>
  <c r="N11" i="185"/>
  <c r="N10" i="185"/>
  <c r="N57" i="184"/>
  <c r="N56" i="184"/>
  <c r="N55" i="184"/>
  <c r="N54" i="184"/>
  <c r="N53" i="184"/>
  <c r="N51" i="184"/>
  <c r="N50" i="184"/>
  <c r="N49" i="184"/>
  <c r="N30" i="182"/>
  <c r="G22" i="182"/>
  <c r="H22" i="182"/>
  <c r="N32" i="182"/>
  <c r="H7" i="180"/>
  <c r="H2" i="178"/>
  <c r="H3" i="178"/>
  <c r="H4" i="178"/>
  <c r="H7" i="178"/>
  <c r="H10" i="178"/>
  <c r="H12" i="178"/>
  <c r="N14" i="178"/>
  <c r="N15" i="178"/>
  <c r="N16" i="178"/>
  <c r="O45" i="177"/>
  <c r="O44" i="177"/>
  <c r="H3" i="177"/>
  <c r="H4" i="177"/>
  <c r="H6" i="177"/>
  <c r="O22" i="176"/>
  <c r="O19" i="176"/>
  <c r="H3" i="176"/>
  <c r="O20" i="176"/>
  <c r="G2" i="176"/>
  <c r="H2" i="176"/>
  <c r="H6" i="176"/>
  <c r="H4" i="176"/>
  <c r="H7" i="176"/>
  <c r="H8" i="176"/>
  <c r="H15" i="203"/>
  <c r="H9" i="203"/>
  <c r="H8" i="203"/>
  <c r="H7" i="203"/>
  <c r="H6" i="203"/>
  <c r="H2" i="204"/>
  <c r="H3" i="204"/>
  <c r="H12" i="203"/>
  <c r="H13" i="203"/>
  <c r="N23" i="203"/>
  <c r="N22" i="203"/>
  <c r="N21" i="203"/>
  <c r="N20" i="203"/>
  <c r="N19" i="203"/>
  <c r="H5" i="203"/>
  <c r="H2" i="203"/>
  <c r="H47" i="202"/>
  <c r="H42" i="202"/>
  <c r="H41" i="202"/>
  <c r="H40" i="202"/>
  <c r="H45" i="202"/>
  <c r="G39" i="202"/>
  <c r="H39" i="202"/>
  <c r="H32" i="202"/>
  <c r="H30" i="202"/>
  <c r="H29" i="202"/>
  <c r="H28" i="202"/>
  <c r="G27" i="202"/>
  <c r="H27" i="202"/>
  <c r="G26" i="202"/>
  <c r="H26" i="202"/>
  <c r="H25" i="202"/>
  <c r="H23" i="202"/>
  <c r="H22" i="202"/>
  <c r="H21" i="202"/>
  <c r="G20" i="202"/>
  <c r="H20" i="202"/>
  <c r="H19" i="202"/>
  <c r="H18" i="202"/>
  <c r="H17" i="202"/>
  <c r="H16" i="202"/>
  <c r="H15" i="202"/>
  <c r="H14" i="202"/>
  <c r="H13" i="202"/>
  <c r="H12" i="202"/>
  <c r="H11" i="202"/>
  <c r="H10" i="202"/>
  <c r="H9" i="202"/>
  <c r="H7" i="202"/>
  <c r="H6" i="202"/>
  <c r="H5" i="202"/>
  <c r="H4" i="202"/>
  <c r="H3" i="202"/>
  <c r="H2" i="202"/>
  <c r="M50" i="202"/>
  <c r="H34" i="202"/>
  <c r="H8" i="202"/>
  <c r="H33" i="202"/>
  <c r="H31" i="202"/>
  <c r="H24" i="202"/>
  <c r="H23" i="201"/>
  <c r="H24" i="201"/>
  <c r="H22" i="201"/>
  <c r="H26" i="201"/>
  <c r="H25" i="201"/>
  <c r="H17" i="201"/>
  <c r="H18" i="201"/>
  <c r="H19" i="201"/>
  <c r="N17" i="203"/>
  <c r="H3" i="203"/>
  <c r="N18" i="203"/>
  <c r="H10" i="203"/>
  <c r="H37" i="202"/>
  <c r="M49" i="202"/>
  <c r="M51" i="202"/>
  <c r="H14" i="201"/>
  <c r="H13" i="201"/>
  <c r="H11" i="201"/>
  <c r="H7" i="201"/>
  <c r="H6" i="201"/>
  <c r="H5" i="201"/>
  <c r="H4" i="201"/>
  <c r="H3" i="201"/>
  <c r="H2" i="201"/>
  <c r="H27" i="201"/>
  <c r="H20" i="201"/>
  <c r="H12" i="201"/>
  <c r="H10" i="201"/>
  <c r="H15" i="201"/>
  <c r="N31" i="201"/>
  <c r="N29" i="201"/>
  <c r="N32" i="201"/>
  <c r="H30" i="200"/>
  <c r="H27" i="200"/>
  <c r="H28" i="200"/>
  <c r="H24" i="200"/>
  <c r="H21" i="200"/>
  <c r="H15" i="200"/>
  <c r="H16" i="200"/>
  <c r="H17" i="200"/>
  <c r="H18" i="200"/>
  <c r="H19" i="200"/>
  <c r="H7" i="200"/>
  <c r="H6" i="200"/>
  <c r="N24" i="203"/>
  <c r="H23" i="200"/>
  <c r="H22" i="200"/>
  <c r="H25" i="200"/>
  <c r="H10" i="200"/>
  <c r="H9" i="200"/>
  <c r="H8" i="200"/>
  <c r="H5" i="200"/>
  <c r="H4" i="200"/>
  <c r="H3" i="200"/>
  <c r="H2" i="200"/>
  <c r="H50" i="199"/>
  <c r="H45" i="199"/>
  <c r="H44" i="199"/>
  <c r="H43" i="199"/>
  <c r="H42" i="199"/>
  <c r="H41" i="199"/>
  <c r="N30" i="201"/>
  <c r="H8" i="201"/>
  <c r="H29" i="201"/>
  <c r="H12" i="200"/>
  <c r="H11" i="200"/>
  <c r="N34" i="200"/>
  <c r="H40" i="199"/>
  <c r="H39" i="199"/>
  <c r="H38" i="199"/>
  <c r="H37" i="199"/>
  <c r="H36" i="199"/>
  <c r="H35" i="199"/>
  <c r="H34" i="199"/>
  <c r="H33" i="199"/>
  <c r="H32" i="199"/>
  <c r="H31" i="199"/>
  <c r="N33" i="200"/>
  <c r="H13" i="200"/>
  <c r="N32" i="200"/>
  <c r="N35" i="200"/>
  <c r="H30" i="199"/>
  <c r="H29" i="199"/>
  <c r="H28" i="199"/>
  <c r="H27" i="199"/>
  <c r="H26" i="199"/>
  <c r="H25" i="199"/>
  <c r="H24" i="199"/>
  <c r="H23" i="199"/>
  <c r="G22" i="199"/>
  <c r="H22" i="199"/>
  <c r="H21" i="199"/>
  <c r="G20" i="199"/>
  <c r="H20" i="199"/>
  <c r="H19" i="199"/>
  <c r="H11" i="199"/>
  <c r="H8" i="199"/>
  <c r="H7" i="199"/>
  <c r="H6" i="199"/>
  <c r="H10" i="199"/>
  <c r="N57" i="199"/>
  <c r="N55" i="199"/>
  <c r="N54" i="199"/>
  <c r="H14" i="199"/>
  <c r="H12" i="199"/>
  <c r="H9" i="199"/>
  <c r="H13" i="199"/>
  <c r="H5" i="199"/>
  <c r="H2" i="199"/>
  <c r="H2" i="198"/>
  <c r="H3" i="198"/>
  <c r="H14" i="197"/>
  <c r="H15" i="197"/>
  <c r="H17" i="197"/>
  <c r="H9" i="197"/>
  <c r="H4" i="197"/>
  <c r="H3" i="197"/>
  <c r="N17" i="197"/>
  <c r="H2" i="197"/>
  <c r="H2" i="196"/>
  <c r="H3" i="196"/>
  <c r="H4" i="196"/>
  <c r="H5" i="196"/>
  <c r="H7" i="196"/>
  <c r="H8" i="196"/>
  <c r="H9" i="196"/>
  <c r="H10" i="196"/>
  <c r="H11" i="196"/>
  <c r="H12" i="196"/>
  <c r="H14" i="196"/>
  <c r="H15" i="196"/>
  <c r="H16" i="196"/>
  <c r="H17" i="196"/>
  <c r="H19" i="196"/>
  <c r="H20" i="196"/>
  <c r="H21" i="196"/>
  <c r="H22" i="196"/>
  <c r="H24" i="196"/>
  <c r="H25" i="196"/>
  <c r="H26" i="196"/>
  <c r="H27" i="196"/>
  <c r="H29" i="196"/>
  <c r="H30" i="196"/>
  <c r="H31" i="196"/>
  <c r="H32" i="196"/>
  <c r="H33" i="196"/>
  <c r="H35" i="196"/>
  <c r="N52" i="199"/>
  <c r="H3" i="199"/>
  <c r="N53" i="199"/>
  <c r="H17" i="199"/>
  <c r="N56" i="199"/>
  <c r="H48" i="199"/>
  <c r="N58" i="199"/>
  <c r="H11" i="197"/>
  <c r="H10" i="197"/>
  <c r="H6" i="197"/>
  <c r="H5" i="197"/>
  <c r="H7" i="197"/>
  <c r="H2" i="195"/>
  <c r="P38" i="195" s="1"/>
  <c r="H3" i="195"/>
  <c r="H5" i="195"/>
  <c r="H6" i="195"/>
  <c r="H7" i="195"/>
  <c r="H8" i="195"/>
  <c r="P40" i="195" s="1"/>
  <c r="H9" i="195"/>
  <c r="P41" i="195" s="1"/>
  <c r="H10" i="195"/>
  <c r="H12" i="195"/>
  <c r="H13" i="195"/>
  <c r="H14" i="195"/>
  <c r="H15" i="195"/>
  <c r="H16" i="195"/>
  <c r="P43" i="195" s="1"/>
  <c r="H17" i="195"/>
  <c r="P44" i="195" s="1"/>
  <c r="H18" i="195"/>
  <c r="H20" i="195"/>
  <c r="H21" i="195"/>
  <c r="H22" i="195"/>
  <c r="P46" i="195" s="1"/>
  <c r="H23" i="195"/>
  <c r="H24" i="195"/>
  <c r="H26" i="195"/>
  <c r="H27" i="195"/>
  <c r="P47" i="195" s="1"/>
  <c r="H28" i="195"/>
  <c r="H29" i="195"/>
  <c r="H30" i="195"/>
  <c r="H32" i="195"/>
  <c r="P48" i="195" s="1"/>
  <c r="H33" i="195"/>
  <c r="P49" i="195" s="1"/>
  <c r="H34" i="195"/>
  <c r="H36" i="195"/>
  <c r="H5" i="194"/>
  <c r="H4" i="194"/>
  <c r="H3" i="194"/>
  <c r="H2" i="194"/>
  <c r="H2" i="193"/>
  <c r="G3" i="193"/>
  <c r="H3" i="193"/>
  <c r="H4" i="193"/>
  <c r="H5" i="193"/>
  <c r="H6" i="193"/>
  <c r="H7" i="193"/>
  <c r="P40" i="193" s="1"/>
  <c r="H8" i="193"/>
  <c r="H9" i="193"/>
  <c r="P41" i="193" s="1"/>
  <c r="H10" i="193"/>
  <c r="H11" i="193"/>
  <c r="H12" i="193"/>
  <c r="H13" i="193"/>
  <c r="H14" i="193"/>
  <c r="H15" i="193"/>
  <c r="P42" i="193" s="1"/>
  <c r="G16" i="193"/>
  <c r="H16" i="193"/>
  <c r="G17" i="193"/>
  <c r="H17" i="193"/>
  <c r="G18" i="193"/>
  <c r="H18" i="193"/>
  <c r="H19" i="193"/>
  <c r="P43" i="193" s="1"/>
  <c r="H22" i="193"/>
  <c r="H24" i="193"/>
  <c r="P46" i="193" s="1"/>
  <c r="H25" i="193"/>
  <c r="P47" i="193" s="1"/>
  <c r="H26" i="193"/>
  <c r="P48" i="193" s="1"/>
  <c r="H27" i="193"/>
  <c r="H29" i="193"/>
  <c r="P49" i="193" s="1"/>
  <c r="H30" i="193"/>
  <c r="P50" i="193" s="1"/>
  <c r="H31" i="193"/>
  <c r="P51" i="193" s="1"/>
  <c r="H32" i="193"/>
  <c r="P52" i="193" s="1"/>
  <c r="H33" i="193"/>
  <c r="P53" i="193" s="1"/>
  <c r="H34" i="193"/>
  <c r="H36" i="193"/>
  <c r="N59" i="199"/>
  <c r="H12" i="197"/>
  <c r="H4" i="192"/>
  <c r="H3" i="192"/>
  <c r="H2" i="192"/>
  <c r="H5" i="192"/>
  <c r="H6" i="192"/>
  <c r="H7" i="192"/>
  <c r="H10" i="192"/>
  <c r="H19" i="191"/>
  <c r="H13" i="191"/>
  <c r="H14" i="191"/>
  <c r="H17" i="191"/>
  <c r="H8" i="191"/>
  <c r="H7" i="191"/>
  <c r="H6" i="191"/>
  <c r="H2" i="191"/>
  <c r="H3" i="191"/>
  <c r="H5" i="191"/>
  <c r="H4" i="191"/>
  <c r="H11" i="191"/>
  <c r="H5" i="190"/>
  <c r="H6" i="190"/>
  <c r="H7" i="190"/>
  <c r="H8" i="190"/>
  <c r="H9" i="190"/>
  <c r="H10" i="190"/>
  <c r="H11" i="190"/>
  <c r="H12" i="190"/>
  <c r="H15" i="190"/>
  <c r="H16" i="190"/>
  <c r="H17" i="190"/>
  <c r="H2" i="190"/>
  <c r="H3" i="190"/>
  <c r="H13" i="190"/>
  <c r="H18" i="190"/>
  <c r="H20" i="190"/>
  <c r="H2" i="189"/>
  <c r="N5" i="189"/>
  <c r="H3" i="189"/>
  <c r="G2" i="187"/>
  <c r="H2" i="187"/>
  <c r="H3" i="187"/>
  <c r="H4" i="187"/>
  <c r="H5" i="187"/>
  <c r="G6" i="187"/>
  <c r="H6" i="187"/>
  <c r="G7" i="187"/>
  <c r="H7" i="187"/>
  <c r="G8" i="187"/>
  <c r="H8" i="187"/>
  <c r="H9" i="187"/>
  <c r="H10" i="187"/>
  <c r="H11" i="187"/>
  <c r="H12" i="187"/>
  <c r="H13" i="187"/>
  <c r="H14" i="187"/>
  <c r="H15" i="187"/>
  <c r="H16" i="187"/>
  <c r="H17" i="187"/>
  <c r="H18" i="187"/>
  <c r="H19" i="187"/>
  <c r="H20" i="187"/>
  <c r="H21" i="187"/>
  <c r="H22" i="187"/>
  <c r="H23" i="187"/>
  <c r="H24" i="187"/>
  <c r="H25" i="187"/>
  <c r="H26" i="187"/>
  <c r="H27" i="187"/>
  <c r="H28" i="187"/>
  <c r="H29" i="187"/>
  <c r="H30" i="187"/>
  <c r="H31" i="187"/>
  <c r="H36" i="187"/>
  <c r="H37" i="187"/>
  <c r="H38" i="187"/>
  <c r="H39" i="187"/>
  <c r="H2" i="186"/>
  <c r="H3" i="186"/>
  <c r="H4" i="186"/>
  <c r="H7" i="186"/>
  <c r="H8" i="186"/>
  <c r="H9" i="186"/>
  <c r="H2" i="185"/>
  <c r="H3" i="185"/>
  <c r="H5" i="185"/>
  <c r="H4" i="185"/>
  <c r="H2" i="184"/>
  <c r="H3" i="184"/>
  <c r="H4" i="184"/>
  <c r="H5" i="184"/>
  <c r="H6" i="184"/>
  <c r="H7" i="184"/>
  <c r="H8" i="184"/>
  <c r="H9" i="184"/>
  <c r="H10" i="184"/>
  <c r="H11" i="184"/>
  <c r="H12" i="184"/>
  <c r="H13" i="184"/>
  <c r="H14" i="184"/>
  <c r="H15" i="184"/>
  <c r="H16" i="184"/>
  <c r="H17" i="184"/>
  <c r="H19" i="184"/>
  <c r="G20" i="184"/>
  <c r="H20" i="184"/>
  <c r="G21" i="184"/>
  <c r="H21" i="184"/>
  <c r="H23" i="184"/>
  <c r="G24" i="184"/>
  <c r="H24" i="184"/>
  <c r="G25" i="184"/>
  <c r="H25" i="184"/>
  <c r="H26" i="184"/>
  <c r="H27" i="184"/>
  <c r="H28" i="184"/>
  <c r="H29" i="184"/>
  <c r="H30" i="184"/>
  <c r="H31" i="184"/>
  <c r="H32" i="184"/>
  <c r="H33" i="184"/>
  <c r="H34" i="184"/>
  <c r="H35" i="184"/>
  <c r="H36" i="184"/>
  <c r="H37" i="184"/>
  <c r="H38" i="184"/>
  <c r="H39" i="184"/>
  <c r="H40" i="184"/>
  <c r="H41" i="184"/>
  <c r="H42" i="184"/>
  <c r="H43" i="184"/>
  <c r="H44" i="184"/>
  <c r="H18" i="184"/>
  <c r="H22" i="184"/>
  <c r="N52" i="184"/>
  <c r="H2" i="183"/>
  <c r="H3" i="183"/>
  <c r="H8" i="183"/>
  <c r="H9" i="183"/>
  <c r="H10" i="183"/>
  <c r="N17" i="183"/>
  <c r="H2" i="182"/>
  <c r="H3" i="182"/>
  <c r="N29" i="182"/>
  <c r="H8" i="182"/>
  <c r="H9" i="182"/>
  <c r="H13" i="182"/>
  <c r="H14" i="182"/>
  <c r="H15" i="182"/>
  <c r="H16" i="182"/>
  <c r="H17" i="182"/>
  <c r="H18" i="182"/>
  <c r="N31" i="182"/>
  <c r="N33" i="182"/>
  <c r="N10" i="181"/>
  <c r="H2" i="180"/>
  <c r="H3" i="180"/>
  <c r="H4" i="180"/>
  <c r="H5" i="180"/>
  <c r="H6" i="180"/>
  <c r="H8" i="180"/>
  <c r="H9" i="180"/>
  <c r="H10" i="180"/>
  <c r="H11" i="180"/>
  <c r="H12" i="180"/>
  <c r="G13" i="180"/>
  <c r="H13" i="180"/>
  <c r="G14" i="180"/>
  <c r="H14" i="180"/>
  <c r="G15" i="180"/>
  <c r="H15" i="180"/>
  <c r="H16" i="180"/>
  <c r="H21" i="180"/>
  <c r="H22" i="180"/>
  <c r="H23" i="180"/>
  <c r="N35" i="180"/>
  <c r="M10" i="179"/>
  <c r="M9" i="179"/>
  <c r="M8" i="179"/>
  <c r="H2" i="177"/>
  <c r="O43" i="177"/>
  <c r="H5" i="177"/>
  <c r="H7" i="177"/>
  <c r="H10" i="177"/>
  <c r="H13" i="177"/>
  <c r="H20" i="177"/>
  <c r="O46" i="177"/>
  <c r="H8" i="177"/>
  <c r="H11" i="177"/>
  <c r="H12" i="177"/>
  <c r="H14" i="177"/>
  <c r="O47" i="177"/>
  <c r="H9" i="177"/>
  <c r="H15" i="177"/>
  <c r="O48" i="177"/>
  <c r="H16" i="177"/>
  <c r="H21" i="177"/>
  <c r="H22" i="177"/>
  <c r="H23" i="177"/>
  <c r="H24" i="177"/>
  <c r="H25" i="177"/>
  <c r="H26" i="177"/>
  <c r="O49" i="177"/>
  <c r="H17" i="177"/>
  <c r="H18" i="177"/>
  <c r="O50" i="177"/>
  <c r="H31" i="177"/>
  <c r="G32" i="177"/>
  <c r="H32" i="177"/>
  <c r="G33" i="177"/>
  <c r="H33" i="177"/>
  <c r="O51" i="177"/>
  <c r="H38" i="177"/>
  <c r="O52" i="177"/>
  <c r="O53" i="177"/>
  <c r="H5" i="176"/>
  <c r="O21" i="176"/>
  <c r="H9" i="176"/>
  <c r="H11" i="176"/>
  <c r="H13" i="176"/>
  <c r="O23" i="176"/>
  <c r="H10" i="176"/>
  <c r="H12" i="176"/>
  <c r="O24" i="176"/>
  <c r="H14" i="176"/>
  <c r="O25" i="176"/>
  <c r="O26" i="176"/>
  <c r="N5" i="175"/>
  <c r="H38" i="174"/>
  <c r="H2" i="173"/>
  <c r="O15" i="173"/>
  <c r="H7" i="173"/>
  <c r="H8" i="173"/>
  <c r="O16" i="173"/>
  <c r="O17" i="173"/>
  <c r="N7" i="188"/>
  <c r="H2" i="172"/>
  <c r="H3" i="172"/>
  <c r="H4" i="172"/>
  <c r="H5" i="172"/>
  <c r="H8" i="172"/>
  <c r="H9" i="172"/>
  <c r="H10" i="172"/>
  <c r="H11" i="172"/>
  <c r="H12" i="172"/>
  <c r="H13" i="172"/>
  <c r="H14" i="172"/>
  <c r="H15" i="172"/>
  <c r="H16" i="172"/>
  <c r="H17" i="172"/>
  <c r="H20" i="172"/>
  <c r="H21" i="172"/>
  <c r="H22" i="172"/>
  <c r="H23" i="172"/>
  <c r="H26" i="172"/>
  <c r="H27" i="172"/>
  <c r="H28" i="172"/>
  <c r="H29" i="172"/>
  <c r="H32" i="172"/>
  <c r="H33" i="172"/>
  <c r="H2" i="171"/>
  <c r="H7" i="171"/>
  <c r="H8" i="171"/>
  <c r="H9" i="171"/>
  <c r="H10" i="171"/>
  <c r="H11" i="171"/>
  <c r="H12" i="171"/>
  <c r="H13" i="171"/>
  <c r="H2" i="170"/>
  <c r="H7" i="170"/>
  <c r="H2" i="169"/>
  <c r="H3" i="169"/>
  <c r="H5" i="169"/>
  <c r="H6" i="169"/>
  <c r="H7" i="169"/>
  <c r="H8" i="169"/>
  <c r="H9" i="169"/>
  <c r="H10" i="169"/>
  <c r="H11" i="169"/>
  <c r="H12" i="169"/>
  <c r="H13" i="169"/>
  <c r="H16" i="169"/>
  <c r="H18" i="169"/>
  <c r="H19" i="169"/>
  <c r="H20" i="169"/>
  <c r="H23" i="169"/>
  <c r="H25" i="169"/>
  <c r="H26" i="169"/>
  <c r="H29" i="169"/>
  <c r="H31" i="169"/>
  <c r="P33" i="169"/>
  <c r="P34" i="169"/>
  <c r="P35" i="169"/>
  <c r="P36" i="169"/>
  <c r="P38" i="169"/>
  <c r="H2" i="168"/>
  <c r="O5" i="168"/>
  <c r="H2" i="167"/>
  <c r="P16" i="167"/>
  <c r="H5" i="167"/>
  <c r="P17" i="167"/>
  <c r="G6" i="167"/>
  <c r="H6" i="167"/>
  <c r="H8" i="167"/>
  <c r="G9" i="167"/>
  <c r="H9" i="167"/>
  <c r="H7" i="167"/>
  <c r="P19" i="167"/>
  <c r="H2" i="166"/>
  <c r="H3" i="166"/>
  <c r="H4" i="166"/>
  <c r="H5" i="166"/>
  <c r="H6" i="166"/>
  <c r="H7" i="166"/>
  <c r="H8" i="166"/>
  <c r="G9" i="166"/>
  <c r="H9" i="166"/>
  <c r="H10" i="166"/>
  <c r="H11" i="166"/>
  <c r="H12" i="166"/>
  <c r="H13" i="166"/>
  <c r="H14" i="166"/>
  <c r="H15" i="166"/>
  <c r="H16" i="166"/>
  <c r="H17" i="166"/>
  <c r="H18" i="166"/>
  <c r="H19" i="166"/>
  <c r="H20" i="166"/>
  <c r="H21" i="166"/>
  <c r="G22" i="166"/>
  <c r="H22" i="166"/>
  <c r="G23" i="166"/>
  <c r="H23" i="166"/>
  <c r="G24" i="166"/>
  <c r="H24" i="166"/>
  <c r="G25" i="166"/>
  <c r="H25" i="166"/>
  <c r="H26" i="166"/>
  <c r="H27" i="166"/>
  <c r="H28" i="166"/>
  <c r="H29" i="166"/>
  <c r="H30" i="166"/>
  <c r="H31" i="166"/>
  <c r="H32" i="166"/>
  <c r="H33" i="166"/>
  <c r="H34" i="166"/>
  <c r="H35" i="166"/>
  <c r="H36" i="166"/>
  <c r="H37" i="166"/>
  <c r="H38" i="166"/>
  <c r="H39" i="166"/>
  <c r="H43" i="166"/>
  <c r="H40" i="166"/>
  <c r="H41" i="166"/>
  <c r="H42" i="166"/>
  <c r="H2" i="165"/>
  <c r="N12" i="165"/>
  <c r="H2" i="164"/>
  <c r="H3" i="164"/>
  <c r="H4" i="164"/>
  <c r="H5" i="164"/>
  <c r="H6" i="164"/>
  <c r="H7" i="164"/>
  <c r="H8" i="164"/>
  <c r="H2" i="163"/>
  <c r="P14" i="163"/>
  <c r="H5" i="163"/>
  <c r="H6" i="163"/>
  <c r="H7" i="163"/>
  <c r="H2" i="162"/>
  <c r="H3" i="162"/>
  <c r="H4" i="162"/>
  <c r="G5" i="162"/>
  <c r="H5" i="162"/>
  <c r="H6" i="162"/>
  <c r="G7" i="162"/>
  <c r="H7" i="162"/>
  <c r="H8" i="162"/>
  <c r="G9" i="162"/>
  <c r="H9" i="162"/>
  <c r="G10" i="162"/>
  <c r="H10" i="162"/>
  <c r="H12" i="162"/>
  <c r="H13" i="162"/>
  <c r="H14" i="162"/>
  <c r="H15" i="162"/>
  <c r="H16" i="162"/>
  <c r="H17" i="162"/>
  <c r="H18" i="162"/>
  <c r="H19" i="162"/>
  <c r="H20" i="162"/>
  <c r="H21" i="162"/>
  <c r="H26" i="162"/>
  <c r="H27" i="162"/>
  <c r="H30" i="162"/>
  <c r="H32" i="162"/>
  <c r="H11" i="162"/>
  <c r="H28" i="162"/>
  <c r="H29" i="162"/>
  <c r="H31" i="162"/>
  <c r="H2" i="161"/>
  <c r="H5" i="173"/>
  <c r="H11" i="173"/>
  <c r="H13" i="173"/>
  <c r="H2" i="188"/>
  <c r="H5" i="188"/>
  <c r="H34" i="187"/>
  <c r="H10" i="186"/>
  <c r="H5" i="186"/>
  <c r="H12" i="186"/>
  <c r="H8" i="185"/>
  <c r="H47" i="184"/>
  <c r="H6" i="183"/>
  <c r="H13" i="183"/>
  <c r="H15" i="183"/>
  <c r="H25" i="182"/>
  <c r="H6" i="182"/>
  <c r="H11" i="182"/>
  <c r="H20" i="182"/>
  <c r="H27" i="182"/>
  <c r="H8" i="181"/>
  <c r="H5" i="181"/>
  <c r="H3" i="181"/>
  <c r="H6" i="181"/>
  <c r="H4" i="181"/>
  <c r="H2" i="181"/>
  <c r="H24" i="180"/>
  <c r="H19" i="180"/>
  <c r="H31" i="180"/>
  <c r="H5" i="179"/>
  <c r="H4" i="179"/>
  <c r="H3" i="179"/>
  <c r="H2" i="179"/>
  <c r="H6" i="179"/>
  <c r="H29" i="177"/>
  <c r="H36" i="177"/>
  <c r="H39" i="177"/>
  <c r="H41" i="177"/>
  <c r="H17" i="176"/>
  <c r="H2" i="175"/>
  <c r="H3" i="175"/>
  <c r="H42" i="174"/>
  <c r="H47" i="174"/>
  <c r="H49" i="174"/>
  <c r="H36" i="172"/>
  <c r="H18" i="172"/>
  <c r="H6" i="172"/>
  <c r="H24" i="172"/>
  <c r="H30" i="172"/>
  <c r="H38" i="172"/>
  <c r="H16" i="171"/>
  <c r="H5" i="171"/>
  <c r="H18" i="171"/>
  <c r="H10" i="170"/>
  <c r="H5" i="170"/>
  <c r="H12" i="170"/>
  <c r="H3" i="168"/>
  <c r="H12" i="167"/>
  <c r="H3" i="167"/>
  <c r="H14" i="167"/>
  <c r="H46" i="166"/>
  <c r="H5" i="165"/>
  <c r="H11" i="164"/>
  <c r="H10" i="163"/>
  <c r="H3" i="163"/>
  <c r="H12" i="163"/>
  <c r="H24" i="162"/>
  <c r="H35" i="162"/>
  <c r="H37" i="162"/>
  <c r="H11" i="161"/>
  <c r="H6" i="161"/>
  <c r="H13" i="161"/>
  <c r="H5" i="160"/>
  <c r="H16" i="160"/>
  <c r="H50" i="160"/>
  <c r="H55" i="160"/>
  <c r="H63" i="160"/>
  <c r="H68" i="160"/>
  <c r="H70" i="160"/>
  <c r="H6" i="159"/>
  <c r="H5" i="159"/>
  <c r="H7" i="159"/>
  <c r="H9" i="159"/>
  <c r="H8" i="159"/>
  <c r="H12" i="159"/>
  <c r="H2" i="159"/>
  <c r="H3" i="159"/>
  <c r="H39" i="158"/>
  <c r="H38" i="158"/>
  <c r="H35" i="158"/>
  <c r="H34" i="158"/>
  <c r="H33" i="158"/>
  <c r="H32" i="158"/>
  <c r="H31" i="158"/>
  <c r="H29" i="158"/>
  <c r="H27" i="158"/>
  <c r="H26" i="158"/>
  <c r="H25" i="158"/>
  <c r="H24" i="158"/>
  <c r="H23" i="158"/>
  <c r="H22" i="158"/>
  <c r="H19" i="158"/>
  <c r="H17" i="158"/>
  <c r="H21" i="158"/>
  <c r="H16" i="158"/>
  <c r="H15" i="158"/>
  <c r="H14" i="158"/>
  <c r="G11" i="158"/>
  <c r="H11" i="158"/>
  <c r="G9" i="158"/>
  <c r="H9" i="158"/>
  <c r="G8" i="158"/>
  <c r="H8" i="158"/>
  <c r="G7" i="158"/>
  <c r="H7" i="158"/>
  <c r="H6" i="158"/>
  <c r="H40" i="158"/>
  <c r="H18" i="158"/>
  <c r="H13" i="158"/>
  <c r="H37" i="158"/>
  <c r="H36" i="158"/>
  <c r="H30" i="158"/>
  <c r="H20" i="158"/>
  <c r="H2" i="158"/>
  <c r="H28" i="158"/>
  <c r="H5" i="158"/>
  <c r="H4" i="158"/>
  <c r="H3" i="158"/>
  <c r="G12" i="158"/>
  <c r="H12" i="158"/>
  <c r="G10" i="158"/>
  <c r="H10" i="158"/>
  <c r="H43" i="158"/>
  <c r="G5" i="157"/>
  <c r="H19" i="143"/>
  <c r="H10" i="157"/>
  <c r="H9" i="157"/>
  <c r="H8" i="157"/>
  <c r="H7" i="157"/>
  <c r="H6" i="157"/>
  <c r="H5" i="157"/>
  <c r="H4" i="157"/>
  <c r="H3" i="157"/>
  <c r="H2" i="157"/>
  <c r="H13" i="157"/>
  <c r="H14" i="159"/>
  <c r="H8" i="63"/>
  <c r="H5" i="63"/>
  <c r="H6" i="63"/>
  <c r="H2" i="156"/>
  <c r="H3" i="156"/>
  <c r="H15" i="34"/>
  <c r="H14" i="34"/>
  <c r="H18" i="34"/>
  <c r="H2" i="155"/>
  <c r="H3" i="155"/>
  <c r="H6" i="155"/>
  <c r="H14" i="154"/>
  <c r="H15" i="154"/>
  <c r="H17" i="154"/>
  <c r="H9" i="154"/>
  <c r="H11" i="154"/>
  <c r="H10" i="154"/>
  <c r="H12" i="154"/>
  <c r="H2" i="154"/>
  <c r="H3" i="154"/>
  <c r="H4" i="154"/>
  <c r="H7" i="154"/>
  <c r="H4" i="153"/>
  <c r="H3" i="153"/>
  <c r="H5" i="153"/>
  <c r="H2" i="153"/>
  <c r="H6" i="153"/>
  <c r="H9" i="153"/>
  <c r="H2" i="152"/>
  <c r="H3" i="152"/>
  <c r="H2" i="151"/>
  <c r="H3" i="151"/>
  <c r="H2" i="150"/>
  <c r="H3" i="150"/>
  <c r="H4" i="150"/>
  <c r="H2" i="149"/>
  <c r="H3" i="149"/>
  <c r="H2" i="148"/>
  <c r="H3" i="148"/>
  <c r="H3" i="147"/>
  <c r="H4" i="147"/>
  <c r="H2" i="147"/>
  <c r="H2" i="146"/>
  <c r="H3" i="146"/>
  <c r="H12" i="145"/>
  <c r="H8" i="145"/>
  <c r="H9" i="145"/>
  <c r="H10" i="145"/>
  <c r="H5" i="145"/>
  <c r="H6" i="145"/>
  <c r="H2" i="145"/>
  <c r="H3" i="145"/>
  <c r="H14" i="143"/>
  <c r="H13" i="143"/>
  <c r="H11" i="143"/>
  <c r="H10" i="143"/>
  <c r="H8" i="143"/>
  <c r="H5" i="143"/>
  <c r="H22" i="144"/>
  <c r="H19" i="144"/>
  <c r="H18" i="144"/>
  <c r="H21" i="144"/>
  <c r="H17" i="144"/>
  <c r="H14" i="144"/>
  <c r="H12" i="144"/>
  <c r="H11" i="144"/>
  <c r="H10" i="144"/>
  <c r="H8" i="144"/>
  <c r="H7" i="144"/>
  <c r="H5" i="144"/>
  <c r="H20" i="144"/>
  <c r="H4" i="144"/>
  <c r="H9" i="144"/>
  <c r="H13" i="144"/>
  <c r="H15" i="144"/>
  <c r="G2" i="144"/>
  <c r="H2" i="144"/>
  <c r="G3" i="144"/>
  <c r="H3" i="144"/>
  <c r="H16" i="144"/>
  <c r="H6" i="144"/>
  <c r="H25" i="144"/>
  <c r="H3" i="141"/>
  <c r="H2" i="141"/>
  <c r="H32" i="140"/>
  <c r="G29" i="140"/>
  <c r="H29" i="140"/>
  <c r="G26" i="140"/>
  <c r="H27" i="140"/>
  <c r="H26" i="140"/>
  <c r="H23" i="140"/>
  <c r="H22" i="140"/>
  <c r="H21" i="140"/>
  <c r="H19" i="140"/>
  <c r="H16" i="140"/>
  <c r="H14" i="140"/>
  <c r="H13" i="140"/>
  <c r="H10" i="140"/>
  <c r="H9" i="140"/>
  <c r="H8" i="140"/>
  <c r="H7" i="140"/>
  <c r="H6" i="140"/>
  <c r="H5" i="140"/>
  <c r="H4" i="140"/>
  <c r="H3" i="140"/>
  <c r="H2" i="140"/>
  <c r="H2" i="143"/>
  <c r="H3" i="143"/>
  <c r="H12" i="143"/>
  <c r="H7" i="143"/>
  <c r="H6" i="143"/>
  <c r="H9" i="143"/>
  <c r="H17" i="143"/>
  <c r="H6" i="141"/>
  <c r="H11" i="140"/>
  <c r="G30" i="140"/>
  <c r="H30" i="140"/>
  <c r="G24" i="140"/>
  <c r="H24" i="140"/>
  <c r="H18" i="140"/>
  <c r="H17" i="140"/>
  <c r="H20" i="140"/>
  <c r="H31" i="140"/>
  <c r="H28" i="140"/>
  <c r="H12" i="140"/>
  <c r="H15" i="140"/>
  <c r="H25" i="140"/>
  <c r="H35" i="140"/>
  <c r="H3" i="139"/>
  <c r="H2" i="139"/>
  <c r="H6" i="139"/>
  <c r="H2" i="138"/>
  <c r="H3" i="138"/>
  <c r="H10" i="137"/>
  <c r="G9" i="137"/>
  <c r="H9" i="137"/>
  <c r="G4" i="137"/>
  <c r="G6" i="137"/>
  <c r="H7" i="137"/>
  <c r="H6" i="137"/>
  <c r="H5" i="137"/>
  <c r="H4" i="137"/>
  <c r="H2" i="137"/>
  <c r="H3" i="137"/>
  <c r="H10" i="136"/>
  <c r="H9" i="136"/>
  <c r="H8" i="136"/>
  <c r="G6" i="136"/>
  <c r="H6" i="136"/>
  <c r="H7" i="136"/>
  <c r="H5" i="136"/>
  <c r="H3" i="136"/>
  <c r="H2" i="136"/>
  <c r="H4" i="136"/>
  <c r="H11" i="136"/>
  <c r="H14" i="136"/>
  <c r="H3" i="135"/>
  <c r="H2" i="135"/>
  <c r="H6" i="135"/>
  <c r="H5" i="134"/>
  <c r="H3" i="134"/>
  <c r="H2" i="134"/>
  <c r="H4" i="134"/>
  <c r="H6" i="134"/>
  <c r="H32" i="111"/>
  <c r="H29" i="111"/>
  <c r="H30" i="111"/>
  <c r="H24" i="111"/>
  <c r="H25" i="111"/>
  <c r="H27" i="111"/>
  <c r="H7" i="111"/>
  <c r="H8" i="111"/>
  <c r="H2" i="111"/>
  <c r="H3" i="111"/>
  <c r="H4" i="111"/>
  <c r="H5" i="111"/>
  <c r="H10" i="111"/>
  <c r="H11" i="111"/>
  <c r="H13" i="111"/>
  <c r="H14" i="111"/>
  <c r="H15" i="111"/>
  <c r="H16" i="111"/>
  <c r="H17" i="111"/>
  <c r="H19" i="111"/>
  <c r="H20" i="111"/>
  <c r="H21" i="111"/>
  <c r="H22" i="111"/>
  <c r="H17" i="133"/>
  <c r="H20" i="133"/>
  <c r="H2" i="133"/>
  <c r="H3" i="133"/>
  <c r="H4" i="133"/>
  <c r="H7" i="133"/>
  <c r="G9" i="133"/>
  <c r="H9" i="133"/>
  <c r="H10" i="133"/>
  <c r="H11" i="133"/>
  <c r="H12" i="133"/>
  <c r="H15" i="133"/>
  <c r="H22" i="133"/>
  <c r="H38" i="132"/>
  <c r="H36" i="132"/>
  <c r="H35" i="132"/>
  <c r="H34" i="132"/>
  <c r="H32" i="132"/>
  <c r="H31" i="132"/>
  <c r="H30" i="132"/>
  <c r="H29" i="132"/>
  <c r="H28" i="132"/>
  <c r="H25" i="132"/>
  <c r="H24" i="132"/>
  <c r="H23" i="132"/>
  <c r="H22" i="132"/>
  <c r="H18" i="132"/>
  <c r="H17" i="132"/>
  <c r="H15" i="132"/>
  <c r="H14" i="132"/>
  <c r="H13" i="132"/>
  <c r="G12" i="132"/>
  <c r="H12" i="132"/>
  <c r="G10" i="132"/>
  <c r="H10" i="132"/>
  <c r="H9" i="132"/>
  <c r="H8" i="132"/>
  <c r="G4" i="132"/>
  <c r="H4" i="132"/>
  <c r="G3" i="132"/>
  <c r="H3" i="132"/>
  <c r="G2" i="132"/>
  <c r="H44" i="132"/>
  <c r="H45" i="132"/>
  <c r="H2" i="132"/>
  <c r="H5" i="132"/>
  <c r="H6" i="132"/>
  <c r="H20" i="132"/>
  <c r="H33" i="132"/>
  <c r="H7" i="132"/>
  <c r="H27" i="132"/>
  <c r="H37" i="132"/>
  <c r="H16" i="132"/>
  <c r="H21" i="132"/>
  <c r="H26" i="132"/>
  <c r="G11" i="132"/>
  <c r="H11" i="132"/>
  <c r="H19" i="132"/>
  <c r="H39" i="132"/>
  <c r="H42" i="132"/>
  <c r="H47" i="132"/>
  <c r="H5" i="131"/>
  <c r="H53" i="130"/>
  <c r="H51" i="130"/>
  <c r="H47" i="130"/>
  <c r="H46" i="130"/>
  <c r="H44" i="130"/>
  <c r="H43" i="130"/>
  <c r="H45" i="130"/>
  <c r="H26" i="130"/>
  <c r="H27" i="130"/>
  <c r="H28" i="130"/>
  <c r="H29" i="130"/>
  <c r="H11" i="130"/>
  <c r="H12" i="130"/>
  <c r="H13" i="130"/>
  <c r="H14" i="130"/>
  <c r="H15" i="130"/>
  <c r="H16" i="130"/>
  <c r="H17" i="130"/>
  <c r="H18" i="130"/>
  <c r="H19" i="130"/>
  <c r="H20" i="130"/>
  <c r="H21" i="130"/>
  <c r="H22" i="130"/>
  <c r="H23" i="130"/>
  <c r="H24" i="130"/>
  <c r="H25" i="130"/>
  <c r="H33" i="130"/>
  <c r="H35" i="130"/>
  <c r="H36" i="130"/>
  <c r="H37" i="130"/>
  <c r="G40" i="130"/>
  <c r="H40" i="130"/>
  <c r="H41" i="130"/>
  <c r="G5" i="130"/>
  <c r="H2" i="130"/>
  <c r="H3" i="130"/>
  <c r="H4" i="130"/>
  <c r="H5" i="130"/>
  <c r="H6" i="130"/>
  <c r="H9" i="130"/>
  <c r="H27" i="129"/>
  <c r="H26" i="129"/>
  <c r="G21" i="129"/>
  <c r="H21" i="129"/>
  <c r="H20" i="129"/>
  <c r="G17" i="129"/>
  <c r="H17" i="129"/>
  <c r="G16" i="129"/>
  <c r="H16" i="129"/>
  <c r="H14" i="129"/>
  <c r="H13" i="129"/>
  <c r="H7" i="129"/>
  <c r="H6" i="129"/>
  <c r="H5" i="129"/>
  <c r="H4" i="129"/>
  <c r="H3" i="129"/>
  <c r="H2" i="129"/>
  <c r="H9" i="129"/>
  <c r="H12" i="129"/>
  <c r="H19" i="129"/>
  <c r="H10" i="129"/>
  <c r="H23" i="129"/>
  <c r="H24" i="129"/>
  <c r="H11" i="129"/>
  <c r="H25" i="129"/>
  <c r="H22" i="129"/>
  <c r="G18" i="129"/>
  <c r="H18" i="129"/>
  <c r="H15" i="129"/>
  <c r="H8" i="129"/>
  <c r="H28" i="129"/>
  <c r="H31" i="129"/>
  <c r="H10" i="128"/>
  <c r="H8" i="128"/>
  <c r="H2" i="128"/>
  <c r="H3" i="128"/>
  <c r="H24" i="127"/>
  <c r="H30" i="127"/>
  <c r="H8" i="127"/>
  <c r="H29" i="127"/>
  <c r="H31" i="127"/>
  <c r="H34" i="127"/>
  <c r="H36" i="127"/>
  <c r="H28" i="127"/>
  <c r="H27" i="127"/>
  <c r="H26" i="127"/>
  <c r="H25" i="127"/>
  <c r="H23" i="127"/>
  <c r="H22" i="127"/>
  <c r="H21" i="127"/>
  <c r="H20" i="127"/>
  <c r="H19" i="127"/>
  <c r="H18" i="127"/>
  <c r="H17" i="127"/>
  <c r="H16" i="127"/>
  <c r="H15" i="127"/>
  <c r="H14" i="127"/>
  <c r="H13" i="127"/>
  <c r="H12" i="127"/>
  <c r="H11" i="127"/>
  <c r="H10" i="127"/>
  <c r="H9" i="127"/>
  <c r="G3" i="127"/>
  <c r="H3" i="127"/>
  <c r="H2" i="127"/>
  <c r="H6" i="127"/>
  <c r="H21" i="126"/>
  <c r="H20" i="126"/>
  <c r="H19" i="126"/>
  <c r="H18" i="126"/>
  <c r="H17" i="126"/>
  <c r="H16" i="126"/>
  <c r="H15" i="126"/>
  <c r="H14" i="126"/>
  <c r="H13" i="126"/>
  <c r="H12" i="126"/>
  <c r="H26" i="126"/>
  <c r="H27" i="126"/>
  <c r="G10" i="126"/>
  <c r="H11" i="126"/>
  <c r="H10" i="126"/>
  <c r="H9" i="126"/>
  <c r="H8" i="126"/>
  <c r="H7" i="126"/>
  <c r="G6" i="126"/>
  <c r="H6" i="126"/>
  <c r="H2" i="126"/>
  <c r="H3" i="126"/>
  <c r="H5" i="126"/>
  <c r="H24" i="126"/>
  <c r="H29" i="126"/>
  <c r="H52" i="125"/>
  <c r="H50" i="125"/>
  <c r="H18" i="125"/>
  <c r="H19" i="125"/>
  <c r="H30" i="125"/>
  <c r="H32" i="125"/>
  <c r="H2" i="125"/>
  <c r="H5" i="125"/>
  <c r="H38" i="125"/>
  <c r="H40" i="125"/>
  <c r="H43" i="125"/>
  <c r="H47" i="125"/>
  <c r="H46" i="125"/>
  <c r="G45" i="125"/>
  <c r="H45" i="125"/>
  <c r="H34" i="125"/>
  <c r="H33" i="125"/>
  <c r="H31" i="125"/>
  <c r="H29" i="125"/>
  <c r="H28" i="125"/>
  <c r="H27" i="125"/>
  <c r="H26" i="125"/>
  <c r="H25" i="125"/>
  <c r="H24" i="125"/>
  <c r="H23" i="125"/>
  <c r="H22" i="125"/>
  <c r="H17" i="125"/>
  <c r="H16" i="125"/>
  <c r="H15" i="125"/>
  <c r="G14" i="125"/>
  <c r="H14" i="125"/>
  <c r="H13" i="125"/>
  <c r="H11" i="125"/>
  <c r="H10" i="125"/>
  <c r="H4" i="125"/>
  <c r="G20" i="125"/>
  <c r="H20" i="125"/>
  <c r="H7" i="125"/>
  <c r="H8" i="125"/>
  <c r="H9" i="125"/>
  <c r="H12" i="125"/>
  <c r="H6" i="125"/>
  <c r="H3" i="125"/>
  <c r="G21" i="125"/>
  <c r="H21" i="125"/>
  <c r="H35" i="125"/>
  <c r="H2" i="124"/>
  <c r="H3" i="124"/>
  <c r="H6" i="123"/>
  <c r="H5" i="123"/>
  <c r="H4" i="123"/>
  <c r="H3" i="123"/>
  <c r="H2" i="123"/>
  <c r="H9" i="123"/>
  <c r="H2" i="122"/>
  <c r="H5" i="122"/>
  <c r="H20" i="120"/>
  <c r="H52" i="120"/>
  <c r="G48" i="120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19" i="120"/>
  <c r="H16" i="120"/>
  <c r="H17" i="120"/>
  <c r="H18" i="120"/>
  <c r="H15" i="120"/>
  <c r="G14" i="120"/>
  <c r="H14" i="120"/>
  <c r="G13" i="120"/>
  <c r="H13" i="120"/>
  <c r="G12" i="120"/>
  <c r="H12" i="120"/>
  <c r="G11" i="120"/>
  <c r="H11" i="120"/>
  <c r="G10" i="120"/>
  <c r="H10" i="120"/>
  <c r="H9" i="120"/>
  <c r="H8" i="120"/>
  <c r="H7" i="120"/>
  <c r="H6" i="120"/>
  <c r="H5" i="120"/>
  <c r="H4" i="120"/>
  <c r="H3" i="120"/>
  <c r="H2" i="120"/>
  <c r="H18" i="121"/>
  <c r="H12" i="121"/>
  <c r="H13" i="121"/>
  <c r="H16" i="121"/>
  <c r="H2" i="121"/>
  <c r="H4" i="121"/>
  <c r="H6" i="121"/>
  <c r="H7" i="121"/>
  <c r="H10" i="121"/>
  <c r="H22" i="113"/>
  <c r="H2" i="113"/>
  <c r="H3" i="113"/>
  <c r="H2" i="98"/>
  <c r="H3" i="98"/>
  <c r="H20" i="98"/>
  <c r="H5" i="98"/>
  <c r="H6" i="98"/>
  <c r="H49" i="120"/>
  <c r="H21" i="119"/>
  <c r="H26" i="119"/>
  <c r="H25" i="119"/>
  <c r="G24" i="119"/>
  <c r="H24" i="119"/>
  <c r="H23" i="119"/>
  <c r="H20" i="119"/>
  <c r="H19" i="119"/>
  <c r="H18" i="119"/>
  <c r="H16" i="119"/>
  <c r="H15" i="119"/>
  <c r="H14" i="119"/>
  <c r="H13" i="119"/>
  <c r="H12" i="119"/>
  <c r="H5" i="119"/>
  <c r="H8" i="119"/>
  <c r="H11" i="119"/>
  <c r="H27" i="119"/>
  <c r="H10" i="119"/>
  <c r="H17" i="119"/>
  <c r="H22" i="119"/>
  <c r="H30" i="119"/>
  <c r="H2" i="119"/>
  <c r="H3" i="119"/>
  <c r="H32" i="119"/>
  <c r="H2" i="118"/>
  <c r="H3" i="118"/>
  <c r="H5" i="118"/>
  <c r="H2" i="117"/>
  <c r="H3" i="117"/>
  <c r="H4" i="117"/>
  <c r="H3" i="116"/>
  <c r="H2" i="116"/>
  <c r="H4" i="116"/>
  <c r="H5" i="116"/>
  <c r="H7" i="116"/>
  <c r="H8" i="116"/>
  <c r="H9" i="116"/>
  <c r="H11" i="116"/>
  <c r="H10" i="115"/>
  <c r="H6" i="115"/>
  <c r="H7" i="115"/>
  <c r="H8" i="115"/>
  <c r="H3" i="115"/>
  <c r="H4" i="115"/>
  <c r="H2" i="115"/>
  <c r="H2" i="114"/>
  <c r="H3" i="114"/>
  <c r="H5" i="113"/>
  <c r="H6" i="113"/>
  <c r="H7" i="113"/>
  <c r="H9" i="113"/>
  <c r="H10" i="113"/>
  <c r="H11" i="113"/>
  <c r="H13" i="113"/>
  <c r="H14" i="113"/>
  <c r="H15" i="113"/>
  <c r="H16" i="113"/>
  <c r="H17" i="113"/>
  <c r="H18" i="113"/>
  <c r="H19" i="113"/>
  <c r="H20" i="113"/>
  <c r="H2" i="112"/>
  <c r="H3" i="112"/>
  <c r="H4" i="112"/>
  <c r="H5" i="112"/>
  <c r="H6" i="112"/>
  <c r="H7" i="112"/>
  <c r="H8" i="112"/>
  <c r="H9" i="112"/>
  <c r="H10" i="112"/>
  <c r="H11" i="112"/>
  <c r="H13" i="112"/>
  <c r="H14" i="112"/>
  <c r="H15" i="112"/>
  <c r="H16" i="112"/>
  <c r="H17" i="112"/>
  <c r="H18" i="112"/>
  <c r="H20" i="112"/>
  <c r="H21" i="112"/>
  <c r="H23" i="112"/>
  <c r="H2" i="110"/>
  <c r="H3" i="110"/>
  <c r="H29" i="109"/>
  <c r="H33" i="109"/>
  <c r="H34" i="109"/>
  <c r="H36" i="109"/>
  <c r="H37" i="109"/>
  <c r="H38" i="109"/>
  <c r="H2" i="109"/>
  <c r="H3" i="109"/>
  <c r="H8" i="109"/>
  <c r="H9" i="109"/>
  <c r="H5" i="109"/>
  <c r="H6" i="109"/>
  <c r="H11" i="109"/>
  <c r="H12" i="109"/>
  <c r="H14" i="109"/>
  <c r="H15" i="109"/>
  <c r="H17" i="109"/>
  <c r="H18" i="109"/>
  <c r="H20" i="109"/>
  <c r="H21" i="109"/>
  <c r="H23" i="109"/>
  <c r="H24" i="109"/>
  <c r="H26" i="109"/>
  <c r="H27" i="109"/>
  <c r="H28" i="109"/>
  <c r="H30" i="109"/>
  <c r="H31" i="109"/>
  <c r="H40" i="109"/>
  <c r="H15" i="108"/>
  <c r="H16" i="108"/>
  <c r="H17" i="108"/>
  <c r="H18" i="108"/>
  <c r="H19" i="108"/>
  <c r="H20" i="108"/>
  <c r="H21" i="108"/>
  <c r="H22" i="108"/>
  <c r="H23" i="108"/>
  <c r="H24" i="108"/>
  <c r="H25" i="108"/>
  <c r="H26" i="108"/>
  <c r="H28" i="108"/>
  <c r="H8" i="108"/>
  <c r="H9" i="108"/>
  <c r="H10" i="108"/>
  <c r="H12" i="108"/>
  <c r="H13" i="108"/>
  <c r="H11" i="108"/>
  <c r="H2" i="108"/>
  <c r="H3" i="108"/>
  <c r="H4" i="108"/>
  <c r="H5" i="108"/>
  <c r="H6" i="108"/>
  <c r="H9" i="107"/>
  <c r="H10" i="107"/>
  <c r="H8" i="107"/>
  <c r="H2" i="107"/>
  <c r="H3" i="107"/>
  <c r="H4" i="107"/>
  <c r="H5" i="107"/>
  <c r="H6" i="107"/>
  <c r="H12" i="107"/>
  <c r="H29" i="106"/>
  <c r="H26" i="106"/>
  <c r="H23" i="106"/>
  <c r="H17" i="106"/>
  <c r="H14" i="106"/>
  <c r="H11" i="106"/>
  <c r="H8" i="106"/>
  <c r="H9" i="106"/>
  <c r="H5" i="106"/>
  <c r="H6" i="106"/>
  <c r="H12" i="106"/>
  <c r="H15" i="106"/>
  <c r="H18" i="106"/>
  <c r="H20" i="106"/>
  <c r="H21" i="106"/>
  <c r="H24" i="106"/>
  <c r="H27" i="106"/>
  <c r="H2" i="106"/>
  <c r="H3" i="106"/>
  <c r="H15" i="105"/>
  <c r="H16" i="105"/>
  <c r="H2" i="105"/>
  <c r="H3" i="105"/>
  <c r="H4" i="105"/>
  <c r="H5" i="105"/>
  <c r="H6" i="105"/>
  <c r="H9" i="105"/>
  <c r="H7" i="105"/>
  <c r="H8" i="105"/>
  <c r="H10" i="105"/>
  <c r="H11" i="105"/>
  <c r="H12" i="105"/>
  <c r="H13" i="105"/>
  <c r="H18" i="105"/>
  <c r="H2" i="104"/>
  <c r="H3" i="104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H13" i="103"/>
  <c r="H12" i="103"/>
  <c r="H9" i="103"/>
  <c r="H2" i="103"/>
  <c r="H3" i="103"/>
  <c r="H5" i="103"/>
  <c r="H6" i="103"/>
  <c r="H7" i="103"/>
  <c r="H8" i="103"/>
  <c r="H10" i="103"/>
  <c r="H11" i="103"/>
  <c r="H14" i="103"/>
  <c r="H15" i="103"/>
  <c r="H16" i="103"/>
  <c r="H34" i="103"/>
  <c r="H2" i="102"/>
  <c r="H3" i="102"/>
  <c r="H11" i="101"/>
  <c r="H10" i="101"/>
  <c r="H9" i="101"/>
  <c r="H8" i="101"/>
  <c r="H7" i="101"/>
  <c r="H6" i="101"/>
  <c r="H13" i="101"/>
  <c r="H14" i="101"/>
  <c r="H2" i="101"/>
  <c r="H3" i="101"/>
  <c r="H4" i="101"/>
  <c r="H5" i="101"/>
  <c r="H16" i="101"/>
  <c r="H11" i="100"/>
  <c r="H2" i="100"/>
  <c r="H3" i="100"/>
  <c r="H5" i="100"/>
  <c r="H6" i="100"/>
  <c r="H7" i="100"/>
  <c r="H8" i="100"/>
  <c r="H9" i="100"/>
  <c r="H63" i="99"/>
  <c r="H60" i="99"/>
  <c r="H61" i="99"/>
  <c r="H57" i="99"/>
  <c r="H58" i="99"/>
  <c r="H54" i="99"/>
  <c r="H55" i="99"/>
  <c r="H51" i="99"/>
  <c r="H52" i="99"/>
  <c r="H48" i="99"/>
  <c r="H49" i="99"/>
  <c r="H41" i="99"/>
  <c r="H42" i="99"/>
  <c r="H43" i="99"/>
  <c r="H44" i="99"/>
  <c r="H45" i="99"/>
  <c r="H46" i="99"/>
  <c r="H38" i="99"/>
  <c r="H39" i="99"/>
  <c r="H35" i="99"/>
  <c r="H36" i="99"/>
  <c r="H32" i="99"/>
  <c r="H33" i="99"/>
  <c r="H29" i="99"/>
  <c r="H30" i="99"/>
  <c r="H26" i="99"/>
  <c r="H27" i="99"/>
  <c r="H23" i="99"/>
  <c r="H24" i="99"/>
  <c r="H20" i="99"/>
  <c r="H21" i="99"/>
  <c r="H17" i="99"/>
  <c r="H18" i="99"/>
  <c r="H14" i="99"/>
  <c r="H15" i="99"/>
  <c r="H2" i="99"/>
  <c r="H3" i="99"/>
  <c r="H5" i="99"/>
  <c r="H6" i="99"/>
  <c r="H11" i="99"/>
  <c r="H12" i="99"/>
  <c r="H8" i="99"/>
  <c r="H9" i="99"/>
  <c r="H17" i="98"/>
  <c r="H18" i="98"/>
  <c r="H9" i="98"/>
  <c r="H12" i="98"/>
  <c r="H15" i="98"/>
  <c r="H11" i="98"/>
  <c r="H8" i="98"/>
  <c r="H14" i="98"/>
  <c r="H3" i="97"/>
  <c r="H2" i="97"/>
  <c r="H4" i="97"/>
  <c r="H7" i="97"/>
  <c r="H10" i="97"/>
  <c r="H6" i="97"/>
  <c r="H8" i="97"/>
  <c r="H9" i="97"/>
  <c r="H13" i="97"/>
  <c r="H15" i="97"/>
  <c r="H10" i="96"/>
  <c r="H13" i="96"/>
  <c r="H8" i="96"/>
  <c r="H5" i="96"/>
  <c r="H2" i="96"/>
  <c r="H3" i="96"/>
  <c r="H18" i="95"/>
  <c r="H7" i="95"/>
  <c r="H8" i="95"/>
  <c r="H9" i="95"/>
  <c r="H10" i="95"/>
  <c r="H11" i="95"/>
  <c r="H13" i="95"/>
  <c r="H12" i="95"/>
  <c r="H16" i="95"/>
  <c r="H19" i="95"/>
  <c r="H22" i="95"/>
  <c r="H2" i="95"/>
  <c r="H5" i="95"/>
  <c r="H24" i="95"/>
  <c r="H100" i="94"/>
  <c r="H101" i="94"/>
  <c r="H102" i="94"/>
  <c r="H103" i="94"/>
  <c r="H105" i="94"/>
  <c r="H104" i="94"/>
  <c r="H108" i="94"/>
  <c r="H2" i="94"/>
  <c r="H3" i="94"/>
  <c r="H4" i="94"/>
  <c r="H5" i="94"/>
  <c r="H8" i="94"/>
  <c r="H10" i="94"/>
  <c r="H13" i="94"/>
  <c r="H15" i="94"/>
  <c r="H16" i="94"/>
  <c r="H19" i="94"/>
  <c r="H21" i="94"/>
  <c r="H22" i="94"/>
  <c r="H23" i="94"/>
  <c r="H26" i="94"/>
  <c r="H28" i="94"/>
  <c r="H29" i="94"/>
  <c r="H30" i="94"/>
  <c r="H31" i="94"/>
  <c r="H32" i="94"/>
  <c r="H33" i="94"/>
  <c r="H34" i="94"/>
  <c r="H35" i="94"/>
  <c r="H36" i="94"/>
  <c r="H37" i="94"/>
  <c r="H38" i="94"/>
  <c r="H39" i="94"/>
  <c r="H40" i="94"/>
  <c r="H41" i="94"/>
  <c r="H42" i="94"/>
  <c r="H43" i="94"/>
  <c r="H44" i="94"/>
  <c r="H45" i="94"/>
  <c r="H46" i="94"/>
  <c r="H47" i="94"/>
  <c r="H48" i="94"/>
  <c r="H49" i="94"/>
  <c r="H50" i="94"/>
  <c r="H51" i="94"/>
  <c r="H52" i="94"/>
  <c r="H53" i="94"/>
  <c r="H54" i="94"/>
  <c r="H55" i="94"/>
  <c r="H56" i="94"/>
  <c r="H57" i="94"/>
  <c r="H60" i="94"/>
  <c r="H62" i="94"/>
  <c r="H63" i="94"/>
  <c r="H64" i="94"/>
  <c r="H65" i="94"/>
  <c r="G66" i="94"/>
  <c r="H66" i="94"/>
  <c r="H67" i="94"/>
  <c r="H68" i="94"/>
  <c r="H69" i="94"/>
  <c r="H70" i="94"/>
  <c r="H71" i="94"/>
  <c r="H72" i="94"/>
  <c r="H73" i="94"/>
  <c r="H74" i="94"/>
  <c r="H75" i="94"/>
  <c r="H76" i="94"/>
  <c r="H77" i="94"/>
  <c r="H78" i="94"/>
  <c r="H79" i="94"/>
  <c r="G80" i="94"/>
  <c r="H80" i="94"/>
  <c r="G81" i="94"/>
  <c r="H81" i="94"/>
  <c r="H82" i="94"/>
  <c r="H83" i="94"/>
  <c r="H84" i="94"/>
  <c r="H85" i="94"/>
  <c r="H86" i="94"/>
  <c r="H87" i="94"/>
  <c r="H88" i="94"/>
  <c r="H89" i="94"/>
  <c r="H90" i="94"/>
  <c r="H91" i="94"/>
  <c r="H92" i="94"/>
  <c r="H93" i="94"/>
  <c r="H94" i="94"/>
  <c r="H95" i="94"/>
  <c r="H98" i="94"/>
  <c r="H110" i="94"/>
  <c r="H2" i="93"/>
  <c r="H5" i="93"/>
  <c r="H7" i="93"/>
  <c r="H8" i="93"/>
  <c r="G10" i="93"/>
  <c r="H10" i="93"/>
  <c r="G11" i="93"/>
  <c r="H11" i="93"/>
  <c r="G12" i="93"/>
  <c r="H12" i="93"/>
  <c r="G13" i="93"/>
  <c r="H13" i="93"/>
  <c r="H14" i="93"/>
  <c r="H17" i="93"/>
  <c r="H19" i="93"/>
  <c r="H2" i="92"/>
  <c r="H3" i="92"/>
  <c r="H5" i="92"/>
  <c r="H6" i="92"/>
  <c r="H8" i="92"/>
  <c r="H4" i="91"/>
  <c r="H11" i="91"/>
  <c r="H12" i="91"/>
  <c r="H2" i="91"/>
  <c r="H3" i="91"/>
  <c r="H5" i="91"/>
  <c r="H6" i="91"/>
  <c r="H9" i="91"/>
  <c r="H14" i="91"/>
  <c r="H2" i="90"/>
  <c r="H3" i="90"/>
  <c r="H5" i="90"/>
  <c r="H6" i="90"/>
  <c r="H7" i="90"/>
  <c r="H10" i="90"/>
  <c r="H12" i="90"/>
  <c r="H13" i="90"/>
  <c r="H15" i="90"/>
  <c r="H17" i="90"/>
  <c r="H18" i="90"/>
  <c r="H19" i="90"/>
  <c r="G20" i="90"/>
  <c r="H20" i="90"/>
  <c r="H21" i="90"/>
  <c r="G22" i="90"/>
  <c r="H22" i="90"/>
  <c r="G23" i="90"/>
  <c r="H23" i="90"/>
  <c r="G24" i="90"/>
  <c r="H24" i="90"/>
  <c r="G25" i="90"/>
  <c r="H25" i="90"/>
  <c r="H26" i="90"/>
  <c r="H27" i="90"/>
  <c r="H28" i="90"/>
  <c r="H29" i="90"/>
  <c r="H30" i="90"/>
  <c r="H31" i="90"/>
  <c r="H33" i="90"/>
  <c r="H35" i="90"/>
  <c r="H36" i="90"/>
  <c r="H37" i="90"/>
  <c r="H38" i="90"/>
  <c r="H39" i="90"/>
  <c r="H40" i="90"/>
  <c r="H41" i="90"/>
  <c r="H42" i="90"/>
  <c r="H43" i="90"/>
  <c r="H44" i="90"/>
  <c r="H45" i="90"/>
  <c r="H46" i="90"/>
  <c r="H49" i="90"/>
  <c r="H51" i="90"/>
  <c r="H2" i="88"/>
  <c r="H3" i="88"/>
  <c r="H2" i="87"/>
  <c r="H3" i="87"/>
  <c r="H2" i="86"/>
  <c r="H3" i="86"/>
  <c r="H4" i="86"/>
  <c r="H7" i="86"/>
  <c r="H9" i="86"/>
  <c r="H10" i="86"/>
  <c r="H12" i="86"/>
  <c r="H2" i="85"/>
  <c r="H3" i="85"/>
  <c r="H5" i="85"/>
  <c r="H6" i="85"/>
  <c r="H7" i="85"/>
  <c r="H8" i="85"/>
  <c r="H9" i="85"/>
  <c r="H10" i="85"/>
  <c r="H11" i="85"/>
  <c r="H12" i="85"/>
  <c r="H13" i="85"/>
  <c r="H14" i="85"/>
  <c r="H15" i="85"/>
  <c r="H16" i="85"/>
  <c r="H17" i="85"/>
  <c r="H18" i="85"/>
  <c r="H19" i="85"/>
  <c r="H20" i="85"/>
  <c r="H21" i="85"/>
  <c r="H24" i="85"/>
  <c r="H26" i="85"/>
  <c r="H27" i="85"/>
  <c r="H29" i="85"/>
  <c r="H30" i="85"/>
  <c r="H31" i="85"/>
  <c r="H32" i="85"/>
  <c r="H33" i="85"/>
  <c r="H34" i="85"/>
  <c r="H37" i="85"/>
  <c r="H39" i="85"/>
  <c r="H41" i="84"/>
  <c r="H42" i="84"/>
  <c r="H43" i="84"/>
  <c r="H2" i="84"/>
  <c r="H3" i="84"/>
  <c r="H4" i="84"/>
  <c r="H5" i="84"/>
  <c r="H6" i="84"/>
  <c r="H7" i="84"/>
  <c r="H8" i="84"/>
  <c r="H9" i="84"/>
  <c r="H10" i="84"/>
  <c r="H11" i="84"/>
  <c r="H12" i="84"/>
  <c r="H13" i="84"/>
  <c r="H14" i="84"/>
  <c r="H15" i="84"/>
  <c r="H16" i="84"/>
  <c r="G17" i="84"/>
  <c r="H17" i="84"/>
  <c r="G18" i="84"/>
  <c r="H18" i="84"/>
  <c r="H19" i="84"/>
  <c r="H20" i="84"/>
  <c r="H21" i="84"/>
  <c r="H22" i="84"/>
  <c r="H23" i="84"/>
  <c r="H24" i="84"/>
  <c r="H25" i="84"/>
  <c r="H26" i="84"/>
  <c r="H27" i="84"/>
  <c r="H28" i="84"/>
  <c r="H29" i="84"/>
  <c r="H30" i="84"/>
  <c r="H31" i="84"/>
  <c r="H32" i="84"/>
  <c r="G33" i="84"/>
  <c r="H33" i="84"/>
  <c r="G34" i="84"/>
  <c r="H34" i="84"/>
  <c r="H35" i="84"/>
  <c r="H36" i="84"/>
  <c r="H37" i="84"/>
  <c r="G38" i="84"/>
  <c r="H38" i="84"/>
  <c r="G39" i="84"/>
  <c r="H39" i="84"/>
  <c r="H40" i="84"/>
  <c r="H46" i="84"/>
  <c r="H48" i="84"/>
  <c r="H49" i="84"/>
  <c r="H51" i="84"/>
  <c r="H2" i="83"/>
  <c r="H3" i="83"/>
  <c r="H2" i="82"/>
  <c r="H3" i="82"/>
  <c r="H5" i="82"/>
  <c r="G6" i="82"/>
  <c r="H6" i="82"/>
  <c r="G7" i="82"/>
  <c r="H7" i="82"/>
  <c r="G8" i="82"/>
  <c r="H8" i="82"/>
  <c r="H11" i="82"/>
  <c r="H13" i="82"/>
  <c r="H16" i="82"/>
  <c r="H18" i="82"/>
  <c r="H21" i="82"/>
  <c r="H24" i="82"/>
  <c r="H25" i="82"/>
  <c r="H27" i="82"/>
  <c r="H2" i="81"/>
  <c r="H5" i="81"/>
  <c r="H2" i="80"/>
  <c r="H4" i="80"/>
  <c r="H6" i="80"/>
  <c r="H7" i="80"/>
  <c r="H8" i="80"/>
  <c r="H9" i="80"/>
  <c r="H10" i="80"/>
  <c r="H11" i="80"/>
  <c r="H13" i="80"/>
  <c r="H15" i="80"/>
  <c r="H16" i="80"/>
  <c r="H17" i="80"/>
  <c r="H18" i="80"/>
  <c r="H19" i="80"/>
  <c r="H20" i="80"/>
  <c r="H21" i="80"/>
  <c r="H22" i="80"/>
  <c r="H23" i="80"/>
  <c r="H24" i="80"/>
  <c r="H25" i="80"/>
  <c r="H26" i="80"/>
  <c r="H27" i="80"/>
  <c r="H28" i="80"/>
  <c r="H29" i="80"/>
  <c r="H32" i="80"/>
  <c r="H34" i="80"/>
  <c r="G2" i="79"/>
  <c r="H2" i="79"/>
  <c r="G3" i="79"/>
  <c r="H3" i="79"/>
  <c r="H4" i="79"/>
  <c r="H5" i="79"/>
  <c r="G6" i="79"/>
  <c r="H6" i="79"/>
  <c r="G7" i="79"/>
  <c r="H7" i="79"/>
  <c r="H8" i="79"/>
  <c r="H9" i="79"/>
  <c r="H10" i="79"/>
  <c r="H11" i="79"/>
  <c r="H12" i="79"/>
  <c r="H13" i="79"/>
  <c r="H14" i="79"/>
  <c r="G15" i="79"/>
  <c r="H15" i="79"/>
  <c r="H16" i="79"/>
  <c r="H17" i="79"/>
  <c r="H18" i="79"/>
  <c r="H19" i="79"/>
  <c r="H20" i="79"/>
  <c r="H21" i="79"/>
  <c r="H22" i="79"/>
  <c r="H23" i="79"/>
  <c r="H24" i="79"/>
  <c r="G25" i="79"/>
  <c r="H25" i="79"/>
  <c r="H26" i="79"/>
  <c r="H27" i="79"/>
  <c r="H28" i="79"/>
  <c r="H29" i="79"/>
  <c r="H30" i="79"/>
  <c r="H31" i="79"/>
  <c r="H32" i="79"/>
  <c r="H33" i="79"/>
  <c r="H34" i="79"/>
  <c r="H35" i="79"/>
  <c r="H36" i="79"/>
  <c r="H37" i="79"/>
  <c r="H38" i="79"/>
  <c r="H39" i="79"/>
  <c r="H40" i="79"/>
  <c r="H41" i="79"/>
  <c r="H42" i="79"/>
  <c r="H43" i="79"/>
  <c r="H44" i="79"/>
  <c r="H45" i="79"/>
  <c r="H48" i="79"/>
  <c r="H2" i="78"/>
  <c r="H3" i="78"/>
  <c r="H2" i="77"/>
  <c r="H3" i="77"/>
  <c r="G2" i="76"/>
  <c r="H2" i="76"/>
  <c r="H3" i="76"/>
  <c r="H4" i="76"/>
  <c r="H5" i="76"/>
  <c r="G6" i="76"/>
  <c r="H6" i="76"/>
  <c r="H7" i="76"/>
  <c r="H8" i="76"/>
  <c r="H9" i="76"/>
  <c r="H10" i="76"/>
  <c r="H11" i="76"/>
  <c r="H12" i="76"/>
  <c r="H13" i="76"/>
  <c r="H14" i="76"/>
  <c r="H15" i="76"/>
  <c r="H16" i="76"/>
  <c r="H17" i="76"/>
  <c r="H18" i="76"/>
  <c r="H21" i="76"/>
  <c r="H2" i="75"/>
  <c r="H3" i="75"/>
  <c r="H6" i="75"/>
  <c r="H21" i="50"/>
  <c r="H22" i="50"/>
  <c r="H2" i="50"/>
  <c r="H3" i="50"/>
  <c r="H5" i="50"/>
  <c r="H7" i="50"/>
  <c r="H8" i="50"/>
  <c r="H9" i="50"/>
  <c r="H10" i="50"/>
  <c r="H13" i="50"/>
  <c r="H15" i="50"/>
  <c r="H16" i="50"/>
  <c r="H19" i="50"/>
  <c r="H24" i="50"/>
  <c r="H2" i="74"/>
  <c r="H3" i="74"/>
  <c r="H4" i="74"/>
  <c r="H5" i="74"/>
  <c r="H6" i="74"/>
  <c r="H7" i="74"/>
  <c r="H8" i="74"/>
  <c r="H9" i="74"/>
  <c r="H10" i="74"/>
  <c r="H11" i="74"/>
  <c r="H12" i="74"/>
  <c r="G13" i="74"/>
  <c r="H13" i="74"/>
  <c r="G14" i="74"/>
  <c r="H14" i="74"/>
  <c r="G15" i="74"/>
  <c r="H15" i="74"/>
  <c r="H16" i="74"/>
  <c r="H17" i="74"/>
  <c r="G18" i="74"/>
  <c r="H18" i="74"/>
  <c r="H19" i="74"/>
  <c r="H20" i="74"/>
  <c r="H21" i="74"/>
  <c r="H22" i="74"/>
  <c r="H23" i="74"/>
  <c r="H24" i="74"/>
  <c r="H25" i="74"/>
  <c r="H26" i="74"/>
  <c r="H27" i="74"/>
  <c r="H28" i="74"/>
  <c r="H29" i="74"/>
  <c r="H30" i="74"/>
  <c r="H31" i="74"/>
  <c r="H32" i="74"/>
  <c r="H33" i="74"/>
  <c r="H36" i="74"/>
  <c r="H41" i="73"/>
  <c r="H40" i="73"/>
  <c r="H39" i="73"/>
  <c r="H38" i="73"/>
  <c r="H37" i="73"/>
  <c r="H36" i="73"/>
  <c r="H31" i="73"/>
  <c r="H34" i="73"/>
  <c r="H15" i="73"/>
  <c r="H12" i="73"/>
  <c r="H11" i="73"/>
  <c r="H10" i="73"/>
  <c r="H9" i="73"/>
  <c r="H8" i="73"/>
  <c r="H26" i="73"/>
  <c r="H25" i="73"/>
  <c r="H21" i="73"/>
  <c r="H24" i="73"/>
  <c r="H23" i="73"/>
  <c r="H22" i="73"/>
  <c r="H16" i="73"/>
  <c r="H13" i="73"/>
  <c r="H14" i="73"/>
  <c r="H7" i="73"/>
  <c r="H6" i="73"/>
  <c r="H5" i="73"/>
  <c r="H2" i="73"/>
  <c r="H3" i="73"/>
  <c r="H2" i="72"/>
  <c r="H3" i="72"/>
  <c r="H6" i="72"/>
  <c r="H8" i="72"/>
  <c r="H9" i="72"/>
  <c r="H10" i="72"/>
  <c r="H11" i="72"/>
  <c r="H12" i="72"/>
  <c r="H13" i="72"/>
  <c r="H14" i="72"/>
  <c r="H17" i="72"/>
  <c r="H19" i="72"/>
  <c r="H20" i="72"/>
  <c r="H21" i="72"/>
  <c r="H24" i="72"/>
  <c r="H26" i="72"/>
  <c r="H2" i="71"/>
  <c r="H3" i="71"/>
  <c r="H2" i="70"/>
  <c r="H3" i="70"/>
  <c r="H4" i="70"/>
  <c r="H5" i="70"/>
  <c r="H6" i="70"/>
  <c r="H7" i="70"/>
  <c r="H8" i="70"/>
  <c r="H9" i="70"/>
  <c r="H10" i="70"/>
  <c r="H11" i="70"/>
  <c r="H12" i="70"/>
  <c r="H13" i="70"/>
  <c r="G14" i="70"/>
  <c r="H14" i="70"/>
  <c r="H15" i="70"/>
  <c r="G16" i="70"/>
  <c r="H16" i="70"/>
  <c r="G17" i="70"/>
  <c r="H17" i="70"/>
  <c r="H18" i="70"/>
  <c r="H19" i="70"/>
  <c r="H20" i="70"/>
  <c r="H21" i="70"/>
  <c r="H22" i="70"/>
  <c r="G23" i="70"/>
  <c r="H23" i="70"/>
  <c r="H24" i="70"/>
  <c r="H25" i="70"/>
  <c r="H26" i="70"/>
  <c r="H27" i="70"/>
  <c r="H28" i="70"/>
  <c r="H29" i="70"/>
  <c r="H30" i="70"/>
  <c r="G31" i="70"/>
  <c r="H31" i="70"/>
  <c r="G32" i="70"/>
  <c r="H32" i="70"/>
  <c r="H33" i="70"/>
  <c r="H34" i="70"/>
  <c r="H35" i="70"/>
  <c r="H36" i="70"/>
  <c r="H39" i="70"/>
  <c r="H41" i="70"/>
  <c r="H42" i="70"/>
  <c r="H43" i="70"/>
  <c r="H44" i="70"/>
  <c r="H45" i="70"/>
  <c r="H46" i="70"/>
  <c r="H47" i="70"/>
  <c r="H48" i="70"/>
  <c r="H49" i="70"/>
  <c r="H50" i="70"/>
  <c r="H51" i="70"/>
  <c r="H52" i="70"/>
  <c r="H53" i="70"/>
  <c r="H54" i="70"/>
  <c r="H55" i="70"/>
  <c r="H56" i="70"/>
  <c r="H57" i="70"/>
  <c r="H58" i="70"/>
  <c r="H61" i="70"/>
  <c r="H63" i="70"/>
  <c r="H64" i="70"/>
  <c r="H65" i="70"/>
  <c r="H68" i="70"/>
  <c r="H70" i="70"/>
  <c r="H71" i="70"/>
  <c r="H73" i="70"/>
  <c r="H77" i="70"/>
  <c r="H79" i="70"/>
  <c r="H44" i="73"/>
  <c r="H19" i="73"/>
  <c r="H29" i="73"/>
  <c r="H46" i="73"/>
  <c r="G2" i="69"/>
  <c r="H2" i="69"/>
  <c r="G3" i="69"/>
  <c r="H3" i="69"/>
  <c r="G4" i="69"/>
  <c r="H4" i="69"/>
  <c r="H5" i="69"/>
  <c r="H6" i="69"/>
  <c r="H9" i="69"/>
  <c r="H11" i="69"/>
  <c r="H12" i="69"/>
  <c r="H14" i="69"/>
  <c r="H2" i="68"/>
  <c r="H3" i="68"/>
  <c r="H5" i="68"/>
  <c r="H8" i="68"/>
  <c r="H10" i="68"/>
  <c r="H3" i="67"/>
  <c r="H2" i="67"/>
  <c r="H2" i="66"/>
  <c r="H3" i="66"/>
  <c r="H4" i="66"/>
  <c r="H5" i="66"/>
  <c r="H6" i="66"/>
  <c r="H7" i="66"/>
  <c r="H8" i="66"/>
  <c r="H9" i="66"/>
  <c r="H10" i="66"/>
  <c r="H11" i="66"/>
  <c r="H12" i="66"/>
  <c r="H13" i="66"/>
  <c r="H14" i="66"/>
  <c r="G15" i="66"/>
  <c r="H15" i="66"/>
  <c r="G16" i="66"/>
  <c r="H16" i="66"/>
  <c r="H17" i="66"/>
  <c r="H18" i="66"/>
  <c r="H19" i="66"/>
  <c r="H20" i="66"/>
  <c r="G21" i="66"/>
  <c r="H21" i="66"/>
  <c r="G22" i="66"/>
  <c r="H22" i="66"/>
  <c r="H23" i="66"/>
  <c r="H24" i="66"/>
  <c r="G25" i="66"/>
  <c r="H25" i="66"/>
  <c r="H26" i="66"/>
  <c r="H29" i="66"/>
  <c r="H31" i="66"/>
  <c r="H32" i="66"/>
  <c r="H33" i="66"/>
  <c r="H34" i="66"/>
  <c r="H36" i="66"/>
  <c r="H6" i="67"/>
  <c r="H2" i="64"/>
  <c r="H3" i="64"/>
  <c r="H2" i="63"/>
  <c r="H3" i="63"/>
  <c r="H2" i="62"/>
  <c r="H3" i="62"/>
  <c r="H19" i="61"/>
  <c r="H18" i="61"/>
  <c r="H11" i="61"/>
  <c r="H12" i="61"/>
  <c r="H10" i="61"/>
  <c r="H9" i="61"/>
  <c r="H8" i="61"/>
  <c r="H6" i="61"/>
  <c r="H22" i="61"/>
  <c r="H21" i="61"/>
  <c r="H20" i="61"/>
  <c r="H17" i="61"/>
  <c r="H7" i="61"/>
  <c r="H5" i="61"/>
  <c r="H2" i="61"/>
  <c r="H3" i="61"/>
  <c r="H2" i="60"/>
  <c r="H5" i="60"/>
  <c r="H25" i="61"/>
  <c r="H15" i="61"/>
  <c r="H9" i="59"/>
  <c r="H8" i="59"/>
  <c r="H10" i="59"/>
  <c r="H6" i="59"/>
  <c r="H5" i="59"/>
  <c r="H7" i="59"/>
  <c r="H4" i="59"/>
  <c r="H3" i="59"/>
  <c r="H2" i="59"/>
  <c r="G31" i="58"/>
  <c r="H31" i="58"/>
  <c r="G32" i="58"/>
  <c r="H32" i="58"/>
  <c r="H33" i="58"/>
  <c r="H34" i="58"/>
  <c r="H35" i="58"/>
  <c r="H36" i="58"/>
  <c r="H37" i="58"/>
  <c r="H38" i="58"/>
  <c r="H39" i="58"/>
  <c r="H40" i="58"/>
  <c r="H41" i="58"/>
  <c r="H42" i="58"/>
  <c r="G30" i="58"/>
  <c r="H27" i="61"/>
  <c r="H15" i="59"/>
  <c r="G47" i="58"/>
  <c r="H47" i="58"/>
  <c r="H50" i="58"/>
  <c r="H30" i="58"/>
  <c r="H29" i="58"/>
  <c r="H28" i="58"/>
  <c r="H27" i="58"/>
  <c r="H23" i="58"/>
  <c r="H22" i="58"/>
  <c r="H21" i="58"/>
  <c r="H20" i="58"/>
  <c r="H19" i="58"/>
  <c r="H18" i="58"/>
  <c r="H17" i="58"/>
  <c r="H16" i="58"/>
  <c r="H15" i="58"/>
  <c r="H14" i="58"/>
  <c r="H13" i="58"/>
  <c r="H25" i="58"/>
  <c r="H10" i="58"/>
  <c r="H11" i="58"/>
  <c r="H5" i="58"/>
  <c r="H4" i="58"/>
  <c r="H3" i="58"/>
  <c r="H2" i="58"/>
  <c r="H8" i="58"/>
  <c r="H17" i="48"/>
  <c r="H45" i="58"/>
  <c r="H52" i="58"/>
  <c r="H2" i="56"/>
  <c r="H5" i="56"/>
  <c r="H7" i="56"/>
  <c r="H10" i="56"/>
  <c r="H12" i="56"/>
  <c r="H13" i="56"/>
  <c r="H15" i="56"/>
  <c r="H2" i="55"/>
  <c r="H3" i="55"/>
  <c r="H4" i="55"/>
  <c r="H7" i="55"/>
  <c r="H9" i="55"/>
  <c r="H10" i="55"/>
  <c r="H11" i="55"/>
  <c r="H13" i="55"/>
  <c r="G15" i="55"/>
  <c r="H15" i="55"/>
  <c r="H16" i="55"/>
  <c r="H17" i="55"/>
  <c r="H20" i="55"/>
  <c r="H22" i="55"/>
  <c r="H23" i="55"/>
  <c r="H26" i="55"/>
  <c r="H28" i="55"/>
  <c r="H29" i="55"/>
  <c r="H31" i="55"/>
  <c r="H2" i="54"/>
  <c r="H3" i="54"/>
  <c r="H2" i="53"/>
  <c r="H3" i="53"/>
  <c r="H2" i="52"/>
  <c r="H3" i="52"/>
  <c r="H2" i="51"/>
  <c r="H3" i="51"/>
  <c r="H2" i="49"/>
  <c r="H3" i="49"/>
  <c r="H5" i="49"/>
  <c r="H6" i="49"/>
  <c r="H8" i="49"/>
  <c r="H10" i="49"/>
  <c r="H11" i="49"/>
  <c r="H12" i="49"/>
  <c r="H13" i="49"/>
  <c r="H16" i="49"/>
  <c r="H18" i="49"/>
  <c r="H79" i="47"/>
  <c r="H78" i="47"/>
  <c r="H77" i="47"/>
  <c r="H76" i="47"/>
  <c r="H75" i="47"/>
  <c r="H73" i="47"/>
  <c r="H74" i="47"/>
  <c r="H72" i="47"/>
  <c r="H70" i="47"/>
  <c r="H71" i="47"/>
  <c r="H69" i="47"/>
  <c r="G67" i="47"/>
  <c r="G68" i="47"/>
  <c r="H68" i="47"/>
  <c r="H67" i="47"/>
  <c r="H66" i="47"/>
  <c r="H65" i="47"/>
  <c r="H64" i="47"/>
  <c r="H63" i="47"/>
  <c r="H62" i="47"/>
  <c r="H61" i="47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G26" i="48"/>
  <c r="H26" i="48"/>
  <c r="H25" i="48"/>
  <c r="H24" i="48"/>
  <c r="H23" i="48"/>
  <c r="H22" i="48"/>
  <c r="H21" i="48"/>
  <c r="H20" i="48"/>
  <c r="H19" i="48"/>
  <c r="H18" i="48"/>
  <c r="G16" i="48"/>
  <c r="H16" i="48"/>
  <c r="H15" i="48"/>
  <c r="H14" i="48"/>
  <c r="H13" i="48"/>
  <c r="H12" i="48"/>
  <c r="H11" i="48"/>
  <c r="H9" i="48"/>
  <c r="H8" i="48"/>
  <c r="H7" i="48"/>
  <c r="H6" i="48"/>
  <c r="H5" i="48"/>
  <c r="G4" i="48"/>
  <c r="H4" i="48"/>
  <c r="G3" i="48"/>
  <c r="H3" i="48"/>
  <c r="G2" i="48"/>
  <c r="H2" i="48"/>
  <c r="H46" i="48"/>
  <c r="H10" i="48"/>
  <c r="H49" i="48"/>
  <c r="H60" i="47"/>
  <c r="G59" i="47"/>
  <c r="H59" i="47"/>
  <c r="G58" i="47"/>
  <c r="H58" i="47"/>
  <c r="G57" i="47"/>
  <c r="H57" i="47"/>
  <c r="H56" i="47"/>
  <c r="H55" i="47"/>
  <c r="H54" i="47"/>
  <c r="H52" i="47"/>
  <c r="H51" i="47"/>
  <c r="H50" i="47"/>
  <c r="H49" i="47"/>
  <c r="H48" i="47"/>
  <c r="H47" i="47"/>
  <c r="H46" i="47"/>
  <c r="H43" i="47"/>
  <c r="H42" i="47"/>
  <c r="H80" i="47"/>
  <c r="H53" i="47"/>
  <c r="H45" i="47"/>
  <c r="H44" i="47"/>
  <c r="H41" i="47"/>
  <c r="H36" i="47"/>
  <c r="H39" i="47"/>
  <c r="H24" i="47"/>
  <c r="H13" i="47"/>
  <c r="H16" i="47"/>
  <c r="H8" i="47"/>
  <c r="H6" i="47"/>
  <c r="H2" i="47"/>
  <c r="H3" i="47"/>
  <c r="H31" i="47"/>
  <c r="H30" i="47"/>
  <c r="H29" i="47"/>
  <c r="H28" i="47"/>
  <c r="H27" i="47"/>
  <c r="H26" i="47"/>
  <c r="H25" i="47"/>
  <c r="H19" i="47"/>
  <c r="H18" i="47"/>
  <c r="H7" i="47"/>
  <c r="H5" i="47"/>
  <c r="H12" i="45"/>
  <c r="H8" i="45"/>
  <c r="H7" i="45"/>
  <c r="H10" i="45"/>
  <c r="H11" i="45"/>
  <c r="H9" i="45"/>
  <c r="H2" i="45"/>
  <c r="H5" i="45"/>
  <c r="H2" i="44"/>
  <c r="H3" i="44"/>
  <c r="H5" i="36"/>
  <c r="H4" i="36"/>
  <c r="H3" i="36"/>
  <c r="H2" i="36"/>
  <c r="H2" i="34"/>
  <c r="H3" i="34"/>
  <c r="H4" i="34"/>
  <c r="H5" i="34"/>
  <c r="H6" i="34"/>
  <c r="H7" i="34"/>
  <c r="H8" i="34"/>
  <c r="H9" i="34"/>
  <c r="H10" i="34"/>
  <c r="H12" i="34"/>
  <c r="H20" i="34"/>
  <c r="H21" i="34"/>
  <c r="H22" i="34"/>
  <c r="H23" i="34"/>
  <c r="H24" i="34"/>
  <c r="H25" i="34"/>
  <c r="H26" i="34"/>
  <c r="H27" i="34"/>
  <c r="H28" i="34"/>
  <c r="G29" i="34"/>
  <c r="H29" i="34"/>
  <c r="G30" i="34"/>
  <c r="H30" i="34"/>
  <c r="H31" i="34"/>
  <c r="H32" i="34"/>
  <c r="H33" i="34"/>
  <c r="H34" i="34"/>
  <c r="H35" i="34"/>
  <c r="H36" i="34"/>
  <c r="H37" i="34"/>
  <c r="H38" i="34"/>
  <c r="H41" i="34"/>
  <c r="H43" i="34"/>
  <c r="H44" i="34"/>
  <c r="H45" i="34"/>
  <c r="H46" i="34"/>
  <c r="H47" i="34"/>
  <c r="H50" i="34"/>
  <c r="H53" i="34"/>
  <c r="H4" i="43"/>
  <c r="H3" i="43"/>
  <c r="H6" i="43"/>
  <c r="H5" i="43"/>
  <c r="H2" i="43"/>
  <c r="H2" i="42"/>
  <c r="H4" i="42"/>
  <c r="H3" i="42"/>
  <c r="H7" i="42"/>
  <c r="H83" i="47"/>
  <c r="H22" i="47"/>
  <c r="H34" i="47"/>
  <c r="H11" i="47"/>
  <c r="H15" i="45"/>
  <c r="H17" i="45"/>
  <c r="H8" i="36"/>
  <c r="H9" i="43"/>
  <c r="H2" i="41"/>
  <c r="H5" i="41"/>
  <c r="H85" i="47"/>
  <c r="H15" i="40"/>
  <c r="H18" i="40"/>
  <c r="H10" i="40"/>
  <c r="H9" i="40"/>
  <c r="H8" i="40"/>
  <c r="H5" i="40"/>
  <c r="G4" i="40"/>
  <c r="H4" i="40"/>
  <c r="H3" i="40"/>
  <c r="H2" i="40"/>
  <c r="H7" i="40"/>
  <c r="H6" i="40"/>
  <c r="G33" i="39"/>
  <c r="H33" i="39"/>
  <c r="G19" i="39"/>
  <c r="G18" i="39"/>
  <c r="H18" i="39"/>
  <c r="G17" i="39"/>
  <c r="H32" i="39"/>
  <c r="H30" i="39"/>
  <c r="H31" i="39"/>
  <c r="H25" i="39"/>
  <c r="H21" i="39"/>
  <c r="H24" i="39"/>
  <c r="H23" i="39"/>
  <c r="H22" i="39"/>
  <c r="H19" i="39"/>
  <c r="G20" i="39"/>
  <c r="H20" i="39"/>
  <c r="H17" i="39"/>
  <c r="H14" i="39"/>
  <c r="H13" i="39"/>
  <c r="H8" i="39"/>
  <c r="H7" i="39"/>
  <c r="H6" i="39"/>
  <c r="H5" i="39"/>
  <c r="H4" i="39"/>
  <c r="H3" i="39"/>
  <c r="H34" i="39"/>
  <c r="H29" i="39"/>
  <c r="H28" i="39"/>
  <c r="H27" i="39"/>
  <c r="H26" i="39"/>
  <c r="H16" i="39"/>
  <c r="H15" i="39"/>
  <c r="H2" i="39"/>
  <c r="H40" i="36"/>
  <c r="H43" i="36"/>
  <c r="H42" i="36"/>
  <c r="H39" i="36"/>
  <c r="H41" i="36"/>
  <c r="H2" i="38"/>
  <c r="H5" i="38"/>
  <c r="H7" i="38"/>
  <c r="H8" i="38"/>
  <c r="H10" i="38"/>
  <c r="H11" i="38"/>
  <c r="H12" i="38"/>
  <c r="H13" i="38"/>
  <c r="H14" i="38"/>
  <c r="H15" i="38"/>
  <c r="H16" i="38"/>
  <c r="H17" i="38"/>
  <c r="H18" i="38"/>
  <c r="H19" i="38"/>
  <c r="H20" i="38"/>
  <c r="H22" i="38"/>
  <c r="H24" i="38"/>
  <c r="H15" i="36"/>
  <c r="H14" i="36"/>
  <c r="H13" i="36"/>
  <c r="H12" i="36"/>
  <c r="H11" i="36"/>
  <c r="H10" i="36"/>
  <c r="H33" i="36"/>
  <c r="H30" i="36"/>
  <c r="H29" i="36"/>
  <c r="H28" i="36"/>
  <c r="H27" i="36"/>
  <c r="H26" i="36"/>
  <c r="H25" i="36"/>
  <c r="H24" i="36"/>
  <c r="H23" i="36"/>
  <c r="H21" i="36"/>
  <c r="H20" i="36"/>
  <c r="H34" i="36"/>
  <c r="H31" i="36"/>
  <c r="H32" i="36"/>
  <c r="H13" i="40"/>
  <c r="H20" i="40"/>
  <c r="H11" i="39"/>
  <c r="H37" i="39"/>
  <c r="H45" i="36"/>
  <c r="H37" i="36"/>
  <c r="H18" i="36"/>
  <c r="H47" i="36"/>
  <c r="H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2" i="33"/>
  <c r="H39" i="39"/>
  <c r="G10" i="32"/>
  <c r="H10" i="32"/>
  <c r="H24" i="32"/>
  <c r="H21" i="32"/>
  <c r="H20" i="32"/>
  <c r="H19" i="32"/>
  <c r="G18" i="32"/>
  <c r="H18" i="32"/>
  <c r="H17" i="32"/>
  <c r="H16" i="32"/>
  <c r="H13" i="32"/>
  <c r="H12" i="32"/>
  <c r="H11" i="32"/>
  <c r="H8" i="32"/>
  <c r="H7" i="32"/>
  <c r="H6" i="32"/>
  <c r="H9" i="32"/>
  <c r="G4" i="32"/>
  <c r="H4" i="32"/>
  <c r="H3" i="32"/>
  <c r="G2" i="32"/>
  <c r="H2" i="32"/>
  <c r="H26" i="32"/>
  <c r="H5" i="32"/>
  <c r="H22" i="32"/>
  <c r="H14" i="32"/>
  <c r="H15" i="32"/>
  <c r="H25" i="32"/>
  <c r="H23" i="32"/>
  <c r="H29" i="32"/>
  <c r="H2" i="31"/>
  <c r="H3" i="31"/>
  <c r="H4" i="31"/>
  <c r="H5" i="31"/>
  <c r="H6" i="31"/>
  <c r="H7" i="31"/>
  <c r="G8" i="31"/>
  <c r="H8" i="31"/>
  <c r="H9" i="31"/>
  <c r="H10" i="31"/>
  <c r="H11" i="31"/>
  <c r="H12" i="31"/>
  <c r="H13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2" i="31"/>
  <c r="H25" i="30"/>
  <c r="H24" i="30"/>
  <c r="H18" i="30"/>
  <c r="H16" i="30"/>
  <c r="H12" i="30"/>
  <c r="H10" i="30"/>
  <c r="H9" i="30"/>
  <c r="H8" i="30"/>
  <c r="H7" i="30"/>
  <c r="H6" i="30"/>
  <c r="H4" i="30"/>
  <c r="H5" i="30"/>
  <c r="H3" i="30"/>
  <c r="H26" i="30"/>
  <c r="H11" i="30"/>
  <c r="H19" i="30"/>
  <c r="H20" i="30"/>
  <c r="H15" i="30"/>
  <c r="H21" i="30"/>
  <c r="H22" i="30"/>
  <c r="H23" i="30"/>
  <c r="H17" i="30"/>
  <c r="H14" i="30"/>
  <c r="H13" i="30"/>
  <c r="H2" i="30"/>
  <c r="H2" i="26"/>
  <c r="H3" i="26"/>
  <c r="H4" i="26"/>
  <c r="H5" i="26"/>
  <c r="G6" i="26"/>
  <c r="H6" i="26"/>
  <c r="H7" i="26"/>
  <c r="H10" i="26"/>
  <c r="H12" i="26"/>
  <c r="H13" i="26"/>
  <c r="H14" i="26"/>
  <c r="H16" i="26"/>
  <c r="H18" i="26"/>
  <c r="H29" i="30"/>
  <c r="H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9" i="29"/>
  <c r="G2" i="28"/>
  <c r="H2" i="28"/>
  <c r="G3" i="28"/>
  <c r="H3" i="28"/>
  <c r="G4" i="28"/>
  <c r="H4" i="28"/>
  <c r="G5" i="28"/>
  <c r="H5" i="28"/>
  <c r="H6" i="28"/>
  <c r="H7" i="28"/>
  <c r="H8" i="28"/>
  <c r="H9" i="28"/>
  <c r="H10" i="28"/>
  <c r="H11" i="28"/>
  <c r="H12" i="28"/>
  <c r="H13" i="28"/>
  <c r="H14" i="28"/>
  <c r="H17" i="28"/>
  <c r="H2" i="27"/>
  <c r="H3" i="27"/>
  <c r="H6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5" i="27"/>
  <c r="H27" i="27"/>
  <c r="H28" i="27"/>
  <c r="G29" i="27"/>
  <c r="H29" i="27"/>
  <c r="H32" i="27"/>
  <c r="H34" i="27"/>
  <c r="H29" i="25"/>
  <c r="H28" i="25"/>
  <c r="H27" i="25"/>
  <c r="H26" i="25"/>
  <c r="G25" i="25"/>
  <c r="H25" i="25"/>
  <c r="G45" i="14"/>
  <c r="G24" i="25"/>
  <c r="H24" i="25"/>
  <c r="G22" i="25"/>
  <c r="H22" i="25"/>
  <c r="H21" i="25"/>
  <c r="H20" i="25"/>
  <c r="H19" i="25"/>
  <c r="H18" i="25"/>
  <c r="H15" i="25"/>
  <c r="G17" i="25"/>
  <c r="H17" i="25"/>
  <c r="H14" i="25"/>
  <c r="H13" i="25"/>
  <c r="H11" i="25"/>
  <c r="H10" i="25"/>
  <c r="H9" i="25"/>
  <c r="H8" i="25"/>
  <c r="H7" i="25"/>
  <c r="H6" i="25"/>
  <c r="H3" i="25"/>
  <c r="H2" i="25"/>
  <c r="H5" i="25"/>
  <c r="H12" i="25"/>
  <c r="H16" i="25"/>
  <c r="G23" i="25"/>
  <c r="H23" i="25"/>
  <c r="H30" i="25"/>
  <c r="H33" i="25"/>
  <c r="H3" i="24"/>
  <c r="H9" i="24"/>
  <c r="H8" i="24"/>
  <c r="H10" i="24"/>
  <c r="H15" i="24"/>
  <c r="H14" i="24"/>
  <c r="H11" i="24"/>
  <c r="H12" i="24"/>
  <c r="H2" i="24"/>
  <c r="H4" i="24"/>
  <c r="H5" i="24"/>
  <c r="H6" i="24"/>
  <c r="H7" i="24"/>
  <c r="H13" i="24"/>
  <c r="H17" i="24"/>
  <c r="H2" i="22"/>
  <c r="H3" i="22"/>
  <c r="H4" i="22"/>
  <c r="H5" i="22"/>
  <c r="G6" i="22"/>
  <c r="H6" i="22"/>
  <c r="H7" i="22"/>
  <c r="H8" i="22"/>
  <c r="H9" i="22"/>
  <c r="H10" i="22"/>
  <c r="H11" i="22"/>
  <c r="H12" i="22"/>
  <c r="H13" i="22"/>
  <c r="G14" i="22"/>
  <c r="H14" i="22"/>
  <c r="H15" i="22"/>
  <c r="H16" i="22"/>
  <c r="H17" i="22"/>
  <c r="H18" i="22"/>
  <c r="H19" i="22"/>
  <c r="H22" i="22"/>
  <c r="H24" i="22"/>
  <c r="H25" i="22"/>
  <c r="H26" i="22"/>
  <c r="H27" i="22"/>
  <c r="H28" i="22"/>
  <c r="H31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61" i="22"/>
  <c r="H63" i="22"/>
  <c r="H64" i="22"/>
  <c r="H67" i="22"/>
  <c r="H69" i="22"/>
  <c r="H19" i="21"/>
  <c r="H20" i="21"/>
  <c r="H21" i="21"/>
  <c r="H22" i="21"/>
  <c r="H23" i="21"/>
  <c r="H24" i="21"/>
  <c r="H25" i="21"/>
  <c r="H27" i="21"/>
  <c r="H18" i="21"/>
  <c r="H17" i="21"/>
  <c r="H16" i="21"/>
  <c r="H13" i="21"/>
  <c r="G14" i="21"/>
  <c r="H14" i="21"/>
  <c r="G12" i="21"/>
  <c r="H12" i="21"/>
  <c r="G15" i="21"/>
  <c r="H15" i="21"/>
  <c r="H10" i="21"/>
  <c r="G9" i="21"/>
  <c r="H9" i="21"/>
  <c r="H8" i="21"/>
  <c r="H6" i="21"/>
  <c r="H7" i="21"/>
  <c r="G3" i="21"/>
  <c r="H3" i="21"/>
  <c r="G4" i="21"/>
  <c r="H4" i="21"/>
  <c r="H29" i="21"/>
  <c r="H28" i="21"/>
  <c r="H26" i="21"/>
  <c r="G5" i="21"/>
  <c r="H5" i="21"/>
  <c r="H11" i="21"/>
  <c r="H2" i="21"/>
  <c r="H32" i="21"/>
  <c r="H6" i="20"/>
  <c r="H5" i="20"/>
  <c r="H4" i="20"/>
  <c r="H3" i="20"/>
  <c r="H2" i="20"/>
  <c r="H20" i="19"/>
  <c r="H21" i="19"/>
  <c r="H19" i="19"/>
  <c r="H18" i="19"/>
  <c r="G16" i="19"/>
  <c r="H16" i="19"/>
  <c r="H12" i="19"/>
  <c r="H11" i="19"/>
  <c r="H13" i="19"/>
  <c r="G7" i="19"/>
  <c r="H7" i="19"/>
  <c r="G15" i="19"/>
  <c r="H15" i="19"/>
  <c r="G14" i="19"/>
  <c r="H14" i="19"/>
  <c r="H10" i="19"/>
  <c r="G8" i="19"/>
  <c r="H8" i="19"/>
  <c r="G6" i="19"/>
  <c r="H6" i="19"/>
  <c r="H5" i="19"/>
  <c r="H4" i="19"/>
  <c r="H22" i="19"/>
  <c r="H17" i="19"/>
  <c r="H9" i="19"/>
  <c r="H3" i="19"/>
  <c r="H2" i="19"/>
  <c r="H9" i="20"/>
  <c r="H25" i="19"/>
  <c r="H2" i="18"/>
  <c r="H4" i="18"/>
  <c r="G30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G54" i="18"/>
  <c r="H54" i="18"/>
  <c r="G55" i="18"/>
  <c r="H55" i="18"/>
  <c r="H56" i="18"/>
  <c r="H57" i="18"/>
  <c r="H58" i="18"/>
  <c r="H59" i="18"/>
  <c r="H60" i="18"/>
  <c r="H61" i="18"/>
  <c r="H62" i="18"/>
  <c r="H63" i="18"/>
  <c r="H64" i="18"/>
  <c r="H67" i="18"/>
  <c r="H6" i="18"/>
  <c r="H7" i="18"/>
  <c r="H8" i="18"/>
  <c r="H9" i="18"/>
  <c r="H10" i="18"/>
  <c r="H11" i="18"/>
  <c r="H12" i="18"/>
  <c r="H13" i="18"/>
  <c r="G14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8" i="18"/>
  <c r="H69" i="18"/>
  <c r="H4" i="17"/>
  <c r="G3" i="17"/>
  <c r="H4" i="16"/>
  <c r="H2" i="16"/>
  <c r="H3" i="17"/>
  <c r="H2" i="17"/>
  <c r="H3" i="16"/>
  <c r="H5" i="16"/>
  <c r="H7" i="17"/>
  <c r="G2" i="15"/>
  <c r="H2" i="15"/>
  <c r="H3" i="15"/>
  <c r="H4" i="15"/>
  <c r="H5" i="15"/>
  <c r="H6" i="15"/>
  <c r="H7" i="15"/>
  <c r="H8" i="15"/>
  <c r="H9" i="15"/>
  <c r="H10" i="15"/>
  <c r="H11" i="15"/>
  <c r="H12" i="15"/>
  <c r="G13" i="15"/>
  <c r="H13" i="15"/>
  <c r="H14" i="15"/>
  <c r="H15" i="15"/>
  <c r="H16" i="15"/>
  <c r="G17" i="15"/>
  <c r="H17" i="15"/>
  <c r="G18" i="15"/>
  <c r="H18" i="15"/>
  <c r="G19" i="15"/>
  <c r="H19" i="15"/>
  <c r="H20" i="15"/>
  <c r="G21" i="15"/>
  <c r="H21" i="15"/>
  <c r="H22" i="15"/>
  <c r="H23" i="15"/>
  <c r="H24" i="15"/>
  <c r="H25" i="15"/>
  <c r="H26" i="15"/>
  <c r="H29" i="15"/>
  <c r="H43" i="14"/>
  <c r="H36" i="14"/>
  <c r="H12" i="14"/>
  <c r="H52" i="14"/>
  <c r="H51" i="14"/>
  <c r="H44" i="14"/>
  <c r="H40" i="14"/>
  <c r="H38" i="14"/>
  <c r="H37" i="14"/>
  <c r="H35" i="14"/>
  <c r="H33" i="14"/>
  <c r="H32" i="14"/>
  <c r="H28" i="14"/>
  <c r="H27" i="14"/>
  <c r="H25" i="14"/>
  <c r="H10" i="14"/>
  <c r="H8" i="14"/>
  <c r="H7" i="14"/>
  <c r="H6" i="14"/>
  <c r="G48" i="14"/>
  <c r="H48" i="14"/>
  <c r="H45" i="14"/>
  <c r="H26" i="14"/>
  <c r="H29" i="14"/>
  <c r="H42" i="14"/>
  <c r="H30" i="14"/>
  <c r="H50" i="14"/>
  <c r="H56" i="14"/>
  <c r="H17" i="14"/>
  <c r="H19" i="14"/>
  <c r="H20" i="14"/>
  <c r="H18" i="14"/>
  <c r="H15" i="14"/>
  <c r="H13" i="14"/>
  <c r="H49" i="14"/>
  <c r="H22" i="14"/>
  <c r="H21" i="14"/>
  <c r="H53" i="14"/>
  <c r="H54" i="14"/>
  <c r="H14" i="14"/>
  <c r="H2" i="14"/>
  <c r="H3" i="14"/>
  <c r="H4" i="14"/>
  <c r="H5" i="14"/>
  <c r="H9" i="14"/>
  <c r="H11" i="14"/>
  <c r="H16" i="14"/>
  <c r="G23" i="14"/>
  <c r="H23" i="14"/>
  <c r="G24" i="14"/>
  <c r="H24" i="14"/>
  <c r="G31" i="14"/>
  <c r="H31" i="14"/>
  <c r="H34" i="14"/>
  <c r="H39" i="14"/>
  <c r="H46" i="14"/>
  <c r="H47" i="14"/>
  <c r="H55" i="14"/>
  <c r="H57" i="14"/>
  <c r="H60" i="14"/>
  <c r="H2" i="13"/>
  <c r="H3" i="13"/>
  <c r="H4" i="13"/>
  <c r="H5" i="13"/>
  <c r="G6" i="13"/>
  <c r="H6" i="13"/>
  <c r="G7" i="13"/>
  <c r="H7" i="13"/>
  <c r="G8" i="13"/>
  <c r="H8" i="13"/>
  <c r="G9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9" i="13"/>
  <c r="H40" i="13"/>
  <c r="H42" i="12"/>
  <c r="H44" i="12"/>
  <c r="H43" i="12"/>
  <c r="H36" i="12"/>
  <c r="H35" i="12"/>
  <c r="G34" i="12"/>
  <c r="H34" i="12"/>
  <c r="H37" i="12"/>
  <c r="H26" i="12"/>
  <c r="H24" i="12"/>
  <c r="H23" i="12"/>
  <c r="H20" i="12"/>
  <c r="H19" i="12"/>
  <c r="H15" i="12"/>
  <c r="H18" i="12"/>
  <c r="H16" i="12"/>
  <c r="H14" i="12"/>
  <c r="H12" i="12"/>
  <c r="H13" i="12"/>
  <c r="H11" i="12"/>
  <c r="H9" i="12"/>
  <c r="H8" i="12"/>
  <c r="H5" i="12"/>
  <c r="H4" i="12"/>
  <c r="H7" i="12"/>
  <c r="H6" i="12"/>
  <c r="H3" i="12"/>
  <c r="H2" i="12"/>
  <c r="G28" i="12"/>
  <c r="H28" i="12"/>
  <c r="G29" i="12"/>
  <c r="H29" i="12"/>
  <c r="H27" i="12"/>
  <c r="H25" i="12"/>
  <c r="H22" i="12"/>
  <c r="H21" i="12"/>
  <c r="H17" i="12"/>
  <c r="G10" i="12"/>
  <c r="H10" i="12"/>
  <c r="H40" i="12"/>
  <c r="H47" i="12"/>
  <c r="H32" i="12"/>
  <c r="H49" i="12"/>
  <c r="F2" i="11"/>
  <c r="G2" i="11"/>
  <c r="F3" i="11"/>
  <c r="G3" i="11"/>
  <c r="G4" i="11"/>
  <c r="F5" i="11"/>
  <c r="G5" i="11"/>
  <c r="F6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F38" i="11"/>
  <c r="G38" i="11"/>
  <c r="F39" i="11"/>
  <c r="G39" i="11"/>
  <c r="G40" i="11"/>
  <c r="G41" i="11"/>
  <c r="G42" i="11"/>
  <c r="G43" i="11"/>
  <c r="G46" i="11"/>
  <c r="G6" i="10"/>
  <c r="G8" i="10"/>
  <c r="G7" i="10"/>
  <c r="G3" i="10"/>
  <c r="G4" i="10"/>
  <c r="G2" i="10"/>
  <c r="F5" i="10"/>
  <c r="G5" i="10"/>
  <c r="G11" i="10"/>
  <c r="F2" i="9"/>
  <c r="G2" i="9"/>
  <c r="F3" i="9"/>
  <c r="G3" i="9"/>
  <c r="F4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9" i="9"/>
  <c r="G34" i="8"/>
  <c r="G33" i="8"/>
  <c r="G32" i="8"/>
  <c r="G31" i="8"/>
  <c r="G30" i="8"/>
  <c r="G29" i="8"/>
  <c r="G27" i="8"/>
  <c r="G25" i="8"/>
  <c r="G28" i="8"/>
  <c r="G21" i="8"/>
  <c r="G24" i="8"/>
  <c r="G23" i="8"/>
  <c r="G20" i="8"/>
  <c r="G19" i="8"/>
  <c r="G18" i="8"/>
  <c r="F17" i="8"/>
  <c r="G17" i="8"/>
  <c r="F16" i="8"/>
  <c r="G16" i="8"/>
  <c r="F15" i="8"/>
  <c r="F14" i="8"/>
  <c r="G13" i="8"/>
  <c r="G12" i="8"/>
  <c r="G9" i="8"/>
  <c r="G8" i="8"/>
  <c r="G6" i="8"/>
  <c r="G5" i="8"/>
  <c r="G4" i="8"/>
  <c r="G3" i="8"/>
  <c r="G35" i="8"/>
  <c r="G26" i="8"/>
  <c r="G10" i="8"/>
  <c r="G22" i="8"/>
  <c r="G7" i="8"/>
  <c r="G2" i="8"/>
  <c r="G15" i="8"/>
  <c r="G14" i="8"/>
  <c r="G11" i="8"/>
  <c r="G38" i="8"/>
  <c r="F2" i="7"/>
  <c r="G2" i="7"/>
  <c r="G3" i="7"/>
  <c r="G4" i="7"/>
  <c r="G5" i="7"/>
  <c r="G6" i="7"/>
  <c r="G7" i="7"/>
  <c r="F8" i="7"/>
  <c r="G8" i="7"/>
  <c r="G9" i="7"/>
  <c r="G10" i="7"/>
  <c r="G11" i="7"/>
  <c r="G12" i="7"/>
  <c r="G13" i="7"/>
  <c r="G16" i="7"/>
  <c r="G18" i="7"/>
  <c r="G19" i="7"/>
  <c r="G20" i="7"/>
  <c r="G22" i="7"/>
  <c r="G24" i="7"/>
  <c r="G45" i="6"/>
  <c r="G48" i="6"/>
  <c r="G27" i="6"/>
  <c r="G13" i="6"/>
  <c r="G12" i="6"/>
  <c r="G11" i="6"/>
  <c r="G10" i="6"/>
  <c r="G9" i="6"/>
  <c r="G8" i="6"/>
  <c r="G14" i="6"/>
  <c r="G47" i="6"/>
  <c r="G39" i="6"/>
  <c r="G21" i="6"/>
  <c r="G37" i="6"/>
  <c r="G49" i="6"/>
  <c r="G16" i="6"/>
  <c r="G51" i="6"/>
  <c r="G38" i="6"/>
  <c r="G35" i="6"/>
  <c r="G32" i="6"/>
  <c r="G31" i="6"/>
  <c r="F24" i="6"/>
  <c r="G24" i="6"/>
  <c r="G30" i="6"/>
  <c r="G29" i="6"/>
  <c r="F22" i="6"/>
  <c r="G22" i="6"/>
  <c r="F23" i="6"/>
  <c r="G23" i="6"/>
  <c r="G26" i="6"/>
  <c r="G7" i="6"/>
  <c r="G3" i="6"/>
  <c r="G6" i="6"/>
  <c r="G5" i="6"/>
  <c r="G15" i="6"/>
  <c r="G52" i="6"/>
  <c r="G50" i="6"/>
  <c r="G46" i="6"/>
  <c r="G42" i="6"/>
  <c r="G41" i="6"/>
  <c r="G44" i="6"/>
  <c r="G43" i="6"/>
  <c r="G40" i="6"/>
  <c r="G36" i="6"/>
  <c r="G34" i="6"/>
  <c r="G33" i="6"/>
  <c r="G28" i="6"/>
  <c r="G25" i="6"/>
  <c r="G20" i="6"/>
  <c r="G19" i="6"/>
  <c r="G18" i="6"/>
  <c r="G17" i="6"/>
  <c r="G4" i="6"/>
  <c r="G2" i="6"/>
  <c r="G55" i="6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7" i="5"/>
  <c r="G42" i="5"/>
  <c r="G29" i="4"/>
  <c r="G37" i="4"/>
  <c r="G34" i="4"/>
  <c r="G27" i="4"/>
  <c r="G26" i="4"/>
  <c r="G24" i="4"/>
  <c r="G23" i="4"/>
  <c r="G21" i="4"/>
  <c r="G16" i="4"/>
  <c r="G14" i="4"/>
  <c r="F12" i="4"/>
  <c r="G12" i="4"/>
  <c r="G10" i="4"/>
  <c r="G9" i="4"/>
  <c r="G8" i="4"/>
  <c r="G7" i="4"/>
  <c r="G6" i="4"/>
  <c r="F5" i="4"/>
  <c r="G5" i="4"/>
  <c r="G4" i="4"/>
  <c r="G3" i="4"/>
  <c r="G2" i="4"/>
  <c r="G39" i="4"/>
  <c r="G38" i="4"/>
  <c r="G36" i="4"/>
  <c r="G35" i="4"/>
  <c r="G33" i="4"/>
  <c r="G32" i="4"/>
  <c r="G31" i="4"/>
  <c r="G30" i="4"/>
  <c r="G28" i="4"/>
  <c r="G25" i="4"/>
  <c r="G22" i="4"/>
  <c r="G20" i="4"/>
  <c r="G19" i="4"/>
  <c r="G18" i="4"/>
  <c r="G17" i="4"/>
  <c r="G15" i="4"/>
  <c r="G13" i="4"/>
  <c r="G11" i="4"/>
  <c r="G42" i="4"/>
  <c r="F31" i="3"/>
  <c r="F27" i="3"/>
  <c r="G40" i="3"/>
  <c r="F15" i="3"/>
  <c r="G15" i="3"/>
  <c r="F32" i="3"/>
  <c r="G32" i="3"/>
  <c r="F16" i="3"/>
  <c r="G3" i="3"/>
  <c r="G4" i="3"/>
  <c r="G5" i="3"/>
  <c r="G6" i="3"/>
  <c r="G7" i="3"/>
  <c r="G8" i="3"/>
  <c r="G9" i="3"/>
  <c r="G10" i="3"/>
  <c r="G11" i="3"/>
  <c r="G12" i="3"/>
  <c r="G13" i="3"/>
  <c r="G14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3" i="3"/>
  <c r="G38" i="3"/>
  <c r="G39" i="3"/>
  <c r="G41" i="3"/>
  <c r="G42" i="3"/>
  <c r="G43" i="3"/>
  <c r="G44" i="3"/>
  <c r="G45" i="3"/>
  <c r="G46" i="3"/>
  <c r="G35" i="3"/>
  <c r="G36" i="3"/>
  <c r="G34" i="3"/>
  <c r="G37" i="3"/>
  <c r="G47" i="3"/>
  <c r="G2" i="3"/>
  <c r="G50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4" i="2"/>
  <c r="H40" i="187"/>
  <c r="H42" i="187"/>
  <c r="P18" i="167"/>
  <c r="P45" i="195" l="1"/>
  <c r="P42" i="195"/>
  <c r="P39" i="195"/>
  <c r="P50" i="195"/>
  <c r="N33" i="180"/>
  <c r="N34" i="180"/>
  <c r="Q16" i="186"/>
  <c r="Q15" i="186"/>
  <c r="Q14" i="186"/>
  <c r="P39" i="193"/>
  <c r="P38" i="193"/>
  <c r="P54" i="193" s="1"/>
  <c r="N36" i="180" l="1"/>
</calcChain>
</file>

<file path=xl/sharedStrings.xml><?xml version="1.0" encoding="utf-8"?>
<sst xmlns="http://schemas.openxmlformats.org/spreadsheetml/2006/main" count="24677" uniqueCount="3464">
  <si>
    <t>Estabelecimento</t>
  </si>
  <si>
    <t>Produto</t>
  </si>
  <si>
    <t>Código</t>
  </si>
  <si>
    <t>Marca</t>
  </si>
  <si>
    <t>Tamanho</t>
  </si>
  <si>
    <t>Qtde</t>
  </si>
  <si>
    <t>Preco</t>
  </si>
  <si>
    <t>Total</t>
  </si>
  <si>
    <t>Conferência</t>
  </si>
  <si>
    <t>C/C</t>
  </si>
  <si>
    <t>Colliers McClocklin</t>
  </si>
  <si>
    <t>Aluguel Abril/2018</t>
  </si>
  <si>
    <t>-</t>
  </si>
  <si>
    <t>Day</t>
  </si>
  <si>
    <t>x</t>
  </si>
  <si>
    <t>Depósito de Segurança Aluguel</t>
  </si>
  <si>
    <t>Butler Byers</t>
  </si>
  <si>
    <t>Seguro Aluguel</t>
  </si>
  <si>
    <t>Year</t>
  </si>
  <si>
    <t>PST</t>
  </si>
  <si>
    <t>Aluguel Maio/2018</t>
  </si>
  <si>
    <t>Canada Post</t>
  </si>
  <si>
    <t>Correspondencia CRA</t>
  </si>
  <si>
    <t>GST</t>
  </si>
  <si>
    <t>Walmart</t>
  </si>
  <si>
    <t>Abacaxi</t>
  </si>
  <si>
    <t>3.47</t>
  </si>
  <si>
    <t>Arroz gv 2kg</t>
  </si>
  <si>
    <t>3.42</t>
  </si>
  <si>
    <t>Assadeira Wilton 36.8x27.9x5.08cm</t>
  </si>
  <si>
    <t>10.97</t>
  </si>
  <si>
    <t xml:space="preserve">Banana </t>
  </si>
  <si>
    <t>2kg</t>
  </si>
  <si>
    <t>1.7/kg</t>
  </si>
  <si>
    <t>Biscoito fudge gv 907gr</t>
  </si>
  <si>
    <t>2.88</t>
  </si>
  <si>
    <t>Brocoli gv 500gr</t>
  </si>
  <si>
    <t>2.27</t>
  </si>
  <si>
    <t>Cafe gv 907gr</t>
  </si>
  <si>
    <t>7.27</t>
  </si>
  <si>
    <t>Capuccino hills bros 453gr</t>
  </si>
  <si>
    <t>4.27</t>
  </si>
  <si>
    <t xml:space="preserve">Carne moida </t>
  </si>
  <si>
    <t>1/1.8kg</t>
  </si>
  <si>
    <t>15.78</t>
  </si>
  <si>
    <t>Chips ahoy 460gr</t>
  </si>
  <si>
    <t>3.87</t>
  </si>
  <si>
    <t>cookie gv 300gr</t>
  </si>
  <si>
    <t>1.97</t>
  </si>
  <si>
    <t>Creme de Pentear Fructis 300ml</t>
  </si>
  <si>
    <t>5.78</t>
  </si>
  <si>
    <t>Creme de Pentear whole  blends 300ml</t>
  </si>
  <si>
    <t>7.96</t>
  </si>
  <si>
    <t>Creme dental Colgate infantil 75ml</t>
  </si>
  <si>
    <t>1.64</t>
  </si>
  <si>
    <t>Doce cinamon hearts</t>
  </si>
  <si>
    <t>310gr</t>
  </si>
  <si>
    <t>6.57/kg</t>
  </si>
  <si>
    <t>Extrato de baunilha gv 250ml</t>
  </si>
  <si>
    <t>3.88</t>
  </si>
  <si>
    <t>Filtro de cafe gv #4</t>
  </si>
  <si>
    <t>1/100</t>
  </si>
  <si>
    <t>2.64</t>
  </si>
  <si>
    <t>2.97</t>
  </si>
  <si>
    <t>Gel dental crest 130ml</t>
  </si>
  <si>
    <t>1.76</t>
  </si>
  <si>
    <t>Hamburger gv</t>
  </si>
  <si>
    <t>1/8/113gr</t>
  </si>
  <si>
    <t>6.97</t>
  </si>
  <si>
    <t>Leite sem lactose trutaste 4lt</t>
  </si>
  <si>
    <t>9.09</t>
  </si>
  <si>
    <t>Maca</t>
  </si>
  <si>
    <t>505gr</t>
  </si>
  <si>
    <t>3.68/kg</t>
  </si>
  <si>
    <t>Marshmallow gv 40gr</t>
  </si>
  <si>
    <t>2.86</t>
  </si>
  <si>
    <t>Melao</t>
  </si>
  <si>
    <t>4.47</t>
  </si>
  <si>
    <t>Mini pizza gv c/8</t>
  </si>
  <si>
    <t>Nesquik 1.36kg</t>
  </si>
  <si>
    <t>9.97</t>
  </si>
  <si>
    <t>Ovos gv</t>
  </si>
  <si>
    <t>1/18</t>
  </si>
  <si>
    <t>4.78</t>
  </si>
  <si>
    <t>Pao forma gv 570gr</t>
  </si>
  <si>
    <t>1.57</t>
  </si>
  <si>
    <t>Peace tea 695ml</t>
  </si>
  <si>
    <t>.98</t>
  </si>
  <si>
    <t>Philadelphia</t>
  </si>
  <si>
    <t>4.97</t>
  </si>
  <si>
    <t>Pilhas AA</t>
  </si>
  <si>
    <t>1/48</t>
  </si>
  <si>
    <t>11.68</t>
  </si>
  <si>
    <t>Pizza Pops</t>
  </si>
  <si>
    <t>1/28</t>
  </si>
  <si>
    <t>15.97</t>
  </si>
  <si>
    <t>Prezunto gv 375gr</t>
  </si>
  <si>
    <t>3.97</t>
  </si>
  <si>
    <t>Queijo Chedar cracker barrel 240gr</t>
  </si>
  <si>
    <t>3.77</t>
  </si>
  <si>
    <t>Queijo Suico gv 210gr</t>
  </si>
  <si>
    <t>Salsicha gv 900gr</t>
  </si>
  <si>
    <t>Suco Fruitopia</t>
  </si>
  <si>
    <t>1.47</t>
  </si>
  <si>
    <t>Sucrilhos 425gr</t>
  </si>
  <si>
    <t>Sucrilhos nesquik 600gr</t>
  </si>
  <si>
    <t>4.84</t>
  </si>
  <si>
    <t>Short Bibi</t>
  </si>
  <si>
    <t>Macacão Bibi</t>
  </si>
  <si>
    <t>Blusa Bibi</t>
  </si>
  <si>
    <t>Value Village</t>
  </si>
  <si>
    <t>Cadeira</t>
  </si>
  <si>
    <t>Caixa de som</t>
  </si>
  <si>
    <t>Filtro de linha</t>
  </si>
  <si>
    <t>Porta Escovas</t>
  </si>
  <si>
    <t>Cabo som</t>
  </si>
  <si>
    <t>Panela</t>
  </si>
  <si>
    <t>Blusa Marcia</t>
  </si>
  <si>
    <t>Jeans Marcia</t>
  </si>
  <si>
    <t>Vestido Bibi</t>
  </si>
  <si>
    <t>Saia Bibi</t>
  </si>
  <si>
    <t>Forma Bolo</t>
  </si>
  <si>
    <t>Toalha de Mesa</t>
  </si>
  <si>
    <t>Porta-filtro de Café</t>
  </si>
  <si>
    <t>Corda (Pular)</t>
  </si>
  <si>
    <t>Jogo da Vida</t>
  </si>
  <si>
    <t>Frisbie</t>
  </si>
  <si>
    <t>Pao de Hamburger</t>
  </si>
  <si>
    <t>GV</t>
  </si>
  <si>
    <t>552gr</t>
  </si>
  <si>
    <t>Casa</t>
  </si>
  <si>
    <t>Pao de Forma</t>
  </si>
  <si>
    <t>570gr</t>
  </si>
  <si>
    <t>Play Day</t>
  </si>
  <si>
    <t>Bianca</t>
  </si>
  <si>
    <t>Alface</t>
  </si>
  <si>
    <t>Blueberries</t>
  </si>
  <si>
    <t>Family Tree Farms</t>
  </si>
  <si>
    <t>551ml</t>
  </si>
  <si>
    <t>Morango</t>
  </si>
  <si>
    <t>Red Blossom</t>
  </si>
  <si>
    <t>454gr</t>
  </si>
  <si>
    <t>Tomate</t>
  </si>
  <si>
    <t>1,335kg</t>
  </si>
  <si>
    <t>Suco</t>
  </si>
  <si>
    <t>Fruitopia</t>
  </si>
  <si>
    <t>1,75lt</t>
  </si>
  <si>
    <t>Queijo Light Fatiado</t>
  </si>
  <si>
    <t>900gr</t>
  </si>
  <si>
    <t>Hummus</t>
  </si>
  <si>
    <t>Summer Fresh</t>
  </si>
  <si>
    <t>227gr</t>
  </si>
  <si>
    <t>Leite</t>
  </si>
  <si>
    <t>Dairyland</t>
  </si>
  <si>
    <t>4lt</t>
  </si>
  <si>
    <t>Leite s/ Lactose</t>
  </si>
  <si>
    <t>Trutaste</t>
  </si>
  <si>
    <t>2lt</t>
  </si>
  <si>
    <t>Picles</t>
  </si>
  <si>
    <t>1lt</t>
  </si>
  <si>
    <t>Azeitona</t>
  </si>
  <si>
    <t>375ml</t>
  </si>
  <si>
    <t>Carne Sirloin AAA Angus</t>
  </si>
  <si>
    <t>Canadian Beef</t>
  </si>
  <si>
    <t>1,103kg</t>
  </si>
  <si>
    <t>Yogurte Activia</t>
  </si>
  <si>
    <t>Danone</t>
  </si>
  <si>
    <t>12un</t>
  </si>
  <si>
    <t>Manteiga c/ sal</t>
  </si>
  <si>
    <t>Mostarda</t>
  </si>
  <si>
    <t>Frenchs</t>
  </si>
  <si>
    <t>400ml</t>
  </si>
  <si>
    <t>Mortadela</t>
  </si>
  <si>
    <t>Olymel</t>
  </si>
  <si>
    <t>600gr</t>
  </si>
  <si>
    <t>Pão frances</t>
  </si>
  <si>
    <t>Ovo</t>
  </si>
  <si>
    <t>18un</t>
  </si>
  <si>
    <t>Cartucho Impressora</t>
  </si>
  <si>
    <t>XL</t>
  </si>
  <si>
    <t>Creme p/ pele</t>
  </si>
  <si>
    <t>After Bite</t>
  </si>
  <si>
    <t>20gr</t>
  </si>
  <si>
    <t>Repelente</t>
  </si>
  <si>
    <t>175ml</t>
  </si>
  <si>
    <t>Desodorante masculino</t>
  </si>
  <si>
    <t>Degree</t>
  </si>
  <si>
    <t>107gr</t>
  </si>
  <si>
    <t>Shampoo</t>
  </si>
  <si>
    <t>Aussie</t>
  </si>
  <si>
    <t>360ml</t>
  </si>
  <si>
    <t>Condicionador</t>
  </si>
  <si>
    <t>Escova dental macia</t>
  </si>
  <si>
    <t>Oral B</t>
  </si>
  <si>
    <t>4un</t>
  </si>
  <si>
    <t>Bomba de encher bola</t>
  </si>
  <si>
    <t>Tek Tonik</t>
  </si>
  <si>
    <t>Sacolinha</t>
  </si>
  <si>
    <t>Feijão</t>
  </si>
  <si>
    <t>Feijão Preto</t>
  </si>
  <si>
    <t>Macarrão Spaghetti</t>
  </si>
  <si>
    <t>Macarrão Fetucine</t>
  </si>
  <si>
    <t>Biscoito</t>
  </si>
  <si>
    <t>Chips Ahoy</t>
  </si>
  <si>
    <t>460gr</t>
  </si>
  <si>
    <t>Bala Jelly Beans</t>
  </si>
  <si>
    <t>Granel</t>
  </si>
  <si>
    <t>110gr</t>
  </si>
  <si>
    <t>Bala Gummy Bears</t>
  </si>
  <si>
    <t>125gr</t>
  </si>
  <si>
    <t>Açucar</t>
  </si>
  <si>
    <t>Redpath</t>
  </si>
  <si>
    <t>Marshmallow</t>
  </si>
  <si>
    <t>400gr</t>
  </si>
  <si>
    <t>Melão</t>
  </si>
  <si>
    <t>Honeydew</t>
  </si>
  <si>
    <t>Biscoito Fudge</t>
  </si>
  <si>
    <t>907gr</t>
  </si>
  <si>
    <t>Arroz</t>
  </si>
  <si>
    <t>Leite s/ lactose</t>
  </si>
  <si>
    <t>Salgado</t>
  </si>
  <si>
    <t>2,8kg / 28un</t>
  </si>
  <si>
    <t>Milho</t>
  </si>
  <si>
    <t>341ml</t>
  </si>
  <si>
    <t>Molho de Tomate</t>
  </si>
  <si>
    <t>680ml</t>
  </si>
  <si>
    <t>Maizena</t>
  </si>
  <si>
    <t>Fleischmann's</t>
  </si>
  <si>
    <t>Coco Ralado</t>
  </si>
  <si>
    <t>200gr</t>
  </si>
  <si>
    <t>Fermento em pó</t>
  </si>
  <si>
    <t>3 un * 8gr</t>
  </si>
  <si>
    <t>Sabonete</t>
  </si>
  <si>
    <t>Equate</t>
  </si>
  <si>
    <t>6 x 90gr</t>
  </si>
  <si>
    <t>Lenço umidecido</t>
  </si>
  <si>
    <t>120un</t>
  </si>
  <si>
    <t>Absorvente</t>
  </si>
  <si>
    <t>28un</t>
  </si>
  <si>
    <t>Biscoito Cookie</t>
  </si>
  <si>
    <t>Dare</t>
  </si>
  <si>
    <t>240gr</t>
  </si>
  <si>
    <t>Suco de caixinha Uva</t>
  </si>
  <si>
    <t>SunRype</t>
  </si>
  <si>
    <t>5 x 200ml</t>
  </si>
  <si>
    <t>Gelatina</t>
  </si>
  <si>
    <t>Jell-o</t>
  </si>
  <si>
    <t>85gr</t>
  </si>
  <si>
    <t>Ovos</t>
  </si>
  <si>
    <t>Manteiga s/ sal</t>
  </si>
  <si>
    <t>Achocolatado</t>
  </si>
  <si>
    <t>Bebida</t>
  </si>
  <si>
    <t>Peace Tea</t>
  </si>
  <si>
    <t>695ml</t>
  </si>
  <si>
    <t>8un</t>
  </si>
  <si>
    <t>Coxa de Frango</t>
  </si>
  <si>
    <t>Maple Leaf</t>
  </si>
  <si>
    <t>1,325kg</t>
  </si>
  <si>
    <t>Peito de Frango</t>
  </si>
  <si>
    <t>975gr</t>
  </si>
  <si>
    <t>Carne Moída</t>
  </si>
  <si>
    <t>Your Fresh Market</t>
  </si>
  <si>
    <t>1,803kg</t>
  </si>
  <si>
    <t>1,112kg</t>
  </si>
  <si>
    <t>Couve Flor</t>
  </si>
  <si>
    <t>Boni Pak</t>
  </si>
  <si>
    <t>Cebola</t>
  </si>
  <si>
    <t>1,36kg</t>
  </si>
  <si>
    <t>Banana</t>
  </si>
  <si>
    <t>One</t>
  </si>
  <si>
    <t>1,265kg</t>
  </si>
  <si>
    <t>Uva</t>
  </si>
  <si>
    <t>Safpro</t>
  </si>
  <si>
    <t>535gr</t>
  </si>
  <si>
    <t>Coke Farm</t>
  </si>
  <si>
    <t>Green Leaf</t>
  </si>
  <si>
    <t>Maçã</t>
  </si>
  <si>
    <t>Royal Gala</t>
  </si>
  <si>
    <t>755gr</t>
  </si>
  <si>
    <t>Presunto</t>
  </si>
  <si>
    <t>375gr</t>
  </si>
  <si>
    <t>Aluguel Junho/2018</t>
  </si>
  <si>
    <t>460 gr</t>
  </si>
  <si>
    <t>570 gr</t>
  </si>
  <si>
    <t>2,8 kg / 28 un</t>
  </si>
  <si>
    <t>5 x 200 ml</t>
  </si>
  <si>
    <t>1,75 lt</t>
  </si>
  <si>
    <t>680 ml</t>
  </si>
  <si>
    <t>375 gr</t>
  </si>
  <si>
    <t>600 gr</t>
  </si>
  <si>
    <t>900 gr</t>
  </si>
  <si>
    <t>Cream Cheese</t>
  </si>
  <si>
    <t>450 gr</t>
  </si>
  <si>
    <t>695 ml</t>
  </si>
  <si>
    <t>Mussarela ralada</t>
  </si>
  <si>
    <t>Silani</t>
  </si>
  <si>
    <t>1 kg</t>
  </si>
  <si>
    <t>8 un</t>
  </si>
  <si>
    <t>Ketchup</t>
  </si>
  <si>
    <t>1,5 lt</t>
  </si>
  <si>
    <t>360 ml</t>
  </si>
  <si>
    <t>Sal</t>
  </si>
  <si>
    <t>Fio dental</t>
  </si>
  <si>
    <t>2 x 40 m</t>
  </si>
  <si>
    <t>Grafite</t>
  </si>
  <si>
    <t>Papar Mate</t>
  </si>
  <si>
    <t>3 un</t>
  </si>
  <si>
    <t>Saco c/ Ziper - Simples</t>
  </si>
  <si>
    <t>100 un</t>
  </si>
  <si>
    <t>Saco c/ Ziper - Duplo</t>
  </si>
  <si>
    <t>40 un</t>
  </si>
  <si>
    <t>Pano chão descartável</t>
  </si>
  <si>
    <t>32 un</t>
  </si>
  <si>
    <t>2,109 kg</t>
  </si>
  <si>
    <t>2,067 kg</t>
  </si>
  <si>
    <t>Carne de Porco Boneless Loin Sirloin Half</t>
  </si>
  <si>
    <t>3,348 kg</t>
  </si>
  <si>
    <t>1,05 kg</t>
  </si>
  <si>
    <t>1,808 kg</t>
  </si>
  <si>
    <t>Salmão Rosa</t>
  </si>
  <si>
    <t>680 gr</t>
  </si>
  <si>
    <t>285 gr</t>
  </si>
  <si>
    <t>Chocolate barra</t>
  </si>
  <si>
    <t>100 gr</t>
  </si>
  <si>
    <t>Bala Fruit O-Long</t>
  </si>
  <si>
    <t>Betty Crocker</t>
  </si>
  <si>
    <t>128 gr</t>
  </si>
  <si>
    <t>Geladinho</t>
  </si>
  <si>
    <t>18 un</t>
  </si>
  <si>
    <t>Papel Higiênico</t>
  </si>
  <si>
    <t>30 un</t>
  </si>
  <si>
    <t>Laranja</t>
  </si>
  <si>
    <t>Booth Ranches</t>
  </si>
  <si>
    <t>1,81kg</t>
  </si>
  <si>
    <t>1,195 kg</t>
  </si>
  <si>
    <t>Cenoura</t>
  </si>
  <si>
    <t>Earthbound Farm</t>
  </si>
  <si>
    <t>0,91 kg</t>
  </si>
  <si>
    <t>Jeans Bianca</t>
  </si>
  <si>
    <t>Calça Brim Bianca</t>
  </si>
  <si>
    <t>Calça Malha Bianca</t>
  </si>
  <si>
    <t>Canetinha</t>
  </si>
  <si>
    <t>17 un</t>
  </si>
  <si>
    <t>Giz de Cera</t>
  </si>
  <si>
    <t>58 un</t>
  </si>
  <si>
    <t>Livros Bianca</t>
  </si>
  <si>
    <t>Livro Desenho Bianca</t>
  </si>
  <si>
    <t>Cadeira computador</t>
  </si>
  <si>
    <t>Pegador macarrão</t>
  </si>
  <si>
    <t>Trenó Bianca</t>
  </si>
  <si>
    <t>Raquete tênis</t>
  </si>
  <si>
    <t>Térmica</t>
  </si>
  <si>
    <t>SGI</t>
  </si>
  <si>
    <t>Exame Escrito Marcia</t>
  </si>
  <si>
    <t>1 un</t>
  </si>
  <si>
    <t>Cadeira Camping</t>
  </si>
  <si>
    <t>Ozark Trail</t>
  </si>
  <si>
    <t>Edredon</t>
  </si>
  <si>
    <t>WalMart</t>
  </si>
  <si>
    <t>Queen</t>
  </si>
  <si>
    <t>Cobertor</t>
  </si>
  <si>
    <t>MainStays</t>
  </si>
  <si>
    <t>Travesseiro Extra Firme</t>
  </si>
  <si>
    <t>50,8 x 71,1 cm</t>
  </si>
  <si>
    <t>Papel sulfite</t>
  </si>
  <si>
    <t>Casemate</t>
  </si>
  <si>
    <t>500 fls</t>
  </si>
  <si>
    <t>Frisbee</t>
  </si>
  <si>
    <t>Tektonic</t>
  </si>
  <si>
    <t>Bola de tênis</t>
  </si>
  <si>
    <t>Wilson</t>
  </si>
  <si>
    <t>4 un</t>
  </si>
  <si>
    <t>Bola de Baseball</t>
  </si>
  <si>
    <t>Rawlings</t>
  </si>
  <si>
    <t>Bola de Baseball Soft</t>
  </si>
  <si>
    <t>Franklin</t>
  </si>
  <si>
    <t>Bola de Softball</t>
  </si>
  <si>
    <t>Worth</t>
  </si>
  <si>
    <t>Fronha</t>
  </si>
  <si>
    <t>2 un x 50,8 x 86,36 cm</t>
  </si>
  <si>
    <t>Pao de Cachorro Quente</t>
  </si>
  <si>
    <t>Villaggio</t>
  </si>
  <si>
    <t>6 un</t>
  </si>
  <si>
    <t>4 lt</t>
  </si>
  <si>
    <t>2 lt</t>
  </si>
  <si>
    <t>Coca Cola</t>
  </si>
  <si>
    <t>865 ml</t>
  </si>
  <si>
    <t>Creme de cabelo Strictly Curls</t>
  </si>
  <si>
    <t>Marc Anthony</t>
  </si>
  <si>
    <t>30 ml</t>
  </si>
  <si>
    <t>Fruta congelada - 4 Berries</t>
  </si>
  <si>
    <t>Fruta congelada - Strawberries</t>
  </si>
  <si>
    <t>Fruta congelada - Brocoli</t>
  </si>
  <si>
    <t>Nesquik morango líquido</t>
  </si>
  <si>
    <t>Nestle</t>
  </si>
  <si>
    <t>510 ml</t>
  </si>
  <si>
    <t>Dole</t>
  </si>
  <si>
    <t>1,131 kg</t>
  </si>
  <si>
    <t>Salsicha</t>
  </si>
  <si>
    <t>Roma</t>
  </si>
  <si>
    <t>0,810 kg</t>
  </si>
  <si>
    <t>Waterbridge</t>
  </si>
  <si>
    <t>400 gr</t>
  </si>
  <si>
    <t>Twix</t>
  </si>
  <si>
    <t>200 gr</t>
  </si>
  <si>
    <t>305 gr</t>
  </si>
  <si>
    <t>Bala Sour Jube</t>
  </si>
  <si>
    <t>Bala Peach Slice</t>
  </si>
  <si>
    <t>170 gr</t>
  </si>
  <si>
    <t>Bala caramelo</t>
  </si>
  <si>
    <t>Werther's Original</t>
  </si>
  <si>
    <t>135 gr</t>
  </si>
  <si>
    <t>Biscoito Arrowroot</t>
  </si>
  <si>
    <t>350 gr</t>
  </si>
  <si>
    <t>Biscoito Rice Krispies Squares</t>
  </si>
  <si>
    <t>Kellogs</t>
  </si>
  <si>
    <t>176 gr</t>
  </si>
  <si>
    <t>1,620 kg</t>
  </si>
  <si>
    <t>Sweet Darling</t>
  </si>
  <si>
    <t>Nesquik</t>
  </si>
  <si>
    <t>1,36 kg</t>
  </si>
  <si>
    <t>Protetor Solar</t>
  </si>
  <si>
    <t>Banana Boat</t>
  </si>
  <si>
    <t>2 un x 180 ml</t>
  </si>
  <si>
    <t>Linguiça c/ Queijo</t>
  </si>
  <si>
    <t>4 kg</t>
  </si>
  <si>
    <t>Green Giant</t>
  </si>
  <si>
    <t>Bikini Bianca</t>
  </si>
  <si>
    <t>Tankin</t>
  </si>
  <si>
    <t>1,875 kg</t>
  </si>
  <si>
    <t>Forma Pudim</t>
  </si>
  <si>
    <t>Copo café</t>
  </si>
  <si>
    <t>1,75 kg</t>
  </si>
  <si>
    <t>500 gr</t>
  </si>
  <si>
    <t>1,064 kg</t>
  </si>
  <si>
    <t>1,083 kg</t>
  </si>
  <si>
    <t>1,279 kg</t>
  </si>
  <si>
    <t>Farinha de Trigo</t>
  </si>
  <si>
    <t>2,5 kg</t>
  </si>
  <si>
    <t>Oreo</t>
  </si>
  <si>
    <t>6 x 90 gr</t>
  </si>
  <si>
    <t>Chá gelado</t>
  </si>
  <si>
    <t>NesTea</t>
  </si>
  <si>
    <t>1,89 lt</t>
  </si>
  <si>
    <t>2 kg</t>
  </si>
  <si>
    <t>Arroz Integral</t>
  </si>
  <si>
    <t>Espinafre</t>
  </si>
  <si>
    <t>Fresh Express</t>
  </si>
  <si>
    <t>227 gr</t>
  </si>
  <si>
    <t>0,910 kg</t>
  </si>
  <si>
    <t>Creme de Pentear</t>
  </si>
  <si>
    <t xml:space="preserve">Fructis </t>
  </si>
  <si>
    <t>300 ml</t>
  </si>
  <si>
    <t>Whole  Blends</t>
  </si>
  <si>
    <t>1,330 kg</t>
  </si>
  <si>
    <t>0,895 kg</t>
  </si>
  <si>
    <t>Our Finest</t>
  </si>
  <si>
    <t>29 gr</t>
  </si>
  <si>
    <t>Queijo Ralado Misto</t>
  </si>
  <si>
    <t>Kraft</t>
  </si>
  <si>
    <t>620 gr</t>
  </si>
  <si>
    <t>Pao Sírio</t>
  </si>
  <si>
    <t>340 gr / 10 un</t>
  </si>
  <si>
    <t>Lasanha</t>
  </si>
  <si>
    <t>Batata</t>
  </si>
  <si>
    <t>1,125 kg</t>
  </si>
  <si>
    <t>Papel Toalha</t>
  </si>
  <si>
    <t>Royale Tiger</t>
  </si>
  <si>
    <t>12 un</t>
  </si>
  <si>
    <t>Co-op</t>
  </si>
  <si>
    <t>Chocolate</t>
  </si>
  <si>
    <t>Ganong</t>
  </si>
  <si>
    <t>Aluguel Julho/2018</t>
  </si>
  <si>
    <t>Leite s/ lactose 2%</t>
  </si>
  <si>
    <t>Leite 2%</t>
  </si>
  <si>
    <t>Vinagre</t>
  </si>
  <si>
    <t>Pao de Forma Integral</t>
  </si>
  <si>
    <t>Villagio</t>
  </si>
  <si>
    <t>510 gr</t>
  </si>
  <si>
    <t>Atum ralado</t>
  </si>
  <si>
    <t>120 gr</t>
  </si>
  <si>
    <t>Molho de Tomate Concentrado</t>
  </si>
  <si>
    <t>Gotas de chocolate</t>
  </si>
  <si>
    <t>270 gr</t>
  </si>
  <si>
    <t>1,699 kg</t>
  </si>
  <si>
    <t>3,254 kg</t>
  </si>
  <si>
    <t>2,013 kg</t>
  </si>
  <si>
    <t>1,316 kg</t>
  </si>
  <si>
    <t>0,770 kg</t>
  </si>
  <si>
    <t>1,405 kg</t>
  </si>
  <si>
    <t>1,380 kg</t>
  </si>
  <si>
    <t>Alho</t>
  </si>
  <si>
    <t>Grapeman Farms</t>
  </si>
  <si>
    <t>920 gr</t>
  </si>
  <si>
    <t>Pepino</t>
  </si>
  <si>
    <t>Red Hat</t>
  </si>
  <si>
    <t>Leite condensado</t>
  </si>
  <si>
    <t>Esponja louça</t>
  </si>
  <si>
    <t>Fanta</t>
  </si>
  <si>
    <t>24 un / 900 gr</t>
  </si>
  <si>
    <t>Salsicha Frango</t>
  </si>
  <si>
    <t>12 un / 450 gr</t>
  </si>
  <si>
    <t>Nutela</t>
  </si>
  <si>
    <t>4 x 52 gr</t>
  </si>
  <si>
    <t>12 un / 516 gr</t>
  </si>
  <si>
    <t>Repolho</t>
  </si>
  <si>
    <t>1,190 kg</t>
  </si>
  <si>
    <t>Pêssego</t>
  </si>
  <si>
    <t>660 gr</t>
  </si>
  <si>
    <t>0,675 kg</t>
  </si>
  <si>
    <t>2,110 kg</t>
  </si>
  <si>
    <t>Cereja</t>
  </si>
  <si>
    <t>BC Tree Fruits</t>
  </si>
  <si>
    <t>865 gr</t>
  </si>
  <si>
    <t>Limão</t>
  </si>
  <si>
    <t>Fancy</t>
  </si>
  <si>
    <t>275 gr</t>
  </si>
  <si>
    <t>335 gr</t>
  </si>
  <si>
    <t>Creme Dental</t>
  </si>
  <si>
    <t>Colgate</t>
  </si>
  <si>
    <t>120 ml</t>
  </si>
  <si>
    <t>Absorvente Noturno</t>
  </si>
  <si>
    <t>28 un</t>
  </si>
  <si>
    <t>Absorvente Diurno</t>
  </si>
  <si>
    <t>36 un</t>
  </si>
  <si>
    <t>Yakult</t>
  </si>
  <si>
    <t>Wahaha</t>
  </si>
  <si>
    <t>1,824 kg</t>
  </si>
  <si>
    <t>1,796 kg</t>
  </si>
  <si>
    <t>1,371 kg</t>
  </si>
  <si>
    <t>1,165 kg</t>
  </si>
  <si>
    <t>1,249 kg</t>
  </si>
  <si>
    <t>1,942 kg</t>
  </si>
  <si>
    <t>0,8 kg / 8 un</t>
  </si>
  <si>
    <t>Mini Pizza</t>
  </si>
  <si>
    <t>848 gr / 8 un</t>
  </si>
  <si>
    <t>Dr. Oetker</t>
  </si>
  <si>
    <t>652 gr / 8 un</t>
  </si>
  <si>
    <t>Creme de Avelã</t>
  </si>
  <si>
    <t>Nutella</t>
  </si>
  <si>
    <t>725 gr</t>
  </si>
  <si>
    <t>Margarina</t>
  </si>
  <si>
    <t>907 gr</t>
  </si>
  <si>
    <t>Leite evaporado</t>
  </si>
  <si>
    <t>354 ml</t>
  </si>
  <si>
    <t>Mamão</t>
  </si>
  <si>
    <t>1,250 kg</t>
  </si>
  <si>
    <t>Chelan Fresh</t>
  </si>
  <si>
    <t>965 gr</t>
  </si>
  <si>
    <t>1,565 kg</t>
  </si>
  <si>
    <t>Mussarela em barra</t>
  </si>
  <si>
    <t>NoFrills</t>
  </si>
  <si>
    <t>Rooster</t>
  </si>
  <si>
    <t>Wish Farms</t>
  </si>
  <si>
    <t>454 gr</t>
  </si>
  <si>
    <t>Aluguel Agosto/2018</t>
  </si>
  <si>
    <t>Chocolate - Kit Kat</t>
  </si>
  <si>
    <t>73 gr</t>
  </si>
  <si>
    <t>Chocolate em barra ao leite</t>
  </si>
  <si>
    <t>Lenço Desinfetante</t>
  </si>
  <si>
    <t>3 x 75 fls</t>
  </si>
  <si>
    <t>Óleo Canola</t>
  </si>
  <si>
    <t>3 lt</t>
  </si>
  <si>
    <t>Filtro de Café nº 4</t>
  </si>
  <si>
    <t>Melitta</t>
  </si>
  <si>
    <t>Milho de Pipoca</t>
  </si>
  <si>
    <t>Macarrão Spaghettini</t>
  </si>
  <si>
    <t>Sal Marinho</t>
  </si>
  <si>
    <t>400 ml</t>
  </si>
  <si>
    <t>Milho em Conserva</t>
  </si>
  <si>
    <t>Desodorante Roll-on</t>
  </si>
  <si>
    <t>Dove</t>
  </si>
  <si>
    <t>65 ml</t>
  </si>
  <si>
    <t>700 gr</t>
  </si>
  <si>
    <t>Queijo misto em barra</t>
  </si>
  <si>
    <t>1,670 kg</t>
  </si>
  <si>
    <t>0,845 kg</t>
  </si>
  <si>
    <t>1,440 kg</t>
  </si>
  <si>
    <t>Gengibre</t>
  </si>
  <si>
    <t>0,235 kg</t>
  </si>
  <si>
    <t>0,955 kg</t>
  </si>
  <si>
    <t>Beterraba</t>
  </si>
  <si>
    <t>0,605 kg</t>
  </si>
  <si>
    <t>Mr. Freeze</t>
  </si>
  <si>
    <t>45 x 60 ml</t>
  </si>
  <si>
    <t>2,065 kg</t>
  </si>
  <si>
    <t>1,040 kg</t>
  </si>
  <si>
    <t>Meadow Berry Farms</t>
  </si>
  <si>
    <t>551 ml</t>
  </si>
  <si>
    <t>Vagem</t>
  </si>
  <si>
    <t>Eat Smart</t>
  </si>
  <si>
    <t>340 gr</t>
  </si>
  <si>
    <t>Romaine</t>
  </si>
  <si>
    <t>Delano Farms</t>
  </si>
  <si>
    <t>1,345 kg</t>
  </si>
  <si>
    <t>1,155 kg</t>
  </si>
  <si>
    <t>1,117 kg</t>
  </si>
  <si>
    <t>1,754 kg</t>
  </si>
  <si>
    <t>Bacon</t>
  </si>
  <si>
    <t>1,813 kg</t>
  </si>
  <si>
    <t>1,810 kg</t>
  </si>
  <si>
    <t>Azeitona recheada</t>
  </si>
  <si>
    <t>Unico</t>
  </si>
  <si>
    <t>Pickles</t>
  </si>
  <si>
    <t>Bick's</t>
  </si>
  <si>
    <t>1 lt</t>
  </si>
  <si>
    <t>Maionese</t>
  </si>
  <si>
    <t>890 ml</t>
  </si>
  <si>
    <t>Wafer Chocolate</t>
  </si>
  <si>
    <t>Voortman</t>
  </si>
  <si>
    <t>300 gr</t>
  </si>
  <si>
    <t>Wafer Morango</t>
  </si>
  <si>
    <t>Papel Manteiga</t>
  </si>
  <si>
    <t>10 mt x 38 cm</t>
  </si>
  <si>
    <t>Castanha de Cajú</t>
  </si>
  <si>
    <t>0,330 kg</t>
  </si>
  <si>
    <t>Papel Alumínio</t>
  </si>
  <si>
    <t>31 mt x 30 cm</t>
  </si>
  <si>
    <t>Marshmallow Original</t>
  </si>
  <si>
    <t>Chocolate barra c/ nozes</t>
  </si>
  <si>
    <t>0,320 kg</t>
  </si>
  <si>
    <t>Saco para Freezer c/ Ziper - Duplo</t>
  </si>
  <si>
    <t>Creme de Leite Fresco</t>
  </si>
  <si>
    <t>473 ml</t>
  </si>
  <si>
    <t>Black Diamond</t>
  </si>
  <si>
    <t>Bebida Lactea</t>
  </si>
  <si>
    <t>Milk 2 Go</t>
  </si>
  <si>
    <t>6 x 200 ml</t>
  </si>
  <si>
    <t>51 x 71 cm</t>
  </si>
  <si>
    <t>Old Spice</t>
  </si>
  <si>
    <t>6 x 141 gr</t>
  </si>
  <si>
    <t>Sabonete Líquido</t>
  </si>
  <si>
    <t>1,65 lt</t>
  </si>
  <si>
    <t>Salgado 3 Queijos</t>
  </si>
  <si>
    <t>Salgado Peperoni</t>
  </si>
  <si>
    <t>Ameixa seca</t>
  </si>
  <si>
    <t>Travesseiro</t>
  </si>
  <si>
    <t>BeautyRest</t>
  </si>
  <si>
    <t>45 x 66 x 5 cm</t>
  </si>
  <si>
    <t>Burger King</t>
  </si>
  <si>
    <t>Porção Chicken Fries</t>
  </si>
  <si>
    <t>9 un</t>
  </si>
  <si>
    <t>Cheesecake Oreo</t>
  </si>
  <si>
    <t>Milk-shake Morango</t>
  </si>
  <si>
    <t>Meal Bacon King</t>
  </si>
  <si>
    <t>Sgl</t>
  </si>
  <si>
    <t>Sanduiche Double Quarter Pound</t>
  </si>
  <si>
    <t>Dbl</t>
  </si>
  <si>
    <t>2,255 kg</t>
  </si>
  <si>
    <t>Algodão</t>
  </si>
  <si>
    <t>100 bls</t>
  </si>
  <si>
    <t>Café Torrado</t>
  </si>
  <si>
    <t>Mellita</t>
  </si>
  <si>
    <t>930 gr</t>
  </si>
  <si>
    <t>Sabão para roupa</t>
  </si>
  <si>
    <t>4,43 lt</t>
  </si>
  <si>
    <t>Detergente</t>
  </si>
  <si>
    <t>Sunlight</t>
  </si>
  <si>
    <t>1,12 lt</t>
  </si>
  <si>
    <t>Tira-limo</t>
  </si>
  <si>
    <t>Lysol</t>
  </si>
  <si>
    <t>950 ml</t>
  </si>
  <si>
    <t>Bebida - Suco</t>
  </si>
  <si>
    <t>Minute Maid</t>
  </si>
  <si>
    <t>Yogurte em tubo</t>
  </si>
  <si>
    <t>Yoplait</t>
  </si>
  <si>
    <t>8 x 60 gr</t>
  </si>
  <si>
    <t>3 kg / 30 un</t>
  </si>
  <si>
    <t>Listerine</t>
  </si>
  <si>
    <t>180 mt</t>
  </si>
  <si>
    <t>Creme de Leite</t>
  </si>
  <si>
    <t>Carne Sirloin</t>
  </si>
  <si>
    <t>1,109 kg</t>
  </si>
  <si>
    <t>0,911 kg</t>
  </si>
  <si>
    <t>0,927 kg</t>
  </si>
  <si>
    <t>CostCo</t>
  </si>
  <si>
    <t>Membresia Executiva</t>
  </si>
  <si>
    <t>111886029770</t>
  </si>
  <si>
    <t>1 yr</t>
  </si>
  <si>
    <t>GST/PST</t>
  </si>
  <si>
    <t>Kandy</t>
  </si>
  <si>
    <t>Oleo de Abacate</t>
  </si>
  <si>
    <t>853807005163</t>
  </si>
  <si>
    <t>Chosen Foods</t>
  </si>
  <si>
    <t>Granola</t>
  </si>
  <si>
    <t>Nature's Path</t>
  </si>
  <si>
    <t>720 gr</t>
  </si>
  <si>
    <t>Couve-Flor</t>
  </si>
  <si>
    <t>741658980145</t>
  </si>
  <si>
    <t>Bonipak</t>
  </si>
  <si>
    <t>661509000702</t>
  </si>
  <si>
    <t>Fresh at its best</t>
  </si>
  <si>
    <t>Farinha de amêndoas</t>
  </si>
  <si>
    <t>Kirkland</t>
  </si>
  <si>
    <t>Carne Sirloin Tip</t>
  </si>
  <si>
    <t>222034027611</t>
  </si>
  <si>
    <t>2,764 kg</t>
  </si>
  <si>
    <t>Carne Eye Round</t>
  </si>
  <si>
    <t>221956325119</t>
  </si>
  <si>
    <t>2,514 kg</t>
  </si>
  <si>
    <t>067311615651</t>
  </si>
  <si>
    <t>Fresh'n Pure</t>
  </si>
  <si>
    <t>5 kg</t>
  </si>
  <si>
    <t>Saputo</t>
  </si>
  <si>
    <t>Walla Walla River</t>
  </si>
  <si>
    <t>2,27 kg</t>
  </si>
  <si>
    <t>715756200061</t>
  </si>
  <si>
    <t>Driscoll's</t>
  </si>
  <si>
    <t>Beatrice</t>
  </si>
  <si>
    <t>Tomate roma</t>
  </si>
  <si>
    <t>674526176350</t>
  </si>
  <si>
    <t>Windset Farms</t>
  </si>
  <si>
    <t>908 gr</t>
  </si>
  <si>
    <t>Ziploc</t>
  </si>
  <si>
    <t>50 un</t>
  </si>
  <si>
    <t>221927220399</t>
  </si>
  <si>
    <t>2,722 kg</t>
  </si>
  <si>
    <t>222756428185</t>
  </si>
  <si>
    <t>2,35 kg</t>
  </si>
  <si>
    <t>Brocoli</t>
  </si>
  <si>
    <t>741658980206</t>
  </si>
  <si>
    <t>312 gr</t>
  </si>
  <si>
    <t>Lil Secrets Peppa Mint</t>
  </si>
  <si>
    <t>672781569375</t>
  </si>
  <si>
    <t>Shopkins</t>
  </si>
  <si>
    <t>Party PopTeenies</t>
  </si>
  <si>
    <t>Spin Master</t>
  </si>
  <si>
    <t>Num Noms Series 2</t>
  </si>
  <si>
    <t>Num Noms</t>
  </si>
  <si>
    <t>Num Noms Series 1</t>
  </si>
  <si>
    <t>Mini Packs</t>
  </si>
  <si>
    <t>672781568682</t>
  </si>
  <si>
    <t>L.O.L Surprise Charm Fizz</t>
  </si>
  <si>
    <t>MGA Entertainment</t>
  </si>
  <si>
    <t>Copo</t>
  </si>
  <si>
    <t>754313158278</t>
  </si>
  <si>
    <t>Flare</t>
  </si>
  <si>
    <t>12 x 473 ml</t>
  </si>
  <si>
    <t>Chá Lemon &amp; Ginger - Sache</t>
  </si>
  <si>
    <t>Winings</t>
  </si>
  <si>
    <t>20 un</t>
  </si>
  <si>
    <t>Chá Summer Fruits - Sache</t>
  </si>
  <si>
    <t>Lipton</t>
  </si>
  <si>
    <t>Aveia</t>
  </si>
  <si>
    <t>Quaker</t>
  </si>
  <si>
    <t>Post-it Miami</t>
  </si>
  <si>
    <t>Post-it</t>
  </si>
  <si>
    <t>5 un</t>
  </si>
  <si>
    <t>Pen-Drive 16GB</t>
  </si>
  <si>
    <t>619659168858</t>
  </si>
  <si>
    <t>SanDisk</t>
  </si>
  <si>
    <t>Marcador permanente</t>
  </si>
  <si>
    <t>Bic</t>
  </si>
  <si>
    <t>2 un</t>
  </si>
  <si>
    <t>Lenço facial</t>
  </si>
  <si>
    <t>628915085259</t>
  </si>
  <si>
    <t>Lenço facial hipoalergenico</t>
  </si>
  <si>
    <t>628915085242</t>
  </si>
  <si>
    <t>Garrafa</t>
  </si>
  <si>
    <t>840276156205</t>
  </si>
  <si>
    <t>Rubbermaid</t>
  </si>
  <si>
    <t>709 ml</t>
  </si>
  <si>
    <t>Probiotico</t>
  </si>
  <si>
    <t>628915233223</t>
  </si>
  <si>
    <t>60 un</t>
  </si>
  <si>
    <t>764025200189</t>
  </si>
  <si>
    <t>HP</t>
  </si>
  <si>
    <t>600 fls</t>
  </si>
  <si>
    <t>Caderno</t>
  </si>
  <si>
    <t>Hilroy</t>
  </si>
  <si>
    <t>108 fls</t>
  </si>
  <si>
    <t>Caderno brochura</t>
  </si>
  <si>
    <t>72 fls</t>
  </si>
  <si>
    <t>Farinha sem gluten</t>
  </si>
  <si>
    <t>Robin hood</t>
  </si>
  <si>
    <t>628915365634</t>
  </si>
  <si>
    <t>2,705 kg</t>
  </si>
  <si>
    <t>Leite desnatado s/ lactose</t>
  </si>
  <si>
    <t>Barra de cereal</t>
  </si>
  <si>
    <t>681131712880</t>
  </si>
  <si>
    <t>210 gr</t>
  </si>
  <si>
    <t>Christie</t>
  </si>
  <si>
    <t>628915381351</t>
  </si>
  <si>
    <t>Staples</t>
  </si>
  <si>
    <t>Dry Erase Marker</t>
  </si>
  <si>
    <t>4 pc</t>
  </si>
  <si>
    <t>Cola Bastao</t>
  </si>
  <si>
    <t>Elmer's</t>
  </si>
  <si>
    <t>3 pc</t>
  </si>
  <si>
    <t>Loose Leaf</t>
  </si>
  <si>
    <t>Five Star</t>
  </si>
  <si>
    <t>200 fls</t>
  </si>
  <si>
    <t>Duotang</t>
  </si>
  <si>
    <t>10 un</t>
  </si>
  <si>
    <t>Canetinhas</t>
  </si>
  <si>
    <t>Crayola</t>
  </si>
  <si>
    <t>10 x 2 colors</t>
  </si>
  <si>
    <t>Lapis de cor</t>
  </si>
  <si>
    <t>628915173505</t>
  </si>
  <si>
    <t>628915013498</t>
  </si>
  <si>
    <t>Cha gelado</t>
  </si>
  <si>
    <t>Leite 3,25% s/ lactose</t>
  </si>
  <si>
    <t>Natrel</t>
  </si>
  <si>
    <t>Danette Baunilia</t>
  </si>
  <si>
    <t>056800911862</t>
  </si>
  <si>
    <t>4 x 100 gr</t>
  </si>
  <si>
    <t>681131811309</t>
  </si>
  <si>
    <t>235 gr</t>
  </si>
  <si>
    <t>Bala Gummy Worms</t>
  </si>
  <si>
    <t>105 gr</t>
  </si>
  <si>
    <t>Bala Scotch Mint</t>
  </si>
  <si>
    <t>Agua</t>
  </si>
  <si>
    <t>Aquafina</t>
  </si>
  <si>
    <t>Repolho roxo</t>
  </si>
  <si>
    <t>1,315 kg</t>
  </si>
  <si>
    <t>1,07 kg</t>
  </si>
  <si>
    <t>Colchao Queen Memory Foam</t>
  </si>
  <si>
    <t>Spa Sensations</t>
  </si>
  <si>
    <t>203 x 152 x 20 cm</t>
  </si>
  <si>
    <t>Dempster's</t>
  </si>
  <si>
    <t>Bacon fatiado</t>
  </si>
  <si>
    <t>Leite 2% s/ lactose</t>
  </si>
  <si>
    <t>6 x 84 fls</t>
  </si>
  <si>
    <t>Suco de caixinha Morango c/ Kiwi</t>
  </si>
  <si>
    <t>10 un x 200 ml</t>
  </si>
  <si>
    <t>Milho e pêssego em Conserva</t>
  </si>
  <si>
    <t>341 ml</t>
  </si>
  <si>
    <t>Fresh Direct Produce</t>
  </si>
  <si>
    <t>2,890 kg</t>
  </si>
  <si>
    <t>1,015 kg</t>
  </si>
  <si>
    <t>Sunset</t>
  </si>
  <si>
    <t>1,866 kg</t>
  </si>
  <si>
    <t>2,014 kg</t>
  </si>
  <si>
    <t>Pizza 5 queijos</t>
  </si>
  <si>
    <t>1,445 kg</t>
  </si>
  <si>
    <t>Star Eggs</t>
  </si>
  <si>
    <t>Glucosamine / Condroitina</t>
  </si>
  <si>
    <t>Webber Naturals</t>
  </si>
  <si>
    <t>300 cps</t>
  </si>
  <si>
    <t>Vitamina D3</t>
  </si>
  <si>
    <t>360 cps</t>
  </si>
  <si>
    <t>Well Pict Berries</t>
  </si>
  <si>
    <t>Conjunto Agasalho para Neve</t>
  </si>
  <si>
    <t>xmtn</t>
  </si>
  <si>
    <t>Cara Cara</t>
  </si>
  <si>
    <t>Cheddar em barra</t>
  </si>
  <si>
    <t>1,15 kg</t>
  </si>
  <si>
    <t>Biscoito Fudgee</t>
  </si>
  <si>
    <t>Biscoito Celebration</t>
  </si>
  <si>
    <t>Leclerc</t>
  </si>
  <si>
    <t>240 gr</t>
  </si>
  <si>
    <t>Bala</t>
  </si>
  <si>
    <t>Welch's</t>
  </si>
  <si>
    <t>704 gr</t>
  </si>
  <si>
    <t>48 un</t>
  </si>
  <si>
    <t>Queijo Fatiado</t>
  </si>
  <si>
    <t>Guarda-chuva</t>
  </si>
  <si>
    <t>Weather Station</t>
  </si>
  <si>
    <t>56 pol</t>
  </si>
  <si>
    <t>Cadie</t>
  </si>
  <si>
    <t>62 pol</t>
  </si>
  <si>
    <t>1,322 kg</t>
  </si>
  <si>
    <t>1,996 kg</t>
  </si>
  <si>
    <t>1,71 kg</t>
  </si>
  <si>
    <t>Dollarama</t>
  </si>
  <si>
    <t>Chocolate em barra</t>
  </si>
  <si>
    <t>Island Bar</t>
  </si>
  <si>
    <t>60 gr</t>
  </si>
  <si>
    <t>50 gr</t>
  </si>
  <si>
    <t>Chocolate Kinder Joy</t>
  </si>
  <si>
    <t>Kinder</t>
  </si>
  <si>
    <t>20 gr</t>
  </si>
  <si>
    <t>Leggings Roxa</t>
  </si>
  <si>
    <t>True North</t>
  </si>
  <si>
    <t>10-14</t>
  </si>
  <si>
    <t>Leggings Preta</t>
  </si>
  <si>
    <t>L-XL</t>
  </si>
  <si>
    <t>Meia Termica Rosa</t>
  </si>
  <si>
    <t>6-10</t>
  </si>
  <si>
    <t>Meia Termica Preta</t>
  </si>
  <si>
    <t>7-11</t>
  </si>
  <si>
    <t>Protetor de Orelha Roxo</t>
  </si>
  <si>
    <t>Protetor de Orelha Preto</t>
  </si>
  <si>
    <t>Cachecol Tricot</t>
  </si>
  <si>
    <t>Balaclava Polyester</t>
  </si>
  <si>
    <t>Balaclava Tricot</t>
  </si>
  <si>
    <t>Cachecol Polyester Ajustavel</t>
  </si>
  <si>
    <t>Cachecol Elastico Tricot</t>
  </si>
  <si>
    <t>Touca Tricot Vermelha</t>
  </si>
  <si>
    <t>Touca Tricot Azul/Cinza</t>
  </si>
  <si>
    <t>Touca Tricot Preta</t>
  </si>
  <si>
    <t>Luva Touch Screen</t>
  </si>
  <si>
    <t>SportsGear</t>
  </si>
  <si>
    <t>4-10</t>
  </si>
  <si>
    <t>Meia Termica Roxa</t>
  </si>
  <si>
    <t>Meia Anti-derrapante</t>
  </si>
  <si>
    <t>Gaiam</t>
  </si>
  <si>
    <t>5-10</t>
  </si>
  <si>
    <t>Chocolate bolinha</t>
  </si>
  <si>
    <t>Spooky Treats</t>
  </si>
  <si>
    <t>Touca de Banho</t>
  </si>
  <si>
    <t>The Bath Collection</t>
  </si>
  <si>
    <t>Great Canadian Oil Change</t>
  </si>
  <si>
    <t>Oleo 5W-30</t>
  </si>
  <si>
    <t>Valvoline</t>
  </si>
  <si>
    <t>4,3 lt</t>
  </si>
  <si>
    <t>Filtro de Oleo</t>
  </si>
  <si>
    <t>un</t>
  </si>
  <si>
    <t>Filtro de Ar da Cabine</t>
  </si>
  <si>
    <t>Oleo Transmissao</t>
  </si>
  <si>
    <t>Taxa Ambiental</t>
  </si>
  <si>
    <t>Gorjeta</t>
  </si>
  <si>
    <t>Batedeira</t>
  </si>
  <si>
    <t>Hamilton Beach</t>
  </si>
  <si>
    <t>Forma cup cake</t>
  </si>
  <si>
    <t>KitchenAid</t>
  </si>
  <si>
    <t>12 pos</t>
  </si>
  <si>
    <t>Livro Mangá</t>
  </si>
  <si>
    <t>Salgado Pepperoni c/ Bacon</t>
  </si>
  <si>
    <t>Bota de inverno</t>
  </si>
  <si>
    <t>Canadiana</t>
  </si>
  <si>
    <t>Weather Spirits</t>
  </si>
  <si>
    <t>Ice Fields</t>
  </si>
  <si>
    <t>Tenis de inverno</t>
  </si>
  <si>
    <t>George</t>
  </si>
  <si>
    <t>Meia</t>
  </si>
  <si>
    <t>Athletic Works</t>
  </si>
  <si>
    <t>6 pares X 13-4</t>
  </si>
  <si>
    <t>Judel</t>
  </si>
  <si>
    <t>0,775 kg</t>
  </si>
  <si>
    <t>Armstrong</t>
  </si>
  <si>
    <t>Leite 1% s/ lactose</t>
  </si>
  <si>
    <t>2,140 kg</t>
  </si>
  <si>
    <t>Couve picada</t>
  </si>
  <si>
    <t>Cut n' Clean</t>
  </si>
  <si>
    <t>Thomas Fresh</t>
  </si>
  <si>
    <t>Shoppers</t>
  </si>
  <si>
    <t>Passagens de onibus</t>
  </si>
  <si>
    <t>Saskatoon Transit</t>
  </si>
  <si>
    <t>Cartao de onibus</t>
  </si>
  <si>
    <t>Copo de papel rosa</t>
  </si>
  <si>
    <t>Occasions</t>
  </si>
  <si>
    <t xml:space="preserve">12 un X 355 ml </t>
  </si>
  <si>
    <t>Copo de papel amarelo</t>
  </si>
  <si>
    <t>Copo de papel verde</t>
  </si>
  <si>
    <t>Guardanapo de papel</t>
  </si>
  <si>
    <t>Napkids</t>
  </si>
  <si>
    <t>Prato de papel</t>
  </si>
  <si>
    <t xml:space="preserve">12 un X 17 cm </t>
  </si>
  <si>
    <t>Porta velas</t>
  </si>
  <si>
    <t>Happy Birthday</t>
  </si>
  <si>
    <t>13 un</t>
  </si>
  <si>
    <t>Colher de cha de plastico</t>
  </si>
  <si>
    <t>Cartao de aniversario</t>
  </si>
  <si>
    <t>Forma de cupcake</t>
  </si>
  <si>
    <t>Titan</t>
  </si>
  <si>
    <t>Abridor de lata</t>
  </si>
  <si>
    <t>Rama Design</t>
  </si>
  <si>
    <t>Creme para labios</t>
  </si>
  <si>
    <t>Vaseline</t>
  </si>
  <si>
    <t>Forma de bolo</t>
  </si>
  <si>
    <t>23 cm</t>
  </si>
  <si>
    <t>Papel parchet</t>
  </si>
  <si>
    <t>7,3 m X 38 cm</t>
  </si>
  <si>
    <t>Enfeite para bolo</t>
  </si>
  <si>
    <t>Frey</t>
  </si>
  <si>
    <t>142 gr</t>
  </si>
  <si>
    <t>Cake Mate</t>
  </si>
  <si>
    <t>79 gr</t>
  </si>
  <si>
    <t>Great Plains</t>
  </si>
  <si>
    <t>10 kg</t>
  </si>
  <si>
    <t>Boneca</t>
  </si>
  <si>
    <t>Baby Alive</t>
  </si>
  <si>
    <t>Cookie</t>
  </si>
  <si>
    <t>1,075 kg</t>
  </si>
  <si>
    <t>Carne Moída de Porco</t>
  </si>
  <si>
    <t>2,578 kg</t>
  </si>
  <si>
    <t>Pimentão</t>
  </si>
  <si>
    <t>Del Monte Quality</t>
  </si>
  <si>
    <t>Luva</t>
  </si>
  <si>
    <t>Head</t>
  </si>
  <si>
    <t>M</t>
  </si>
  <si>
    <t>Mann's</t>
  </si>
  <si>
    <t>CMI</t>
  </si>
  <si>
    <t>2,7 kg</t>
  </si>
  <si>
    <t>RedHat</t>
  </si>
  <si>
    <t>4 x 120 ml</t>
  </si>
  <si>
    <t>Crest</t>
  </si>
  <si>
    <t>100 ml</t>
  </si>
  <si>
    <t>Assadeira</t>
  </si>
  <si>
    <t>Wilton</t>
  </si>
  <si>
    <t>29,2 x 43,8 x 2,5 cm</t>
  </si>
  <si>
    <t>Midtown Dental Clinic</t>
  </si>
  <si>
    <t>Avaliação</t>
  </si>
  <si>
    <t>Raio X Periapical</t>
  </si>
  <si>
    <t>Raio X Bitewing</t>
  </si>
  <si>
    <t>Combo Whopper</t>
  </si>
  <si>
    <t>Exame Prático Marcia</t>
  </si>
  <si>
    <t>Wafer em palito</t>
  </si>
  <si>
    <t>667888295906</t>
  </si>
  <si>
    <t>Dr. Gerard</t>
  </si>
  <si>
    <t>160 gr</t>
  </si>
  <si>
    <t>058496352769</t>
  </si>
  <si>
    <t>4 x 50 gr</t>
  </si>
  <si>
    <t>Lenço para secar roupas</t>
  </si>
  <si>
    <t>Bounce</t>
  </si>
  <si>
    <t>34 un</t>
  </si>
  <si>
    <t>Snickers</t>
  </si>
  <si>
    <t>Pano para fazer queijo</t>
  </si>
  <si>
    <t>667888153121</t>
  </si>
  <si>
    <t>Chef Pierre</t>
  </si>
  <si>
    <t>3 jds</t>
  </si>
  <si>
    <t>Colher</t>
  </si>
  <si>
    <t>667888150052</t>
  </si>
  <si>
    <t>sopa</t>
  </si>
  <si>
    <t>Saco para lavar roupas</t>
  </si>
  <si>
    <t>667888071432</t>
  </si>
  <si>
    <t>Richard</t>
  </si>
  <si>
    <t>38 x 48 cm</t>
  </si>
  <si>
    <t>Dados</t>
  </si>
  <si>
    <t>667888073566</t>
  </si>
  <si>
    <t>Goma de mascar</t>
  </si>
  <si>
    <t>Regal</t>
  </si>
  <si>
    <t>12 gr</t>
  </si>
  <si>
    <t>667888143726</t>
  </si>
  <si>
    <t>Chocolaty Treats</t>
  </si>
  <si>
    <t>184 gr</t>
  </si>
  <si>
    <t>667888104260</t>
  </si>
  <si>
    <t>Leggings Azul</t>
  </si>
  <si>
    <t>667888187638</t>
  </si>
  <si>
    <t>667888092598</t>
  </si>
  <si>
    <t>Cachecol Elastico Tricot c/ Forro</t>
  </si>
  <si>
    <t>667888243358</t>
  </si>
  <si>
    <t>Adulto</t>
  </si>
  <si>
    <t>Luva s/ Dedo Roxa</t>
  </si>
  <si>
    <t>667888245253</t>
  </si>
  <si>
    <t>667888317691</t>
  </si>
  <si>
    <t>Leggings Rosa</t>
  </si>
  <si>
    <t>Luva Azul</t>
  </si>
  <si>
    <t>667888206797</t>
  </si>
  <si>
    <t>Touca Tricot c/ extensao de orelha</t>
  </si>
  <si>
    <t>667888053438</t>
  </si>
  <si>
    <t>Infantil</t>
  </si>
  <si>
    <t>Balaclava Polyester ajustavel preta</t>
  </si>
  <si>
    <t>667888356188</t>
  </si>
  <si>
    <t>667888211357</t>
  </si>
  <si>
    <t>Meia Termica Cinza</t>
  </si>
  <si>
    <t>667888211340</t>
  </si>
  <si>
    <t>Luva Polyester Marron</t>
  </si>
  <si>
    <t>667888026654</t>
  </si>
  <si>
    <t>Luva Polyester Azul</t>
  </si>
  <si>
    <t>667888146017</t>
  </si>
  <si>
    <t>S-M</t>
  </si>
  <si>
    <t>Biscoito Celebration Dark</t>
  </si>
  <si>
    <t>1,203 kg</t>
  </si>
  <si>
    <t>1,185 kg</t>
  </si>
  <si>
    <t>Alface Romana</t>
  </si>
  <si>
    <t>Nature's Reward</t>
  </si>
  <si>
    <t>3 un x 8gr</t>
  </si>
  <si>
    <t>Azeite de Oliva Extra Virgem</t>
  </si>
  <si>
    <t>2,150 kg</t>
  </si>
  <si>
    <t>1,045 kg</t>
  </si>
  <si>
    <t>Bala Gummi Worms</t>
  </si>
  <si>
    <t>0,245 kg</t>
  </si>
  <si>
    <t>Bala Gummi Cola</t>
  </si>
  <si>
    <t>0,120 kg</t>
  </si>
  <si>
    <t>0,215 kg</t>
  </si>
  <si>
    <t>Amendoa com Chocolate</t>
  </si>
  <si>
    <t>0,300 kg</t>
  </si>
  <si>
    <t>Chocolate Macs</t>
  </si>
  <si>
    <t>0,095 kg</t>
  </si>
  <si>
    <t>M&amp;M</t>
  </si>
  <si>
    <t>0,250 kg</t>
  </si>
  <si>
    <t>2,330 kg</t>
  </si>
  <si>
    <t>Desodorante em barra</t>
  </si>
  <si>
    <t>45 gr</t>
  </si>
  <si>
    <t>Condicionador profundo</t>
  </si>
  <si>
    <t>236 ml</t>
  </si>
  <si>
    <t>Alfajor</t>
  </si>
  <si>
    <t>Wagon Wheels</t>
  </si>
  <si>
    <t>630 gr</t>
  </si>
  <si>
    <t>Chocolates sortidos</t>
  </si>
  <si>
    <t>Mars</t>
  </si>
  <si>
    <t>1,16 kg</t>
  </si>
  <si>
    <t>Restauração</t>
  </si>
  <si>
    <t>Capeamento Pulpar</t>
  </si>
  <si>
    <t>3,5 kg</t>
  </si>
  <si>
    <t>Frango Assado</t>
  </si>
  <si>
    <t>1,2 kg</t>
  </si>
  <si>
    <t>Casa de Boneca</t>
  </si>
  <si>
    <t>Almofada para Laptop</t>
  </si>
  <si>
    <t>Sofia + Sam</t>
  </si>
  <si>
    <t>Ovo do Furby (Hatchimals)</t>
  </si>
  <si>
    <t>Green Gate</t>
  </si>
  <si>
    <t>cfp</t>
  </si>
  <si>
    <t>2,72 kg</t>
  </si>
  <si>
    <t>Abobrinha</t>
  </si>
  <si>
    <t>4Earth</t>
  </si>
  <si>
    <t>Amora</t>
  </si>
  <si>
    <t>Naturipe</t>
  </si>
  <si>
    <t>2,582 kg</t>
  </si>
  <si>
    <t>2,324 kg</t>
  </si>
  <si>
    <t>Porção Chicken Nuggets</t>
  </si>
  <si>
    <t>Kids Meal Cheese Burger</t>
  </si>
  <si>
    <t>Kids</t>
  </si>
  <si>
    <t>Porção Cheese Tots</t>
  </si>
  <si>
    <t>Sanduiche Double Whopper</t>
  </si>
  <si>
    <t>Almofada</t>
  </si>
  <si>
    <t>P</t>
  </si>
  <si>
    <t>Capa de Almofada</t>
  </si>
  <si>
    <t>G</t>
  </si>
  <si>
    <t>Cachorro de Brinquedo</t>
  </si>
  <si>
    <t>Caneca</t>
  </si>
  <si>
    <t>London Drugs</t>
  </si>
  <si>
    <t>TV UHD</t>
  </si>
  <si>
    <t>0033717</t>
  </si>
  <si>
    <t>LG</t>
  </si>
  <si>
    <t>55 pol</t>
  </si>
  <si>
    <t>Levy</t>
  </si>
  <si>
    <t>3671039</t>
  </si>
  <si>
    <t>Garfo</t>
  </si>
  <si>
    <t>818914018850</t>
  </si>
  <si>
    <t>Mainstays</t>
  </si>
  <si>
    <t>818914018840</t>
  </si>
  <si>
    <t>Faca</t>
  </si>
  <si>
    <t>818914011636</t>
  </si>
  <si>
    <t>770103454870</t>
  </si>
  <si>
    <t>Pantene</t>
  </si>
  <si>
    <t>200 ml</t>
  </si>
  <si>
    <t>0,975 kg</t>
  </si>
  <si>
    <t>628915403596</t>
  </si>
  <si>
    <t>Sabão para roupa Oxi Energy</t>
  </si>
  <si>
    <t>628915008951</t>
  </si>
  <si>
    <t>628915364415</t>
  </si>
  <si>
    <t>Pipoqueira</t>
  </si>
  <si>
    <t>623287829708</t>
  </si>
  <si>
    <t>Popflix</t>
  </si>
  <si>
    <t>628915409284</t>
  </si>
  <si>
    <t>2,075 kg</t>
  </si>
  <si>
    <t>Domino's Pizza</t>
  </si>
  <si>
    <t>Pizza Hand Tossed BBQ Feast</t>
  </si>
  <si>
    <t>14"</t>
  </si>
  <si>
    <t>Pizza Hand Tossed Pepperoni Feast</t>
  </si>
  <si>
    <t>Pizza Hand Tossed Chicken Bacon Alfredo Feast</t>
  </si>
  <si>
    <t>Porção Boneless Chicken</t>
  </si>
  <si>
    <t>Delivery</t>
  </si>
  <si>
    <t>Tax</t>
  </si>
  <si>
    <t>Tip</t>
  </si>
  <si>
    <t>Sanduiche Whopper</t>
  </si>
  <si>
    <t>Canadian Tire</t>
  </si>
  <si>
    <t>Jogo de chaves de boca</t>
  </si>
  <si>
    <t>Mastercraft</t>
  </si>
  <si>
    <t>Torradeira Stormtrooper</t>
  </si>
  <si>
    <t>Pangea Brands</t>
  </si>
  <si>
    <t>2 pls</t>
  </si>
  <si>
    <t>Trena</t>
  </si>
  <si>
    <t>Certified</t>
  </si>
  <si>
    <t>5 mt</t>
  </si>
  <si>
    <t>Gancho para carregar sacolas</t>
  </si>
  <si>
    <t>Home Essentials</t>
  </si>
  <si>
    <t>50 lbs</t>
  </si>
  <si>
    <t>Jogo de chaves Allen</t>
  </si>
  <si>
    <t>Conjunto de potes de vidro</t>
  </si>
  <si>
    <t>Golden Harvest</t>
  </si>
  <si>
    <t>12 x 1 lt</t>
  </si>
  <si>
    <t>Cream Cheese Light</t>
  </si>
  <si>
    <t>Saco de lixo</t>
  </si>
  <si>
    <t>Glad</t>
  </si>
  <si>
    <t>40 un x 54,9 cm x 58,4 cm</t>
  </si>
  <si>
    <t>1,41 kg</t>
  </si>
  <si>
    <t>Rack para sapatos</t>
  </si>
  <si>
    <t>114 x 23 x 68,5 cm</t>
  </si>
  <si>
    <t>Cabides plasticos</t>
  </si>
  <si>
    <t>neatfreak!</t>
  </si>
  <si>
    <t>Calca de Malha Marcia</t>
  </si>
  <si>
    <t>Jogo de Jantar</t>
  </si>
  <si>
    <t>20 pcs</t>
  </si>
  <si>
    <t>Temporizador de Energia</t>
  </si>
  <si>
    <t>Restituição Depósito de Segurança Aluguel</t>
  </si>
  <si>
    <t>Relaxante muscular</t>
  </si>
  <si>
    <t>80 cps</t>
  </si>
  <si>
    <t>Gasolina</t>
  </si>
  <si>
    <t>59,18 lt</t>
  </si>
  <si>
    <t>Pa de neve</t>
  </si>
  <si>
    <t>Suncast</t>
  </si>
  <si>
    <t>69 cm</t>
  </si>
  <si>
    <t>Porta-sapato</t>
  </si>
  <si>
    <t>Multi Home LP</t>
  </si>
  <si>
    <t>43 cm x 89 cm</t>
  </si>
  <si>
    <t>Extensao</t>
  </si>
  <si>
    <t>Intertec</t>
  </si>
  <si>
    <t>30,5 mt</t>
  </si>
  <si>
    <t>6,82 kg</t>
  </si>
  <si>
    <t>Nanaimo Bar</t>
  </si>
  <si>
    <t>Gourmet Baker</t>
  </si>
  <si>
    <t>1,37 kg</t>
  </si>
  <si>
    <t>3,478 kg</t>
  </si>
  <si>
    <t>Tangerina</t>
  </si>
  <si>
    <t>The Oppenheimer Group</t>
  </si>
  <si>
    <t>2,26 kg</t>
  </si>
  <si>
    <t>Suporte para smart phone</t>
  </si>
  <si>
    <t>Motor Trend</t>
  </si>
  <si>
    <t>Garrafa Termica</t>
  </si>
  <si>
    <t>Contigo</t>
  </si>
  <si>
    <t>Precise Park Link</t>
  </si>
  <si>
    <t>Estacionamento</t>
  </si>
  <si>
    <t>Period</t>
  </si>
  <si>
    <t>JYSK</t>
  </si>
  <si>
    <t>Rack para TV</t>
  </si>
  <si>
    <t>KAI</t>
  </si>
  <si>
    <t>100 x 45 x 128 cm</t>
  </si>
  <si>
    <t>Mesa de Centro</t>
  </si>
  <si>
    <t>LIBBY</t>
  </si>
  <si>
    <t>110 x 60 x 45 cm</t>
  </si>
  <si>
    <t>Protetores de feltro</t>
  </si>
  <si>
    <t>FELT</t>
  </si>
  <si>
    <t>125 pcs</t>
  </si>
  <si>
    <t>Rack para Sapatos</t>
  </si>
  <si>
    <t>AKSEL</t>
  </si>
  <si>
    <t>93 x 35 x 78 cm</t>
  </si>
  <si>
    <t>Tapete de cama</t>
  </si>
  <si>
    <t>dab</t>
  </si>
  <si>
    <t>60 x 90 cm</t>
  </si>
  <si>
    <t>LINA</t>
  </si>
  <si>
    <t>74 x 107 cm</t>
  </si>
  <si>
    <t>Caneca de Porcelana</t>
  </si>
  <si>
    <t>Taupe</t>
  </si>
  <si>
    <t>Bolsa Termica</t>
  </si>
  <si>
    <t>Thermos</t>
  </si>
  <si>
    <t>Sprite</t>
  </si>
  <si>
    <t>710 ml</t>
  </si>
  <si>
    <t>Chave Grinfo</t>
  </si>
  <si>
    <t>Stanley</t>
  </si>
  <si>
    <t>250 mm</t>
  </si>
  <si>
    <t>Carpete</t>
  </si>
  <si>
    <t>183 x 244 cm</t>
  </si>
  <si>
    <t>Conjunto de Potes</t>
  </si>
  <si>
    <t>Starfrit</t>
  </si>
  <si>
    <t>18 pcs</t>
  </si>
  <si>
    <t>Macarrao Cabelo de Anjo</t>
  </si>
  <si>
    <t>Catelli</t>
  </si>
  <si>
    <t>80 un</t>
  </si>
  <si>
    <t>Lucerne</t>
  </si>
  <si>
    <t>Vassoura para Neve</t>
  </si>
  <si>
    <t>Vileda</t>
  </si>
  <si>
    <t>46 cm</t>
  </si>
  <si>
    <t>Luva de Vinil</t>
  </si>
  <si>
    <t>Detergente para Lava-Loucas</t>
  </si>
  <si>
    <t>1,87 kg / 110 un</t>
  </si>
  <si>
    <t>Restoralax</t>
  </si>
  <si>
    <t>Bayer</t>
  </si>
  <si>
    <t>45 cps</t>
  </si>
  <si>
    <t>Shell</t>
  </si>
  <si>
    <t>21,76 lt</t>
  </si>
  <si>
    <t>Wireless Age</t>
  </si>
  <si>
    <t>Recarga de celular</t>
  </si>
  <si>
    <t>SaskTel</t>
  </si>
  <si>
    <t>Gear</t>
  </si>
  <si>
    <t>Luva dupla</t>
  </si>
  <si>
    <t>Touca Tricot rosa listrada c/ pompom</t>
  </si>
  <si>
    <t>Luva Ski</t>
  </si>
  <si>
    <t>City of Saskatoon</t>
  </si>
  <si>
    <t>96CA8DDA269F368C</t>
  </si>
  <si>
    <t>Hour</t>
  </si>
  <si>
    <t>Meal Bacon Cheese Whopper</t>
  </si>
  <si>
    <t>Bebida Frozen Coke</t>
  </si>
  <si>
    <t>Jogo de Alicates</t>
  </si>
  <si>
    <t>820909573630</t>
  </si>
  <si>
    <t>10 pcs</t>
  </si>
  <si>
    <t xml:space="preserve">Extensao </t>
  </si>
  <si>
    <t>Noma</t>
  </si>
  <si>
    <t>3 mt</t>
  </si>
  <si>
    <t>055000406529</t>
  </si>
  <si>
    <t>Lego Classic</t>
  </si>
  <si>
    <t>673419267373</t>
  </si>
  <si>
    <t>Lego</t>
  </si>
  <si>
    <t>900 pcs</t>
  </si>
  <si>
    <t>Mesa dobravel</t>
  </si>
  <si>
    <t>76 x 183 x 73,7 cm</t>
  </si>
  <si>
    <t>Banqueta dobravel</t>
  </si>
  <si>
    <t>Enduro</t>
  </si>
  <si>
    <t>30 x 30 x 45 cm</t>
  </si>
  <si>
    <t>Lapis</t>
  </si>
  <si>
    <t>814550017254</t>
  </si>
  <si>
    <t>Fashion Pencils</t>
  </si>
  <si>
    <t>Prateleira</t>
  </si>
  <si>
    <t>695433882078</t>
  </si>
  <si>
    <t>Hometrends</t>
  </si>
  <si>
    <t>146,89 x 78,51 x 38,99 cm</t>
  </si>
  <si>
    <t>888048000042</t>
  </si>
  <si>
    <t>Vegpro</t>
  </si>
  <si>
    <t>643126072003</t>
  </si>
  <si>
    <t>Chuchu</t>
  </si>
  <si>
    <t>6853214765692</t>
  </si>
  <si>
    <t>Pacific Fresh Produce</t>
  </si>
  <si>
    <t>628915409222</t>
  </si>
  <si>
    <t>2,115 kg</t>
  </si>
  <si>
    <t>1,7 kg</t>
  </si>
  <si>
    <t>Inhame</t>
  </si>
  <si>
    <t>1,285 kg</t>
  </si>
  <si>
    <t>Morango fatiado congelado</t>
  </si>
  <si>
    <t>628915242164</t>
  </si>
  <si>
    <t>605388925602</t>
  </si>
  <si>
    <t>Harman Eggs</t>
  </si>
  <si>
    <t>6 x 710 ml</t>
  </si>
  <si>
    <t>Canela em pó</t>
  </si>
  <si>
    <t>4005924706164</t>
  </si>
  <si>
    <t>Plochman's</t>
  </si>
  <si>
    <t>Milho em conserva</t>
  </si>
  <si>
    <t>Bicarbonato de sodio</t>
  </si>
  <si>
    <t>628915380996</t>
  </si>
  <si>
    <t>Gelatina de limão</t>
  </si>
  <si>
    <t>Jell-O</t>
  </si>
  <si>
    <t>85 gr</t>
  </si>
  <si>
    <t>Chá Romã &amp; Framboesa - Sache</t>
  </si>
  <si>
    <t>Twinings</t>
  </si>
  <si>
    <t>Mel</t>
  </si>
  <si>
    <t>681131811705</t>
  </si>
  <si>
    <t>0,225 kg</t>
  </si>
  <si>
    <t>0,585 kg</t>
  </si>
  <si>
    <t>Lindt</t>
  </si>
  <si>
    <t>777034001791</t>
  </si>
  <si>
    <t>628915011548</t>
  </si>
  <si>
    <t>Biscoito c/ cobertura de chocolate</t>
  </si>
  <si>
    <t>Econo</t>
  </si>
  <si>
    <t>315 gr</t>
  </si>
  <si>
    <t>M&amp;M Peanut Butter</t>
  </si>
  <si>
    <t>Orville Redenbacher</t>
  </si>
  <si>
    <t>850 gr</t>
  </si>
  <si>
    <t>628915547016</t>
  </si>
  <si>
    <t>Maisena</t>
  </si>
  <si>
    <t>Prateleira de metal</t>
  </si>
  <si>
    <t>Seville Classics</t>
  </si>
  <si>
    <t>121 x 45,7 x 193 cm</t>
  </si>
  <si>
    <t>Planet Fitness</t>
  </si>
  <si>
    <t>Mensalidade</t>
  </si>
  <si>
    <t>1 mês</t>
  </si>
  <si>
    <t>Anuidade</t>
  </si>
  <si>
    <t>1 ano</t>
  </si>
  <si>
    <t>Leite de coco</t>
  </si>
  <si>
    <t>398 ml</t>
  </si>
  <si>
    <t>Creme de leite</t>
  </si>
  <si>
    <t>Nordex Food</t>
  </si>
  <si>
    <t>170 ml</t>
  </si>
  <si>
    <t>Caneca natalina</t>
  </si>
  <si>
    <t>3B556B8BAEAED1C8</t>
  </si>
  <si>
    <t>Luva de Ski</t>
  </si>
  <si>
    <t>L - XL</t>
  </si>
  <si>
    <t>Vasilha de plastico para pudim</t>
  </si>
  <si>
    <t>Bolsa feminina</t>
  </si>
  <si>
    <t>Camisa de manga cumprida</t>
  </si>
  <si>
    <t>Calça feminina</t>
  </si>
  <si>
    <t>cleo</t>
  </si>
  <si>
    <t>Blusinha</t>
  </si>
  <si>
    <t>Hi-Tech Video Game Traders</t>
  </si>
  <si>
    <t>Taxa de diagnóstico</t>
  </si>
  <si>
    <t>Wii U System Deluxe Set 3</t>
  </si>
  <si>
    <t>Nintendo</t>
  </si>
  <si>
    <t>41,93 lt</t>
  </si>
  <si>
    <t>Cadeira dobravel</t>
  </si>
  <si>
    <t>Star Elite</t>
  </si>
  <si>
    <t>4,54 kg</t>
  </si>
  <si>
    <t>naturipe</t>
  </si>
  <si>
    <t>Big Taste</t>
  </si>
  <si>
    <t>2 x 12 un / 516 gr</t>
  </si>
  <si>
    <t>White Swan</t>
  </si>
  <si>
    <t>1100 un</t>
  </si>
  <si>
    <t>Batata chips</t>
  </si>
  <si>
    <t>Ruffles</t>
  </si>
  <si>
    <t>585 gr</t>
  </si>
  <si>
    <t>Prato descartavel</t>
  </si>
  <si>
    <t>Royal Chinet</t>
  </si>
  <si>
    <t>150 um x 22,2 cm</t>
  </si>
  <si>
    <t>Panetone de chocolate</t>
  </si>
  <si>
    <t>Granducale</t>
  </si>
  <si>
    <t>750 gr</t>
  </si>
  <si>
    <t>Copo descartavel</t>
  </si>
  <si>
    <t>50 x 473 ml</t>
  </si>
  <si>
    <t>Maionese Light</t>
  </si>
  <si>
    <t>Bacon com sódio reduzido</t>
  </si>
  <si>
    <t>Batata palha</t>
  </si>
  <si>
    <t>Hostess</t>
  </si>
  <si>
    <t>Biscoito Fudgee com recheio duplo</t>
  </si>
  <si>
    <t>303 gr</t>
  </si>
  <si>
    <t>Pipoca doce</t>
  </si>
  <si>
    <t>Old Dutch</t>
  </si>
  <si>
    <t>175 gr</t>
  </si>
  <si>
    <t>Sobeys</t>
  </si>
  <si>
    <t>Cerveja em lata</t>
  </si>
  <si>
    <t>Budweiser</t>
  </si>
  <si>
    <t>24 un x 355 ml</t>
  </si>
  <si>
    <t>The Brick</t>
  </si>
  <si>
    <t>Box</t>
  </si>
  <si>
    <t>HOTL18KB</t>
  </si>
  <si>
    <t>Beautyrest</t>
  </si>
  <si>
    <t>King</t>
  </si>
  <si>
    <t>Coxão</t>
  </si>
  <si>
    <t>HTLDM3KM</t>
  </si>
  <si>
    <t>Protetor de coxão</t>
  </si>
  <si>
    <t>BFM14KPR</t>
  </si>
  <si>
    <t>Suporte para box com rodas</t>
  </si>
  <si>
    <t>BR361S</t>
  </si>
  <si>
    <t>BELLAFQB</t>
  </si>
  <si>
    <t>Sofa de canto</t>
  </si>
  <si>
    <t>IZZPWRCS</t>
  </si>
  <si>
    <t>Chaise</t>
  </si>
  <si>
    <t>IZZYPWLH</t>
  </si>
  <si>
    <t>Sofa central</t>
  </si>
  <si>
    <t>IZZYPWSB</t>
  </si>
  <si>
    <t>Garantia extendida para sofa</t>
  </si>
  <si>
    <t>ALLWR507</t>
  </si>
  <si>
    <t>5 anos</t>
  </si>
  <si>
    <t>Taxa de reciclagem</t>
  </si>
  <si>
    <t>001R0350</t>
  </si>
  <si>
    <t>Taxa de entrega</t>
  </si>
  <si>
    <t>Cartão</t>
  </si>
  <si>
    <t>Saco para presente</t>
  </si>
  <si>
    <t>Suco de caixinha Melancia c/ Morango</t>
  </si>
  <si>
    <t>Suco de caixinha Maçã</t>
  </si>
  <si>
    <t>Pudim Tapioca</t>
  </si>
  <si>
    <t>4 x 99 gr</t>
  </si>
  <si>
    <t>8 kg</t>
  </si>
  <si>
    <t>5 lt</t>
  </si>
  <si>
    <t>Amaciante de roupas</t>
  </si>
  <si>
    <t>Bacon fatia grossa</t>
  </si>
  <si>
    <t>Yogurte em tubo Morango e Cereja</t>
  </si>
  <si>
    <t>Manteiga c/ sal em bastoes</t>
  </si>
  <si>
    <t>Queijo médio em barra</t>
  </si>
  <si>
    <t>Queijo mussarela em barra</t>
  </si>
  <si>
    <t>Canadian Farmer</t>
  </si>
  <si>
    <t>1,902 kg</t>
  </si>
  <si>
    <t>1,08 kg</t>
  </si>
  <si>
    <t>1,82 kg</t>
  </si>
  <si>
    <t>1,775 kg</t>
  </si>
  <si>
    <t>0,51 kg</t>
  </si>
  <si>
    <t>Fio de poliester para tricô</t>
  </si>
  <si>
    <t>Bernat</t>
  </si>
  <si>
    <t>201 mt</t>
  </si>
  <si>
    <t>Pano p/ limpeza</t>
  </si>
  <si>
    <t>120 un</t>
  </si>
  <si>
    <t>Caixa plástica</t>
  </si>
  <si>
    <t>37,1 x 29 x 17 cm</t>
  </si>
  <si>
    <t>Creme hidratante</t>
  </si>
  <si>
    <t>Johnson's</t>
  </si>
  <si>
    <t>778 ml</t>
  </si>
  <si>
    <t>177 ml</t>
  </si>
  <si>
    <t>Desengordurante p/ banheiro</t>
  </si>
  <si>
    <t>Scrub Free</t>
  </si>
  <si>
    <t>Desengordurante p/ fogão</t>
  </si>
  <si>
    <t>Weiman</t>
  </si>
  <si>
    <t>355 ml</t>
  </si>
  <si>
    <t>36,693 lt</t>
  </si>
  <si>
    <t>Snow Sled</t>
  </si>
  <si>
    <t>Sno-Storm</t>
  </si>
  <si>
    <t>127 cm</t>
  </si>
  <si>
    <t>2,574 kg</t>
  </si>
  <si>
    <t>Frango assado</t>
  </si>
  <si>
    <t>Carne Moída de Peru</t>
  </si>
  <si>
    <t>2,708 kg</t>
  </si>
  <si>
    <t>2,786 kg</t>
  </si>
  <si>
    <t>Poutine</t>
  </si>
  <si>
    <t>Ric &amp; Reds Tire</t>
  </si>
  <si>
    <t>Conserto pneu Equinox</t>
  </si>
  <si>
    <t>1,46 kg</t>
  </si>
  <si>
    <t>Extrafresh</t>
  </si>
  <si>
    <t>BCTree</t>
  </si>
  <si>
    <t>0,9 kg</t>
  </si>
  <si>
    <t>0,96 kg</t>
  </si>
  <si>
    <t>628915173475</t>
  </si>
  <si>
    <t>681131759113</t>
  </si>
  <si>
    <t>Legumes congelados</t>
  </si>
  <si>
    <t>628915751734</t>
  </si>
  <si>
    <t>Brocoli congelado</t>
  </si>
  <si>
    <t>628915751727</t>
  </si>
  <si>
    <t>062020000934</t>
  </si>
  <si>
    <t>Ferrero Rocher</t>
  </si>
  <si>
    <t>Suco de laranja</t>
  </si>
  <si>
    <t>Simply Orange</t>
  </si>
  <si>
    <t>1,54 lt</t>
  </si>
  <si>
    <t>Agulha de crochet</t>
  </si>
  <si>
    <t>love knitting</t>
  </si>
  <si>
    <t>3 mm</t>
  </si>
  <si>
    <t>Agulha de tricot</t>
  </si>
  <si>
    <t>1 x 70 mm + 1 x 82 mm + 1 x 94 mm</t>
  </si>
  <si>
    <t>628915165005</t>
  </si>
  <si>
    <t>Suco de caixinha Manga</t>
  </si>
  <si>
    <t>628915083385</t>
  </si>
  <si>
    <t>Biscoito cracker sem sal</t>
  </si>
  <si>
    <t>821954078101</t>
  </si>
  <si>
    <t>8002734100584</t>
  </si>
  <si>
    <t>2,095 kg</t>
  </si>
  <si>
    <t>MJB</t>
  </si>
  <si>
    <t>42,119 lt</t>
  </si>
  <si>
    <t>2,5 lt</t>
  </si>
  <si>
    <t>1,135 kg</t>
  </si>
  <si>
    <t>2,145 kg</t>
  </si>
  <si>
    <t>Stampede</t>
  </si>
  <si>
    <t>Crush</t>
  </si>
  <si>
    <t>Bala Sour Patch Kids</t>
  </si>
  <si>
    <t>Mondelez</t>
  </si>
  <si>
    <t>355 gr</t>
  </si>
  <si>
    <t>Canada Dry</t>
  </si>
  <si>
    <t>Queijo misto em barra light</t>
  </si>
  <si>
    <t>Yogurte s/ lactose</t>
  </si>
  <si>
    <t>Iogo Probio</t>
  </si>
  <si>
    <t>12 x 100 gr</t>
  </si>
  <si>
    <t>Creme de Leite Fresco 33%</t>
  </si>
  <si>
    <t>1,385 kg</t>
  </si>
  <si>
    <t>Pao de Forma Artesano</t>
  </si>
  <si>
    <t>540 gr</t>
  </si>
  <si>
    <t>Papel Higiênico Rolo Duplo</t>
  </si>
  <si>
    <t>24 x 253 fls</t>
  </si>
  <si>
    <t>Desinfetante</t>
  </si>
  <si>
    <t>Pine-Sol</t>
  </si>
  <si>
    <t>1,41 lt</t>
  </si>
  <si>
    <t>Ovo Extra Grande</t>
  </si>
  <si>
    <t>Enfeite de Natal - Fita Metalica</t>
  </si>
  <si>
    <t>Craft</t>
  </si>
  <si>
    <t>2,5 mt</t>
  </si>
  <si>
    <t>Fita colorida</t>
  </si>
  <si>
    <t>Luxury Ribbon</t>
  </si>
  <si>
    <t>97,5 mt</t>
  </si>
  <si>
    <t>Fita de crochet</t>
  </si>
  <si>
    <t>4,5 cm x 1 mt</t>
  </si>
  <si>
    <t>Boneco de espuma</t>
  </si>
  <si>
    <t>Flauta doce</t>
  </si>
  <si>
    <t>Montoy</t>
  </si>
  <si>
    <t>Bonequinhos de neve adesivos</t>
  </si>
  <si>
    <t>Anjinhos adesivos</t>
  </si>
  <si>
    <t>Bastões para pistola de cola quente</t>
  </si>
  <si>
    <t>Pistola de cola quente</t>
  </si>
  <si>
    <t>Mini</t>
  </si>
  <si>
    <t>Garrafa de agua em aço inox</t>
  </si>
  <si>
    <t>0,7 lt</t>
  </si>
  <si>
    <t>Garrafa de agua c/ canudo</t>
  </si>
  <si>
    <t>Cool Gear</t>
  </si>
  <si>
    <t>437 ml</t>
  </si>
  <si>
    <t>Caixas decorativas de natal</t>
  </si>
  <si>
    <t>Elástico para ginástica</t>
  </si>
  <si>
    <t>Fit Circuit</t>
  </si>
  <si>
    <t>1,2 mt</t>
  </si>
  <si>
    <t>Cartela de adesivos (Peixinhos)</t>
  </si>
  <si>
    <t>Stickah</t>
  </si>
  <si>
    <t>Caixas para presente</t>
  </si>
  <si>
    <t>Sabonete liquido</t>
  </si>
  <si>
    <t>Papel para presente</t>
  </si>
  <si>
    <t>Halls Kids</t>
  </si>
  <si>
    <t>Benylin Extra Strength</t>
  </si>
  <si>
    <t>Benylin</t>
  </si>
  <si>
    <t>Acetaminophen 500 mg</t>
  </si>
  <si>
    <t>Life Brand</t>
  </si>
  <si>
    <t>24 cps</t>
  </si>
  <si>
    <t>Correspondencia Hortolandia</t>
  </si>
  <si>
    <t>Party City</t>
  </si>
  <si>
    <t>Chocolate para cobertura</t>
  </si>
  <si>
    <t>Choco Maker</t>
  </si>
  <si>
    <t>Superstore</t>
  </si>
  <si>
    <t>3 un x 8 gr</t>
  </si>
  <si>
    <t>Arvore de Natal c/ 300 lampadas</t>
  </si>
  <si>
    <t>Loblaws</t>
  </si>
  <si>
    <t>1,98 x 1,09 mt</t>
  </si>
  <si>
    <t>Luzes de Natal</t>
  </si>
  <si>
    <t>Danson Decor</t>
  </si>
  <si>
    <t>50 un (2,89 mt)</t>
  </si>
  <si>
    <t>75 mt</t>
  </si>
  <si>
    <t>Estrela de Natal</t>
  </si>
  <si>
    <t>Guirlanda para Arvore de Natal</t>
  </si>
  <si>
    <t>2,4 mt</t>
  </si>
  <si>
    <t>Enfeites para Arvore de Natal</t>
  </si>
  <si>
    <t>Vala</t>
  </si>
  <si>
    <t>42 un</t>
  </si>
  <si>
    <t>Greta</t>
  </si>
  <si>
    <t>58,527 lt</t>
  </si>
  <si>
    <t>Cyber Power</t>
  </si>
  <si>
    <t>Rack de temperos</t>
  </si>
  <si>
    <t>Kamenstein</t>
  </si>
  <si>
    <t>Forro de prateleiras</t>
  </si>
  <si>
    <t>Con-Tact</t>
  </si>
  <si>
    <t>6,096 m x 50,8 cm</t>
  </si>
  <si>
    <t>3,442 kg</t>
  </si>
  <si>
    <t>Castanhas mistas</t>
  </si>
  <si>
    <t>1,13 kg</t>
  </si>
  <si>
    <t>ZamZam</t>
  </si>
  <si>
    <t>2,302 kg</t>
  </si>
  <si>
    <t>2,734 kg</t>
  </si>
  <si>
    <t>2,6 kg</t>
  </si>
  <si>
    <t>SunBelle</t>
  </si>
  <si>
    <t>Bebida Frozen Sprite</t>
  </si>
  <si>
    <t>Indigo</t>
  </si>
  <si>
    <t>Boneca LOL OOTD</t>
  </si>
  <si>
    <t>Maleta</t>
  </si>
  <si>
    <t>Livros Sapiens/Homo Deus</t>
  </si>
  <si>
    <t>M&amp;S Signal</t>
  </si>
  <si>
    <t>Livro The Obesity Code</t>
  </si>
  <si>
    <t>Greystone Books</t>
  </si>
  <si>
    <t>Livro Paradise Lost</t>
  </si>
  <si>
    <t>Arcturus</t>
  </si>
  <si>
    <t>Livro Cosmo Sapiens</t>
  </si>
  <si>
    <t>Overlook DuckWorth</t>
  </si>
  <si>
    <t>Livro 1984</t>
  </si>
  <si>
    <t>Livro The Communist Manifesto</t>
  </si>
  <si>
    <t>Alvejante</t>
  </si>
  <si>
    <t>3,6 lt</t>
  </si>
  <si>
    <t>Queijo Cottage 2%</t>
  </si>
  <si>
    <t>Biscoito Cream Cracker</t>
  </si>
  <si>
    <t>S&amp;F</t>
  </si>
  <si>
    <t>KozyShack</t>
  </si>
  <si>
    <t>6 x 113 gr</t>
  </si>
  <si>
    <t>2,375 kg</t>
  </si>
  <si>
    <t>1,095 kg</t>
  </si>
  <si>
    <t>3 x 40 un</t>
  </si>
  <si>
    <t>Sabonete 1/4 Creme Hidratante</t>
  </si>
  <si>
    <t>8 x 90 gr</t>
  </si>
  <si>
    <t>0,255 kg</t>
  </si>
  <si>
    <t>Nozes mistas</t>
  </si>
  <si>
    <t>Nesquik morango c/ menos açucar</t>
  </si>
  <si>
    <t>3 x 200 ml</t>
  </si>
  <si>
    <t>Kinder ovo</t>
  </si>
  <si>
    <t>3 x 20 gr</t>
  </si>
  <si>
    <t>0,905 kg</t>
  </si>
  <si>
    <t>1,795 kg</t>
  </si>
  <si>
    <t>Andy Boy</t>
  </si>
  <si>
    <t>1,683 kg</t>
  </si>
  <si>
    <t>55,997 lt</t>
  </si>
  <si>
    <t>Castanha de caju</t>
  </si>
  <si>
    <t>628915611250</t>
  </si>
  <si>
    <t>628915365733</t>
  </si>
  <si>
    <t>SAFPRO</t>
  </si>
  <si>
    <t>0,97 kg</t>
  </si>
  <si>
    <t>Couve-flor</t>
  </si>
  <si>
    <t>738761200017</t>
  </si>
  <si>
    <t>Nature Reward</t>
  </si>
  <si>
    <t>1,635 kg</t>
  </si>
  <si>
    <t>1,665 kg</t>
  </si>
  <si>
    <t>Gold Peak</t>
  </si>
  <si>
    <t>681131759601</t>
  </si>
  <si>
    <t>605388927163</t>
  </si>
  <si>
    <t>628915008722</t>
  </si>
  <si>
    <t>Gallo</t>
  </si>
  <si>
    <t>628915224870</t>
  </si>
  <si>
    <t>628915561524</t>
  </si>
  <si>
    <t>681131862837</t>
  </si>
  <si>
    <t>629025430038</t>
  </si>
  <si>
    <t>628915173482</t>
  </si>
  <si>
    <t>628915167979</t>
  </si>
  <si>
    <t>Ovinhos de chocolate</t>
  </si>
  <si>
    <t>Brookside</t>
  </si>
  <si>
    <t>595 gr</t>
  </si>
  <si>
    <t>681131862608</t>
  </si>
  <si>
    <t>Chocolate c/ avelã em barra</t>
  </si>
  <si>
    <t>Escova dental Spider-Man</t>
  </si>
  <si>
    <t>672935837770</t>
  </si>
  <si>
    <t>Firefly</t>
  </si>
  <si>
    <t>Escova dental Transformers</t>
  </si>
  <si>
    <t>672935628309</t>
  </si>
  <si>
    <t>Xarope</t>
  </si>
  <si>
    <t>250 ml</t>
  </si>
  <si>
    <t>Lego Marvel Super Heroes</t>
  </si>
  <si>
    <t>673419282475</t>
  </si>
  <si>
    <t>375 pcs</t>
  </si>
  <si>
    <t>Lego Ninjago</t>
  </si>
  <si>
    <t>673419281232</t>
  </si>
  <si>
    <t>308 pcs</t>
  </si>
  <si>
    <t>Lego Spider-Man</t>
  </si>
  <si>
    <t>673419302906</t>
  </si>
  <si>
    <t>418 pcs</t>
  </si>
  <si>
    <t>Sunfresh Farms</t>
  </si>
  <si>
    <t>Liquidificador</t>
  </si>
  <si>
    <t>Oster</t>
  </si>
  <si>
    <t>12x</t>
  </si>
  <si>
    <t>Toalha de mesa</t>
  </si>
  <si>
    <t>Casaco Christian</t>
  </si>
  <si>
    <t>Casaco Thamires</t>
  </si>
  <si>
    <t>Panela de vidro Thamires</t>
  </si>
  <si>
    <t>Bianca Amor's</t>
  </si>
  <si>
    <t>Descascador</t>
  </si>
  <si>
    <t>Play-Doh</t>
  </si>
  <si>
    <t>Cortador de pizza - Bicicleta</t>
  </si>
  <si>
    <t>Jogo de cartas de baralho</t>
  </si>
  <si>
    <t>Allegra 24 horas</t>
  </si>
  <si>
    <t>Sanofi-Aventis</t>
  </si>
  <si>
    <t>18 cps</t>
  </si>
  <si>
    <t>Saskatoon Health Region</t>
  </si>
  <si>
    <t>Safeway</t>
  </si>
  <si>
    <t>Crisps Original</t>
  </si>
  <si>
    <t>Suco de Uva</t>
  </si>
  <si>
    <t>Iogurte</t>
  </si>
  <si>
    <t>Nano</t>
  </si>
  <si>
    <t>McDonald's</t>
  </si>
  <si>
    <t>Cheeseburger</t>
  </si>
  <si>
    <t>Cappuccino</t>
  </si>
  <si>
    <t>31,547 lt</t>
  </si>
  <si>
    <t>1,705 kg</t>
  </si>
  <si>
    <t>1,73 kg</t>
  </si>
  <si>
    <t>Sunkist</t>
  </si>
  <si>
    <t>1,21 kg</t>
  </si>
  <si>
    <t>Yogurte Grego 2% Baunilha</t>
  </si>
  <si>
    <t>Liberte</t>
  </si>
  <si>
    <t>1,01 kg</t>
  </si>
  <si>
    <t>Macarrão Capellini</t>
  </si>
  <si>
    <t>Barilla</t>
  </si>
  <si>
    <t>10 x 200 ml</t>
  </si>
  <si>
    <t>Massa de modelar rosa</t>
  </si>
  <si>
    <t>112 gr</t>
  </si>
  <si>
    <t>Massa de modelar amarela</t>
  </si>
  <si>
    <t>Massa de modelar verde</t>
  </si>
  <si>
    <t>Massa de modelar roxa</t>
  </si>
  <si>
    <t>Tomate Fatiado em lata</t>
  </si>
  <si>
    <t>796 ml</t>
  </si>
  <si>
    <t>Pudim Baunilha</t>
  </si>
  <si>
    <t>1,128 kg</t>
  </si>
  <si>
    <t>45,773 lt</t>
  </si>
  <si>
    <t>M&amp;M Ovos Rosa</t>
  </si>
  <si>
    <t>L</t>
  </si>
  <si>
    <t>M&amp;M Amendoim Amarelo</t>
  </si>
  <si>
    <t>1,58 kg</t>
  </si>
  <si>
    <t>Sola postiça c/ cravos</t>
  </si>
  <si>
    <t>duenorth</t>
  </si>
  <si>
    <t>Balaclava</t>
  </si>
  <si>
    <t>Primaloft</t>
  </si>
  <si>
    <t>Lubrificante</t>
  </si>
  <si>
    <t>WD-40</t>
  </si>
  <si>
    <t>2 x 382 gr + 311 gr</t>
  </si>
  <si>
    <t>Power Station</t>
  </si>
  <si>
    <t>CAT</t>
  </si>
  <si>
    <t>1000 A</t>
  </si>
  <si>
    <t>Carne de Porco</t>
  </si>
  <si>
    <t>Filé de peixe</t>
  </si>
  <si>
    <t>Cookie Chocolate</t>
  </si>
  <si>
    <t>Midtown Plaza</t>
  </si>
  <si>
    <t>Impark</t>
  </si>
  <si>
    <t>American Eagle</t>
  </si>
  <si>
    <t>Sweater Sumire</t>
  </si>
  <si>
    <t>Sweater Celio</t>
  </si>
  <si>
    <t>XS</t>
  </si>
  <si>
    <t>Blusa c/ Capuz Tajo</t>
  </si>
  <si>
    <t>Blusa Lã Amanda</t>
  </si>
  <si>
    <t>Blusa Lã Tia Rosa</t>
  </si>
  <si>
    <t>Blusa Lã Eunice</t>
  </si>
  <si>
    <t>S</t>
  </si>
  <si>
    <t>Maxwell House</t>
  </si>
  <si>
    <t>925 gr</t>
  </si>
  <si>
    <t>Ciprodex</t>
  </si>
  <si>
    <t>Alcon</t>
  </si>
  <si>
    <t>7,5 ml</t>
  </si>
  <si>
    <t>Trufas Lindor Adriana</t>
  </si>
  <si>
    <t>150 gr</t>
  </si>
  <si>
    <t>Mochila de Macaco Adriana</t>
  </si>
  <si>
    <t>Blusa vermelha Marcia</t>
  </si>
  <si>
    <t>Blusa rosa Marcia</t>
  </si>
  <si>
    <t>Queijo ralado 4 queijos</t>
  </si>
  <si>
    <t>2,335 kg</t>
  </si>
  <si>
    <t>Freshline</t>
  </si>
  <si>
    <t>1,475 kg</t>
  </si>
  <si>
    <t>Pantufa Patrulha Canina Matheus</t>
  </si>
  <si>
    <t>Casaco c/ Capuz Matheus</t>
  </si>
  <si>
    <t>Meal Mushroom Swiss King</t>
  </si>
  <si>
    <t>49,826 lt</t>
  </si>
  <si>
    <t>Ibuprofeno 400 mg</t>
  </si>
  <si>
    <t>32 cps</t>
  </si>
  <si>
    <t>7Up</t>
  </si>
  <si>
    <t>Livro COBUILD English Grammar 4th Edition</t>
  </si>
  <si>
    <t>Collins</t>
  </si>
  <si>
    <t>Livro Dog's Way Home</t>
  </si>
  <si>
    <t>Livro Dog's Purpose</t>
  </si>
  <si>
    <t>Livro Oxford American Large Print Dictionary</t>
  </si>
  <si>
    <t>Oxford</t>
  </si>
  <si>
    <t>Best Buy</t>
  </si>
  <si>
    <t>Droid BB-8 Star Wars</t>
  </si>
  <si>
    <t>Sphero</t>
  </si>
  <si>
    <t>Fone de ouvido</t>
  </si>
  <si>
    <t>ROX</t>
  </si>
  <si>
    <t>Oculos de RV EVO NEXT</t>
  </si>
  <si>
    <t>EVO VR</t>
  </si>
  <si>
    <t>Mark's</t>
  </si>
  <si>
    <t>Meia Térmica Longa Carol</t>
  </si>
  <si>
    <t>T-max Heat</t>
  </si>
  <si>
    <t>Meia Térmica Roxa Carol</t>
  </si>
  <si>
    <t>Calça Segunda Pele Marcia</t>
  </si>
  <si>
    <t>Shambhala</t>
  </si>
  <si>
    <t>Blusa Segunda Pele Marcia</t>
  </si>
  <si>
    <t>Blusa de Lã c/ Gola Rolê Cinza Eunice</t>
  </si>
  <si>
    <t>Blusinha c/ Listras Vermelhas Eunice</t>
  </si>
  <si>
    <t>DENVERHAYES</t>
  </si>
  <si>
    <t>Blusinha c/ Listras Azuis Eunice</t>
  </si>
  <si>
    <t>Blusinha Roxa Manga Cumprida Eunice</t>
  </si>
  <si>
    <t>Blusa Azul c/ Ziper Tajo</t>
  </si>
  <si>
    <t>410016217529/190540078123</t>
  </si>
  <si>
    <t>Columbia</t>
  </si>
  <si>
    <t>Blusa Cinza c/ Ziper 1/4 Andre</t>
  </si>
  <si>
    <t>Wind River</t>
  </si>
  <si>
    <t>Blusa Cinza Manga Cumprida Tajo</t>
  </si>
  <si>
    <t>Blusa Xadrez c/ Capuz Amanda</t>
  </si>
  <si>
    <t>410018844693/191454752475</t>
  </si>
  <si>
    <t>Blusa c/ Listras Roxas Marcia</t>
  </si>
  <si>
    <t>Blusa c/ Listras Azuis Marcia</t>
  </si>
  <si>
    <t>Blusa Florida Cinza Marcia</t>
  </si>
  <si>
    <t>Blusinha Preta Florida Eunice</t>
  </si>
  <si>
    <t>Blusa de Lã Rosa Bety</t>
  </si>
  <si>
    <t>Blusinha Verde Eunice</t>
  </si>
  <si>
    <t>Blusinha Laranja Eunice</t>
  </si>
  <si>
    <t>Blusinha Rosa Eunice</t>
  </si>
  <si>
    <t>Blusinha c/ Listras Azuis e Verdes Amanda</t>
  </si>
  <si>
    <t>Blusinha c/ Listras Pretas Amanda</t>
  </si>
  <si>
    <t>Blusinha c/ Listras Cinzas Amanda</t>
  </si>
  <si>
    <t>Blusa de Lã c/ Gola Rolê Azul Andre</t>
  </si>
  <si>
    <t>Blusa Verde/Branca Manga Cumprida Celio</t>
  </si>
  <si>
    <t>Blusa Azul Listrada Andre</t>
  </si>
  <si>
    <t>Blusa Azul Manga Cumprida Celio</t>
  </si>
  <si>
    <t>Blusa c/ Listras Cinzas Manga Cumprida Tajo</t>
  </si>
  <si>
    <t>Blusa Florida Vermelha Marcia</t>
  </si>
  <si>
    <t>Blusinha Rosa Marcia</t>
  </si>
  <si>
    <t>605388881335</t>
  </si>
  <si>
    <t>681131810586</t>
  </si>
  <si>
    <t>0,87 kg</t>
  </si>
  <si>
    <t>Heavenly Sweet</t>
  </si>
  <si>
    <t>2,13 kg</t>
  </si>
  <si>
    <t>,505 kg</t>
  </si>
  <si>
    <t>058496431341</t>
  </si>
  <si>
    <t>M&amp;M Ao Leite</t>
  </si>
  <si>
    <t>058496424251</t>
  </si>
  <si>
    <t>Chocolate em barra amargo 70%</t>
  </si>
  <si>
    <t>777034001814</t>
  </si>
  <si>
    <t>Chocolate em barra meio-amargo</t>
  </si>
  <si>
    <t>777034001807</t>
  </si>
  <si>
    <t>Chocolate em barra ao leite c/ amendoas</t>
  </si>
  <si>
    <t>777034000985</t>
  </si>
  <si>
    <t>Chocolate em barra ao leite extra cremoso</t>
  </si>
  <si>
    <t>777034010298</t>
  </si>
  <si>
    <t>Polivitamínico Feminino Senior</t>
  </si>
  <si>
    <t>628915776263</t>
  </si>
  <si>
    <t>225 cps</t>
  </si>
  <si>
    <t>Polivitamínico Masculino Senior</t>
  </si>
  <si>
    <t>628915776287</t>
  </si>
  <si>
    <t>Rolo de Chiclete</t>
  </si>
  <si>
    <t>Hubba Bubba</t>
  </si>
  <si>
    <t>56 gr</t>
  </si>
  <si>
    <t>621732003260</t>
  </si>
  <si>
    <t>Umidificador</t>
  </si>
  <si>
    <t>328785515206</t>
  </si>
  <si>
    <t>Vicks</t>
  </si>
  <si>
    <t>1,9 lt</t>
  </si>
  <si>
    <t>Sabonete Hidratante</t>
  </si>
  <si>
    <t>628915610734</t>
  </si>
  <si>
    <t>OLAY</t>
  </si>
  <si>
    <t>Bolsa para transporte de pets</t>
  </si>
  <si>
    <t>854907004483</t>
  </si>
  <si>
    <t>Gen7Pets</t>
  </si>
  <si>
    <t>Tapete higiênico</t>
  </si>
  <si>
    <t>819924015614</t>
  </si>
  <si>
    <t>pib</t>
  </si>
  <si>
    <t>50 un x 55,88 cm x 58,42 cm</t>
  </si>
  <si>
    <t>Baralho Canada</t>
  </si>
  <si>
    <t>827912018110</t>
  </si>
  <si>
    <t>Coleira Lola</t>
  </si>
  <si>
    <t>DOG TOY</t>
  </si>
  <si>
    <t>Manta p/ cachorro</t>
  </si>
  <si>
    <t>709206016289</t>
  </si>
  <si>
    <t>ASPCA</t>
  </si>
  <si>
    <t>89 x 127 cm</t>
  </si>
  <si>
    <t>Cama p/ cachorro</t>
  </si>
  <si>
    <t>Palavras cruzadas letra grande</t>
  </si>
  <si>
    <t>bendon</t>
  </si>
  <si>
    <t>228 puzzles</t>
  </si>
  <si>
    <t>Tesoura</t>
  </si>
  <si>
    <t>SchoolWorks</t>
  </si>
  <si>
    <t>12 cm</t>
  </si>
  <si>
    <t>Elastico de cabelo</t>
  </si>
  <si>
    <t>Dazzle</t>
  </si>
  <si>
    <t>Apontador</t>
  </si>
  <si>
    <t>Studio</t>
  </si>
  <si>
    <t>Marmitex</t>
  </si>
  <si>
    <t>3 un x 18,5 cm x 13,6 cm x 5,1 cm</t>
  </si>
  <si>
    <t>Marmitex Bentô</t>
  </si>
  <si>
    <t>Protetor solar labial fator 15</t>
  </si>
  <si>
    <t>eos</t>
  </si>
  <si>
    <t>7 gr</t>
  </si>
  <si>
    <t>30,802 lt</t>
  </si>
  <si>
    <t>Carter's Oshkosh</t>
  </si>
  <si>
    <t>Pijama Bianca</t>
  </si>
  <si>
    <t>12</t>
  </si>
  <si>
    <t>Reitmans</t>
  </si>
  <si>
    <t>Sweater Branco e Vermelho Sumire</t>
  </si>
  <si>
    <t>Comfort Cab</t>
  </si>
  <si>
    <t>Corrida p/ Yardi</t>
  </si>
  <si>
    <t>C85070941-001-006-083-0</t>
  </si>
  <si>
    <t>Gorgeta</t>
  </si>
  <si>
    <t>Biscoito Chips Ahoy Soft Chunky</t>
  </si>
  <si>
    <t>290 gr</t>
  </si>
  <si>
    <t>Biscoito Chips Ahoy Chunks</t>
  </si>
  <si>
    <t>250 gr</t>
  </si>
  <si>
    <t>Tim Hortons</t>
  </si>
  <si>
    <t>Suco de Maçã</t>
  </si>
  <si>
    <t>Muffin Chocolate</t>
  </si>
  <si>
    <t>Foco</t>
  </si>
  <si>
    <t>Aluguel Voyage</t>
  </si>
  <si>
    <t>060867</t>
  </si>
  <si>
    <t>Aluguel Voyage - Caução</t>
  </si>
  <si>
    <t>090543</t>
  </si>
  <si>
    <t>CCR Nova Dutra</t>
  </si>
  <si>
    <t>Pedagio Aruja</t>
  </si>
  <si>
    <t>0002011006154982246800136B79E</t>
  </si>
  <si>
    <t>Pedagio Guararema</t>
  </si>
  <si>
    <t>00020710061549827355000594058</t>
  </si>
  <si>
    <t>Pedagio Jacarei</t>
  </si>
  <si>
    <t>0002031007154982808300357B1E4</t>
  </si>
  <si>
    <t>Deli Joy</t>
  </si>
  <si>
    <t>Lanche</t>
  </si>
  <si>
    <t>Posto Colinas</t>
  </si>
  <si>
    <t>Etanol</t>
  </si>
  <si>
    <t>Ipiranga</t>
  </si>
  <si>
    <t>39,115 lt</t>
  </si>
  <si>
    <t>Lojas Americanas</t>
  </si>
  <si>
    <t>Chip Celular</t>
  </si>
  <si>
    <t>TIM</t>
  </si>
  <si>
    <t>0002032003154988680900273BE23</t>
  </si>
  <si>
    <t>0002022005154988744600143B979</t>
  </si>
  <si>
    <t>00020120041549888419001441B9F</t>
  </si>
  <si>
    <t>Via Oeste</t>
  </si>
  <si>
    <t>Pedagio Osasco</t>
  </si>
  <si>
    <t>0267014024154989264200044B691</t>
  </si>
  <si>
    <t>Pedagio Itapevi</t>
  </si>
  <si>
    <t>026703400715498932820005850E6</t>
  </si>
  <si>
    <t>abcolinas</t>
  </si>
  <si>
    <t>Pedagio Boituva</t>
  </si>
  <si>
    <t>CCR SPVias</t>
  </si>
  <si>
    <t>Pedagio Quadra Oeste</t>
  </si>
  <si>
    <t>02690140061549897527000981F23</t>
  </si>
  <si>
    <t>Pedagio Itatinga Oeste</t>
  </si>
  <si>
    <t>0269024007154989913600037762D</t>
  </si>
  <si>
    <t>Pedagio Iaras Oeste</t>
  </si>
  <si>
    <t>0269044004154990140200294D027</t>
  </si>
  <si>
    <t>CART</t>
  </si>
  <si>
    <t>Pedagio Praça P2 SP 225 KM 300+930</t>
  </si>
  <si>
    <t>Posto Limoeiro</t>
  </si>
  <si>
    <t>37,457 lt</t>
  </si>
  <si>
    <t>Restaurante Paloma</t>
  </si>
  <si>
    <t>Salgados diversos</t>
  </si>
  <si>
    <t>Paloma</t>
  </si>
  <si>
    <t>Suco Maracuja</t>
  </si>
  <si>
    <t>Frutero</t>
  </si>
  <si>
    <t>Yogurte Morango</t>
  </si>
  <si>
    <t>Bebida lata</t>
  </si>
  <si>
    <t>Coca-Cola</t>
  </si>
  <si>
    <t>350 ml</t>
  </si>
  <si>
    <t>Sel-Service kg</t>
  </si>
  <si>
    <t>0,17 kg</t>
  </si>
  <si>
    <t>Pedagio Praça P3 SP 327 KM 14+500</t>
  </si>
  <si>
    <t>Pedagio Praça P4 SP 270 KM 413+400</t>
  </si>
  <si>
    <t>Pedagio Praça P5 SP 270 KM 453+590</t>
  </si>
  <si>
    <t>Pedagio Praça P6 SP 270 KM 512+300</t>
  </si>
  <si>
    <t>Pedagio Praça P7 SP 270 KM 541+540</t>
  </si>
  <si>
    <t>MedFarma</t>
  </si>
  <si>
    <t>Agropecuária Primavera</t>
  </si>
  <si>
    <t>Bolinha de Cravo</t>
  </si>
  <si>
    <t>Osso Branco</t>
  </si>
  <si>
    <t>0,03 kg</t>
  </si>
  <si>
    <t>Simparic Tab</t>
  </si>
  <si>
    <t>10 mg</t>
  </si>
  <si>
    <t>Mordedor Alteres Borracha</t>
  </si>
  <si>
    <t>13 cm</t>
  </si>
  <si>
    <t>Sacolão do Jorge</t>
  </si>
  <si>
    <t>Leite UHT Semidesnatado s/ lactose</t>
  </si>
  <si>
    <t>Italac</t>
  </si>
  <si>
    <t>Leite Fermentado</t>
  </si>
  <si>
    <t>480 gr</t>
  </si>
  <si>
    <t>Yogurte</t>
  </si>
  <si>
    <t>Paulista</t>
  </si>
  <si>
    <t>6 un / 540 gr</t>
  </si>
  <si>
    <t>Biscoito Leite</t>
  </si>
  <si>
    <t>Marilan</t>
  </si>
  <si>
    <t>Farinha de Tapioca</t>
  </si>
  <si>
    <t>Mister Tap</t>
  </si>
  <si>
    <t>Massa de Pastel</t>
  </si>
  <si>
    <t>Baiano</t>
  </si>
  <si>
    <t>Milho de Bandeja</t>
  </si>
  <si>
    <t>Repelente Infantil</t>
  </si>
  <si>
    <t>Off Kids</t>
  </si>
  <si>
    <t>Pão Francês</t>
  </si>
  <si>
    <t>0,661 kg</t>
  </si>
  <si>
    <t>Master Pizzaria</t>
  </si>
  <si>
    <t>Pizza</t>
  </si>
  <si>
    <t>Posto do Paulão</t>
  </si>
  <si>
    <t>41,09 lt</t>
  </si>
  <si>
    <t>Lanchonete Pet Sucos</t>
  </si>
  <si>
    <t>Café da manhã</t>
  </si>
  <si>
    <t>Emulsificante</t>
  </si>
  <si>
    <t>Marvi</t>
  </si>
  <si>
    <t>Seara</t>
  </si>
  <si>
    <t>0,562 kg</t>
  </si>
  <si>
    <t>Queijo Colonial</t>
  </si>
  <si>
    <t>Rohden</t>
  </si>
  <si>
    <t>0,840 kg</t>
  </si>
  <si>
    <t>Fermento Instantaneo</t>
  </si>
  <si>
    <t>Fleischmann</t>
  </si>
  <si>
    <t>10 gr</t>
  </si>
  <si>
    <t>Cativa</t>
  </si>
  <si>
    <t>Leite em pó</t>
  </si>
  <si>
    <t>Ninho</t>
  </si>
  <si>
    <t>1,96 kg</t>
  </si>
  <si>
    <t>Queijo Frescal</t>
  </si>
  <si>
    <t>Tapiracui</t>
  </si>
  <si>
    <t>0,532 kg</t>
  </si>
  <si>
    <t>Mamão Formosa</t>
  </si>
  <si>
    <t>Bahia</t>
  </si>
  <si>
    <t>4,375 kg</t>
  </si>
  <si>
    <t>Banana Prata</t>
  </si>
  <si>
    <t>1,85 kg</t>
  </si>
  <si>
    <t>1,9 kg</t>
  </si>
  <si>
    <t>Batata Monalisa</t>
  </si>
  <si>
    <t>1,465 kg</t>
  </si>
  <si>
    <t>Tomate Saladete</t>
  </si>
  <si>
    <t>1,745 kg</t>
  </si>
  <si>
    <t>Melão Amarelo</t>
  </si>
  <si>
    <t>2,06 kg</t>
  </si>
  <si>
    <t>Abacate</t>
  </si>
  <si>
    <t>1,32 kg</t>
  </si>
  <si>
    <t>Pepino Japonês</t>
  </si>
  <si>
    <t>0,705 kg</t>
  </si>
  <si>
    <t>0,875 kg</t>
  </si>
  <si>
    <t>Abóbora Menina Verde</t>
  </si>
  <si>
    <t>1,24 kg</t>
  </si>
  <si>
    <t>Vagem em Bandeja</t>
  </si>
  <si>
    <t>Ferracini</t>
  </si>
  <si>
    <t>Beringela</t>
  </si>
  <si>
    <t>0,85 kg</t>
  </si>
  <si>
    <t>Banana Nanica</t>
  </si>
  <si>
    <t>1,62 kg</t>
  </si>
  <si>
    <t>Maracujá Azedo</t>
  </si>
  <si>
    <t>Pimentão Verde</t>
  </si>
  <si>
    <t>0,27 kg</t>
  </si>
  <si>
    <t>0,616 kg</t>
  </si>
  <si>
    <t>0,581 kg</t>
  </si>
  <si>
    <t>Pão Sovado</t>
  </si>
  <si>
    <t>0,484 kg</t>
  </si>
  <si>
    <t>Veterinária Leticia Pereira</t>
  </si>
  <si>
    <t>Vacina Anti-Rábica (+ pote e osso)</t>
  </si>
  <si>
    <t>Bebida Lactea Sabor Chocolate</t>
  </si>
  <si>
    <t>Toddynho</t>
  </si>
  <si>
    <t>Alface Crespa</t>
  </si>
  <si>
    <t>Maco</t>
  </si>
  <si>
    <t>Mandioquinha</t>
  </si>
  <si>
    <t>Agua Mineral</t>
  </si>
  <si>
    <t>Crystal</t>
  </si>
  <si>
    <t>500 ml</t>
  </si>
  <si>
    <t>Amendoim tipo Japonês</t>
  </si>
  <si>
    <t>dori</t>
  </si>
  <si>
    <t>1,575 kg</t>
  </si>
  <si>
    <t>Ponkan</t>
  </si>
  <si>
    <t>0,584 kg</t>
  </si>
  <si>
    <t>0,552 kg</t>
  </si>
  <si>
    <t>Panco</t>
  </si>
  <si>
    <t>Micaella Presentes</t>
  </si>
  <si>
    <t>Bandeja Marmitex</t>
  </si>
  <si>
    <t>10 x 1,15 kg</t>
  </si>
  <si>
    <t>37,521 lt</t>
  </si>
  <si>
    <t>Viapar</t>
  </si>
  <si>
    <t>Pedagio Castelo Branco</t>
  </si>
  <si>
    <t>Pedagio Marialva</t>
  </si>
  <si>
    <t>CCR Rodonorte</t>
  </si>
  <si>
    <t>Pedagio Ortigueira Sul</t>
  </si>
  <si>
    <t>1283073003155077109300015CE22</t>
  </si>
  <si>
    <t>Pedagio Imbau Sul</t>
  </si>
  <si>
    <t>1283064002155077365500037B6AC</t>
  </si>
  <si>
    <t>Pedagio Tibagi Sul</t>
  </si>
  <si>
    <t>1283054004155078102500152ECA8</t>
  </si>
  <si>
    <t>Posto Café</t>
  </si>
  <si>
    <t>42,475 lt</t>
  </si>
  <si>
    <t>Pedagio Witmarsum Sul</t>
  </si>
  <si>
    <t>128302400415507851070008745E7</t>
  </si>
  <si>
    <t>Pedagio S.L.Puruna Sul</t>
  </si>
  <si>
    <t>128301400355078614400014DB34</t>
  </si>
  <si>
    <t>Condor</t>
  </si>
  <si>
    <t>Piracanjuba</t>
  </si>
  <si>
    <t>Gostinho da Paraíba</t>
  </si>
  <si>
    <t>Always</t>
  </si>
  <si>
    <t>Adaptador p/ tomada</t>
  </si>
  <si>
    <t>Daneva</t>
  </si>
  <si>
    <t>15A</t>
  </si>
  <si>
    <t>Bala palito de morango</t>
  </si>
  <si>
    <t>Fini</t>
  </si>
  <si>
    <t>80 gr</t>
  </si>
  <si>
    <t>Dipirona Sódia 50 mg/ml</t>
  </si>
  <si>
    <t>EMS</t>
  </si>
  <si>
    <t>Alginac 1000 mg</t>
  </si>
  <si>
    <t>Merck</t>
  </si>
  <si>
    <t>30 cps</t>
  </si>
  <si>
    <t>Dorfebril 500 mg/ml</t>
  </si>
  <si>
    <t>Neckerman</t>
  </si>
  <si>
    <t>10 ml</t>
  </si>
  <si>
    <t>Dipimed 500 mg/ml</t>
  </si>
  <si>
    <t>MedQuimica</t>
  </si>
  <si>
    <t>Dipirona Sódia 500 mg/ml</t>
  </si>
  <si>
    <t>Germed</t>
  </si>
  <si>
    <t>Guaraná caçulinha</t>
  </si>
  <si>
    <t>Antarctica</t>
  </si>
  <si>
    <t>237 ml</t>
  </si>
  <si>
    <t>Refrigerante Limão</t>
  </si>
  <si>
    <t>H2OH!</t>
  </si>
  <si>
    <t>Refrigerante Cola</t>
  </si>
  <si>
    <t>600 ml</t>
  </si>
  <si>
    <t>Achocalatado em pó</t>
  </si>
  <si>
    <t>Toddy</t>
  </si>
  <si>
    <t>Bala palito mini de maracujá</t>
  </si>
  <si>
    <t>90 gr</t>
  </si>
  <si>
    <t>Pão de mel</t>
  </si>
  <si>
    <t>Pão sovado</t>
  </si>
  <si>
    <t>Biscoito coberto c/ chocolate</t>
  </si>
  <si>
    <t>Passatempo</t>
  </si>
  <si>
    <t>Maracuja azedo</t>
  </si>
  <si>
    <t>1,54 kg</t>
  </si>
  <si>
    <t>Posto Ahu</t>
  </si>
  <si>
    <t>Petrobras</t>
  </si>
  <si>
    <t>14,872 lt</t>
  </si>
  <si>
    <t>Arteris</t>
  </si>
  <si>
    <t>Pedagio Campina Grande do Sul</t>
  </si>
  <si>
    <t>GSI9JLPH6L6B</t>
  </si>
  <si>
    <t>Pedagio Barra do Turvo</t>
  </si>
  <si>
    <t>JQB9BUPH646G</t>
  </si>
  <si>
    <t>Pedagio Cajati</t>
  </si>
  <si>
    <t>R5SIT5PH3368</t>
  </si>
  <si>
    <t>Pedagio Juquiá</t>
  </si>
  <si>
    <t>K2LIKDPH7264</t>
  </si>
  <si>
    <t>Pedagio Miracatu</t>
  </si>
  <si>
    <t>LNDS4DPH4H6D</t>
  </si>
  <si>
    <t>Pedagio São Louranço do Sul</t>
  </si>
  <si>
    <t>TJ9BCLPHD062</t>
  </si>
  <si>
    <t>CCR Rodoanel</t>
  </si>
  <si>
    <t>Pedagio Castelo Interna</t>
  </si>
  <si>
    <t>02710410061551036392007604E10</t>
  </si>
  <si>
    <t>Chinelo</t>
  </si>
  <si>
    <t>Havaianas</t>
  </si>
  <si>
    <t>39/40</t>
  </si>
  <si>
    <t>Porta-filtro café</t>
  </si>
  <si>
    <t>3 Corações</t>
  </si>
  <si>
    <t>Soutien Bianca</t>
  </si>
  <si>
    <t>Miss DelRio</t>
  </si>
  <si>
    <t>2 un / 10-12 anos</t>
  </si>
  <si>
    <t>Calcinha Bianca</t>
  </si>
  <si>
    <t>3 un / 10-12 anos</t>
  </si>
  <si>
    <t>Posto Iris</t>
  </si>
  <si>
    <t>4,999 lt</t>
  </si>
  <si>
    <t>Farofa pronta</t>
  </si>
  <si>
    <t>Yoki</t>
  </si>
  <si>
    <t>United Cabs</t>
  </si>
  <si>
    <t>Corrida Aeroporto-Casa</t>
  </si>
  <si>
    <t>C85007291-001-001-128-0</t>
  </si>
  <si>
    <t>Clinivet</t>
  </si>
  <si>
    <t>Consulta Lola</t>
  </si>
  <si>
    <t>Beija-Flor Artesanato</t>
  </si>
  <si>
    <t>Forma de Silicone EB 08</t>
  </si>
  <si>
    <t>Polycol</t>
  </si>
  <si>
    <t>Forma de Silicone LP 133</t>
  </si>
  <si>
    <t>Massa p/ Biscuit</t>
  </si>
  <si>
    <t>Inkway</t>
  </si>
  <si>
    <t>Kalunga</t>
  </si>
  <si>
    <t>Filtro de Linha Talita</t>
  </si>
  <si>
    <t>Mercado do Artesanato</t>
  </si>
  <si>
    <t>Folhas de EVA</t>
  </si>
  <si>
    <t>Make+</t>
  </si>
  <si>
    <t>10 x 40 cm x 60 cm</t>
  </si>
  <si>
    <t>A Casa do Confeiteiro</t>
  </si>
  <si>
    <t>CMC</t>
  </si>
  <si>
    <t>Mix</t>
  </si>
  <si>
    <t>Emustab</t>
  </si>
  <si>
    <t>Selecta</t>
  </si>
  <si>
    <t>Massa p/ Flores</t>
  </si>
  <si>
    <t>Arcolor</t>
  </si>
  <si>
    <t>Massa Elástica</t>
  </si>
  <si>
    <t>Mercearia Darum</t>
  </si>
  <si>
    <t>Dorayaki</t>
  </si>
  <si>
    <t>5 un / 200 gr</t>
  </si>
  <si>
    <t>Abe Inarisushi</t>
  </si>
  <si>
    <t>280 gr</t>
  </si>
  <si>
    <t>Sembei Telha Amendoim</t>
  </si>
  <si>
    <t>Viação Kaissara</t>
  </si>
  <si>
    <t>Passagem Curitiba-Sao Jose Marcia</t>
  </si>
  <si>
    <t>Passagem Curitiba-Sao Jose Bianca</t>
  </si>
  <si>
    <t>Imposto</t>
  </si>
  <si>
    <t>Elza Kondo</t>
  </si>
  <si>
    <t>Lola</t>
  </si>
  <si>
    <t>Soutien Taça B 121248 Marcia</t>
  </si>
  <si>
    <t>Duloren</t>
  </si>
  <si>
    <t>EG</t>
  </si>
  <si>
    <t>Soutien Sem Bojo 121732 Preto Marcia</t>
  </si>
  <si>
    <t>Soutien Tactel 121519 Marcia</t>
  </si>
  <si>
    <t>Soutien Sem Bojo Marcia</t>
  </si>
  <si>
    <t>Soutien Rosa Perola Bibi</t>
  </si>
  <si>
    <t>Calcinha Mod 1 5130</t>
  </si>
  <si>
    <t>Calcinha Mod 2 5130</t>
  </si>
  <si>
    <t>Bala de Torta de Limão</t>
  </si>
  <si>
    <t>Butter Toffes</t>
  </si>
  <si>
    <t>130 gr</t>
  </si>
  <si>
    <t>McDonalds</t>
  </si>
  <si>
    <t>Refrigerante</t>
  </si>
  <si>
    <t>McLanche Feliz</t>
  </si>
  <si>
    <t>Bata Frita</t>
  </si>
  <si>
    <t>Danoninho</t>
  </si>
  <si>
    <t>Brinquedo Mulher Maravilha</t>
  </si>
  <si>
    <t>Dez Pasteis</t>
  </si>
  <si>
    <t>Pasteis</t>
  </si>
  <si>
    <t>Leão</t>
  </si>
  <si>
    <t>Forma de Silicone</t>
  </si>
  <si>
    <t>Drogaria Nissei</t>
  </si>
  <si>
    <t>Annita 20 mg/ml</t>
  </si>
  <si>
    <t>Farmoquimica</t>
  </si>
  <si>
    <t>Da Sappateira</t>
  </si>
  <si>
    <t>Tenis Azul Bianca</t>
  </si>
  <si>
    <t>bibi</t>
  </si>
  <si>
    <t>Tenis Cinza Bianca</t>
  </si>
  <si>
    <t>kolosh</t>
  </si>
  <si>
    <t>Forma de Silicone LP-452</t>
  </si>
  <si>
    <t>Forma de Silicone FS-14</t>
  </si>
  <si>
    <t>Forma de Silicone LP-176</t>
  </si>
  <si>
    <t>Forma de Silicone EB-09</t>
  </si>
  <si>
    <t>Forma de Silicone DV-18</t>
  </si>
  <si>
    <t>Forma de Silicone LP-105</t>
  </si>
  <si>
    <t>Forma de Silicone LP-330</t>
  </si>
  <si>
    <t>Nelly Farma</t>
  </si>
  <si>
    <t>Allegra Pediátrico 6mg/ml</t>
  </si>
  <si>
    <t>Sanofi</t>
  </si>
  <si>
    <t>60 ml</t>
  </si>
  <si>
    <t>Edna Cabeleireiro</t>
  </si>
  <si>
    <t>Corte de Cabelo</t>
  </si>
  <si>
    <t>Escova Definitiva</t>
  </si>
  <si>
    <t>Cobasi</t>
  </si>
  <si>
    <t>Tapete Higiênico</t>
  </si>
  <si>
    <t>Bluexpremium</t>
  </si>
  <si>
    <t>7 un x 82 cm x 60 cm</t>
  </si>
  <si>
    <t xml:space="preserve">Osso </t>
  </si>
  <si>
    <t>Cadet Gourmet</t>
  </si>
  <si>
    <t>11 cm x 5 cm</t>
  </si>
  <si>
    <t>Sitio Verde Hortifruti</t>
  </si>
  <si>
    <t>Rosca Doce</t>
  </si>
  <si>
    <t>0,482 kg</t>
  </si>
  <si>
    <t>Bolo Coco</t>
  </si>
  <si>
    <t>0,436 kg</t>
  </si>
  <si>
    <t>Flor Mini Begonia</t>
  </si>
  <si>
    <t>56,187 lt</t>
  </si>
  <si>
    <t>Devolução Power Station</t>
  </si>
  <si>
    <t>814632013198</t>
  </si>
  <si>
    <t>Biscoito Chips Ahoy Triple Chocolate Chunks</t>
  </si>
  <si>
    <t>Biscoito Maria</t>
  </si>
  <si>
    <t>065756210035</t>
  </si>
  <si>
    <t>Les Aliments Midlon</t>
  </si>
  <si>
    <t>800 gr</t>
  </si>
  <si>
    <t>628915409079</t>
  </si>
  <si>
    <t>Bolo de Limão</t>
  </si>
  <si>
    <t>628915224238</t>
  </si>
  <si>
    <t>390 gr</t>
  </si>
  <si>
    <t>Cookies Chocolate</t>
  </si>
  <si>
    <t>628915670219</t>
  </si>
  <si>
    <t>12 un / 468 gr</t>
  </si>
  <si>
    <t>628915408409</t>
  </si>
  <si>
    <t>628915824988</t>
  </si>
  <si>
    <t>6 un / 840 gr</t>
  </si>
  <si>
    <t>Pao Spaccatelli</t>
  </si>
  <si>
    <t>628915381320</t>
  </si>
  <si>
    <t>the Bakeri</t>
  </si>
  <si>
    <t>6 un / 660 gr</t>
  </si>
  <si>
    <t>Coco ralado doce</t>
  </si>
  <si>
    <t>628915408935</t>
  </si>
  <si>
    <t>605388925558</t>
  </si>
  <si>
    <t>Solução Lavagem Para-brisa</t>
  </si>
  <si>
    <t>SuperTech</t>
  </si>
  <si>
    <t>3,78 lt</t>
  </si>
  <si>
    <t>2,12 kg</t>
  </si>
  <si>
    <t>Extra</t>
  </si>
  <si>
    <t>7896003703061</t>
  </si>
  <si>
    <t>7891118013937</t>
  </si>
  <si>
    <t>Ovinhos de Amendoim</t>
  </si>
  <si>
    <t>0475174</t>
  </si>
  <si>
    <t>Elma Chips</t>
  </si>
  <si>
    <t>Desodorante Aerosol Powder Dry Feminino</t>
  </si>
  <si>
    <t>3665800</t>
  </si>
  <si>
    <t>Rexona</t>
  </si>
  <si>
    <t>150 ml</t>
  </si>
  <si>
    <t>Saskatoon Airport</t>
  </si>
  <si>
    <t>008515</t>
  </si>
  <si>
    <t>Ração Lola</t>
  </si>
  <si>
    <t>605388928887</t>
  </si>
  <si>
    <t>Actr1um</t>
  </si>
  <si>
    <t>3,2 kg</t>
  </si>
  <si>
    <t>Saco de lixo Preto</t>
  </si>
  <si>
    <t>628915643879</t>
  </si>
  <si>
    <t>40 un x 65,1 cm x 82,6 cm / 75 lt</t>
  </si>
  <si>
    <t>Saco de lixo Branco</t>
  </si>
  <si>
    <t>628915735093</t>
  </si>
  <si>
    <t>80 un x 55 cm x 61 cm / 34 lt</t>
  </si>
  <si>
    <t>Shampoo Total Repair 5</t>
  </si>
  <si>
    <t>071249372623</t>
  </si>
  <si>
    <t>L'oreal</t>
  </si>
  <si>
    <t>828 ml</t>
  </si>
  <si>
    <t>Condicionador Total Repair 5</t>
  </si>
  <si>
    <t>071249365847</t>
  </si>
  <si>
    <t>591 ml</t>
  </si>
  <si>
    <t>Creme de Pentear Total Repair 5</t>
  </si>
  <si>
    <t>071249365878</t>
  </si>
  <si>
    <t>058000313279</t>
  </si>
  <si>
    <t>Creme Dental Kid's Morango</t>
  </si>
  <si>
    <t>056100080725</t>
  </si>
  <si>
    <t>85 ml</t>
  </si>
  <si>
    <t>821954078309</t>
  </si>
  <si>
    <t>064420255013</t>
  </si>
  <si>
    <t>06742708</t>
  </si>
  <si>
    <t>057961003953</t>
  </si>
  <si>
    <t>057961018087</t>
  </si>
  <si>
    <t>681131799584</t>
  </si>
  <si>
    <t>628915224276</t>
  </si>
  <si>
    <t>Condicionador Concentrado</t>
  </si>
  <si>
    <t>3600523363483</t>
  </si>
  <si>
    <t>18 ml</t>
  </si>
  <si>
    <t>Abóbora Picada Congelada</t>
  </si>
  <si>
    <t>628915827491</t>
  </si>
  <si>
    <t>Chocolate Amargo 70%</t>
  </si>
  <si>
    <t>037466018898</t>
  </si>
  <si>
    <t>Couve-flor congelada</t>
  </si>
  <si>
    <t>628915827446</t>
  </si>
  <si>
    <t>033383200309</t>
  </si>
  <si>
    <t>Foxy</t>
  </si>
  <si>
    <t>605388564061</t>
  </si>
  <si>
    <t>Cebola Amarela</t>
  </si>
  <si>
    <t>628915409253</t>
  </si>
  <si>
    <t>628915362763</t>
  </si>
  <si>
    <t>1,105 kg</t>
  </si>
  <si>
    <t>605388926012</t>
  </si>
  <si>
    <t>028764952816</t>
  </si>
  <si>
    <t>033383671017</t>
  </si>
  <si>
    <t>068700045059</t>
  </si>
  <si>
    <t>068721022206</t>
  </si>
  <si>
    <t>1,66 kg</t>
  </si>
  <si>
    <t>0,94 kg</t>
  </si>
  <si>
    <t>062847210042</t>
  </si>
  <si>
    <t>072668601004</t>
  </si>
  <si>
    <t>Arroz Parbolizado</t>
  </si>
  <si>
    <t>628915553376</t>
  </si>
  <si>
    <t>628915082838</t>
  </si>
  <si>
    <t>083900006365</t>
  </si>
  <si>
    <t>Corante Alimentício Preto</t>
  </si>
  <si>
    <t>020591814688</t>
  </si>
  <si>
    <t>28,3 gr</t>
  </si>
  <si>
    <t>Corante Alimentício Cores</t>
  </si>
  <si>
    <t>070896558206</t>
  </si>
  <si>
    <t>4 un / 35 ml</t>
  </si>
  <si>
    <t>Caneta p/ Alimentos</t>
  </si>
  <si>
    <t>020591840250</t>
  </si>
  <si>
    <t>Chocolate Granulado</t>
  </si>
  <si>
    <t>020591873548</t>
  </si>
  <si>
    <t>297 gr</t>
  </si>
  <si>
    <t>Moeda de Chocolate</t>
  </si>
  <si>
    <t>809801467063</t>
  </si>
  <si>
    <t>Licença Lola</t>
  </si>
  <si>
    <t>R19-203380</t>
  </si>
  <si>
    <t>1 year</t>
  </si>
  <si>
    <t>1,811 kg</t>
  </si>
  <si>
    <t>057459677420</t>
  </si>
  <si>
    <t>Costela de Porco ao Molho Barbecue</t>
  </si>
  <si>
    <t>773220104222</t>
  </si>
  <si>
    <t>Lou's</t>
  </si>
  <si>
    <t>1,8 kg</t>
  </si>
  <si>
    <t>033383602929</t>
  </si>
  <si>
    <t>800293101503</t>
  </si>
  <si>
    <t>Monco Produce</t>
  </si>
  <si>
    <t>628915409192</t>
  </si>
  <si>
    <t>0,935 kg</t>
  </si>
  <si>
    <t>Castanha de Caju s/ Sal</t>
  </si>
  <si>
    <t>628915611236</t>
  </si>
  <si>
    <t>Tomate Roma</t>
  </si>
  <si>
    <t>068100896060</t>
  </si>
  <si>
    <t>Quinoa</t>
  </si>
  <si>
    <t>628915232011</t>
  </si>
  <si>
    <t>061120052744</t>
  </si>
  <si>
    <t>064420055019</t>
  </si>
  <si>
    <t>Yogurte Activia s/ Lactose</t>
  </si>
  <si>
    <t>056800091267</t>
  </si>
  <si>
    <t>Pão Sírio</t>
  </si>
  <si>
    <t>688339929317</t>
  </si>
  <si>
    <t>ProteinUP</t>
  </si>
  <si>
    <t>285 gr / 5 un</t>
  </si>
  <si>
    <t>Pão Sírio s/ Gluten</t>
  </si>
  <si>
    <t>055898630495</t>
  </si>
  <si>
    <t>Grimm's</t>
  </si>
  <si>
    <t>360 gr / 6 un</t>
  </si>
  <si>
    <t>Queijo ralado Mussarela e Chedar</t>
  </si>
  <si>
    <t>950 gr</t>
  </si>
  <si>
    <t>628915643152</t>
  </si>
  <si>
    <t>33 un</t>
  </si>
  <si>
    <t>605388873590</t>
  </si>
  <si>
    <t>Aperitivo Lola</t>
  </si>
  <si>
    <t>8851759450897</t>
  </si>
  <si>
    <t>Liv Stix</t>
  </si>
  <si>
    <t>Coleira Vermelha Lola</t>
  </si>
  <si>
    <t>029695110399</t>
  </si>
  <si>
    <t>Aspenpet</t>
  </si>
  <si>
    <t>Passador de Fio Dental</t>
  </si>
  <si>
    <t>628915244830</t>
  </si>
  <si>
    <t>90 un</t>
  </si>
  <si>
    <t>Fio Dental</t>
  </si>
  <si>
    <t>062600962645</t>
  </si>
  <si>
    <t>182,8 mt</t>
  </si>
  <si>
    <t>Caderno Grande de Arame</t>
  </si>
  <si>
    <t>065800132245</t>
  </si>
  <si>
    <t>200 pgs</t>
  </si>
  <si>
    <t>Caderno de Desenho</t>
  </si>
  <si>
    <t>045173047933</t>
  </si>
  <si>
    <t>Pacon</t>
  </si>
  <si>
    <t>70 pgs</t>
  </si>
  <si>
    <t>100 un x 55,88 cm x 58,42 cm</t>
  </si>
  <si>
    <t>Óleo de Coco</t>
  </si>
  <si>
    <t>628915242522</t>
  </si>
  <si>
    <t>405 ml</t>
  </si>
  <si>
    <t>56,047 lt</t>
  </si>
  <si>
    <t>Luva de Latex Média</t>
  </si>
  <si>
    <t>686864055600</t>
  </si>
  <si>
    <t>Medicom</t>
  </si>
  <si>
    <t>150 un</t>
  </si>
  <si>
    <t>Teclado Bluetooth</t>
  </si>
  <si>
    <t>097855060877</t>
  </si>
  <si>
    <t>Logitech</t>
  </si>
  <si>
    <t>Varal de Chão</t>
  </si>
  <si>
    <t>872076022817</t>
  </si>
  <si>
    <t>Greenway</t>
  </si>
  <si>
    <t>138 cm x 105,5 cm x 97,5 cm</t>
  </si>
  <si>
    <t>Creme Brulee</t>
  </si>
  <si>
    <t>882990151678</t>
  </si>
  <si>
    <t>Marie Morin</t>
  </si>
  <si>
    <t>8 x 105 gr</t>
  </si>
  <si>
    <t>058496270704</t>
  </si>
  <si>
    <t>Meia Marcia</t>
  </si>
  <si>
    <t>770986170553</t>
  </si>
  <si>
    <t>Buffalo</t>
  </si>
  <si>
    <t>8 x 6-10</t>
  </si>
  <si>
    <t>Celuar motog6 Play Bianca</t>
  </si>
  <si>
    <t>723755127654</t>
  </si>
  <si>
    <t>Motorola</t>
  </si>
  <si>
    <t>000010463284</t>
  </si>
  <si>
    <t>761635203166</t>
  </si>
  <si>
    <t>GreenBelle</t>
  </si>
  <si>
    <t>222034726477</t>
  </si>
  <si>
    <t>2,704 kg</t>
  </si>
  <si>
    <t>Tomate Seco</t>
  </si>
  <si>
    <t>738203102268</t>
  </si>
  <si>
    <t>California Sun-Dry</t>
  </si>
  <si>
    <t>964 gr</t>
  </si>
  <si>
    <t>231098315886</t>
  </si>
  <si>
    <t>Kirkland / Smithfield</t>
  </si>
  <si>
    <t>3,182 kg</t>
  </si>
  <si>
    <t>221927820841</t>
  </si>
  <si>
    <t>2,746 kg</t>
  </si>
  <si>
    <t>222347420192</t>
  </si>
  <si>
    <t>3,37 kg</t>
  </si>
  <si>
    <t>222756826936</t>
  </si>
  <si>
    <t>2,246 kg</t>
  </si>
  <si>
    <t>Tijelas de porcelana coloridas</t>
  </si>
  <si>
    <t>730384430833</t>
  </si>
  <si>
    <t>Berry Barn</t>
  </si>
  <si>
    <t>Almoço</t>
  </si>
  <si>
    <t>C84144564-001-154-077-0</t>
  </si>
  <si>
    <t>Camiseta Cinza Stitch Bianca</t>
  </si>
  <si>
    <t>679860223326</t>
  </si>
  <si>
    <t>Disney</t>
  </si>
  <si>
    <t>Camiseta Rosa Mario Kart Bianca</t>
  </si>
  <si>
    <t>693401981230</t>
  </si>
  <si>
    <t>Calça Legging Rosa Pintadinha Bianca</t>
  </si>
  <si>
    <t>8887891125591</t>
  </si>
  <si>
    <t>L / 10-12</t>
  </si>
  <si>
    <t>Calça Legging Preta Bianca</t>
  </si>
  <si>
    <t>8887891023989</t>
  </si>
  <si>
    <t>Calça Legging Rosa Bianca</t>
  </si>
  <si>
    <t>8887891125249</t>
  </si>
  <si>
    <t>Calça Legging Azul Bianca</t>
  </si>
  <si>
    <t>8887891110887</t>
  </si>
  <si>
    <t>Calça Legging Preta Estampada Bianca</t>
  </si>
  <si>
    <t>8887891125508</t>
  </si>
  <si>
    <t>XL / 14-16</t>
  </si>
  <si>
    <t>Calça Legging Cinza Estampada Bianca</t>
  </si>
  <si>
    <t>8887891125546</t>
  </si>
  <si>
    <t>Camiseta Cinza Power Bianca</t>
  </si>
  <si>
    <t>821729400953</t>
  </si>
  <si>
    <t>Camiseta Amarela Good Vibes Bianca</t>
  </si>
  <si>
    <t>821729400007</t>
  </si>
  <si>
    <t>Camiseta Azul Milkshake Bianca</t>
  </si>
  <si>
    <t>821729394085</t>
  </si>
  <si>
    <t>Camiseta Roxa Sunshine Bianca</t>
  </si>
  <si>
    <t>821729399059</t>
  </si>
  <si>
    <t>Camiseta Rosa Love Bianca</t>
  </si>
  <si>
    <t>821729399806</t>
  </si>
  <si>
    <t>Camiseta Verde Ice-Cream Bianca</t>
  </si>
  <si>
    <t>821729399158</t>
  </si>
  <si>
    <t>Camiseta Azul Fun Bianca</t>
  </si>
  <si>
    <t>821729399455</t>
  </si>
  <si>
    <t>Blusinha Preta Marcia</t>
  </si>
  <si>
    <t>821729377101</t>
  </si>
  <si>
    <t>Blusinha Azul Marcia</t>
  </si>
  <si>
    <t>821729394306</t>
  </si>
  <si>
    <t>Calça Jeans Bianca</t>
  </si>
  <si>
    <t>660902014590</t>
  </si>
  <si>
    <t>Camiseta Verde Bianca</t>
  </si>
  <si>
    <t>847664043222</t>
  </si>
  <si>
    <t>Macacão Bianca</t>
  </si>
  <si>
    <t>660902014095</t>
  </si>
  <si>
    <t>Osso Silicone Lola</t>
  </si>
  <si>
    <t>032700147778</t>
  </si>
  <si>
    <t>Hartz</t>
  </si>
  <si>
    <t>Pantufa Andrei</t>
  </si>
  <si>
    <t>628915763287</t>
  </si>
  <si>
    <t>9/10</t>
  </si>
  <si>
    <t>Osso Lola</t>
  </si>
  <si>
    <t>620912663836</t>
  </si>
  <si>
    <t>Masters Best Friend</t>
  </si>
  <si>
    <t>Heart &amp; Stroke</t>
  </si>
  <si>
    <t>Doação</t>
  </si>
  <si>
    <t>C0586590</t>
  </si>
  <si>
    <t>Corante Alimentício Marron</t>
  </si>
  <si>
    <t>020591814695</t>
  </si>
  <si>
    <t>067800002061</t>
  </si>
  <si>
    <t>067800005741</t>
  </si>
  <si>
    <t>Chocolate Amargo 85%</t>
  </si>
  <si>
    <t>037466014630</t>
  </si>
  <si>
    <t>065052516626</t>
  </si>
  <si>
    <t>7404003900047</t>
  </si>
  <si>
    <t>1,265 kg</t>
  </si>
  <si>
    <t>1,220 kg</t>
  </si>
  <si>
    <t>Cúrcuma Moída</t>
  </si>
  <si>
    <t>628915669404</t>
  </si>
  <si>
    <t>98 gr</t>
  </si>
  <si>
    <t>628915643558</t>
  </si>
  <si>
    <t>3 x 40 un x 178 mm x 195 mm</t>
  </si>
  <si>
    <t>6 un / 360 gr</t>
  </si>
  <si>
    <t>064420355010</t>
  </si>
  <si>
    <t>Cola</t>
  </si>
  <si>
    <t>061550603851</t>
  </si>
  <si>
    <t>062020000620</t>
  </si>
  <si>
    <t>821954078293</t>
  </si>
  <si>
    <t>628915561500</t>
  </si>
  <si>
    <t>Glitter</t>
  </si>
  <si>
    <t>765940693803</t>
  </si>
  <si>
    <t>Horizon Group USA</t>
  </si>
  <si>
    <t>113 gr</t>
  </si>
  <si>
    <t>Espuma de Barbear Pele Sensível</t>
  </si>
  <si>
    <t>056594817203</t>
  </si>
  <si>
    <t>Nivea</t>
  </si>
  <si>
    <t>198 gr</t>
  </si>
  <si>
    <t>0,81 kg</t>
  </si>
  <si>
    <t>Desinfetante Lavanda</t>
  </si>
  <si>
    <t>055500402908</t>
  </si>
  <si>
    <t>Filtro de Oleo VO-16</t>
  </si>
  <si>
    <t>Filtro de Ar do Motor VA-176</t>
  </si>
  <si>
    <t>Cashopolis</t>
  </si>
  <si>
    <t>Jogo Wii Your Shape</t>
  </si>
  <si>
    <t>Ubisoft</t>
  </si>
  <si>
    <t>Jogo Wii U Madden NFL 13</t>
  </si>
  <si>
    <t>EA Sports</t>
  </si>
  <si>
    <t>Jogo Wii Medal of Honor Heroes 2</t>
  </si>
  <si>
    <t>EA</t>
  </si>
  <si>
    <t>Jogo Wii Prince of Persia</t>
  </si>
  <si>
    <t>Jogo Wii Clone Wars</t>
  </si>
  <si>
    <t>LucasArts</t>
  </si>
  <si>
    <t>Controle Wii Nunchuck</t>
  </si>
  <si>
    <t>Controle Wii Remote</t>
  </si>
  <si>
    <t>Jogo Wii U Sonic &amp; All Stars Racing Transformed</t>
  </si>
  <si>
    <t>SEGA</t>
  </si>
  <si>
    <t>Jogo Wii U Mario Kart 8</t>
  </si>
  <si>
    <t>Controle Wii U Pro</t>
  </si>
  <si>
    <t>Jogo Wii Assassins Creed</t>
  </si>
  <si>
    <t>Jogo Wii Sonic Unleashed</t>
  </si>
  <si>
    <t>Jogo Wii The Legend of Zelda - Twilight Princess</t>
  </si>
  <si>
    <t>Jogo Wii Chaotic Shadow Warriors</t>
  </si>
  <si>
    <t>Activision</t>
  </si>
  <si>
    <t>Jogo Wii Fifa Soccer 2012</t>
  </si>
  <si>
    <t>Jogo Wii Pro Evolution Soccer 2013</t>
  </si>
  <si>
    <t>Konami</t>
  </si>
  <si>
    <t>Jogo Wii Just Dance 2017</t>
  </si>
  <si>
    <t>Taxa de Terminal</t>
  </si>
  <si>
    <t>Hot Wok</t>
  </si>
  <si>
    <t>Spring Rolls</t>
  </si>
  <si>
    <t>Hot Wok Vermicelli</t>
  </si>
  <si>
    <t>Refrigerante em Lata</t>
  </si>
  <si>
    <t>Devolução Jogo Wii U Mario Kart 8</t>
  </si>
  <si>
    <t>Devolução Jogo Wii Assassins Creed</t>
  </si>
  <si>
    <t>Devolução Jogo Wii Just Dance 2017</t>
  </si>
  <si>
    <t>479646</t>
  </si>
  <si>
    <t>Jogo Wii U Mario Maker</t>
  </si>
  <si>
    <t>476651</t>
  </si>
  <si>
    <t>060410006368</t>
  </si>
  <si>
    <t>75 gr</t>
  </si>
  <si>
    <t>Suco de Limão</t>
  </si>
  <si>
    <t>059600060815</t>
  </si>
  <si>
    <t>Simply Limeade</t>
  </si>
  <si>
    <t>Farinha de Rosca</t>
  </si>
  <si>
    <t>628915165029</t>
  </si>
  <si>
    <t>425 gr</t>
  </si>
  <si>
    <t>681131811217</t>
  </si>
  <si>
    <t>Suco Morango</t>
  </si>
  <si>
    <t>059600070173</t>
  </si>
  <si>
    <t>0,41 kg</t>
  </si>
  <si>
    <t>033383145822</t>
  </si>
  <si>
    <t>0,615 kg</t>
  </si>
  <si>
    <t>0,915 kg</t>
  </si>
  <si>
    <t>0,405 kg</t>
  </si>
  <si>
    <t>1,055 kg</t>
  </si>
  <si>
    <t>Kiwi</t>
  </si>
  <si>
    <t>033383010755</t>
  </si>
  <si>
    <t>Chocolate Branco em Barra</t>
  </si>
  <si>
    <t>628915670301</t>
  </si>
  <si>
    <t>Chocolate Amargo em Barra</t>
  </si>
  <si>
    <t>628915168334</t>
  </si>
  <si>
    <t>Chocolate ao Leite em Barra</t>
  </si>
  <si>
    <t>Queijo Mussarela Ralado</t>
  </si>
  <si>
    <t>065052516619</t>
  </si>
  <si>
    <t>068700045066</t>
  </si>
  <si>
    <t>628915787122</t>
  </si>
  <si>
    <t>Coelhinho Pelúcia - Clarice</t>
  </si>
  <si>
    <t>628915798388</t>
  </si>
  <si>
    <t>037000802136</t>
  </si>
  <si>
    <t>Secret</t>
  </si>
  <si>
    <t>68 gr</t>
  </si>
  <si>
    <t>041598000706</t>
  </si>
  <si>
    <t>Livro I Love You Because You're You - Clarice</t>
  </si>
  <si>
    <t>978054502931</t>
  </si>
  <si>
    <t>Scholastic</t>
  </si>
  <si>
    <t>Desodorante Masculino Cool Rush</t>
  </si>
  <si>
    <t>079400536716</t>
  </si>
  <si>
    <t>107 gr</t>
  </si>
  <si>
    <t>57,816 lt</t>
  </si>
  <si>
    <t>Suco de Maracuja</t>
  </si>
  <si>
    <t>064579007037</t>
  </si>
  <si>
    <t>Rubicon</t>
  </si>
  <si>
    <t>Couve</t>
  </si>
  <si>
    <t>4627</t>
  </si>
  <si>
    <t>812049005201</t>
  </si>
  <si>
    <t>Cúrcuma</t>
  </si>
  <si>
    <t>064642078841</t>
  </si>
  <si>
    <t>Jamieson</t>
  </si>
  <si>
    <t>90 cps</t>
  </si>
  <si>
    <t>The Wireless Age</t>
  </si>
  <si>
    <t>Crédito Celular</t>
  </si>
  <si>
    <t>Sasktel</t>
  </si>
  <si>
    <t>Chip Pré-pago</t>
  </si>
  <si>
    <t>057000002992</t>
  </si>
  <si>
    <t>Heinz</t>
  </si>
  <si>
    <t>060383013752</t>
  </si>
  <si>
    <t>no name</t>
  </si>
  <si>
    <t>Molho de Pimenta</t>
  </si>
  <si>
    <t>060383065799</t>
  </si>
  <si>
    <t>President's Choice</t>
  </si>
  <si>
    <t>060383075293</t>
  </si>
  <si>
    <t>060383664145</t>
  </si>
  <si>
    <t>060383214647</t>
  </si>
  <si>
    <t>4011</t>
  </si>
  <si>
    <t>Del Monte</t>
  </si>
  <si>
    <t>1,150 kg</t>
  </si>
  <si>
    <t>64664</t>
  </si>
  <si>
    <t>Farmer's Market</t>
  </si>
  <si>
    <t>0,93 kg</t>
  </si>
  <si>
    <t>Alexander's Restaurant</t>
  </si>
  <si>
    <t>Mac &amp; Cheese Infantil</t>
  </si>
  <si>
    <t>Fettuccine Alfredo</t>
  </si>
  <si>
    <t>Mac &amp; Cheese</t>
  </si>
  <si>
    <t>Suco Limão</t>
  </si>
  <si>
    <t>Refrigerante Refil</t>
  </si>
  <si>
    <t>58,602 lt</t>
  </si>
  <si>
    <t>Fone de Ouvido</t>
  </si>
  <si>
    <t>695087727102</t>
  </si>
  <si>
    <t>Moodlab</t>
  </si>
  <si>
    <t>EcoFee</t>
  </si>
  <si>
    <t>40020</t>
  </si>
  <si>
    <t>628915089196</t>
  </si>
  <si>
    <t>681131528672</t>
  </si>
  <si>
    <t>75 fls</t>
  </si>
  <si>
    <t>628915670271</t>
  </si>
  <si>
    <t>605388881311</t>
  </si>
  <si>
    <t>681131759847</t>
  </si>
  <si>
    <t>628915224856</t>
  </si>
  <si>
    <t>Queijo Havarti em barra</t>
  </si>
  <si>
    <t>628915787177</t>
  </si>
  <si>
    <t>628915611816</t>
  </si>
  <si>
    <t>060556900001</t>
  </si>
  <si>
    <t>Queen Victoria</t>
  </si>
  <si>
    <t>0,925 kg</t>
  </si>
  <si>
    <t>0,185 kg</t>
  </si>
  <si>
    <t>681131862615</t>
  </si>
  <si>
    <t>Dardos - Benjamin</t>
  </si>
  <si>
    <t>703086920056</t>
  </si>
  <si>
    <t>Super Darts</t>
  </si>
  <si>
    <t>Yogurte Danino</t>
  </si>
  <si>
    <t>056800125139</t>
  </si>
  <si>
    <t>8 x 93 ml</t>
  </si>
  <si>
    <t>Acelga</t>
  </si>
  <si>
    <t>4552</t>
  </si>
  <si>
    <t>1,35 kg</t>
  </si>
  <si>
    <t>Limão Galego</t>
  </si>
  <si>
    <t>4053</t>
  </si>
  <si>
    <t>0,48 kg</t>
  </si>
  <si>
    <t>811334020158</t>
  </si>
  <si>
    <t>063902002077</t>
  </si>
  <si>
    <t>Creme Dental Kid's</t>
  </si>
  <si>
    <t>056100081173</t>
  </si>
  <si>
    <t>2 x 100 ml</t>
  </si>
  <si>
    <t>Removedor de Maquiagem</t>
  </si>
  <si>
    <t>062600060372</t>
  </si>
  <si>
    <t>Clean &amp; Clear</t>
  </si>
  <si>
    <t>162 ml</t>
  </si>
  <si>
    <t>31,07 lt</t>
  </si>
  <si>
    <t>096619177660</t>
  </si>
  <si>
    <t>231098820076</t>
  </si>
  <si>
    <t>3,656 kg</t>
  </si>
  <si>
    <t>222034825330</t>
  </si>
  <si>
    <t>2,536 kg</t>
  </si>
  <si>
    <t>0221927622315</t>
  </si>
  <si>
    <t>2,792 kg</t>
  </si>
  <si>
    <t>0222347920746</t>
  </si>
  <si>
    <t>3,462 kg</t>
  </si>
  <si>
    <t>0222756627229</t>
  </si>
  <si>
    <t>2,270 kg</t>
  </si>
  <si>
    <t>0222756827742</t>
  </si>
  <si>
    <t>2,314 kg</t>
  </si>
  <si>
    <t>Meia Infantil Colorida</t>
  </si>
  <si>
    <t>058185273658</t>
  </si>
  <si>
    <t>trimfit</t>
  </si>
  <si>
    <t>9 prs / L</t>
  </si>
  <si>
    <t>Livro Stock Investing for Canadians</t>
  </si>
  <si>
    <t>9781119521945</t>
  </si>
  <si>
    <t>For Dummies</t>
  </si>
  <si>
    <t>Livro Complete Math Smart Grade 4</t>
  </si>
  <si>
    <t>9781771492539</t>
  </si>
  <si>
    <t>Popular Book Company</t>
  </si>
  <si>
    <t>Toys R' Us</t>
  </si>
  <si>
    <t>Little Live - Scruff a Luvs - Lilac</t>
  </si>
  <si>
    <t>630996300053</t>
  </si>
  <si>
    <t>Red Planet</t>
  </si>
  <si>
    <t>Mini Boos Collectibles - Blind Box Series 2</t>
  </si>
  <si>
    <t>008421250028</t>
  </si>
  <si>
    <t>Ty Inc.</t>
  </si>
  <si>
    <t>Balinhas</t>
  </si>
  <si>
    <t>067535942274</t>
  </si>
  <si>
    <t>Geoffrey's</t>
  </si>
  <si>
    <t>Fone de ouvido Pokémon Pikachu</t>
  </si>
  <si>
    <t>092298937816</t>
  </si>
  <si>
    <t>eKids</t>
  </si>
  <si>
    <t>L.O.L. Surprise Bling Series</t>
  </si>
  <si>
    <t>035051554806</t>
  </si>
  <si>
    <t>L.O.L Surprise Under Wraps</t>
  </si>
  <si>
    <t>035051552086</t>
  </si>
  <si>
    <t>Smooshy Mushy Cup'n Cakes Series 4</t>
  </si>
  <si>
    <t>847341049363</t>
  </si>
  <si>
    <t>REDWOODS</t>
  </si>
  <si>
    <t>L.O.L Surprise Fashion Crush</t>
  </si>
  <si>
    <t>035051552208</t>
  </si>
  <si>
    <t>Doação Entidade Autismo</t>
  </si>
  <si>
    <t>681131412070</t>
  </si>
  <si>
    <t>06215718</t>
  </si>
  <si>
    <t>Ovo Grande</t>
  </si>
  <si>
    <t>628915001907</t>
  </si>
  <si>
    <t>084909011114</t>
  </si>
  <si>
    <t>Cock Brand</t>
  </si>
  <si>
    <t>066721005861</t>
  </si>
  <si>
    <t>1,09 kg</t>
  </si>
  <si>
    <t>060410039625</t>
  </si>
  <si>
    <t>Biscoito Cheddar</t>
  </si>
  <si>
    <t>014100170952</t>
  </si>
  <si>
    <t>Goldfish</t>
  </si>
  <si>
    <t>Conjunto de bicos para confeitar</t>
  </si>
  <si>
    <t>070896513649</t>
  </si>
  <si>
    <t>12 pcs</t>
  </si>
  <si>
    <t>Conjunto de bolinhas de tenis - Lola</t>
  </si>
  <si>
    <t>846998013840</t>
  </si>
  <si>
    <t>Nerf Dog</t>
  </si>
  <si>
    <t>4 pcs</t>
  </si>
  <si>
    <t>037000844440</t>
  </si>
  <si>
    <t>1,455 kg</t>
  </si>
  <si>
    <t>47,188 lt</t>
  </si>
  <si>
    <t>Cheese Burger</t>
  </si>
  <si>
    <t>Meal Double Stacker King</t>
  </si>
  <si>
    <t>Visa CIBC Marcia</t>
  </si>
  <si>
    <t>Celular</t>
  </si>
  <si>
    <t>Marcia</t>
  </si>
  <si>
    <t>Bala de caramelo</t>
  </si>
  <si>
    <t>600699059718</t>
  </si>
  <si>
    <t>269 gr</t>
  </si>
  <si>
    <t>Mercado</t>
  </si>
  <si>
    <t>Alimentação</t>
  </si>
  <si>
    <t>Sobremesa</t>
  </si>
  <si>
    <t>Imprevisto</t>
  </si>
  <si>
    <t>Apoio de panela inox</t>
  </si>
  <si>
    <t>667888313105</t>
  </si>
  <si>
    <t>Conjunto de colheres medidoras</t>
  </si>
  <si>
    <t>667888043705</t>
  </si>
  <si>
    <t>6 pcs</t>
  </si>
  <si>
    <t>Espatula de silicone vermelha</t>
  </si>
  <si>
    <t>667888121908</t>
  </si>
  <si>
    <t>Cortador de pizza</t>
  </si>
  <si>
    <t>073287077201</t>
  </si>
  <si>
    <t>Oneida</t>
  </si>
  <si>
    <t>Forma para pizza</t>
  </si>
  <si>
    <t>667888215867</t>
  </si>
  <si>
    <t>Básico</t>
  </si>
  <si>
    <t>055000139045</t>
  </si>
  <si>
    <t>Yogurte baunilha</t>
  </si>
  <si>
    <t>056920060662</t>
  </si>
  <si>
    <t>650 gr</t>
  </si>
  <si>
    <t>Fermento em pó p/ pizza</t>
  </si>
  <si>
    <t>064217000079</t>
  </si>
  <si>
    <t>Milho e pêssego em Conserva s/ sal</t>
  </si>
  <si>
    <t>628915000801</t>
  </si>
  <si>
    <t>681131799591</t>
  </si>
  <si>
    <t>06810089633</t>
  </si>
  <si>
    <t>628915082852</t>
  </si>
  <si>
    <t>681131760676</t>
  </si>
  <si>
    <t>Cha gelado Framboesa</t>
  </si>
  <si>
    <t>059600048486</t>
  </si>
  <si>
    <t>Presunto de Frango</t>
  </si>
  <si>
    <t>5745967743</t>
  </si>
  <si>
    <t>033383600024</t>
  </si>
  <si>
    <t>ATV Farms</t>
  </si>
  <si>
    <t>Pera</t>
  </si>
  <si>
    <t>066022005485</t>
  </si>
  <si>
    <t>Oppy</t>
  </si>
  <si>
    <t>Dad's Organic</t>
  </si>
  <si>
    <t>Coagulante de leite</t>
  </si>
  <si>
    <t>814598020520</t>
  </si>
  <si>
    <t>Cultures for Health</t>
  </si>
  <si>
    <t>29,5 ml</t>
  </si>
  <si>
    <t>Experimental</t>
  </si>
  <si>
    <t>Colar Best Friends - Bianca</t>
  </si>
  <si>
    <t>6280056515244</t>
  </si>
  <si>
    <t>2 pcs</t>
  </si>
  <si>
    <t>Toca de natação - Bianca</t>
  </si>
  <si>
    <t>053242282604</t>
  </si>
  <si>
    <t>U.S. Divers</t>
  </si>
  <si>
    <t>Capacitação</t>
  </si>
  <si>
    <t>Natação</t>
  </si>
  <si>
    <t>Óculos de natação - Bianca</t>
  </si>
  <si>
    <t>053242282482</t>
  </si>
  <si>
    <t>Dinheiro</t>
  </si>
  <si>
    <t>Crystal Cove</t>
  </si>
  <si>
    <t>Roupão de banho - Bianca</t>
  </si>
  <si>
    <t>060697789589</t>
  </si>
  <si>
    <t>Joe Fresh</t>
  </si>
  <si>
    <t>Sport Chek</t>
  </si>
  <si>
    <t>Clip nasal p/ natação - Bianca</t>
  </si>
  <si>
    <t>786096121576</t>
  </si>
  <si>
    <t>Speedo</t>
  </si>
  <si>
    <t>Sabonete Líquido Aloe Vera</t>
  </si>
  <si>
    <t>681131052078</t>
  </si>
  <si>
    <t>Higiene Pessoal</t>
  </si>
  <si>
    <t>Bala de menta</t>
  </si>
  <si>
    <t>064900420757</t>
  </si>
  <si>
    <t>excel</t>
  </si>
  <si>
    <t>Leite 3,25%</t>
  </si>
  <si>
    <t>821954078163</t>
  </si>
  <si>
    <t>Escadinha plastica preta</t>
  </si>
  <si>
    <t>773392410749</t>
  </si>
  <si>
    <t>WorkCrew</t>
  </si>
  <si>
    <t>136,1 kg</t>
  </si>
  <si>
    <t>Andrei</t>
  </si>
  <si>
    <t>Copefrut</t>
  </si>
  <si>
    <t>0,485 kg</t>
  </si>
  <si>
    <t>0,77 kg</t>
  </si>
  <si>
    <t>Macarrão Fettuccine</t>
  </si>
  <si>
    <t>605388923820</t>
  </si>
  <si>
    <t>Esponja p/ louça</t>
  </si>
  <si>
    <t>667888195909</t>
  </si>
  <si>
    <t>Scrubber Cleanz</t>
  </si>
  <si>
    <t>Limpeza</t>
  </si>
  <si>
    <t>Louça</t>
  </si>
  <si>
    <t>Esponja de aço p/ louça</t>
  </si>
  <si>
    <t>667888011520</t>
  </si>
  <si>
    <t>Coleira retrátil Lola</t>
  </si>
  <si>
    <t>667888305001</t>
  </si>
  <si>
    <t>PetStore</t>
  </si>
  <si>
    <t>4 mt</t>
  </si>
  <si>
    <t>Chocolate amargo 74%</t>
  </si>
  <si>
    <t>667888095155</t>
  </si>
  <si>
    <t>Jacquot</t>
  </si>
  <si>
    <t>Peneira de legumes</t>
  </si>
  <si>
    <t>667888121762</t>
  </si>
  <si>
    <t>48,253 lt</t>
  </si>
  <si>
    <t>Master CostCo</t>
  </si>
  <si>
    <t>Transporte</t>
  </si>
  <si>
    <t>Carro</t>
  </si>
  <si>
    <t>Combustível</t>
  </si>
  <si>
    <t>Mangueira de jardim</t>
  </si>
  <si>
    <t>044882443012</t>
  </si>
  <si>
    <t>Flextreme</t>
  </si>
  <si>
    <t>30,48 mt</t>
  </si>
  <si>
    <t>Jardim</t>
  </si>
  <si>
    <t>Conjunto de esguichos p/ mangueira de jardim</t>
  </si>
  <si>
    <t>046878261129</t>
  </si>
  <si>
    <t>Orbit</t>
  </si>
  <si>
    <t>Kit lavagem de carro</t>
  </si>
  <si>
    <t>841421156996</t>
  </si>
  <si>
    <t>Visa CIBC</t>
  </si>
  <si>
    <t>Fora</t>
  </si>
  <si>
    <t>Restaurante</t>
  </si>
  <si>
    <t>Batata frita</t>
  </si>
  <si>
    <t>Meal Single Stacker King</t>
  </si>
  <si>
    <t>Troco</t>
  </si>
  <si>
    <t>Landmark Cinemas</t>
  </si>
  <si>
    <t>Ingresso Avengers Bianca</t>
  </si>
  <si>
    <t>323504/3</t>
  </si>
  <si>
    <t>TD</t>
  </si>
  <si>
    <t>Entretenimento</t>
  </si>
  <si>
    <t>Cinema</t>
  </si>
  <si>
    <t>Pessoa Física</t>
  </si>
  <si>
    <t>Bicicleta - Bianca</t>
  </si>
  <si>
    <t>Supercycle</t>
  </si>
  <si>
    <t>24"</t>
  </si>
  <si>
    <t>Bicicleta</t>
  </si>
  <si>
    <t>Fechamento de Quinzena</t>
  </si>
  <si>
    <t>Feijão preto</t>
  </si>
  <si>
    <t>628915365580</t>
  </si>
  <si>
    <t>738761500018</t>
  </si>
  <si>
    <t>Sorvete de massa</t>
  </si>
  <si>
    <t>055000382182</t>
  </si>
  <si>
    <t>Maynards</t>
  </si>
  <si>
    <t>Balas sortidas</t>
  </si>
  <si>
    <t>058496896539</t>
  </si>
  <si>
    <t>Starbust</t>
  </si>
  <si>
    <t>191 gr</t>
  </si>
  <si>
    <t>605388756138</t>
  </si>
  <si>
    <t>628915611939</t>
  </si>
  <si>
    <t>628915085396</t>
  </si>
  <si>
    <t>628915751758</t>
  </si>
  <si>
    <t>Batata Russet</t>
  </si>
  <si>
    <t>628915362770</t>
  </si>
  <si>
    <t>Shampoo Smooth Intense</t>
  </si>
  <si>
    <t>071249367858</t>
  </si>
  <si>
    <t>Óleo de pentear Smooth Intense</t>
  </si>
  <si>
    <t>071249365915</t>
  </si>
  <si>
    <t>Condicionador Smooth Intense</t>
  </si>
  <si>
    <t>071249365908</t>
  </si>
  <si>
    <t>385 ml</t>
  </si>
  <si>
    <t>065656915214</t>
  </si>
  <si>
    <t>Cadeado p/ bicicleta Bianca</t>
  </si>
  <si>
    <t>847268015717</t>
  </si>
  <si>
    <t>Raskullz</t>
  </si>
  <si>
    <t>Sino p/ bicicleta Bianca</t>
  </si>
  <si>
    <t>847268012297</t>
  </si>
  <si>
    <t>Capacete p/ bicicleta Bianca</t>
  </si>
  <si>
    <t>6970012689712</t>
  </si>
  <si>
    <t>Movelo</t>
  </si>
  <si>
    <t>34,831 lt</t>
  </si>
  <si>
    <t>Suporte p/ cama Bianca</t>
  </si>
  <si>
    <t>810869011327</t>
  </si>
  <si>
    <t>Hollywood</t>
  </si>
  <si>
    <t>All</t>
  </si>
  <si>
    <t>067000108327</t>
  </si>
  <si>
    <t>32 x 355 ml</t>
  </si>
  <si>
    <t>Amigos</t>
  </si>
  <si>
    <t>Cheesecake</t>
  </si>
  <si>
    <t>1277264</t>
  </si>
  <si>
    <t>Rafael</t>
  </si>
  <si>
    <t>Conserto vazamento pneus Equinox</t>
  </si>
  <si>
    <t>Manutenção</t>
  </si>
  <si>
    <t>29,264 lt</t>
  </si>
  <si>
    <t>0222756927435</t>
  </si>
  <si>
    <t>2,288 kg</t>
  </si>
  <si>
    <t>Carne</t>
  </si>
  <si>
    <t>0222347420475</t>
  </si>
  <si>
    <t>3,418 kg</t>
  </si>
  <si>
    <t>0222756327242</t>
  </si>
  <si>
    <t>2,272 kg</t>
  </si>
  <si>
    <t>222034130588</t>
  </si>
  <si>
    <t>2,808 kg</t>
  </si>
  <si>
    <t>0221927222928</t>
  </si>
  <si>
    <t>2,868 kg</t>
  </si>
  <si>
    <t>0221927422441</t>
  </si>
  <si>
    <t>231098619618</t>
  </si>
  <si>
    <t>3,572 kg</t>
  </si>
  <si>
    <t>Açucar Demerara</t>
  </si>
  <si>
    <t>063111121446</t>
  </si>
  <si>
    <t>Rogers</t>
  </si>
  <si>
    <t>096619338696</t>
  </si>
  <si>
    <t>Dollar Tree</t>
  </si>
  <si>
    <t>Borracha escolar</t>
  </si>
  <si>
    <t>639277283870</t>
  </si>
  <si>
    <t>Inc</t>
  </si>
  <si>
    <t>Forma de gelo</t>
  </si>
  <si>
    <t>639277020550</t>
  </si>
  <si>
    <t>Cordão artesanato</t>
  </si>
  <si>
    <t>775749076349</t>
  </si>
  <si>
    <t>CraftMedley</t>
  </si>
  <si>
    <t>Fuddruckers</t>
  </si>
  <si>
    <t>Burger</t>
  </si>
  <si>
    <t>Cheddar</t>
  </si>
  <si>
    <t>008763081588</t>
  </si>
  <si>
    <t>Claire's</t>
  </si>
  <si>
    <t>Relógio Bianca</t>
  </si>
  <si>
    <t>888711157653</t>
  </si>
  <si>
    <t>Don's Photo</t>
  </si>
  <si>
    <t>Foto passaporte</t>
  </si>
  <si>
    <t>Viagem</t>
  </si>
  <si>
    <t>Passaporte</t>
  </si>
  <si>
    <t>Fotos</t>
  </si>
  <si>
    <t>Wholesale Club</t>
  </si>
  <si>
    <t>057700014059</t>
  </si>
  <si>
    <t>185 gr</t>
  </si>
  <si>
    <t>Debito TD</t>
  </si>
  <si>
    <t>Bolacha Agua e Sal</t>
  </si>
  <si>
    <t>060383015817</t>
  </si>
  <si>
    <t>060383989958</t>
  </si>
  <si>
    <t>060383998615</t>
  </si>
  <si>
    <t>Perogies Batata e Cheddar</t>
  </si>
  <si>
    <t>060383107024</t>
  </si>
  <si>
    <t>Escova de lavar roupa</t>
  </si>
  <si>
    <t>628233023490</t>
  </si>
  <si>
    <t>Globe</t>
  </si>
  <si>
    <t>9"</t>
  </si>
  <si>
    <t>Roupa</t>
  </si>
  <si>
    <t>Long &amp; McQuade</t>
  </si>
  <si>
    <t>Violão DR100EBCH</t>
  </si>
  <si>
    <t>18061320143</t>
  </si>
  <si>
    <t>Epiphone</t>
  </si>
  <si>
    <t>Música</t>
  </si>
  <si>
    <t>Garantia extendida</t>
  </si>
  <si>
    <t>Garantia</t>
  </si>
  <si>
    <t>Fatburger</t>
  </si>
  <si>
    <t>Sanduiche Ultimate BBQ burger</t>
  </si>
  <si>
    <t>Combo</t>
  </si>
  <si>
    <t>Fritas</t>
  </si>
  <si>
    <t>Refil</t>
  </si>
  <si>
    <t>Sanduiche Kids Burger w/ Cheese</t>
  </si>
  <si>
    <t>Sanduiche Mushroom Swiss</t>
  </si>
  <si>
    <t>Milkshake</t>
  </si>
  <si>
    <t>Bicicleta - Andrei</t>
  </si>
  <si>
    <t>CCM</t>
  </si>
  <si>
    <t>26"</t>
  </si>
  <si>
    <t>Bicicleta - Marcia</t>
  </si>
  <si>
    <t>Amazon.ca</t>
  </si>
  <si>
    <t>Livro Applied Akka Patterns</t>
  </si>
  <si>
    <t>9781491934883</t>
  </si>
  <si>
    <t>O'Reilly</t>
  </si>
  <si>
    <t>Software Engineering</t>
  </si>
  <si>
    <t>Reembolsavel</t>
  </si>
  <si>
    <t>Entrega Expressa</t>
  </si>
  <si>
    <t>062847210233</t>
  </si>
  <si>
    <t>6191509903627</t>
  </si>
  <si>
    <t>Terra Delyssa</t>
  </si>
  <si>
    <t>628915380415</t>
  </si>
  <si>
    <t>628915001648</t>
  </si>
  <si>
    <t>10 un / 610 gr</t>
  </si>
  <si>
    <t>Caminhãozinho de Brinquedo - Ragnar</t>
  </si>
  <si>
    <t>887961736885</t>
  </si>
  <si>
    <t>Mega Blocks</t>
  </si>
  <si>
    <t>Presentes</t>
  </si>
  <si>
    <t>605388001368</t>
  </si>
  <si>
    <t>15,46 mt x 30 cm</t>
  </si>
  <si>
    <t>Desinfetante Mr. Clean M.Net</t>
  </si>
  <si>
    <t>037000784296</t>
  </si>
  <si>
    <t>febreze</t>
  </si>
  <si>
    <t>1,33 lt</t>
  </si>
  <si>
    <t>Biscoito 3 Queijos</t>
  </si>
  <si>
    <t>014100170945</t>
  </si>
  <si>
    <t>Biscoito Chocolate Brownie</t>
  </si>
  <si>
    <t>014100186830</t>
  </si>
  <si>
    <t>180 gr</t>
  </si>
  <si>
    <t>0,685 kg</t>
  </si>
  <si>
    <t>0,265 kg</t>
  </si>
  <si>
    <t>812049006901</t>
  </si>
  <si>
    <t>740075001624</t>
  </si>
  <si>
    <t>Good Farms</t>
  </si>
  <si>
    <t>1,145 kg</t>
  </si>
  <si>
    <t>0,885 kg</t>
  </si>
  <si>
    <t>Linguiça Calabresa</t>
  </si>
  <si>
    <t>057316178657</t>
  </si>
  <si>
    <t>Rack p/ bicicletas</t>
  </si>
  <si>
    <t>Allen</t>
  </si>
  <si>
    <t>5 bicicletas</t>
  </si>
  <si>
    <t>58,136 lt</t>
  </si>
  <si>
    <t xml:space="preserve">Rastelo </t>
  </si>
  <si>
    <t>628915170436</t>
  </si>
  <si>
    <t>GrowIt</t>
  </si>
  <si>
    <t>55,9 cm</t>
  </si>
  <si>
    <t>Cortador de grama elétrico</t>
  </si>
  <si>
    <t>841821054502</t>
  </si>
  <si>
    <t>greenworks</t>
  </si>
  <si>
    <t>033383652207</t>
  </si>
  <si>
    <t>Consalo Family</t>
  </si>
  <si>
    <t>Chiclete</t>
  </si>
  <si>
    <t>Regador de grama automático</t>
  </si>
  <si>
    <t>628915839333</t>
  </si>
  <si>
    <t>Expert Gardener</t>
  </si>
  <si>
    <t>375 mt</t>
  </si>
  <si>
    <t>Capacete p/ bicicleta azul Andrei</t>
  </si>
  <si>
    <t>Capacete p/ bicicleta preto Marcia</t>
  </si>
  <si>
    <t>6970012689590</t>
  </si>
  <si>
    <t>Sino p/ bicicleta Dinger 200 Andrei</t>
  </si>
  <si>
    <t>035011975450</t>
  </si>
  <si>
    <t>Bell</t>
  </si>
  <si>
    <t>Sino p/ bicicleta Dinger 200 Marcia</t>
  </si>
  <si>
    <t>Banco p/ bicicleta Comfort 820 Andrei</t>
  </si>
  <si>
    <t>035011976044</t>
  </si>
  <si>
    <t>Cesta p/ bicicleta Tote 510 Bianca</t>
  </si>
  <si>
    <t>035011966052</t>
  </si>
  <si>
    <t>Brinquedo lança água Bianca</t>
  </si>
  <si>
    <t>667888335633</t>
  </si>
  <si>
    <t>Hydro Power</t>
  </si>
  <si>
    <t>667888191178</t>
  </si>
  <si>
    <t>Refletores p/ bicicleta</t>
  </si>
  <si>
    <t>667888001927</t>
  </si>
  <si>
    <t>Bikerama</t>
  </si>
  <si>
    <t>Necessaire Andrei</t>
  </si>
  <si>
    <t>667888376087</t>
  </si>
  <si>
    <t>19 cm x 7,5 cm x 9 cm</t>
  </si>
  <si>
    <t>Bolsinha p/ bicicleta azul Marcia</t>
  </si>
  <si>
    <t>667888335398</t>
  </si>
  <si>
    <t>Bolsinha p/ bicicleta vermelha Bianca</t>
  </si>
  <si>
    <t>Bolsinha p/ bicicleta preta Andrei</t>
  </si>
  <si>
    <t>Porta celular p/ bicicleta Marcia</t>
  </si>
  <si>
    <t>033991044227</t>
  </si>
  <si>
    <t>Scosche</t>
  </si>
  <si>
    <t>Capa de banco p/ bicicleta Marcia</t>
  </si>
  <si>
    <t>667888269099</t>
  </si>
  <si>
    <t>Cadeado de bicicleta Andrei</t>
  </si>
  <si>
    <t>667888097777</t>
  </si>
  <si>
    <t>Cadeado de bicicleta Marcia</t>
  </si>
  <si>
    <t>Cadeado de bicicleta Bianca</t>
  </si>
  <si>
    <t>Regador p/ grama verde</t>
  </si>
  <si>
    <t>667888224920</t>
  </si>
  <si>
    <t>Schmidt</t>
  </si>
  <si>
    <t>Cadeado de combinação</t>
  </si>
  <si>
    <t>667888015528</t>
  </si>
  <si>
    <t>Cadeado prata p/ shed</t>
  </si>
  <si>
    <t>667888062232</t>
  </si>
  <si>
    <t>45 mm</t>
  </si>
  <si>
    <t>Cadeado dourado</t>
  </si>
  <si>
    <t>667888349852</t>
  </si>
  <si>
    <t>50 mm</t>
  </si>
  <si>
    <t>Bomba de encher pneu</t>
  </si>
  <si>
    <t>667888296538</t>
  </si>
  <si>
    <t>Trident p/ jardinagem</t>
  </si>
  <si>
    <t>667888024803</t>
  </si>
  <si>
    <t>Pá p/ jardinagem</t>
  </si>
  <si>
    <t>667888260058</t>
  </si>
  <si>
    <t>Pá cromada p/ jardinagem</t>
  </si>
  <si>
    <t>038313132606</t>
  </si>
  <si>
    <t>Corona</t>
  </si>
  <si>
    <t>Mini pá p/ jardinagem</t>
  </si>
  <si>
    <t>667888024780</t>
  </si>
  <si>
    <t>Removedor de ervas daninhas</t>
  </si>
  <si>
    <t>667888296804</t>
  </si>
  <si>
    <t>Ibuprofeno Infantil 100 mg / 5 ml</t>
  </si>
  <si>
    <t>057800012900</t>
  </si>
  <si>
    <t>Farmacia</t>
  </si>
  <si>
    <t>Bebida G2 Blueberry Pomegranate</t>
  </si>
  <si>
    <t>055577425145</t>
  </si>
  <si>
    <t>Gatorade</t>
  </si>
  <si>
    <t>Bebida G2 Citron-Lime</t>
  </si>
  <si>
    <t>055577421017</t>
  </si>
  <si>
    <t>061263</t>
  </si>
  <si>
    <t>Melão Honeydew</t>
  </si>
  <si>
    <t>065236</t>
  </si>
  <si>
    <t>Borrachinhas p/ pulseira</t>
  </si>
  <si>
    <t>024576972806</t>
  </si>
  <si>
    <t>Expressions</t>
  </si>
  <si>
    <t>400 pcs</t>
  </si>
  <si>
    <t>819924012194</t>
  </si>
  <si>
    <t>715756200115</t>
  </si>
  <si>
    <t>0,68 kg</t>
  </si>
  <si>
    <t>1,12 kg</t>
  </si>
  <si>
    <t>056100101673</t>
  </si>
  <si>
    <t>130 ml</t>
  </si>
  <si>
    <t>Semente de flor Annual Pansy</t>
  </si>
  <si>
    <t>778054201017</t>
  </si>
  <si>
    <t>McKenzie</t>
  </si>
  <si>
    <t>Balança de precisão</t>
  </si>
  <si>
    <t>077784028827</t>
  </si>
  <si>
    <t>Salter</t>
  </si>
  <si>
    <t>15 kg</t>
  </si>
  <si>
    <t>Correspondencia Vancouver/Saskatoon</t>
  </si>
  <si>
    <t>ExpressPost</t>
  </si>
  <si>
    <t>Std</t>
  </si>
  <si>
    <t>Correspondencia Saskatoon/Vancouver</t>
  </si>
  <si>
    <t>Ltr</t>
  </si>
  <si>
    <t>Ordem de pagamento</t>
  </si>
  <si>
    <t>Taxa de ordem de pagamento</t>
  </si>
  <si>
    <t>Correspondencia Regina</t>
  </si>
  <si>
    <t>Farinha de milho</t>
  </si>
  <si>
    <t>055270846452</t>
  </si>
  <si>
    <t>Grace</t>
  </si>
  <si>
    <t>Farinha de quibe</t>
  </si>
  <si>
    <t>5281117001547</t>
  </si>
  <si>
    <t>alwadi</t>
  </si>
  <si>
    <t>Camisa xadrez Marcia</t>
  </si>
  <si>
    <t>800564</t>
  </si>
  <si>
    <t>Vestuário</t>
  </si>
  <si>
    <t>Sacola retornável</t>
  </si>
  <si>
    <t>49900000197</t>
  </si>
  <si>
    <t>Vestido preto e xadrez Bianca</t>
  </si>
  <si>
    <t>215107</t>
  </si>
  <si>
    <t>Rare Editions</t>
  </si>
  <si>
    <t>Blusinha tricot lilas Bianca</t>
  </si>
  <si>
    <t>123075</t>
  </si>
  <si>
    <t>Camiseta manga cumprida Bianca</t>
  </si>
  <si>
    <t>357081</t>
  </si>
  <si>
    <t xml:space="preserve">Justice </t>
  </si>
  <si>
    <t>Vestido xadrez preto Bianca</t>
  </si>
  <si>
    <t>315098</t>
  </si>
  <si>
    <t>Bulk Barn</t>
  </si>
  <si>
    <t>Amendoin torrado sem casca</t>
  </si>
  <si>
    <t>1,025 kg</t>
  </si>
  <si>
    <t>Caldo de carne</t>
  </si>
  <si>
    <t>0,085 kg</t>
  </si>
  <si>
    <t>628915082555</t>
  </si>
  <si>
    <t>40 un x 268 mm x 273 mm</t>
  </si>
  <si>
    <t>56,529 lt</t>
  </si>
  <si>
    <t>Óleo vegetal</t>
  </si>
  <si>
    <t>605388931818</t>
  </si>
  <si>
    <t>628915838718</t>
  </si>
  <si>
    <t>628915643893</t>
  </si>
  <si>
    <t>40 un x 78,7 cm x 1,06 m / 121 lt</t>
  </si>
  <si>
    <t>Macarrão Linguine</t>
  </si>
  <si>
    <t>628915669473</t>
  </si>
  <si>
    <t>Chai</t>
  </si>
  <si>
    <t>077652082548</t>
  </si>
  <si>
    <t>Stash</t>
  </si>
  <si>
    <t>20 un / 38 gr</t>
  </si>
  <si>
    <t>058496893903</t>
  </si>
  <si>
    <t>Skittles</t>
  </si>
  <si>
    <t>8 x 40 gr</t>
  </si>
  <si>
    <t>Peças p/ montar pulseira - Sophie</t>
  </si>
  <si>
    <t>765940746325</t>
  </si>
  <si>
    <t>Horizon Group</t>
  </si>
  <si>
    <t>Papel de presente</t>
  </si>
  <si>
    <t>763795564774</t>
  </si>
  <si>
    <t>Image Arts</t>
  </si>
  <si>
    <t>76,2 cm x 2,13 m</t>
  </si>
  <si>
    <t>891700002131</t>
  </si>
  <si>
    <t>Fresh Results</t>
  </si>
  <si>
    <t>628915011494</t>
  </si>
  <si>
    <t>033383671000</t>
  </si>
  <si>
    <t>628915751659</t>
  </si>
  <si>
    <t>Alface lisa</t>
  </si>
  <si>
    <t>033383650203</t>
  </si>
  <si>
    <t>070800025220</t>
  </si>
  <si>
    <t>Smithfield</t>
  </si>
  <si>
    <t>1,065 kg</t>
  </si>
  <si>
    <t>033383601526</t>
  </si>
  <si>
    <t>Vidalia Onions</t>
  </si>
  <si>
    <t>0,37 kg</t>
  </si>
  <si>
    <t>058674442824</t>
  </si>
  <si>
    <t>Lion</t>
  </si>
  <si>
    <t>Desentupidor de pia</t>
  </si>
  <si>
    <t>055500014750</t>
  </si>
  <si>
    <t>Liquid-Plumr</t>
  </si>
  <si>
    <t>Boné - Bianca</t>
  </si>
  <si>
    <t>667888375349</t>
  </si>
  <si>
    <t>Ombre</t>
  </si>
  <si>
    <t>1062</t>
  </si>
  <si>
    <t>Revelação de fotos</t>
  </si>
  <si>
    <t>00031389042</t>
  </si>
  <si>
    <t>Escola</t>
  </si>
  <si>
    <t>Album p/ fotografias</t>
  </si>
  <si>
    <t>038555491837</t>
  </si>
  <si>
    <t>pinnacle</t>
  </si>
  <si>
    <t>10 cm x 15 cm / 24 photos</t>
  </si>
  <si>
    <t>628915642438</t>
  </si>
  <si>
    <t>Queijo Feta</t>
  </si>
  <si>
    <t>065052515438</t>
  </si>
  <si>
    <t>2 x 150 gr</t>
  </si>
  <si>
    <t>068700282669</t>
  </si>
  <si>
    <t>Cha gelado Pêssego</t>
  </si>
  <si>
    <t>059600048479</t>
  </si>
  <si>
    <t>Danette Chocolate</t>
  </si>
  <si>
    <t>056800911893</t>
  </si>
  <si>
    <t>Chocolate ao leite em barra</t>
  </si>
  <si>
    <t>628915168297</t>
  </si>
  <si>
    <t>Chocolate ao leite c/ avelã em barra</t>
  </si>
  <si>
    <t>628915168327</t>
  </si>
  <si>
    <t>033383221014</t>
  </si>
  <si>
    <t>Consalo Family Farms</t>
  </si>
  <si>
    <t>072799329747</t>
  </si>
  <si>
    <t>Bala caramelo e café</t>
  </si>
  <si>
    <t>072799329846</t>
  </si>
  <si>
    <t>628915745665</t>
  </si>
  <si>
    <t>40 x 251 ml</t>
  </si>
  <si>
    <t>Brinquedo fábrica de sabonetes - Caris</t>
  </si>
  <si>
    <t>765940803158</t>
  </si>
  <si>
    <t>015874</t>
  </si>
  <si>
    <t>Bacon &amp; Cheddar Angus</t>
  </si>
  <si>
    <t>Asian Salad Grill</t>
  </si>
  <si>
    <t>Smooth Morango c/ Banana</t>
  </si>
  <si>
    <t>Casquinha de Baunilha</t>
  </si>
  <si>
    <t>Flores adesivas p/ pao de mel</t>
  </si>
  <si>
    <t>028444676391</t>
  </si>
  <si>
    <t>creative hands</t>
  </si>
  <si>
    <t>320 pcs</t>
  </si>
  <si>
    <t>Sacolinha p/ presente</t>
  </si>
  <si>
    <t>667888022021</t>
  </si>
  <si>
    <t>Cado</t>
  </si>
  <si>
    <t>Sacolinha amarela p/ presente</t>
  </si>
  <si>
    <t>667888180301</t>
  </si>
  <si>
    <t>Cartão de agradecimento</t>
  </si>
  <si>
    <t>084172817741</t>
  </si>
  <si>
    <t>american greetings</t>
  </si>
  <si>
    <t>058500000204</t>
  </si>
  <si>
    <t>billybee</t>
  </si>
  <si>
    <t>667888105663</t>
  </si>
  <si>
    <t>Canada</t>
  </si>
  <si>
    <t>055742359114</t>
  </si>
  <si>
    <t>Compliments</t>
  </si>
  <si>
    <t>055742371390</t>
  </si>
  <si>
    <t>Bacia plástica branca p/ salada</t>
  </si>
  <si>
    <t>667888082209</t>
  </si>
  <si>
    <t>Plastico</t>
  </si>
  <si>
    <t>Bacia plástica azul p/ salada</t>
  </si>
  <si>
    <t>667888275854</t>
  </si>
  <si>
    <t>6 x 5 mt</t>
  </si>
  <si>
    <t>Container plastico c/ tampa</t>
  </si>
  <si>
    <t>667888075980</t>
  </si>
  <si>
    <t>Snaptite</t>
  </si>
  <si>
    <t>6,4 lt</t>
  </si>
  <si>
    <t>Sacolinha rosa p/ presente</t>
  </si>
  <si>
    <t>067000104022</t>
  </si>
  <si>
    <t>6 x 700 ml</t>
  </si>
  <si>
    <t>069052495233</t>
  </si>
  <si>
    <t>Desodorante spray</t>
  </si>
  <si>
    <t>079400536853</t>
  </si>
  <si>
    <t>Biscoito Chunks</t>
  </si>
  <si>
    <t>066721006707</t>
  </si>
  <si>
    <t>320 gr</t>
  </si>
  <si>
    <t>058496000325</t>
  </si>
  <si>
    <t>064217007030</t>
  </si>
  <si>
    <t>628915782257</t>
  </si>
  <si>
    <t>7</t>
  </si>
  <si>
    <t>Bebida Lactea Banana</t>
  </si>
  <si>
    <t>068700100239</t>
  </si>
  <si>
    <t>Bebida Lactea Chocolate</t>
  </si>
  <si>
    <t>068700100208</t>
  </si>
  <si>
    <t>Bebida Lactea Morango</t>
  </si>
  <si>
    <t>068700100215</t>
  </si>
  <si>
    <t>867432146870</t>
  </si>
  <si>
    <t>Livro p/ colorir Laugh Love Live</t>
  </si>
  <si>
    <t>9781438009001</t>
  </si>
  <si>
    <t>Barron's</t>
  </si>
  <si>
    <t>Necessaire</t>
  </si>
  <si>
    <t>620584552759</t>
  </si>
  <si>
    <t>Anna Martina Franco</t>
  </si>
  <si>
    <t>Flying J</t>
  </si>
  <si>
    <t>Sorvete Drumstick Mocha Cookie</t>
  </si>
  <si>
    <t>44,989 lt</t>
  </si>
  <si>
    <t>IKEA</t>
  </si>
  <si>
    <t>Macarrão</t>
  </si>
  <si>
    <t>70359689</t>
  </si>
  <si>
    <t>Spring rolls</t>
  </si>
  <si>
    <t>00382117</t>
  </si>
  <si>
    <t>80331303</t>
  </si>
  <si>
    <t>Fish Haddock</t>
  </si>
  <si>
    <t>50359685</t>
  </si>
  <si>
    <t>Salada</t>
  </si>
  <si>
    <t>30331249</t>
  </si>
  <si>
    <t>Butter Chicken</t>
  </si>
  <si>
    <t>80365005</t>
  </si>
  <si>
    <t>Splash Dash</t>
  </si>
  <si>
    <t>Passeio de barco</t>
  </si>
  <si>
    <t>Passeios</t>
  </si>
  <si>
    <t>Neon Cone</t>
  </si>
  <si>
    <t>Sorvete</t>
  </si>
  <si>
    <t>The Forks</t>
  </si>
  <si>
    <t>00096990</t>
  </si>
  <si>
    <t>Hora</t>
  </si>
  <si>
    <t>Antialérgico</t>
  </si>
  <si>
    <t>062600960900</t>
  </si>
  <si>
    <t>Reactine Children's</t>
  </si>
  <si>
    <t>118 ml</t>
  </si>
  <si>
    <t>Zorba's Pizza</t>
  </si>
  <si>
    <t>Combo - 2 fatias de pizza + Coca 500 ml</t>
  </si>
  <si>
    <t>Casquinha</t>
  </si>
  <si>
    <t>Assiniboine Park Zoo</t>
  </si>
  <si>
    <t>Entrada</t>
  </si>
  <si>
    <t>010010406400074303</t>
  </si>
  <si>
    <t>010030106400074304</t>
  </si>
  <si>
    <t>010030106400074305</t>
  </si>
  <si>
    <t>Chaveiro solar</t>
  </si>
  <si>
    <t>10,09 lt</t>
  </si>
  <si>
    <t>28,982 lt</t>
  </si>
  <si>
    <t>51,644 lt</t>
  </si>
  <si>
    <t>Filé de Tilapia</t>
  </si>
  <si>
    <t>0221355021681</t>
  </si>
  <si>
    <t>1,356 kg</t>
  </si>
  <si>
    <t>078414022222</t>
  </si>
  <si>
    <t>Townsend Farms</t>
  </si>
  <si>
    <t>Lego Friends</t>
  </si>
  <si>
    <t>673419303552</t>
  </si>
  <si>
    <t>166 pcs</t>
  </si>
  <si>
    <t>222034134050</t>
  </si>
  <si>
    <t>3,098 kg</t>
  </si>
  <si>
    <t>211344125803</t>
  </si>
  <si>
    <t>Zam Zam Halal</t>
  </si>
  <si>
    <t>2,152 kg</t>
  </si>
  <si>
    <t>211344525634</t>
  </si>
  <si>
    <t>2,138 kg</t>
  </si>
  <si>
    <t>0221927722213</t>
  </si>
  <si>
    <t>2,780 kg</t>
  </si>
  <si>
    <t>0222347420192</t>
  </si>
  <si>
    <t>3,370 kg</t>
  </si>
  <si>
    <t>0221927020364</t>
  </si>
  <si>
    <t>2,548 kg</t>
  </si>
  <si>
    <t>068700011016</t>
  </si>
  <si>
    <t>628915642872</t>
  </si>
  <si>
    <t>4593</t>
  </si>
  <si>
    <t>024200050306</t>
  </si>
  <si>
    <t>Purex</t>
  </si>
  <si>
    <t>Ervilha congelada</t>
  </si>
  <si>
    <t>628915751789</t>
  </si>
  <si>
    <t>1,5 kg</t>
  </si>
  <si>
    <t>058000141681</t>
  </si>
  <si>
    <t>1,31 kg</t>
  </si>
  <si>
    <t>Chiquita</t>
  </si>
  <si>
    <t>1,03 kg</t>
  </si>
  <si>
    <t>Salada Caesar</t>
  </si>
  <si>
    <t>Kids Cheeseburger Meal</t>
  </si>
  <si>
    <t>Shoeless Joe's</t>
  </si>
  <si>
    <t>Cerveja</t>
  </si>
  <si>
    <t>Liquor Tax</t>
  </si>
  <si>
    <t>004878</t>
  </si>
  <si>
    <t>060383069292</t>
  </si>
  <si>
    <t>063111103411</t>
  </si>
  <si>
    <t>065633179127</t>
  </si>
  <si>
    <t>Fruit by the foot</t>
  </si>
  <si>
    <t>Amendoim torrado sem casca</t>
  </si>
  <si>
    <t>Raspador de massa</t>
  </si>
  <si>
    <t>064081052372</t>
  </si>
  <si>
    <t>Danesco</t>
  </si>
  <si>
    <t>6 pol</t>
  </si>
  <si>
    <t>Bandeja de plastico</t>
  </si>
  <si>
    <t>013051464523</t>
  </si>
  <si>
    <t>amscan</t>
  </si>
  <si>
    <t>30 cm</t>
  </si>
  <si>
    <t>Ratinho de borracha</t>
  </si>
  <si>
    <t>035051558033</t>
  </si>
  <si>
    <t>Moj Moj</t>
  </si>
  <si>
    <t>Chaveiro macaquinho</t>
  </si>
  <si>
    <t>048419956402</t>
  </si>
  <si>
    <t>Boneca no pote</t>
  </si>
  <si>
    <t>847341049691</t>
  </si>
  <si>
    <t>Smooshy Mushy Baby</t>
  </si>
  <si>
    <t>894242000610</t>
  </si>
  <si>
    <t>0,61 kg</t>
  </si>
  <si>
    <t>0,23 kg</t>
  </si>
  <si>
    <t>0,86 kg</t>
  </si>
  <si>
    <t>Cortador de unha - Lola</t>
  </si>
  <si>
    <t>064132584043</t>
  </si>
  <si>
    <t>Wahl</t>
  </si>
  <si>
    <t>Yogurte Activia Probiotique</t>
  </si>
  <si>
    <t>056800355765</t>
  </si>
  <si>
    <t>055872281866</t>
  </si>
  <si>
    <t>06746500</t>
  </si>
  <si>
    <t>Cordão p/ cortador de grama</t>
  </si>
  <si>
    <t>619059065610</t>
  </si>
  <si>
    <t>Super Edge</t>
  </si>
  <si>
    <t>1,6 mm x 84 mt</t>
  </si>
  <si>
    <t>47,474 lt</t>
  </si>
  <si>
    <t>Travesseiro p/ corpo</t>
  </si>
  <si>
    <t>778267183452</t>
  </si>
  <si>
    <t>Life Comfort</t>
  </si>
  <si>
    <t>50 cm x 1,21 mt</t>
  </si>
  <si>
    <t>Livro Complete Math Smart Grade 5</t>
  </si>
  <si>
    <t>9781771492546</t>
  </si>
  <si>
    <t>Livro Complete Math Smart Grade 6</t>
  </si>
  <si>
    <t>9781771492553</t>
  </si>
  <si>
    <t>013183</t>
  </si>
  <si>
    <t>068037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</si>
</sst>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.00;[Red]\-[$$-1009]#,##0.00"/>
    <numFmt numFmtId="165" formatCode="[$R$-416]#,##0.00;[Red]\-[$R$-416]#,##0.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" fontId="0" fillId="0" borderId="0" xfId="0" applyNumberFormat="1"/>
    <xf numFmtId="16" fontId="0" fillId="0" borderId="0" xfId="0" quotePrefix="1" applyNumberFormat="1"/>
    <xf numFmtId="0" fontId="0" fillId="0" borderId="0" xfId="0" applyAlignment="1">
      <alignment horizontal="left"/>
    </xf>
    <xf numFmtId="49" fontId="0" fillId="0" borderId="0" xfId="0" applyNumberFormat="1"/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1" fontId="0" fillId="0" borderId="0" xfId="0" quotePrefix="1" applyNumberFormat="1"/>
    <xf numFmtId="49" fontId="0" fillId="0" borderId="0" xfId="0" quotePrefix="1" applyNumberFormat="1"/>
    <xf numFmtId="49" fontId="1" fillId="0" borderId="0" xfId="0" applyNumberFormat="1" applyFont="1"/>
    <xf numFmtId="9" fontId="1" fillId="0" borderId="0" xfId="0" applyNumberFormat="1" applyFont="1"/>
    <xf numFmtId="0" fontId="4" fillId="0" borderId="0" xfId="0" applyFont="1"/>
    <xf numFmtId="0" fontId="6" fillId="0" borderId="0" xfId="0" applyFont="1"/>
    <xf numFmtId="49" fontId="6" fillId="0" borderId="0" xfId="0" applyNumberFormat="1" applyFont="1"/>
    <xf numFmtId="9" fontId="6" fillId="0" borderId="0" xfId="0" applyNumberFormat="1" applyFont="1"/>
    <xf numFmtId="164" fontId="6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styles" Target="style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calcChain" Target="calcChain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85546875" bestFit="1" customWidth="1"/>
    <col min="7" max="7" width="7.7109375" style="6" bestFit="1" customWidth="1"/>
    <col min="8" max="8" width="14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1" t="s">
        <v>12</v>
      </c>
      <c r="D2" t="s">
        <v>10</v>
      </c>
      <c r="E2" t="s">
        <v>13</v>
      </c>
      <c r="F2">
        <v>16</v>
      </c>
      <c r="G2" s="6">
        <v>25</v>
      </c>
      <c r="H2" s="6">
        <f>G2*F2</f>
        <v>400</v>
      </c>
      <c r="I2" t="s">
        <v>14</v>
      </c>
    </row>
    <row r="3" spans="1:10">
      <c r="H3" s="10">
        <f xml:space="preserve"> H2</f>
        <v>400</v>
      </c>
      <c r="I3" s="28"/>
    </row>
    <row r="4" spans="1:10">
      <c r="H4" s="10"/>
      <c r="I4" s="28"/>
    </row>
    <row r="5" spans="1:10">
      <c r="A5" t="s">
        <v>10</v>
      </c>
      <c r="B5" t="s">
        <v>15</v>
      </c>
      <c r="C5" s="11" t="s">
        <v>12</v>
      </c>
      <c r="D5" t="s">
        <v>10</v>
      </c>
      <c r="E5" t="s">
        <v>13</v>
      </c>
      <c r="F5">
        <v>30</v>
      </c>
      <c r="G5" s="6">
        <v>25</v>
      </c>
      <c r="H5" s="6">
        <f>G5*F5</f>
        <v>750</v>
      </c>
      <c r="I5" t="s">
        <v>14</v>
      </c>
    </row>
    <row r="6" spans="1:10">
      <c r="H6" s="10">
        <f xml:space="preserve"> H5</f>
        <v>750</v>
      </c>
      <c r="I6" s="28"/>
    </row>
    <row r="7" spans="1:10">
      <c r="H7" s="10"/>
      <c r="I7" s="28"/>
    </row>
    <row r="8" spans="1:10">
      <c r="A8" t="s">
        <v>16</v>
      </c>
      <c r="B8" t="s">
        <v>17</v>
      </c>
      <c r="C8" s="11" t="s">
        <v>12</v>
      </c>
      <c r="D8" t="s">
        <v>16</v>
      </c>
      <c r="E8" t="s">
        <v>18</v>
      </c>
      <c r="F8">
        <v>1</v>
      </c>
      <c r="G8" s="6">
        <v>262</v>
      </c>
      <c r="H8" s="6">
        <f>G8*F8</f>
        <v>262</v>
      </c>
      <c r="I8" t="s">
        <v>14</v>
      </c>
    </row>
    <row r="9" spans="1:10">
      <c r="A9" t="s">
        <v>16</v>
      </c>
      <c r="B9" t="s">
        <v>19</v>
      </c>
      <c r="C9" s="11"/>
      <c r="D9" t="s">
        <v>12</v>
      </c>
      <c r="E9" t="s">
        <v>12</v>
      </c>
      <c r="F9" s="5">
        <v>0.06</v>
      </c>
      <c r="G9" s="6" t="s">
        <v>12</v>
      </c>
      <c r="H9" s="6">
        <f xml:space="preserve"> H8 * F9</f>
        <v>15.719999999999999</v>
      </c>
      <c r="I9" t="s">
        <v>14</v>
      </c>
    </row>
    <row r="10" spans="1:10">
      <c r="H10" s="10">
        <f>SUM(H8:H9)</f>
        <v>277.72000000000003</v>
      </c>
      <c r="I10" s="28"/>
    </row>
    <row r="11" spans="1:10">
      <c r="H11" s="10"/>
      <c r="I11" s="28"/>
    </row>
    <row r="12" spans="1:10">
      <c r="H12" s="10">
        <f xml:space="preserve"> H3 + H6 + H10</f>
        <v>1427.72</v>
      </c>
      <c r="I12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opLeftCell="B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85546875" bestFit="1" customWidth="1"/>
    <col min="7" max="7" width="7.7109375" style="6" bestFit="1" customWidth="1"/>
    <col min="8" max="8" width="14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s="11" t="s">
        <v>12</v>
      </c>
      <c r="D2" t="s">
        <v>10</v>
      </c>
      <c r="E2" t="s">
        <v>13</v>
      </c>
      <c r="F2">
        <v>30</v>
      </c>
      <c r="G2" s="6">
        <v>25</v>
      </c>
      <c r="H2" s="6">
        <f>G2*F2</f>
        <v>750</v>
      </c>
      <c r="I2" t="s">
        <v>14</v>
      </c>
    </row>
    <row r="3" spans="1:10">
      <c r="H3" s="10">
        <f xml:space="preserve"> H2</f>
        <v>750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pane ySplit="1" topLeftCell="A2" activePane="bottomLeft" state="frozen"/>
      <selection pane="bottomLeft" activeCell="F3" sqref="F3"/>
    </sheetView>
  </sheetViews>
  <sheetFormatPr defaultRowHeight="15"/>
  <cols>
    <col min="1" max="1" width="14.7109375" bestFit="1" customWidth="1"/>
    <col min="2" max="2" width="32.140625" bestFit="1" customWidth="1"/>
    <col min="3" max="3" width="13.28515625" bestFit="1" customWidth="1"/>
    <col min="4" max="4" width="16" bestFit="1" customWidth="1"/>
    <col min="5" max="5" width="11.7109375" bestFit="1" customWidth="1"/>
    <col min="6" max="6" width="6" bestFit="1" customWidth="1"/>
    <col min="7" max="7" width="6.42578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21</v>
      </c>
      <c r="B2" t="s">
        <v>22</v>
      </c>
      <c r="C2" s="11">
        <v>197399999929</v>
      </c>
      <c r="D2" t="s">
        <v>21</v>
      </c>
      <c r="E2" t="s">
        <v>12</v>
      </c>
      <c r="F2">
        <v>1</v>
      </c>
      <c r="G2" s="6">
        <v>1.8</v>
      </c>
      <c r="H2" s="6">
        <f>G2*F2</f>
        <v>1.8</v>
      </c>
      <c r="I2" t="s">
        <v>14</v>
      </c>
    </row>
    <row r="3" spans="1:10">
      <c r="A3" t="s">
        <v>21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f xml:space="preserve"> H2 * F3</f>
        <v>9.0000000000000011E-2</v>
      </c>
      <c r="I3" t="s">
        <v>14</v>
      </c>
    </row>
    <row r="4" spans="1:10">
      <c r="H4" s="10">
        <f>SUM(H2:H3)</f>
        <v>1.8900000000000001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"/>
  <sheetViews>
    <sheetView zoomScaleNormal="60" zoomScaleSheetLayoutView="100" workbookViewId="0">
      <pane ySplit="1" topLeftCell="A17" activePane="bottomLeft" state="frozen"/>
      <selection pane="bottomLeft" activeCell="B29" sqref="B29"/>
    </sheetView>
  </sheetViews>
  <sheetFormatPr defaultRowHeight="15"/>
  <cols>
    <col min="1" max="1" width="16" bestFit="1" customWidth="1"/>
    <col min="2" max="2" width="36.42578125" bestFit="1" customWidth="1"/>
    <col min="3" max="3" width="9.42578125" bestFit="1" customWidth="1"/>
    <col min="4" max="4" width="7.4257812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8</v>
      </c>
    </row>
    <row r="2" spans="1:5">
      <c r="A2" t="s">
        <v>24</v>
      </c>
      <c r="B2" t="s">
        <v>25</v>
      </c>
      <c r="C2">
        <v>1</v>
      </c>
      <c r="D2" t="s">
        <v>26</v>
      </c>
      <c r="E2" t="s">
        <v>14</v>
      </c>
    </row>
    <row r="3" spans="1:5">
      <c r="A3" t="s">
        <v>24</v>
      </c>
      <c r="B3" t="s">
        <v>27</v>
      </c>
      <c r="C3">
        <v>1</v>
      </c>
      <c r="D3" t="s">
        <v>28</v>
      </c>
      <c r="E3" t="s">
        <v>14</v>
      </c>
    </row>
    <row r="4" spans="1:5">
      <c r="A4" t="s">
        <v>24</v>
      </c>
      <c r="B4" t="s">
        <v>29</v>
      </c>
      <c r="C4">
        <v>1</v>
      </c>
      <c r="D4" t="s">
        <v>30</v>
      </c>
      <c r="E4" t="s">
        <v>14</v>
      </c>
    </row>
    <row r="5" spans="1:5">
      <c r="A5" t="s">
        <v>24</v>
      </c>
      <c r="B5" t="s">
        <v>31</v>
      </c>
      <c r="C5" t="s">
        <v>32</v>
      </c>
      <c r="D5" t="s">
        <v>33</v>
      </c>
      <c r="E5" t="s">
        <v>14</v>
      </c>
    </row>
    <row r="6" spans="1:5">
      <c r="A6" t="s">
        <v>24</v>
      </c>
      <c r="B6" t="s">
        <v>34</v>
      </c>
      <c r="C6">
        <v>2</v>
      </c>
      <c r="D6" t="s">
        <v>35</v>
      </c>
      <c r="E6" t="s">
        <v>14</v>
      </c>
    </row>
    <row r="7" spans="1:5">
      <c r="A7" t="s">
        <v>24</v>
      </c>
      <c r="B7" t="s">
        <v>36</v>
      </c>
      <c r="C7">
        <v>1</v>
      </c>
      <c r="D7" t="s">
        <v>37</v>
      </c>
      <c r="E7" t="s">
        <v>14</v>
      </c>
    </row>
    <row r="8" spans="1:5">
      <c r="A8" t="s">
        <v>24</v>
      </c>
      <c r="B8" t="s">
        <v>38</v>
      </c>
      <c r="C8">
        <v>1</v>
      </c>
      <c r="D8" t="s">
        <v>39</v>
      </c>
      <c r="E8" t="s">
        <v>14</v>
      </c>
    </row>
    <row r="9" spans="1:5">
      <c r="A9" t="s">
        <v>24</v>
      </c>
      <c r="B9" t="s">
        <v>40</v>
      </c>
      <c r="C9">
        <v>1</v>
      </c>
      <c r="D9" t="s">
        <v>41</v>
      </c>
      <c r="E9" t="s">
        <v>14</v>
      </c>
    </row>
    <row r="10" spans="1:5">
      <c r="A10" t="s">
        <v>24</v>
      </c>
      <c r="B10" t="s">
        <v>42</v>
      </c>
      <c r="C10" s="2" t="s">
        <v>43</v>
      </c>
      <c r="D10" t="s">
        <v>44</v>
      </c>
      <c r="E10" t="s">
        <v>14</v>
      </c>
    </row>
    <row r="11" spans="1:5">
      <c r="A11" t="s">
        <v>24</v>
      </c>
      <c r="B11" t="s">
        <v>45</v>
      </c>
      <c r="C11">
        <v>2</v>
      </c>
      <c r="D11" t="s">
        <v>46</v>
      </c>
      <c r="E11" t="s">
        <v>14</v>
      </c>
    </row>
    <row r="12" spans="1:5">
      <c r="A12" t="s">
        <v>24</v>
      </c>
      <c r="B12" t="s">
        <v>47</v>
      </c>
      <c r="C12">
        <v>1</v>
      </c>
      <c r="D12" t="s">
        <v>48</v>
      </c>
      <c r="E12" t="s">
        <v>14</v>
      </c>
    </row>
    <row r="13" spans="1:5">
      <c r="A13" t="s">
        <v>24</v>
      </c>
      <c r="B13" t="s">
        <v>49</v>
      </c>
      <c r="C13">
        <v>1</v>
      </c>
      <c r="D13" t="s">
        <v>50</v>
      </c>
      <c r="E13" t="s">
        <v>14</v>
      </c>
    </row>
    <row r="14" spans="1:5">
      <c r="A14" t="s">
        <v>24</v>
      </c>
      <c r="B14" t="s">
        <v>51</v>
      </c>
      <c r="C14">
        <v>1</v>
      </c>
      <c r="D14" t="s">
        <v>52</v>
      </c>
      <c r="E14" t="s">
        <v>14</v>
      </c>
    </row>
    <row r="15" spans="1:5">
      <c r="A15" t="s">
        <v>24</v>
      </c>
      <c r="B15" t="s">
        <v>53</v>
      </c>
      <c r="C15" s="2">
        <v>2</v>
      </c>
      <c r="D15" t="s">
        <v>54</v>
      </c>
      <c r="E15" t="s">
        <v>14</v>
      </c>
    </row>
    <row r="16" spans="1:5">
      <c r="A16" t="s">
        <v>24</v>
      </c>
      <c r="B16" t="s">
        <v>55</v>
      </c>
      <c r="C16" t="s">
        <v>56</v>
      </c>
      <c r="D16" t="s">
        <v>57</v>
      </c>
      <c r="E16" t="s">
        <v>14</v>
      </c>
    </row>
    <row r="17" spans="1:6">
      <c r="A17" t="s">
        <v>24</v>
      </c>
      <c r="B17" t="s">
        <v>58</v>
      </c>
      <c r="C17">
        <v>1</v>
      </c>
      <c r="D17" t="s">
        <v>59</v>
      </c>
      <c r="E17" t="s">
        <v>14</v>
      </c>
    </row>
    <row r="18" spans="1:6">
      <c r="A18" t="s">
        <v>24</v>
      </c>
      <c r="B18" t="s">
        <v>60</v>
      </c>
      <c r="C18" s="2" t="s">
        <v>61</v>
      </c>
      <c r="D18" t="s">
        <v>62</v>
      </c>
      <c r="E18" t="s">
        <v>14</v>
      </c>
      <c r="F18" t="s">
        <v>63</v>
      </c>
    </row>
    <row r="19" spans="1:6">
      <c r="A19" t="s">
        <v>24</v>
      </c>
      <c r="B19" t="s">
        <v>64</v>
      </c>
      <c r="C19">
        <v>3</v>
      </c>
      <c r="D19" t="s">
        <v>65</v>
      </c>
      <c r="E19" t="s">
        <v>14</v>
      </c>
    </row>
    <row r="20" spans="1:6">
      <c r="A20" t="s">
        <v>24</v>
      </c>
      <c r="B20" t="s">
        <v>66</v>
      </c>
      <c r="C20" s="2" t="s">
        <v>67</v>
      </c>
      <c r="D20" t="s">
        <v>68</v>
      </c>
      <c r="E20" t="s">
        <v>14</v>
      </c>
    </row>
    <row r="21" spans="1:6">
      <c r="A21" t="s">
        <v>24</v>
      </c>
      <c r="B21" t="s">
        <v>69</v>
      </c>
      <c r="C21">
        <v>1</v>
      </c>
      <c r="D21" t="s">
        <v>70</v>
      </c>
      <c r="E21" t="s">
        <v>14</v>
      </c>
    </row>
    <row r="22" spans="1:6">
      <c r="A22" t="s">
        <v>24</v>
      </c>
      <c r="B22" t="s">
        <v>71</v>
      </c>
      <c r="C22" t="s">
        <v>72</v>
      </c>
      <c r="D22" t="s">
        <v>73</v>
      </c>
      <c r="E22" t="s">
        <v>14</v>
      </c>
    </row>
    <row r="23" spans="1:6">
      <c r="A23" t="s">
        <v>24</v>
      </c>
      <c r="B23" t="s">
        <v>74</v>
      </c>
      <c r="C23">
        <v>3</v>
      </c>
      <c r="D23" t="s">
        <v>75</v>
      </c>
      <c r="E23" t="s">
        <v>14</v>
      </c>
    </row>
    <row r="24" spans="1:6">
      <c r="A24" t="s">
        <v>24</v>
      </c>
      <c r="B24" t="s">
        <v>76</v>
      </c>
      <c r="C24">
        <v>1</v>
      </c>
      <c r="D24" t="s">
        <v>77</v>
      </c>
      <c r="E24" t="s">
        <v>14</v>
      </c>
    </row>
    <row r="25" spans="1:6">
      <c r="A25" t="s">
        <v>24</v>
      </c>
      <c r="B25" t="s">
        <v>78</v>
      </c>
      <c r="C25">
        <v>2</v>
      </c>
      <c r="D25" t="s">
        <v>77</v>
      </c>
      <c r="E25" t="s">
        <v>14</v>
      </c>
    </row>
    <row r="26" spans="1:6">
      <c r="A26" t="s">
        <v>24</v>
      </c>
      <c r="B26" t="s">
        <v>79</v>
      </c>
      <c r="C26">
        <v>1</v>
      </c>
      <c r="D26" t="s">
        <v>80</v>
      </c>
      <c r="E26" t="s">
        <v>14</v>
      </c>
    </row>
    <row r="27" spans="1:6">
      <c r="A27" t="s">
        <v>24</v>
      </c>
      <c r="B27" t="s">
        <v>81</v>
      </c>
      <c r="C27" s="1" t="s">
        <v>82</v>
      </c>
      <c r="D27" t="s">
        <v>83</v>
      </c>
      <c r="E27" t="s">
        <v>14</v>
      </c>
    </row>
    <row r="28" spans="1:6">
      <c r="A28" t="s">
        <v>24</v>
      </c>
      <c r="B28" t="s">
        <v>84</v>
      </c>
      <c r="C28">
        <v>2</v>
      </c>
      <c r="D28" t="s">
        <v>85</v>
      </c>
      <c r="E28" t="s">
        <v>14</v>
      </c>
    </row>
    <row r="29" spans="1:6">
      <c r="A29" t="s">
        <v>24</v>
      </c>
      <c r="B29" t="s">
        <v>86</v>
      </c>
      <c r="C29">
        <v>2</v>
      </c>
      <c r="D29" t="s">
        <v>87</v>
      </c>
      <c r="E29" t="s">
        <v>14</v>
      </c>
    </row>
    <row r="30" spans="1:6">
      <c r="A30" t="s">
        <v>24</v>
      </c>
      <c r="B30" t="s">
        <v>88</v>
      </c>
      <c r="C30">
        <v>2</v>
      </c>
      <c r="D30" t="s">
        <v>89</v>
      </c>
      <c r="E30" t="s">
        <v>14</v>
      </c>
    </row>
    <row r="31" spans="1:6">
      <c r="A31" t="s">
        <v>24</v>
      </c>
      <c r="B31" t="s">
        <v>90</v>
      </c>
      <c r="C31" s="2" t="s">
        <v>91</v>
      </c>
      <c r="D31" t="s">
        <v>92</v>
      </c>
      <c r="E31" t="s">
        <v>14</v>
      </c>
    </row>
    <row r="32" spans="1:6">
      <c r="A32" t="s">
        <v>24</v>
      </c>
      <c r="B32" t="s">
        <v>93</v>
      </c>
      <c r="C32" s="2" t="s">
        <v>94</v>
      </c>
      <c r="D32" t="s">
        <v>95</v>
      </c>
      <c r="E32" t="s">
        <v>14</v>
      </c>
    </row>
    <row r="33" spans="1:6">
      <c r="A33" t="s">
        <v>24</v>
      </c>
      <c r="B33" t="s">
        <v>96</v>
      </c>
      <c r="C33">
        <v>2</v>
      </c>
      <c r="D33" t="s">
        <v>97</v>
      </c>
      <c r="E33" t="s">
        <v>14</v>
      </c>
    </row>
    <row r="34" spans="1:6">
      <c r="A34" t="s">
        <v>24</v>
      </c>
      <c r="B34" t="s">
        <v>98</v>
      </c>
      <c r="C34">
        <v>1</v>
      </c>
      <c r="D34" t="s">
        <v>99</v>
      </c>
      <c r="E34" t="s">
        <v>14</v>
      </c>
      <c r="F34" t="s">
        <v>83</v>
      </c>
    </row>
    <row r="35" spans="1:6">
      <c r="A35" t="s">
        <v>24</v>
      </c>
      <c r="B35" t="s">
        <v>100</v>
      </c>
      <c r="C35">
        <v>1</v>
      </c>
      <c r="D35" t="s">
        <v>99</v>
      </c>
      <c r="E35" t="s">
        <v>14</v>
      </c>
    </row>
    <row r="36" spans="1:6">
      <c r="A36" t="s">
        <v>24</v>
      </c>
      <c r="B36" t="s">
        <v>101</v>
      </c>
      <c r="C36">
        <v>2</v>
      </c>
      <c r="D36">
        <v>5</v>
      </c>
      <c r="E36" t="s">
        <v>14</v>
      </c>
    </row>
    <row r="37" spans="1:6">
      <c r="A37" t="s">
        <v>24</v>
      </c>
      <c r="B37" t="s">
        <v>102</v>
      </c>
      <c r="C37">
        <v>3</v>
      </c>
      <c r="D37" t="s">
        <v>103</v>
      </c>
      <c r="E37" t="s">
        <v>14</v>
      </c>
    </row>
    <row r="38" spans="1:6">
      <c r="A38" t="s">
        <v>24</v>
      </c>
      <c r="B38" t="s">
        <v>104</v>
      </c>
      <c r="C38">
        <v>1</v>
      </c>
      <c r="D38" t="s">
        <v>35</v>
      </c>
      <c r="E38" t="s">
        <v>14</v>
      </c>
    </row>
    <row r="39" spans="1:6">
      <c r="A39" t="s">
        <v>24</v>
      </c>
      <c r="B39" t="s">
        <v>105</v>
      </c>
      <c r="C39">
        <v>1</v>
      </c>
      <c r="D39" t="s">
        <v>106</v>
      </c>
      <c r="E39" t="s">
        <v>14</v>
      </c>
    </row>
    <row r="40" spans="1:6">
      <c r="A40" t="s">
        <v>24</v>
      </c>
      <c r="B40" t="s">
        <v>107</v>
      </c>
      <c r="C40">
        <v>3</v>
      </c>
      <c r="D40">
        <v>6.97</v>
      </c>
      <c r="E40" t="s">
        <v>14</v>
      </c>
    </row>
    <row r="41" spans="1:6">
      <c r="A41" t="s">
        <v>24</v>
      </c>
      <c r="B41" t="s">
        <v>107</v>
      </c>
      <c r="C41">
        <v>1</v>
      </c>
      <c r="D41">
        <v>4</v>
      </c>
      <c r="E41" t="s">
        <v>14</v>
      </c>
    </row>
    <row r="42" spans="1:6" s="3" customFormat="1">
      <c r="A42" t="s">
        <v>24</v>
      </c>
      <c r="B42" s="4" t="s">
        <v>108</v>
      </c>
      <c r="C42" s="4">
        <v>1</v>
      </c>
      <c r="D42" s="4">
        <v>15.97</v>
      </c>
      <c r="E42" s="4" t="s">
        <v>14</v>
      </c>
    </row>
    <row r="43" spans="1:6" s="3" customFormat="1">
      <c r="A43" t="s">
        <v>24</v>
      </c>
      <c r="B43" s="4" t="s">
        <v>109</v>
      </c>
      <c r="C43" s="4">
        <v>1</v>
      </c>
      <c r="D43" s="4">
        <v>6.97</v>
      </c>
      <c r="E43" s="4" t="s">
        <v>14</v>
      </c>
    </row>
    <row r="44" spans="1:6" s="3" customFormat="1">
      <c r="A44" t="s">
        <v>24</v>
      </c>
      <c r="B44" s="4" t="s">
        <v>109</v>
      </c>
      <c r="C44" s="4">
        <v>1</v>
      </c>
      <c r="D44" s="4">
        <v>12.97</v>
      </c>
      <c r="E44" s="4" t="s">
        <v>14</v>
      </c>
    </row>
    <row r="45" spans="1:6">
      <c r="A45" t="s">
        <v>110</v>
      </c>
      <c r="B45" t="s">
        <v>111</v>
      </c>
      <c r="C45">
        <v>1</v>
      </c>
      <c r="D45">
        <v>14.99</v>
      </c>
      <c r="E45" t="s">
        <v>14</v>
      </c>
    </row>
    <row r="46" spans="1:6">
      <c r="A46" t="s">
        <v>110</v>
      </c>
      <c r="B46" t="s">
        <v>112</v>
      </c>
      <c r="C46">
        <v>1</v>
      </c>
      <c r="D46">
        <v>19.989999999999998</v>
      </c>
      <c r="E46" t="s">
        <v>14</v>
      </c>
    </row>
    <row r="47" spans="1:6">
      <c r="A47" t="s">
        <v>110</v>
      </c>
      <c r="B47" t="s">
        <v>113</v>
      </c>
      <c r="C47">
        <v>1</v>
      </c>
      <c r="D47">
        <v>2.99</v>
      </c>
      <c r="E47" t="s">
        <v>14</v>
      </c>
    </row>
    <row r="48" spans="1:6">
      <c r="A48" t="s">
        <v>110</v>
      </c>
      <c r="B48" t="s">
        <v>114</v>
      </c>
      <c r="C48">
        <v>1</v>
      </c>
      <c r="D48">
        <v>2.99</v>
      </c>
      <c r="E48" t="s">
        <v>14</v>
      </c>
    </row>
    <row r="49" spans="1:5">
      <c r="A49" t="s">
        <v>110</v>
      </c>
      <c r="B49" t="s">
        <v>115</v>
      </c>
      <c r="C49">
        <v>1</v>
      </c>
      <c r="D49">
        <v>3.99</v>
      </c>
      <c r="E49" t="s">
        <v>14</v>
      </c>
    </row>
    <row r="50" spans="1:5">
      <c r="A50" t="s">
        <v>110</v>
      </c>
      <c r="B50" t="s">
        <v>116</v>
      </c>
      <c r="C50">
        <v>1</v>
      </c>
      <c r="D50">
        <v>14.99</v>
      </c>
      <c r="E50" t="s">
        <v>14</v>
      </c>
    </row>
    <row r="51" spans="1:5" s="3" customFormat="1">
      <c r="A51" s="4" t="s">
        <v>110</v>
      </c>
      <c r="B51" s="4" t="s">
        <v>117</v>
      </c>
      <c r="C51" s="4">
        <v>2</v>
      </c>
      <c r="D51" s="4">
        <v>6.99</v>
      </c>
      <c r="E51" s="3" t="s">
        <v>14</v>
      </c>
    </row>
    <row r="52" spans="1:5">
      <c r="A52" s="4" t="s">
        <v>110</v>
      </c>
      <c r="B52" t="s">
        <v>117</v>
      </c>
      <c r="C52">
        <v>1</v>
      </c>
      <c r="D52">
        <v>4.99</v>
      </c>
      <c r="E52" t="s">
        <v>14</v>
      </c>
    </row>
    <row r="53" spans="1:5">
      <c r="A53" s="4" t="s">
        <v>110</v>
      </c>
      <c r="B53" t="s">
        <v>117</v>
      </c>
      <c r="C53">
        <v>1</v>
      </c>
      <c r="D53">
        <v>2.99</v>
      </c>
      <c r="E53" t="s">
        <v>14</v>
      </c>
    </row>
    <row r="54" spans="1:5">
      <c r="A54" s="4" t="s">
        <v>110</v>
      </c>
      <c r="B54" t="s">
        <v>118</v>
      </c>
      <c r="C54">
        <v>1</v>
      </c>
      <c r="D54">
        <v>8.99</v>
      </c>
      <c r="E54" t="s">
        <v>14</v>
      </c>
    </row>
    <row r="55" spans="1:5">
      <c r="A55" s="4" t="s">
        <v>110</v>
      </c>
      <c r="B55" t="s">
        <v>109</v>
      </c>
      <c r="C55">
        <v>2</v>
      </c>
      <c r="D55">
        <v>5.49</v>
      </c>
      <c r="E55" t="s">
        <v>14</v>
      </c>
    </row>
    <row r="56" spans="1:5">
      <c r="A56" s="4" t="s">
        <v>110</v>
      </c>
      <c r="B56" t="s">
        <v>109</v>
      </c>
      <c r="C56">
        <v>2</v>
      </c>
      <c r="D56">
        <v>1.99</v>
      </c>
      <c r="E56" t="s">
        <v>14</v>
      </c>
    </row>
    <row r="57" spans="1:5">
      <c r="A57" s="4" t="s">
        <v>110</v>
      </c>
      <c r="B57" t="s">
        <v>109</v>
      </c>
      <c r="C57">
        <v>1</v>
      </c>
      <c r="D57">
        <v>5.99</v>
      </c>
      <c r="E57" t="s">
        <v>14</v>
      </c>
    </row>
    <row r="58" spans="1:5">
      <c r="A58" s="4" t="s">
        <v>110</v>
      </c>
      <c r="B58" t="s">
        <v>119</v>
      </c>
      <c r="C58">
        <v>1</v>
      </c>
      <c r="D58">
        <v>4.49</v>
      </c>
      <c r="E58" t="s">
        <v>14</v>
      </c>
    </row>
    <row r="59" spans="1:5">
      <c r="A59" s="4" t="s">
        <v>110</v>
      </c>
      <c r="B59" t="s">
        <v>119</v>
      </c>
      <c r="C59">
        <v>1</v>
      </c>
      <c r="D59">
        <v>4.99</v>
      </c>
      <c r="E59" t="s">
        <v>14</v>
      </c>
    </row>
    <row r="60" spans="1:5">
      <c r="A60" s="4" t="s">
        <v>110</v>
      </c>
      <c r="B60" t="s">
        <v>119</v>
      </c>
      <c r="C60">
        <v>1</v>
      </c>
      <c r="D60">
        <v>8.99</v>
      </c>
      <c r="E60" t="s">
        <v>14</v>
      </c>
    </row>
    <row r="61" spans="1:5">
      <c r="A61" s="4" t="s">
        <v>110</v>
      </c>
      <c r="B61" t="s">
        <v>119</v>
      </c>
      <c r="C61">
        <v>1</v>
      </c>
      <c r="D61">
        <v>9.99</v>
      </c>
      <c r="E61" t="s">
        <v>14</v>
      </c>
    </row>
    <row r="62" spans="1:5">
      <c r="A62" s="4" t="s">
        <v>110</v>
      </c>
      <c r="B62" t="s">
        <v>120</v>
      </c>
      <c r="C62">
        <v>1</v>
      </c>
      <c r="D62">
        <v>5.99</v>
      </c>
      <c r="E62" t="s">
        <v>14</v>
      </c>
    </row>
    <row r="63" spans="1:5">
      <c r="A63" s="4" t="s">
        <v>110</v>
      </c>
      <c r="B63" t="s">
        <v>121</v>
      </c>
      <c r="C63">
        <v>1</v>
      </c>
      <c r="D63">
        <v>2.99</v>
      </c>
      <c r="E63" t="s">
        <v>14</v>
      </c>
    </row>
    <row r="64" spans="1:5">
      <c r="A64" s="4" t="s">
        <v>110</v>
      </c>
      <c r="B64" t="s">
        <v>118</v>
      </c>
      <c r="C64">
        <v>1</v>
      </c>
      <c r="D64">
        <v>8.99</v>
      </c>
      <c r="E64" t="s">
        <v>14</v>
      </c>
    </row>
    <row r="65" spans="1:5">
      <c r="A65" s="4" t="s">
        <v>110</v>
      </c>
      <c r="B65" t="s">
        <v>122</v>
      </c>
      <c r="C65">
        <v>1</v>
      </c>
      <c r="D65">
        <v>4.99</v>
      </c>
      <c r="E65" t="s">
        <v>14</v>
      </c>
    </row>
    <row r="66" spans="1:5">
      <c r="A66" s="4" t="s">
        <v>110</v>
      </c>
      <c r="B66" t="s">
        <v>123</v>
      </c>
      <c r="C66">
        <v>1</v>
      </c>
      <c r="D66">
        <v>3.99</v>
      </c>
      <c r="E66" t="s">
        <v>14</v>
      </c>
    </row>
    <row r="67" spans="1:5">
      <c r="A67" s="4" t="s">
        <v>110</v>
      </c>
      <c r="B67" t="s">
        <v>124</v>
      </c>
      <c r="C67">
        <v>1</v>
      </c>
      <c r="D67">
        <v>3.99</v>
      </c>
      <c r="E67" t="s">
        <v>14</v>
      </c>
    </row>
    <row r="68" spans="1:5">
      <c r="A68" s="4" t="s">
        <v>110</v>
      </c>
      <c r="B68" t="s">
        <v>125</v>
      </c>
      <c r="C68">
        <v>1</v>
      </c>
      <c r="D68">
        <v>2.99</v>
      </c>
      <c r="E68" t="s">
        <v>14</v>
      </c>
    </row>
    <row r="69" spans="1:5">
      <c r="A69" s="4" t="s">
        <v>110</v>
      </c>
      <c r="B69" t="s">
        <v>126</v>
      </c>
      <c r="C69">
        <v>2</v>
      </c>
      <c r="D69">
        <v>2.99</v>
      </c>
      <c r="E69" t="s">
        <v>14</v>
      </c>
    </row>
  </sheetData>
  <sortState xmlns:xlrd2="http://schemas.microsoft.com/office/spreadsheetml/2017/richdata2" ref="B2:D44">
    <sortCondition ref="B2:B4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>
      <pane ySplit="1" topLeftCell="A11" activePane="bottomLeft" state="frozen"/>
      <selection pane="bottomLeft" activeCell="B7" sqref="B7"/>
    </sheetView>
  </sheetViews>
  <sheetFormatPr defaultRowHeight="15"/>
  <cols>
    <col min="1" max="1" width="16" bestFit="1" customWidth="1"/>
    <col min="2" max="2" width="22.85546875" bestFit="1" customWidth="1"/>
    <col min="3" max="3" width="17.28515625" bestFit="1" customWidth="1"/>
    <col min="4" max="4" width="9.140625" bestFit="1" customWidth="1"/>
    <col min="5" max="5" width="6" bestFit="1" customWidth="1"/>
    <col min="6" max="6" width="6.5703125" style="6" bestFit="1" customWidth="1"/>
    <col min="7" max="7" width="10.140625" style="6" bestFit="1" customWidth="1"/>
    <col min="8" max="8" width="11.7109375" bestFit="1" customWidth="1"/>
    <col min="9" max="9" width="6.710937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127</v>
      </c>
      <c r="C2" t="s">
        <v>128</v>
      </c>
      <c r="D2" t="s">
        <v>129</v>
      </c>
      <c r="E2">
        <v>1</v>
      </c>
      <c r="F2" s="6">
        <v>1.97</v>
      </c>
      <c r="G2" s="6">
        <f>F2*E2</f>
        <v>1.97</v>
      </c>
      <c r="H2" t="s">
        <v>14</v>
      </c>
      <c r="I2" t="s">
        <v>130</v>
      </c>
    </row>
    <row r="3" spans="1:9">
      <c r="A3" t="s">
        <v>24</v>
      </c>
      <c r="B3" t="s">
        <v>131</v>
      </c>
      <c r="C3" t="s">
        <v>128</v>
      </c>
      <c r="D3" t="s">
        <v>132</v>
      </c>
      <c r="E3">
        <v>1</v>
      </c>
      <c r="F3" s="6">
        <v>1.57</v>
      </c>
      <c r="G3" s="6">
        <f t="shared" ref="G3:G31" si="0">F3*E3</f>
        <v>1.57</v>
      </c>
      <c r="H3" t="s">
        <v>14</v>
      </c>
      <c r="I3" t="s">
        <v>130</v>
      </c>
    </row>
    <row r="4" spans="1:9">
      <c r="A4" t="s">
        <v>24</v>
      </c>
      <c r="B4" t="s">
        <v>126</v>
      </c>
      <c r="C4" t="s">
        <v>133</v>
      </c>
      <c r="D4" t="s">
        <v>12</v>
      </c>
      <c r="E4">
        <v>5</v>
      </c>
      <c r="F4" s="6">
        <v>1</v>
      </c>
      <c r="G4" s="6">
        <f t="shared" si="0"/>
        <v>5</v>
      </c>
      <c r="H4" t="s">
        <v>14</v>
      </c>
      <c r="I4" t="s">
        <v>134</v>
      </c>
    </row>
    <row r="5" spans="1:9">
      <c r="A5" t="s">
        <v>24</v>
      </c>
      <c r="B5" t="s">
        <v>135</v>
      </c>
      <c r="C5" t="s">
        <v>12</v>
      </c>
      <c r="D5" t="s">
        <v>12</v>
      </c>
      <c r="E5">
        <v>2</v>
      </c>
      <c r="F5" s="6">
        <v>1.47</v>
      </c>
      <c r="G5" s="6">
        <f t="shared" si="0"/>
        <v>2.94</v>
      </c>
      <c r="H5" t="s">
        <v>14</v>
      </c>
      <c r="I5" t="s">
        <v>130</v>
      </c>
    </row>
    <row r="6" spans="1:9">
      <c r="A6" t="s">
        <v>24</v>
      </c>
      <c r="B6" t="s">
        <v>136</v>
      </c>
      <c r="C6" t="s">
        <v>137</v>
      </c>
      <c r="D6" t="s">
        <v>138</v>
      </c>
      <c r="E6">
        <v>1</v>
      </c>
      <c r="F6" s="6">
        <v>3.97</v>
      </c>
      <c r="G6" s="6">
        <f t="shared" si="0"/>
        <v>3.97</v>
      </c>
      <c r="H6" t="s">
        <v>14</v>
      </c>
      <c r="I6" t="s">
        <v>130</v>
      </c>
    </row>
    <row r="7" spans="1:9">
      <c r="A7" t="s">
        <v>24</v>
      </c>
      <c r="B7" t="s">
        <v>139</v>
      </c>
      <c r="C7" t="s">
        <v>140</v>
      </c>
      <c r="D7" t="s">
        <v>141</v>
      </c>
      <c r="E7">
        <v>1</v>
      </c>
      <c r="F7" s="6">
        <v>2.97</v>
      </c>
      <c r="G7" s="6">
        <f t="shared" si="0"/>
        <v>2.97</v>
      </c>
      <c r="H7" t="s">
        <v>14</v>
      </c>
      <c r="I7" t="s">
        <v>130</v>
      </c>
    </row>
    <row r="8" spans="1:9">
      <c r="A8" t="s">
        <v>24</v>
      </c>
      <c r="B8" t="s">
        <v>142</v>
      </c>
      <c r="C8" t="s">
        <v>12</v>
      </c>
      <c r="D8" t="s">
        <v>143</v>
      </c>
      <c r="E8">
        <v>1.335</v>
      </c>
      <c r="F8" s="6">
        <v>3.24</v>
      </c>
      <c r="G8" s="6">
        <f t="shared" si="0"/>
        <v>4.3254000000000001</v>
      </c>
      <c r="H8" t="s">
        <v>14</v>
      </c>
    </row>
    <row r="9" spans="1:9">
      <c r="A9" t="s">
        <v>24</v>
      </c>
      <c r="B9" t="s">
        <v>144</v>
      </c>
      <c r="C9" t="s">
        <v>145</v>
      </c>
      <c r="D9" t="s">
        <v>146</v>
      </c>
      <c r="E9">
        <v>2</v>
      </c>
      <c r="F9" s="6">
        <v>1.62</v>
      </c>
      <c r="G9" s="6">
        <f t="shared" si="0"/>
        <v>3.24</v>
      </c>
      <c r="H9" t="s">
        <v>14</v>
      </c>
    </row>
    <row r="10" spans="1:9">
      <c r="A10" t="s">
        <v>24</v>
      </c>
      <c r="B10" t="s">
        <v>147</v>
      </c>
      <c r="C10" t="s">
        <v>128</v>
      </c>
      <c r="D10" t="s">
        <v>148</v>
      </c>
      <c r="E10">
        <v>1</v>
      </c>
      <c r="F10" s="6">
        <v>7.27</v>
      </c>
      <c r="G10" s="6">
        <f t="shared" si="0"/>
        <v>7.27</v>
      </c>
      <c r="H10" t="s">
        <v>14</v>
      </c>
    </row>
    <row r="11" spans="1:9">
      <c r="A11" t="s">
        <v>24</v>
      </c>
      <c r="B11" t="s">
        <v>149</v>
      </c>
      <c r="C11" t="s">
        <v>150</v>
      </c>
      <c r="D11" t="s">
        <v>151</v>
      </c>
      <c r="E11">
        <v>1</v>
      </c>
      <c r="F11" s="6">
        <v>3</v>
      </c>
      <c r="G11" s="6">
        <f t="shared" si="0"/>
        <v>3</v>
      </c>
      <c r="H11" t="s">
        <v>14</v>
      </c>
    </row>
    <row r="12" spans="1:9">
      <c r="A12" t="s">
        <v>24</v>
      </c>
      <c r="B12" t="s">
        <v>152</v>
      </c>
      <c r="C12" t="s">
        <v>153</v>
      </c>
      <c r="D12" t="s">
        <v>154</v>
      </c>
      <c r="E12">
        <v>2</v>
      </c>
      <c r="F12" s="6">
        <v>5.3</v>
      </c>
      <c r="G12" s="6">
        <f t="shared" si="0"/>
        <v>10.6</v>
      </c>
      <c r="H12" t="s">
        <v>14</v>
      </c>
    </row>
    <row r="13" spans="1:9">
      <c r="A13" t="s">
        <v>24</v>
      </c>
      <c r="B13" t="s">
        <v>155</v>
      </c>
      <c r="C13" t="s">
        <v>156</v>
      </c>
      <c r="D13" t="s">
        <v>157</v>
      </c>
      <c r="E13">
        <v>1</v>
      </c>
      <c r="F13" s="6">
        <v>5.3</v>
      </c>
      <c r="G13" s="6">
        <f t="shared" si="0"/>
        <v>5.3</v>
      </c>
      <c r="H13" t="s">
        <v>14</v>
      </c>
    </row>
    <row r="14" spans="1:9">
      <c r="A14" t="s">
        <v>24</v>
      </c>
      <c r="B14" t="s">
        <v>158</v>
      </c>
      <c r="C14" t="s">
        <v>128</v>
      </c>
      <c r="D14" t="s">
        <v>159</v>
      </c>
      <c r="E14">
        <v>1</v>
      </c>
      <c r="F14" s="6">
        <v>2.4700000000000002</v>
      </c>
      <c r="G14" s="6">
        <f t="shared" si="0"/>
        <v>2.4700000000000002</v>
      </c>
      <c r="H14" t="s">
        <v>14</v>
      </c>
    </row>
    <row r="15" spans="1:9">
      <c r="A15" t="s">
        <v>24</v>
      </c>
      <c r="B15" t="s">
        <v>160</v>
      </c>
      <c r="C15" t="s">
        <v>128</v>
      </c>
      <c r="D15" t="s">
        <v>161</v>
      </c>
      <c r="E15">
        <v>1</v>
      </c>
      <c r="F15" s="6">
        <v>2</v>
      </c>
      <c r="G15" s="6">
        <f t="shared" si="0"/>
        <v>2</v>
      </c>
      <c r="H15" t="s">
        <v>14</v>
      </c>
    </row>
    <row r="16" spans="1:9">
      <c r="A16" t="s">
        <v>24</v>
      </c>
      <c r="B16" t="s">
        <v>162</v>
      </c>
      <c r="C16" t="s">
        <v>163</v>
      </c>
      <c r="D16" t="s">
        <v>164</v>
      </c>
      <c r="E16">
        <v>1.103</v>
      </c>
      <c r="F16" s="6">
        <v>16.25</v>
      </c>
      <c r="G16" s="6">
        <f t="shared" si="0"/>
        <v>17.923749999999998</v>
      </c>
      <c r="H16" t="s">
        <v>14</v>
      </c>
    </row>
    <row r="17" spans="1:8">
      <c r="A17" t="s">
        <v>24</v>
      </c>
      <c r="B17" t="s">
        <v>165</v>
      </c>
      <c r="C17" t="s">
        <v>166</v>
      </c>
      <c r="D17" t="s">
        <v>167</v>
      </c>
      <c r="E17">
        <v>1</v>
      </c>
      <c r="F17" s="6">
        <v>5.97</v>
      </c>
      <c r="G17" s="6">
        <f t="shared" si="0"/>
        <v>5.97</v>
      </c>
      <c r="H17" t="s">
        <v>14</v>
      </c>
    </row>
    <row r="18" spans="1:8">
      <c r="A18" t="s">
        <v>24</v>
      </c>
      <c r="B18" t="s">
        <v>168</v>
      </c>
      <c r="C18" t="s">
        <v>128</v>
      </c>
      <c r="D18" t="s">
        <v>141</v>
      </c>
      <c r="E18">
        <v>1</v>
      </c>
      <c r="F18" s="6">
        <v>3.87</v>
      </c>
      <c r="G18" s="6">
        <f t="shared" si="0"/>
        <v>3.87</v>
      </c>
      <c r="H18" t="s">
        <v>14</v>
      </c>
    </row>
    <row r="19" spans="1:8">
      <c r="A19" t="s">
        <v>24</v>
      </c>
      <c r="B19" t="s">
        <v>169</v>
      </c>
      <c r="C19" t="s">
        <v>170</v>
      </c>
      <c r="D19" t="s">
        <v>171</v>
      </c>
      <c r="E19">
        <v>1</v>
      </c>
      <c r="F19" s="6">
        <v>1.94</v>
      </c>
      <c r="G19" s="6">
        <f t="shared" si="0"/>
        <v>1.94</v>
      </c>
      <c r="H19" t="s">
        <v>14</v>
      </c>
    </row>
    <row r="20" spans="1:8">
      <c r="A20" t="s">
        <v>24</v>
      </c>
      <c r="B20" t="s">
        <v>172</v>
      </c>
      <c r="C20" t="s">
        <v>173</v>
      </c>
      <c r="D20" t="s">
        <v>174</v>
      </c>
      <c r="E20">
        <v>1</v>
      </c>
      <c r="F20" s="6">
        <v>5</v>
      </c>
      <c r="G20" s="6">
        <f t="shared" si="0"/>
        <v>5</v>
      </c>
      <c r="H20" t="s">
        <v>14</v>
      </c>
    </row>
    <row r="21" spans="1:8">
      <c r="A21" t="s">
        <v>24</v>
      </c>
      <c r="B21" t="s">
        <v>175</v>
      </c>
      <c r="C21" t="s">
        <v>12</v>
      </c>
      <c r="D21" t="s">
        <v>12</v>
      </c>
      <c r="E21">
        <v>1</v>
      </c>
      <c r="F21" s="6">
        <v>0.56999999999999995</v>
      </c>
      <c r="G21" s="6">
        <f t="shared" si="0"/>
        <v>0.56999999999999995</v>
      </c>
      <c r="H21" t="s">
        <v>14</v>
      </c>
    </row>
    <row r="22" spans="1:8">
      <c r="A22" t="s">
        <v>24</v>
      </c>
      <c r="B22" t="s">
        <v>176</v>
      </c>
      <c r="C22" t="s">
        <v>128</v>
      </c>
      <c r="D22" t="s">
        <v>177</v>
      </c>
      <c r="E22">
        <v>1</v>
      </c>
      <c r="F22" s="6">
        <v>4.78</v>
      </c>
      <c r="G22" s="6">
        <f t="shared" si="0"/>
        <v>4.78</v>
      </c>
      <c r="H22" t="s">
        <v>14</v>
      </c>
    </row>
    <row r="23" spans="1:8">
      <c r="A23" t="s">
        <v>24</v>
      </c>
      <c r="B23" t="s">
        <v>178</v>
      </c>
      <c r="C23" t="s">
        <v>128</v>
      </c>
      <c r="D23" t="s">
        <v>179</v>
      </c>
      <c r="E23">
        <v>1</v>
      </c>
      <c r="F23" s="6">
        <v>13.98</v>
      </c>
      <c r="G23" s="6">
        <f t="shared" si="0"/>
        <v>13.98</v>
      </c>
      <c r="H23" t="s">
        <v>14</v>
      </c>
    </row>
    <row r="24" spans="1:8">
      <c r="A24" t="s">
        <v>24</v>
      </c>
      <c r="B24" t="s">
        <v>180</v>
      </c>
      <c r="C24" t="s">
        <v>181</v>
      </c>
      <c r="D24" t="s">
        <v>182</v>
      </c>
      <c r="E24">
        <v>1</v>
      </c>
      <c r="F24" s="6">
        <v>4.47</v>
      </c>
      <c r="G24" s="6">
        <f t="shared" si="0"/>
        <v>4.47</v>
      </c>
      <c r="H24" t="s">
        <v>14</v>
      </c>
    </row>
    <row r="25" spans="1:8">
      <c r="A25" t="s">
        <v>24</v>
      </c>
      <c r="B25" t="s">
        <v>183</v>
      </c>
      <c r="C25" t="s">
        <v>128</v>
      </c>
      <c r="D25" t="s">
        <v>184</v>
      </c>
      <c r="E25">
        <v>1</v>
      </c>
      <c r="F25" s="6">
        <v>6.78</v>
      </c>
      <c r="G25" s="6">
        <f t="shared" si="0"/>
        <v>6.78</v>
      </c>
      <c r="H25" t="s">
        <v>14</v>
      </c>
    </row>
    <row r="26" spans="1:8">
      <c r="A26" t="s">
        <v>24</v>
      </c>
      <c r="B26" t="s">
        <v>185</v>
      </c>
      <c r="C26" t="s">
        <v>186</v>
      </c>
      <c r="D26" t="s">
        <v>187</v>
      </c>
      <c r="E26">
        <v>1</v>
      </c>
      <c r="F26" s="6">
        <v>4.97</v>
      </c>
      <c r="G26" s="6">
        <f t="shared" si="0"/>
        <v>4.97</v>
      </c>
      <c r="H26" t="s">
        <v>14</v>
      </c>
    </row>
    <row r="27" spans="1:8">
      <c r="A27" t="s">
        <v>24</v>
      </c>
      <c r="B27" t="s">
        <v>188</v>
      </c>
      <c r="C27" t="s">
        <v>189</v>
      </c>
      <c r="D27" t="s">
        <v>190</v>
      </c>
      <c r="E27">
        <v>1</v>
      </c>
      <c r="F27" s="6">
        <v>2.46</v>
      </c>
      <c r="G27" s="6">
        <f t="shared" si="0"/>
        <v>2.46</v>
      </c>
      <c r="H27" t="s">
        <v>14</v>
      </c>
    </row>
    <row r="28" spans="1:8">
      <c r="A28" t="s">
        <v>24</v>
      </c>
      <c r="B28" t="s">
        <v>191</v>
      </c>
      <c r="C28" t="s">
        <v>189</v>
      </c>
      <c r="D28" t="s">
        <v>190</v>
      </c>
      <c r="E28">
        <v>1</v>
      </c>
      <c r="F28" s="6">
        <v>2.46</v>
      </c>
      <c r="G28" s="6">
        <f t="shared" si="0"/>
        <v>2.46</v>
      </c>
      <c r="H28" t="s">
        <v>14</v>
      </c>
    </row>
    <row r="29" spans="1:8">
      <c r="A29" t="s">
        <v>24</v>
      </c>
      <c r="B29" t="s">
        <v>192</v>
      </c>
      <c r="C29" t="s">
        <v>193</v>
      </c>
      <c r="D29" t="s">
        <v>194</v>
      </c>
      <c r="E29">
        <v>1</v>
      </c>
      <c r="F29" s="6">
        <v>6.96</v>
      </c>
      <c r="G29" s="6">
        <f t="shared" si="0"/>
        <v>6.96</v>
      </c>
      <c r="H29" t="s">
        <v>14</v>
      </c>
    </row>
    <row r="30" spans="1:8">
      <c r="A30" t="s">
        <v>24</v>
      </c>
      <c r="B30" t="s">
        <v>195</v>
      </c>
      <c r="C30" t="s">
        <v>196</v>
      </c>
      <c r="D30" t="s">
        <v>12</v>
      </c>
      <c r="E30">
        <v>1</v>
      </c>
      <c r="F30" s="6">
        <v>9.9700000000000006</v>
      </c>
      <c r="G30" s="6">
        <f t="shared" si="0"/>
        <v>9.9700000000000006</v>
      </c>
      <c r="H30" t="s">
        <v>14</v>
      </c>
    </row>
    <row r="31" spans="1:8">
      <c r="A31" t="s">
        <v>24</v>
      </c>
      <c r="B31" t="s">
        <v>197</v>
      </c>
      <c r="C31" t="s">
        <v>24</v>
      </c>
      <c r="D31" t="s">
        <v>12</v>
      </c>
      <c r="E31">
        <v>5</v>
      </c>
      <c r="F31" s="6">
        <v>0.05</v>
      </c>
      <c r="G31" s="6">
        <f t="shared" si="0"/>
        <v>0.25</v>
      </c>
      <c r="H31" t="s">
        <v>14</v>
      </c>
    </row>
    <row r="32" spans="1:8">
      <c r="A32" t="s">
        <v>24</v>
      </c>
      <c r="B32" t="s">
        <v>23</v>
      </c>
      <c r="C32" t="s">
        <v>12</v>
      </c>
      <c r="D32" t="s">
        <v>12</v>
      </c>
      <c r="E32" s="5">
        <v>0.05</v>
      </c>
      <c r="F32" s="6" t="s">
        <v>12</v>
      </c>
      <c r="G32" s="6">
        <v>3.01</v>
      </c>
    </row>
    <row r="33" spans="1:7">
      <c r="A33" t="s">
        <v>24</v>
      </c>
      <c r="B33" t="s">
        <v>19</v>
      </c>
      <c r="C33" t="s">
        <v>12</v>
      </c>
      <c r="D33" t="s">
        <v>12</v>
      </c>
      <c r="E33" s="5">
        <v>0.06</v>
      </c>
      <c r="F33" s="6" t="s">
        <v>12</v>
      </c>
      <c r="G33" s="6">
        <v>3.61</v>
      </c>
    </row>
    <row r="34" spans="1:7">
      <c r="G34" s="7">
        <f>SUM(G2:G33)</f>
        <v>155.59915000000001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topLeftCell="A2" workbookViewId="0">
      <selection activeCell="B39" sqref="B39"/>
    </sheetView>
  </sheetViews>
  <sheetFormatPr defaultRowHeight="15"/>
  <cols>
    <col min="1" max="1" width="16" bestFit="1" customWidth="1"/>
    <col min="2" max="2" width="22.85546875" bestFit="1" customWidth="1"/>
    <col min="3" max="3" width="17.28515625" bestFit="1" customWidth="1"/>
    <col min="4" max="4" width="11.5703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131</v>
      </c>
      <c r="C2" t="s">
        <v>128</v>
      </c>
      <c r="D2" t="s">
        <v>132</v>
      </c>
      <c r="E2">
        <v>2</v>
      </c>
      <c r="F2" s="6">
        <v>1.57</v>
      </c>
      <c r="G2" s="6">
        <f t="shared" ref="G2:G47" si="0">F2*E2</f>
        <v>3.14</v>
      </c>
      <c r="H2" t="s">
        <v>14</v>
      </c>
    </row>
    <row r="3" spans="1:9">
      <c r="A3" t="s">
        <v>24</v>
      </c>
      <c r="B3" t="s">
        <v>198</v>
      </c>
      <c r="C3" t="s">
        <v>128</v>
      </c>
      <c r="D3" t="s">
        <v>148</v>
      </c>
      <c r="E3">
        <v>1</v>
      </c>
      <c r="F3" s="6">
        <v>2.57</v>
      </c>
      <c r="G3" s="6">
        <f t="shared" si="0"/>
        <v>2.57</v>
      </c>
      <c r="H3" t="s">
        <v>14</v>
      </c>
    </row>
    <row r="4" spans="1:9">
      <c r="A4" t="s">
        <v>24</v>
      </c>
      <c r="B4" t="s">
        <v>199</v>
      </c>
      <c r="C4" t="s">
        <v>128</v>
      </c>
      <c r="D4" t="s">
        <v>148</v>
      </c>
      <c r="E4">
        <v>1</v>
      </c>
      <c r="F4" s="6">
        <v>2.57</v>
      </c>
      <c r="G4" s="6">
        <f t="shared" si="0"/>
        <v>2.57</v>
      </c>
      <c r="H4" t="s">
        <v>14</v>
      </c>
    </row>
    <row r="5" spans="1:9">
      <c r="A5" t="s">
        <v>24</v>
      </c>
      <c r="B5" t="s">
        <v>200</v>
      </c>
      <c r="C5" t="s">
        <v>128</v>
      </c>
      <c r="D5" t="s">
        <v>148</v>
      </c>
      <c r="E5">
        <v>1</v>
      </c>
      <c r="F5" s="6">
        <v>1.07</v>
      </c>
      <c r="G5" s="6">
        <f t="shared" si="0"/>
        <v>1.07</v>
      </c>
      <c r="H5" t="s">
        <v>14</v>
      </c>
    </row>
    <row r="6" spans="1:9">
      <c r="A6" t="s">
        <v>24</v>
      </c>
      <c r="B6" t="s">
        <v>201</v>
      </c>
      <c r="C6" t="s">
        <v>128</v>
      </c>
      <c r="D6" t="s">
        <v>148</v>
      </c>
      <c r="E6">
        <v>1</v>
      </c>
      <c r="F6" s="6">
        <v>1.07</v>
      </c>
      <c r="G6" s="6">
        <f t="shared" si="0"/>
        <v>1.07</v>
      </c>
      <c r="H6" t="s">
        <v>14</v>
      </c>
    </row>
    <row r="7" spans="1:9">
      <c r="A7" t="s">
        <v>24</v>
      </c>
      <c r="B7" t="s">
        <v>202</v>
      </c>
      <c r="C7" t="s">
        <v>203</v>
      </c>
      <c r="D7" t="s">
        <v>204</v>
      </c>
      <c r="E7">
        <v>2</v>
      </c>
      <c r="F7" s="6">
        <v>3.87</v>
      </c>
      <c r="G7" s="6">
        <f t="shared" si="0"/>
        <v>7.74</v>
      </c>
      <c r="H7" t="s">
        <v>14</v>
      </c>
    </row>
    <row r="8" spans="1:9">
      <c r="A8" t="s">
        <v>24</v>
      </c>
      <c r="B8" t="s">
        <v>205</v>
      </c>
      <c r="C8" t="s">
        <v>206</v>
      </c>
      <c r="D8" t="s">
        <v>207</v>
      </c>
      <c r="E8">
        <v>0.11</v>
      </c>
      <c r="F8" s="6">
        <v>6.8</v>
      </c>
      <c r="G8" s="6">
        <f t="shared" si="0"/>
        <v>0.748</v>
      </c>
      <c r="H8" t="s">
        <v>14</v>
      </c>
    </row>
    <row r="9" spans="1:9">
      <c r="A9" t="s">
        <v>24</v>
      </c>
      <c r="B9" t="s">
        <v>208</v>
      </c>
      <c r="C9" t="s">
        <v>206</v>
      </c>
      <c r="D9" t="s">
        <v>209</v>
      </c>
      <c r="E9">
        <v>0.125</v>
      </c>
      <c r="F9" s="6">
        <v>4.8</v>
      </c>
      <c r="G9" s="6">
        <f t="shared" si="0"/>
        <v>0.6</v>
      </c>
      <c r="H9" t="s">
        <v>14</v>
      </c>
    </row>
    <row r="10" spans="1:9">
      <c r="A10" t="s">
        <v>24</v>
      </c>
      <c r="B10" t="s">
        <v>210</v>
      </c>
      <c r="C10" t="s">
        <v>211</v>
      </c>
      <c r="D10" t="s">
        <v>32</v>
      </c>
      <c r="E10">
        <v>1</v>
      </c>
      <c r="F10" s="6">
        <v>2.98</v>
      </c>
      <c r="G10" s="6">
        <f t="shared" si="0"/>
        <v>2.98</v>
      </c>
      <c r="H10" t="s">
        <v>14</v>
      </c>
    </row>
    <row r="11" spans="1:9">
      <c r="A11" t="s">
        <v>24</v>
      </c>
      <c r="B11" t="s">
        <v>212</v>
      </c>
      <c r="C11" t="s">
        <v>128</v>
      </c>
      <c r="D11" t="s">
        <v>213</v>
      </c>
      <c r="E11">
        <v>1</v>
      </c>
      <c r="F11" s="6">
        <v>2.86</v>
      </c>
      <c r="G11" s="6">
        <f t="shared" si="0"/>
        <v>2.86</v>
      </c>
      <c r="H11" t="s">
        <v>14</v>
      </c>
    </row>
    <row r="12" spans="1:9">
      <c r="A12" t="s">
        <v>24</v>
      </c>
      <c r="B12" t="s">
        <v>214</v>
      </c>
      <c r="C12" t="s">
        <v>215</v>
      </c>
      <c r="D12" t="s">
        <v>12</v>
      </c>
      <c r="E12">
        <v>1</v>
      </c>
      <c r="F12" s="6">
        <v>4.47</v>
      </c>
      <c r="G12" s="6">
        <f t="shared" si="0"/>
        <v>4.47</v>
      </c>
      <c r="H12" t="s">
        <v>14</v>
      </c>
    </row>
    <row r="13" spans="1:9">
      <c r="A13" t="s">
        <v>24</v>
      </c>
      <c r="B13" t="s">
        <v>216</v>
      </c>
      <c r="C13" t="s">
        <v>128</v>
      </c>
      <c r="D13" t="s">
        <v>217</v>
      </c>
      <c r="E13">
        <v>2</v>
      </c>
      <c r="F13" s="6">
        <v>2.88</v>
      </c>
      <c r="G13" s="6">
        <f t="shared" si="0"/>
        <v>5.76</v>
      </c>
      <c r="H13" t="s">
        <v>14</v>
      </c>
    </row>
    <row r="14" spans="1:9">
      <c r="A14" t="s">
        <v>24</v>
      </c>
      <c r="B14" t="s">
        <v>218</v>
      </c>
      <c r="C14" t="s">
        <v>128</v>
      </c>
      <c r="D14" t="s">
        <v>32</v>
      </c>
      <c r="E14">
        <v>1</v>
      </c>
      <c r="F14" s="6">
        <v>3.42</v>
      </c>
      <c r="G14" s="6">
        <f t="shared" si="0"/>
        <v>3.42</v>
      </c>
      <c r="H14" t="s">
        <v>14</v>
      </c>
    </row>
    <row r="15" spans="1:9">
      <c r="A15" t="s">
        <v>24</v>
      </c>
      <c r="B15" t="s">
        <v>152</v>
      </c>
      <c r="C15" t="s">
        <v>153</v>
      </c>
      <c r="D15" t="s">
        <v>154</v>
      </c>
      <c r="E15">
        <v>3</v>
      </c>
      <c r="F15" s="6">
        <f>4.97+0.08+0.25</f>
        <v>5.3</v>
      </c>
      <c r="G15" s="6">
        <f t="shared" si="0"/>
        <v>15.899999999999999</v>
      </c>
      <c r="H15" t="s">
        <v>14</v>
      </c>
    </row>
    <row r="16" spans="1:9">
      <c r="A16" t="s">
        <v>24</v>
      </c>
      <c r="B16" t="s">
        <v>219</v>
      </c>
      <c r="C16" t="s">
        <v>156</v>
      </c>
      <c r="D16" t="s">
        <v>154</v>
      </c>
      <c r="E16">
        <v>2</v>
      </c>
      <c r="F16" s="6">
        <f>9.09+0.08+0.25</f>
        <v>9.42</v>
      </c>
      <c r="G16" s="6">
        <f t="shared" si="0"/>
        <v>18.84</v>
      </c>
      <c r="H16" t="s">
        <v>14</v>
      </c>
    </row>
    <row r="17" spans="1:8">
      <c r="A17" t="s">
        <v>24</v>
      </c>
      <c r="B17" t="s">
        <v>220</v>
      </c>
      <c r="C17" t="s">
        <v>93</v>
      </c>
      <c r="D17" t="s">
        <v>221</v>
      </c>
      <c r="E17">
        <v>1</v>
      </c>
      <c r="F17" s="6">
        <v>15.97</v>
      </c>
      <c r="G17" s="6">
        <f t="shared" si="0"/>
        <v>15.97</v>
      </c>
      <c r="H17" t="s">
        <v>14</v>
      </c>
    </row>
    <row r="18" spans="1:8">
      <c r="A18" t="s">
        <v>24</v>
      </c>
      <c r="B18" t="s">
        <v>222</v>
      </c>
      <c r="C18" t="s">
        <v>128</v>
      </c>
      <c r="D18" t="s">
        <v>223</v>
      </c>
      <c r="E18">
        <v>2</v>
      </c>
      <c r="F18" s="6">
        <v>0.87</v>
      </c>
      <c r="G18" s="6">
        <f t="shared" si="0"/>
        <v>1.74</v>
      </c>
      <c r="H18" t="s">
        <v>14</v>
      </c>
    </row>
    <row r="19" spans="1:8">
      <c r="A19" t="s">
        <v>24</v>
      </c>
      <c r="B19" t="s">
        <v>224</v>
      </c>
      <c r="C19" t="s">
        <v>128</v>
      </c>
      <c r="D19" t="s">
        <v>225</v>
      </c>
      <c r="E19">
        <v>2</v>
      </c>
      <c r="F19" s="6">
        <v>1</v>
      </c>
      <c r="G19" s="6">
        <f t="shared" si="0"/>
        <v>2</v>
      </c>
      <c r="H19" t="s">
        <v>14</v>
      </c>
    </row>
    <row r="20" spans="1:8">
      <c r="A20" t="s">
        <v>24</v>
      </c>
      <c r="B20" t="s">
        <v>226</v>
      </c>
      <c r="C20" t="s">
        <v>227</v>
      </c>
      <c r="D20" t="s">
        <v>141</v>
      </c>
      <c r="E20">
        <v>1</v>
      </c>
      <c r="F20" s="6">
        <v>2.97</v>
      </c>
      <c r="G20" s="6">
        <f t="shared" si="0"/>
        <v>2.97</v>
      </c>
      <c r="H20" t="s">
        <v>14</v>
      </c>
    </row>
    <row r="21" spans="1:8">
      <c r="A21" t="s">
        <v>24</v>
      </c>
      <c r="B21" t="s">
        <v>228</v>
      </c>
      <c r="C21" t="s">
        <v>128</v>
      </c>
      <c r="D21" t="s">
        <v>229</v>
      </c>
      <c r="E21">
        <v>1</v>
      </c>
      <c r="F21" s="6">
        <v>1.96</v>
      </c>
      <c r="G21" s="6">
        <f t="shared" si="0"/>
        <v>1.96</v>
      </c>
      <c r="H21" t="s">
        <v>14</v>
      </c>
    </row>
    <row r="22" spans="1:8">
      <c r="A22" t="s">
        <v>24</v>
      </c>
      <c r="B22" t="s">
        <v>230</v>
      </c>
      <c r="C22" t="s">
        <v>227</v>
      </c>
      <c r="D22" t="s">
        <v>231</v>
      </c>
      <c r="E22">
        <v>1</v>
      </c>
      <c r="F22" s="6">
        <v>1.96</v>
      </c>
      <c r="G22" s="6">
        <f t="shared" si="0"/>
        <v>1.96</v>
      </c>
      <c r="H22" t="s">
        <v>14</v>
      </c>
    </row>
    <row r="23" spans="1:8">
      <c r="A23" t="s">
        <v>24</v>
      </c>
      <c r="B23" t="s">
        <v>232</v>
      </c>
      <c r="C23" t="s">
        <v>233</v>
      </c>
      <c r="D23" t="s">
        <v>234</v>
      </c>
      <c r="E23">
        <v>1</v>
      </c>
      <c r="F23" s="6">
        <v>2.77</v>
      </c>
      <c r="G23" s="6">
        <f t="shared" si="0"/>
        <v>2.77</v>
      </c>
      <c r="H23" t="s">
        <v>14</v>
      </c>
    </row>
    <row r="24" spans="1:8">
      <c r="A24" t="s">
        <v>24</v>
      </c>
      <c r="B24" t="s">
        <v>235</v>
      </c>
      <c r="C24" t="s">
        <v>233</v>
      </c>
      <c r="D24" t="s">
        <v>236</v>
      </c>
      <c r="E24">
        <v>1</v>
      </c>
      <c r="F24" s="6">
        <v>6.86</v>
      </c>
      <c r="G24" s="6">
        <f t="shared" si="0"/>
        <v>6.86</v>
      </c>
      <c r="H24" t="s">
        <v>14</v>
      </c>
    </row>
    <row r="25" spans="1:8">
      <c r="A25" t="s">
        <v>24</v>
      </c>
      <c r="B25" t="s">
        <v>237</v>
      </c>
      <c r="C25" t="s">
        <v>233</v>
      </c>
      <c r="D25" t="s">
        <v>238</v>
      </c>
      <c r="E25">
        <v>1</v>
      </c>
      <c r="F25" s="6">
        <v>4.9400000000000004</v>
      </c>
      <c r="G25" s="6">
        <f t="shared" si="0"/>
        <v>4.9400000000000004</v>
      </c>
      <c r="H25" t="s">
        <v>14</v>
      </c>
    </row>
    <row r="26" spans="1:8">
      <c r="A26" t="s">
        <v>24</v>
      </c>
      <c r="B26" t="s">
        <v>239</v>
      </c>
      <c r="C26" t="s">
        <v>240</v>
      </c>
      <c r="D26" t="s">
        <v>241</v>
      </c>
      <c r="E26">
        <v>1</v>
      </c>
      <c r="F26" s="6">
        <v>2.94</v>
      </c>
      <c r="G26" s="6">
        <f t="shared" si="0"/>
        <v>2.94</v>
      </c>
      <c r="H26" t="s">
        <v>14</v>
      </c>
    </row>
    <row r="27" spans="1:8">
      <c r="A27" t="s">
        <v>24</v>
      </c>
      <c r="B27" t="s">
        <v>242</v>
      </c>
      <c r="C27" t="s">
        <v>243</v>
      </c>
      <c r="D27" t="s">
        <v>244</v>
      </c>
      <c r="E27">
        <v>1</v>
      </c>
      <c r="F27" s="6">
        <f>1.96+0.25+0.5</f>
        <v>2.71</v>
      </c>
      <c r="G27" s="6">
        <f t="shared" si="0"/>
        <v>2.71</v>
      </c>
      <c r="H27" t="s">
        <v>14</v>
      </c>
    </row>
    <row r="28" spans="1:8">
      <c r="A28" t="s">
        <v>24</v>
      </c>
      <c r="B28" t="s">
        <v>245</v>
      </c>
      <c r="C28" t="s">
        <v>246</v>
      </c>
      <c r="D28" t="s">
        <v>247</v>
      </c>
      <c r="E28">
        <v>3</v>
      </c>
      <c r="F28" s="6">
        <v>0.97</v>
      </c>
      <c r="G28" s="6">
        <f t="shared" si="0"/>
        <v>2.91</v>
      </c>
      <c r="H28" t="s">
        <v>14</v>
      </c>
    </row>
    <row r="29" spans="1:8">
      <c r="A29" t="s">
        <v>24</v>
      </c>
      <c r="B29" t="s">
        <v>248</v>
      </c>
      <c r="C29" t="s">
        <v>128</v>
      </c>
      <c r="D29" t="s">
        <v>177</v>
      </c>
      <c r="E29">
        <v>1</v>
      </c>
      <c r="F29" s="6">
        <v>4.88</v>
      </c>
      <c r="G29" s="6">
        <f t="shared" si="0"/>
        <v>4.88</v>
      </c>
      <c r="H29" t="s">
        <v>14</v>
      </c>
    </row>
    <row r="30" spans="1:8">
      <c r="A30" t="s">
        <v>24</v>
      </c>
      <c r="B30" t="s">
        <v>249</v>
      </c>
      <c r="C30" t="s">
        <v>128</v>
      </c>
      <c r="D30" t="s">
        <v>141</v>
      </c>
      <c r="E30">
        <v>1</v>
      </c>
      <c r="F30" s="6">
        <v>3.87</v>
      </c>
      <c r="G30" s="6">
        <f t="shared" si="0"/>
        <v>3.87</v>
      </c>
      <c r="H30" t="s">
        <v>14</v>
      </c>
    </row>
    <row r="31" spans="1:8">
      <c r="A31" t="s">
        <v>24</v>
      </c>
      <c r="B31" t="s">
        <v>250</v>
      </c>
      <c r="C31" t="s">
        <v>156</v>
      </c>
      <c r="D31" t="s">
        <v>157</v>
      </c>
      <c r="E31">
        <v>1</v>
      </c>
      <c r="F31" s="6">
        <f>4.97+0.08+0.25</f>
        <v>5.3</v>
      </c>
      <c r="G31" s="6">
        <f t="shared" si="0"/>
        <v>5.3</v>
      </c>
      <c r="H31" t="s">
        <v>14</v>
      </c>
    </row>
    <row r="32" spans="1:8">
      <c r="A32" t="s">
        <v>24</v>
      </c>
      <c r="B32" t="s">
        <v>251</v>
      </c>
      <c r="C32" t="s">
        <v>252</v>
      </c>
      <c r="D32" t="s">
        <v>253</v>
      </c>
      <c r="E32">
        <v>4</v>
      </c>
      <c r="F32" s="6">
        <f>0.98+0.07+0.1</f>
        <v>1.1500000000000001</v>
      </c>
      <c r="G32" s="6">
        <f t="shared" si="0"/>
        <v>4.6000000000000005</v>
      </c>
      <c r="H32" t="s">
        <v>14</v>
      </c>
    </row>
    <row r="33" spans="1:8">
      <c r="A33" t="s">
        <v>24</v>
      </c>
      <c r="B33" t="s">
        <v>165</v>
      </c>
      <c r="C33" t="s">
        <v>166</v>
      </c>
      <c r="D33" t="s">
        <v>254</v>
      </c>
      <c r="E33">
        <v>1</v>
      </c>
      <c r="F33" s="6">
        <v>4.68</v>
      </c>
      <c r="G33" s="6">
        <f t="shared" si="0"/>
        <v>4.68</v>
      </c>
      <c r="H33" t="s">
        <v>14</v>
      </c>
    </row>
    <row r="34" spans="1:8">
      <c r="A34" t="s">
        <v>24</v>
      </c>
      <c r="B34" t="s">
        <v>255</v>
      </c>
      <c r="C34" t="s">
        <v>256</v>
      </c>
      <c r="D34" t="s">
        <v>257</v>
      </c>
      <c r="E34">
        <v>1.325</v>
      </c>
      <c r="F34" s="6">
        <v>4.34</v>
      </c>
      <c r="G34" s="6">
        <f t="shared" si="0"/>
        <v>5.7504999999999997</v>
      </c>
      <c r="H34" t="s">
        <v>14</v>
      </c>
    </row>
    <row r="35" spans="1:8">
      <c r="A35" t="s">
        <v>24</v>
      </c>
      <c r="B35" t="s">
        <v>258</v>
      </c>
      <c r="C35" t="s">
        <v>256</v>
      </c>
      <c r="D35" t="s">
        <v>259</v>
      </c>
      <c r="E35">
        <v>1</v>
      </c>
      <c r="F35" s="6">
        <v>10</v>
      </c>
      <c r="G35" s="6">
        <f t="shared" si="0"/>
        <v>10</v>
      </c>
      <c r="H35" t="s">
        <v>14</v>
      </c>
    </row>
    <row r="36" spans="1:8">
      <c r="A36" t="s">
        <v>24</v>
      </c>
      <c r="B36" t="s">
        <v>260</v>
      </c>
      <c r="C36" t="s">
        <v>261</v>
      </c>
      <c r="D36" t="s">
        <v>262</v>
      </c>
      <c r="E36">
        <v>1.8029999999999999</v>
      </c>
      <c r="F36" s="6">
        <v>8.75</v>
      </c>
      <c r="G36" s="6">
        <f t="shared" si="0"/>
        <v>15.776249999999999</v>
      </c>
      <c r="H36" t="s">
        <v>14</v>
      </c>
    </row>
    <row r="37" spans="1:8">
      <c r="A37" t="s">
        <v>24</v>
      </c>
      <c r="B37" t="s">
        <v>162</v>
      </c>
      <c r="C37" t="s">
        <v>163</v>
      </c>
      <c r="D37" t="s">
        <v>263</v>
      </c>
      <c r="E37">
        <v>1.1120000000000001</v>
      </c>
      <c r="F37" s="6">
        <v>16.25</v>
      </c>
      <c r="G37" s="6">
        <f t="shared" si="0"/>
        <v>18.07</v>
      </c>
      <c r="H37" t="s">
        <v>14</v>
      </c>
    </row>
    <row r="38" spans="1:8">
      <c r="A38" t="s">
        <v>24</v>
      </c>
      <c r="B38" t="s">
        <v>264</v>
      </c>
      <c r="C38" t="s">
        <v>265</v>
      </c>
      <c r="D38" t="s">
        <v>12</v>
      </c>
      <c r="E38">
        <v>1</v>
      </c>
      <c r="F38" s="6">
        <v>3.47</v>
      </c>
      <c r="G38" s="6">
        <f t="shared" si="0"/>
        <v>3.47</v>
      </c>
      <c r="H38" t="s">
        <v>14</v>
      </c>
    </row>
    <row r="39" spans="1:8">
      <c r="A39" t="s">
        <v>24</v>
      </c>
      <c r="B39" t="s">
        <v>266</v>
      </c>
      <c r="C39" t="s">
        <v>261</v>
      </c>
      <c r="D39" t="s">
        <v>267</v>
      </c>
      <c r="E39">
        <v>1</v>
      </c>
      <c r="F39" s="6">
        <v>1.97</v>
      </c>
      <c r="G39" s="6">
        <f t="shared" si="0"/>
        <v>1.97</v>
      </c>
      <c r="H39" t="s">
        <v>14</v>
      </c>
    </row>
    <row r="40" spans="1:8">
      <c r="A40" t="s">
        <v>24</v>
      </c>
      <c r="B40" t="s">
        <v>268</v>
      </c>
      <c r="C40" t="s">
        <v>269</v>
      </c>
      <c r="D40" t="s">
        <v>270</v>
      </c>
      <c r="E40">
        <v>1.2649999999999999</v>
      </c>
      <c r="F40" s="6">
        <v>1.7</v>
      </c>
      <c r="G40" s="6">
        <f>F40*E40</f>
        <v>2.1504999999999996</v>
      </c>
      <c r="H40" t="s">
        <v>14</v>
      </c>
    </row>
    <row r="41" spans="1:8">
      <c r="A41" t="s">
        <v>24</v>
      </c>
      <c r="B41" t="s">
        <v>25</v>
      </c>
      <c r="C41" t="s">
        <v>12</v>
      </c>
      <c r="D41" t="s">
        <v>12</v>
      </c>
      <c r="E41">
        <v>1</v>
      </c>
      <c r="F41" s="6">
        <v>3.47</v>
      </c>
      <c r="G41" s="6">
        <f t="shared" si="0"/>
        <v>3.47</v>
      </c>
      <c r="H41" t="s">
        <v>14</v>
      </c>
    </row>
    <row r="42" spans="1:8">
      <c r="A42" t="s">
        <v>24</v>
      </c>
      <c r="B42" t="s">
        <v>271</v>
      </c>
      <c r="C42" t="s">
        <v>272</v>
      </c>
      <c r="D42" t="s">
        <v>273</v>
      </c>
      <c r="E42">
        <v>0.53500000000000003</v>
      </c>
      <c r="F42" s="6">
        <v>7.65</v>
      </c>
      <c r="G42" s="6">
        <f t="shared" si="0"/>
        <v>4.0927500000000006</v>
      </c>
      <c r="H42" t="s">
        <v>14</v>
      </c>
    </row>
    <row r="43" spans="1:8">
      <c r="A43" t="s">
        <v>24</v>
      </c>
      <c r="B43" t="s">
        <v>139</v>
      </c>
      <c r="C43" t="s">
        <v>274</v>
      </c>
      <c r="D43" t="s">
        <v>141</v>
      </c>
      <c r="E43">
        <v>1</v>
      </c>
      <c r="F43" s="6">
        <v>3.97</v>
      </c>
      <c r="G43" s="6">
        <f t="shared" si="0"/>
        <v>3.97</v>
      </c>
      <c r="H43" t="s">
        <v>14</v>
      </c>
    </row>
    <row r="44" spans="1:8">
      <c r="A44" t="s">
        <v>24</v>
      </c>
      <c r="B44" t="s">
        <v>135</v>
      </c>
      <c r="C44" t="s">
        <v>275</v>
      </c>
      <c r="D44" t="s">
        <v>12</v>
      </c>
      <c r="E44">
        <v>2</v>
      </c>
      <c r="F44" s="6">
        <v>1.47</v>
      </c>
      <c r="G44" s="6">
        <f t="shared" si="0"/>
        <v>2.94</v>
      </c>
      <c r="H44" t="s">
        <v>14</v>
      </c>
    </row>
    <row r="45" spans="1:8">
      <c r="A45" t="s">
        <v>24</v>
      </c>
      <c r="B45" t="s">
        <v>276</v>
      </c>
      <c r="C45" t="s">
        <v>277</v>
      </c>
      <c r="D45" t="s">
        <v>278</v>
      </c>
      <c r="E45">
        <v>0.755</v>
      </c>
      <c r="F45" s="6">
        <v>3.68</v>
      </c>
      <c r="G45" s="6">
        <f t="shared" si="0"/>
        <v>2.7784</v>
      </c>
      <c r="H45" t="s">
        <v>14</v>
      </c>
    </row>
    <row r="46" spans="1:8">
      <c r="A46" t="s">
        <v>24</v>
      </c>
      <c r="B46" t="s">
        <v>279</v>
      </c>
      <c r="C46" t="s">
        <v>128</v>
      </c>
      <c r="D46" t="s">
        <v>280</v>
      </c>
      <c r="E46">
        <v>2</v>
      </c>
      <c r="F46" s="6">
        <v>3.97</v>
      </c>
      <c r="G46" s="6">
        <f t="shared" si="0"/>
        <v>7.94</v>
      </c>
      <c r="H46" t="s">
        <v>14</v>
      </c>
    </row>
    <row r="47" spans="1:8">
      <c r="A47" t="s">
        <v>24</v>
      </c>
      <c r="B47" t="s">
        <v>197</v>
      </c>
      <c r="C47" t="s">
        <v>24</v>
      </c>
      <c r="D47" t="s">
        <v>12</v>
      </c>
      <c r="E47">
        <v>8</v>
      </c>
      <c r="F47" s="6">
        <v>0.05</v>
      </c>
      <c r="G47" s="6">
        <f t="shared" si="0"/>
        <v>0.4</v>
      </c>
      <c r="H47" t="s">
        <v>14</v>
      </c>
    </row>
    <row r="48" spans="1:8">
      <c r="A48" t="s">
        <v>24</v>
      </c>
      <c r="B48" t="s">
        <v>23</v>
      </c>
      <c r="C48" t="s">
        <v>12</v>
      </c>
      <c r="D48" t="s">
        <v>12</v>
      </c>
      <c r="E48" s="5">
        <v>0.05</v>
      </c>
      <c r="F48" s="6" t="s">
        <v>12</v>
      </c>
      <c r="G48" s="6">
        <v>0.71</v>
      </c>
    </row>
    <row r="49" spans="1:7">
      <c r="A49" t="s">
        <v>24</v>
      </c>
      <c r="B49" t="s">
        <v>19</v>
      </c>
      <c r="C49" t="s">
        <v>12</v>
      </c>
      <c r="D49" t="s">
        <v>12</v>
      </c>
      <c r="E49" s="5">
        <v>0.06</v>
      </c>
      <c r="F49" s="6" t="s">
        <v>12</v>
      </c>
      <c r="G49" s="6">
        <v>0.68</v>
      </c>
    </row>
    <row r="50" spans="1:7">
      <c r="G50" s="7">
        <f>SUM(G2:G49)</f>
        <v>230.96639999999996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topLeftCell="B1"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85546875" bestFit="1" customWidth="1"/>
    <col min="7" max="7" width="7.7109375" style="6" bestFit="1" customWidth="1"/>
    <col min="8" max="8" width="14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10</v>
      </c>
      <c r="B2" t="s">
        <v>281</v>
      </c>
      <c r="C2" s="11" t="s">
        <v>12</v>
      </c>
      <c r="D2" t="s">
        <v>10</v>
      </c>
      <c r="E2" t="s">
        <v>13</v>
      </c>
      <c r="F2">
        <v>30</v>
      </c>
      <c r="G2" s="6">
        <v>25</v>
      </c>
      <c r="H2" s="6">
        <f>G2*F2</f>
        <v>750</v>
      </c>
      <c r="I2" t="s">
        <v>14</v>
      </c>
    </row>
    <row r="3" spans="1:10">
      <c r="H3" s="10">
        <f xml:space="preserve"> H2</f>
        <v>750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2"/>
  <sheetViews>
    <sheetView topLeftCell="A3" workbookViewId="0">
      <selection activeCell="C13" sqref="C13"/>
    </sheetView>
  </sheetViews>
  <sheetFormatPr defaultRowHeight="15"/>
  <cols>
    <col min="1" max="1" width="16" bestFit="1" customWidth="1"/>
    <col min="2" max="2" width="22.85546875" bestFit="1" customWidth="1"/>
    <col min="3" max="3" width="17.28515625" bestFit="1" customWidth="1"/>
    <col min="4" max="4" width="11.5703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202</v>
      </c>
      <c r="C2" t="s">
        <v>203</v>
      </c>
      <c r="D2" t="s">
        <v>282</v>
      </c>
      <c r="E2">
        <v>3</v>
      </c>
      <c r="F2" s="6">
        <v>3.87</v>
      </c>
      <c r="G2" s="6">
        <f t="shared" ref="G2:G10" si="0">F2*E2</f>
        <v>11.61</v>
      </c>
      <c r="H2" t="s">
        <v>14</v>
      </c>
    </row>
    <row r="3" spans="1:9">
      <c r="A3" t="s">
        <v>24</v>
      </c>
      <c r="B3" t="s">
        <v>131</v>
      </c>
      <c r="C3" t="s">
        <v>128</v>
      </c>
      <c r="D3" t="s">
        <v>283</v>
      </c>
      <c r="E3">
        <v>1</v>
      </c>
      <c r="F3" s="6">
        <v>1.57</v>
      </c>
      <c r="G3" s="6">
        <f t="shared" si="0"/>
        <v>1.57</v>
      </c>
      <c r="H3" t="s">
        <v>14</v>
      </c>
    </row>
    <row r="4" spans="1:9">
      <c r="A4" t="s">
        <v>24</v>
      </c>
      <c r="B4" t="s">
        <v>220</v>
      </c>
      <c r="C4" t="s">
        <v>93</v>
      </c>
      <c r="D4" t="s">
        <v>284</v>
      </c>
      <c r="E4">
        <v>1</v>
      </c>
      <c r="F4" s="6">
        <v>15.97</v>
      </c>
      <c r="G4" s="6">
        <f t="shared" si="0"/>
        <v>15.97</v>
      </c>
      <c r="H4" t="s">
        <v>14</v>
      </c>
    </row>
    <row r="5" spans="1:9">
      <c r="A5" t="s">
        <v>24</v>
      </c>
      <c r="B5" t="s">
        <v>242</v>
      </c>
      <c r="C5" t="s">
        <v>243</v>
      </c>
      <c r="D5" t="s">
        <v>285</v>
      </c>
      <c r="E5">
        <v>2</v>
      </c>
      <c r="F5" s="6">
        <f>1.96+0.25+0.5</f>
        <v>2.71</v>
      </c>
      <c r="G5" s="6">
        <f t="shared" si="0"/>
        <v>5.42</v>
      </c>
      <c r="H5" t="s">
        <v>14</v>
      </c>
    </row>
    <row r="6" spans="1:9">
      <c r="A6" t="s">
        <v>24</v>
      </c>
      <c r="B6" t="s">
        <v>144</v>
      </c>
      <c r="C6" t="s">
        <v>145</v>
      </c>
      <c r="D6" t="s">
        <v>286</v>
      </c>
      <c r="E6">
        <v>3</v>
      </c>
      <c r="F6" s="6">
        <v>2.09</v>
      </c>
      <c r="G6" s="6">
        <f t="shared" si="0"/>
        <v>6.27</v>
      </c>
      <c r="H6" t="s">
        <v>14</v>
      </c>
    </row>
    <row r="7" spans="1:9">
      <c r="A7" t="s">
        <v>24</v>
      </c>
      <c r="B7" t="s">
        <v>224</v>
      </c>
      <c r="C7" t="s">
        <v>128</v>
      </c>
      <c r="D7" t="s">
        <v>287</v>
      </c>
      <c r="E7">
        <v>2</v>
      </c>
      <c r="F7" s="6">
        <v>1.37</v>
      </c>
      <c r="G7" s="6">
        <f t="shared" si="0"/>
        <v>2.74</v>
      </c>
      <c r="H7" t="s">
        <v>14</v>
      </c>
    </row>
    <row r="8" spans="1:9">
      <c r="A8" t="s">
        <v>24</v>
      </c>
      <c r="B8" t="s">
        <v>279</v>
      </c>
      <c r="C8" t="s">
        <v>128</v>
      </c>
      <c r="D8" t="s">
        <v>288</v>
      </c>
      <c r="E8">
        <v>1</v>
      </c>
      <c r="F8" s="6">
        <v>3.97</v>
      </c>
      <c r="G8" s="6">
        <f t="shared" si="0"/>
        <v>3.97</v>
      </c>
      <c r="H8" t="s">
        <v>14</v>
      </c>
    </row>
    <row r="9" spans="1:9">
      <c r="A9" t="s">
        <v>24</v>
      </c>
      <c r="B9" t="s">
        <v>172</v>
      </c>
      <c r="C9" t="s">
        <v>173</v>
      </c>
      <c r="D9" t="s">
        <v>289</v>
      </c>
      <c r="E9">
        <v>1</v>
      </c>
      <c r="F9" s="6">
        <v>5</v>
      </c>
      <c r="G9" s="6">
        <f t="shared" si="0"/>
        <v>5</v>
      </c>
      <c r="H9" t="s">
        <v>14</v>
      </c>
    </row>
    <row r="10" spans="1:9">
      <c r="A10" t="s">
        <v>24</v>
      </c>
      <c r="B10" t="s">
        <v>147</v>
      </c>
      <c r="C10" t="s">
        <v>128</v>
      </c>
      <c r="D10" t="s">
        <v>290</v>
      </c>
      <c r="E10">
        <v>1</v>
      </c>
      <c r="F10" s="6">
        <v>6.57</v>
      </c>
      <c r="G10" s="6">
        <f t="shared" si="0"/>
        <v>6.57</v>
      </c>
      <c r="H10" t="s">
        <v>14</v>
      </c>
    </row>
    <row r="11" spans="1:9">
      <c r="A11" t="s">
        <v>24</v>
      </c>
      <c r="B11" t="s">
        <v>291</v>
      </c>
      <c r="C11" t="s">
        <v>88</v>
      </c>
      <c r="D11" t="s">
        <v>292</v>
      </c>
      <c r="E11">
        <v>1</v>
      </c>
      <c r="F11">
        <v>4.97</v>
      </c>
      <c r="G11" s="6">
        <f t="shared" ref="G11:G39" si="1">F11*E11</f>
        <v>4.97</v>
      </c>
      <c r="H11" t="s">
        <v>14</v>
      </c>
    </row>
    <row r="12" spans="1:9">
      <c r="A12" t="s">
        <v>24</v>
      </c>
      <c r="B12" t="s">
        <v>251</v>
      </c>
      <c r="C12" t="s">
        <v>252</v>
      </c>
      <c r="D12" t="s">
        <v>293</v>
      </c>
      <c r="E12">
        <v>1</v>
      </c>
      <c r="F12" s="6">
        <f>0.98+0.07+0.1</f>
        <v>1.1500000000000001</v>
      </c>
      <c r="G12" s="6">
        <f t="shared" si="1"/>
        <v>1.1500000000000001</v>
      </c>
      <c r="H12" t="s">
        <v>14</v>
      </c>
    </row>
    <row r="13" spans="1:9">
      <c r="A13" t="s">
        <v>24</v>
      </c>
      <c r="B13" t="s">
        <v>294</v>
      </c>
      <c r="C13" t="s">
        <v>295</v>
      </c>
      <c r="D13" t="s">
        <v>296</v>
      </c>
      <c r="E13">
        <v>1</v>
      </c>
      <c r="F13" s="6">
        <v>10</v>
      </c>
      <c r="G13" s="6">
        <f t="shared" si="1"/>
        <v>10</v>
      </c>
      <c r="H13" t="s">
        <v>14</v>
      </c>
    </row>
    <row r="14" spans="1:9">
      <c r="A14" t="s">
        <v>24</v>
      </c>
      <c r="B14" t="s">
        <v>165</v>
      </c>
      <c r="C14" t="s">
        <v>166</v>
      </c>
      <c r="D14" t="s">
        <v>297</v>
      </c>
      <c r="E14">
        <v>1</v>
      </c>
      <c r="F14" s="6">
        <v>4.68</v>
      </c>
      <c r="G14" s="6">
        <f t="shared" si="1"/>
        <v>4.68</v>
      </c>
      <c r="H14" t="s">
        <v>14</v>
      </c>
    </row>
    <row r="15" spans="1:9">
      <c r="A15" t="s">
        <v>24</v>
      </c>
      <c r="B15" t="s">
        <v>298</v>
      </c>
      <c r="C15" t="s">
        <v>128</v>
      </c>
      <c r="D15" t="s">
        <v>299</v>
      </c>
      <c r="E15">
        <v>1</v>
      </c>
      <c r="F15" s="6">
        <v>3.47</v>
      </c>
      <c r="G15" s="6">
        <f t="shared" si="1"/>
        <v>3.47</v>
      </c>
      <c r="H15" t="s">
        <v>14</v>
      </c>
    </row>
    <row r="16" spans="1:9">
      <c r="A16" t="s">
        <v>24</v>
      </c>
      <c r="B16" t="s">
        <v>188</v>
      </c>
      <c r="C16" t="s">
        <v>189</v>
      </c>
      <c r="D16" t="s">
        <v>300</v>
      </c>
      <c r="E16">
        <v>1</v>
      </c>
      <c r="F16" s="6">
        <v>2.46</v>
      </c>
      <c r="G16" s="6">
        <f t="shared" si="1"/>
        <v>2.46</v>
      </c>
      <c r="H16" t="s">
        <v>14</v>
      </c>
    </row>
    <row r="17" spans="1:8">
      <c r="A17" t="s">
        <v>24</v>
      </c>
      <c r="B17" t="s">
        <v>301</v>
      </c>
      <c r="C17" t="s">
        <v>128</v>
      </c>
      <c r="D17" t="s">
        <v>296</v>
      </c>
      <c r="E17">
        <v>1</v>
      </c>
      <c r="F17" s="6">
        <v>0.77</v>
      </c>
      <c r="G17" s="6">
        <f t="shared" si="1"/>
        <v>0.77</v>
      </c>
      <c r="H17" t="s">
        <v>14</v>
      </c>
    </row>
    <row r="18" spans="1:8">
      <c r="A18" t="s">
        <v>24</v>
      </c>
      <c r="B18" t="s">
        <v>302</v>
      </c>
      <c r="C18" t="s">
        <v>233</v>
      </c>
      <c r="D18" t="s">
        <v>303</v>
      </c>
      <c r="E18">
        <v>1</v>
      </c>
      <c r="F18" s="6">
        <v>4.72</v>
      </c>
      <c r="G18" s="6">
        <f t="shared" si="1"/>
        <v>4.72</v>
      </c>
      <c r="H18" t="s">
        <v>14</v>
      </c>
    </row>
    <row r="19" spans="1:8">
      <c r="A19" t="s">
        <v>24</v>
      </c>
      <c r="B19" t="s">
        <v>304</v>
      </c>
      <c r="C19" t="s">
        <v>305</v>
      </c>
      <c r="D19" t="s">
        <v>306</v>
      </c>
      <c r="E19">
        <v>1</v>
      </c>
      <c r="F19" s="6">
        <v>3.97</v>
      </c>
      <c r="G19" s="6">
        <f t="shared" si="1"/>
        <v>3.97</v>
      </c>
      <c r="H19" t="s">
        <v>14</v>
      </c>
    </row>
    <row r="20" spans="1:8">
      <c r="A20" t="s">
        <v>24</v>
      </c>
      <c r="B20" t="s">
        <v>307</v>
      </c>
      <c r="C20" t="s">
        <v>128</v>
      </c>
      <c r="D20" t="s">
        <v>308</v>
      </c>
      <c r="E20">
        <v>1</v>
      </c>
      <c r="F20" s="6">
        <v>1.93</v>
      </c>
      <c r="G20" s="6">
        <f t="shared" si="1"/>
        <v>1.93</v>
      </c>
      <c r="H20" t="s">
        <v>14</v>
      </c>
    </row>
    <row r="21" spans="1:8">
      <c r="A21" t="s">
        <v>24</v>
      </c>
      <c r="B21" t="s">
        <v>309</v>
      </c>
      <c r="C21" t="s">
        <v>128</v>
      </c>
      <c r="D21" t="s">
        <v>310</v>
      </c>
      <c r="E21">
        <v>1</v>
      </c>
      <c r="F21" s="6">
        <v>3.97</v>
      </c>
      <c r="G21" s="6">
        <f>F21*E21</f>
        <v>3.97</v>
      </c>
      <c r="H21" t="s">
        <v>14</v>
      </c>
    </row>
    <row r="22" spans="1:8">
      <c r="A22" t="s">
        <v>24</v>
      </c>
      <c r="B22" t="s">
        <v>311</v>
      </c>
      <c r="C22" t="s">
        <v>128</v>
      </c>
      <c r="D22" t="s">
        <v>312</v>
      </c>
      <c r="E22">
        <v>1</v>
      </c>
      <c r="F22" s="6">
        <v>4.97</v>
      </c>
      <c r="G22" s="6">
        <f t="shared" si="1"/>
        <v>4.97</v>
      </c>
      <c r="H22" t="s">
        <v>14</v>
      </c>
    </row>
    <row r="23" spans="1:8">
      <c r="A23" t="s">
        <v>24</v>
      </c>
      <c r="B23" t="s">
        <v>255</v>
      </c>
      <c r="C23" t="s">
        <v>256</v>
      </c>
      <c r="D23" t="s">
        <v>313</v>
      </c>
      <c r="E23">
        <v>2.109</v>
      </c>
      <c r="F23" s="6">
        <v>3.9</v>
      </c>
      <c r="G23" s="6">
        <f t="shared" si="1"/>
        <v>8.2250999999999994</v>
      </c>
      <c r="H23" t="s">
        <v>14</v>
      </c>
    </row>
    <row r="24" spans="1:8">
      <c r="A24" t="s">
        <v>24</v>
      </c>
      <c r="B24" t="s">
        <v>255</v>
      </c>
      <c r="C24" t="s">
        <v>256</v>
      </c>
      <c r="D24" t="s">
        <v>314</v>
      </c>
      <c r="E24">
        <v>2.0670000000000002</v>
      </c>
      <c r="F24" s="6">
        <v>3.9</v>
      </c>
      <c r="G24" s="6">
        <f>F24*E24</f>
        <v>8.061300000000001</v>
      </c>
      <c r="H24" t="s">
        <v>14</v>
      </c>
    </row>
    <row r="25" spans="1:8">
      <c r="A25" t="s">
        <v>24</v>
      </c>
      <c r="B25" t="s">
        <v>315</v>
      </c>
      <c r="C25" t="s">
        <v>256</v>
      </c>
      <c r="D25" t="s">
        <v>316</v>
      </c>
      <c r="E25">
        <v>3.3479999999999999</v>
      </c>
      <c r="F25" s="6">
        <v>3.9</v>
      </c>
      <c r="G25" s="6">
        <f t="shared" si="1"/>
        <v>13.0572</v>
      </c>
      <c r="H25" t="s">
        <v>14</v>
      </c>
    </row>
    <row r="26" spans="1:8">
      <c r="A26" t="s">
        <v>24</v>
      </c>
      <c r="B26" t="s">
        <v>162</v>
      </c>
      <c r="C26" t="s">
        <v>163</v>
      </c>
      <c r="D26" t="s">
        <v>317</v>
      </c>
      <c r="E26">
        <v>1.05</v>
      </c>
      <c r="F26" s="6">
        <v>16.25</v>
      </c>
      <c r="G26" s="6">
        <f t="shared" si="1"/>
        <v>17.0625</v>
      </c>
      <c r="H26" t="s">
        <v>14</v>
      </c>
    </row>
    <row r="27" spans="1:8">
      <c r="A27" t="s">
        <v>24</v>
      </c>
      <c r="B27" t="s">
        <v>260</v>
      </c>
      <c r="C27" t="s">
        <v>261</v>
      </c>
      <c r="D27" t="s">
        <v>318</v>
      </c>
      <c r="E27">
        <v>1.8080000000000001</v>
      </c>
      <c r="F27" s="6">
        <v>8.75</v>
      </c>
      <c r="G27" s="6">
        <f t="shared" si="1"/>
        <v>15.82</v>
      </c>
      <c r="H27" t="s">
        <v>14</v>
      </c>
    </row>
    <row r="28" spans="1:8">
      <c r="A28" t="s">
        <v>24</v>
      </c>
      <c r="B28" t="s">
        <v>319</v>
      </c>
      <c r="C28" t="s">
        <v>128</v>
      </c>
      <c r="D28" t="s">
        <v>320</v>
      </c>
      <c r="E28">
        <v>1</v>
      </c>
      <c r="F28" s="6">
        <v>9</v>
      </c>
      <c r="G28" s="6">
        <f t="shared" si="1"/>
        <v>9</v>
      </c>
      <c r="H28" t="s">
        <v>14</v>
      </c>
    </row>
    <row r="29" spans="1:8">
      <c r="A29" t="s">
        <v>24</v>
      </c>
      <c r="B29" t="s">
        <v>208</v>
      </c>
      <c r="C29" t="s">
        <v>206</v>
      </c>
      <c r="D29" t="s">
        <v>321</v>
      </c>
      <c r="E29">
        <v>0.28499999999999998</v>
      </c>
      <c r="F29" s="6">
        <v>6.57</v>
      </c>
      <c r="G29" s="6">
        <f t="shared" si="1"/>
        <v>1.8724499999999999</v>
      </c>
      <c r="H29" t="s">
        <v>14</v>
      </c>
    </row>
    <row r="30" spans="1:8">
      <c r="A30" t="s">
        <v>24</v>
      </c>
      <c r="B30" t="s">
        <v>322</v>
      </c>
      <c r="C30" t="s">
        <v>128</v>
      </c>
      <c r="D30" t="s">
        <v>323</v>
      </c>
      <c r="E30">
        <v>2</v>
      </c>
      <c r="F30" s="6">
        <v>1</v>
      </c>
      <c r="G30" s="6">
        <f t="shared" si="1"/>
        <v>2</v>
      </c>
      <c r="H30" t="s">
        <v>14</v>
      </c>
    </row>
    <row r="31" spans="1:8">
      <c r="A31" t="s">
        <v>24</v>
      </c>
      <c r="B31" t="s">
        <v>324</v>
      </c>
      <c r="C31" t="s">
        <v>325</v>
      </c>
      <c r="D31" t="s">
        <v>326</v>
      </c>
      <c r="E31">
        <v>1</v>
      </c>
      <c r="F31" s="6">
        <v>1.97</v>
      </c>
      <c r="G31" s="6">
        <f t="shared" si="1"/>
        <v>1.97</v>
      </c>
      <c r="H31" t="s">
        <v>14</v>
      </c>
    </row>
    <row r="32" spans="1:8">
      <c r="A32" t="s">
        <v>24</v>
      </c>
      <c r="B32" t="s">
        <v>327</v>
      </c>
      <c r="C32" t="s">
        <v>128</v>
      </c>
      <c r="D32" t="s">
        <v>328</v>
      </c>
      <c r="E32">
        <v>1</v>
      </c>
      <c r="F32" s="6">
        <v>2</v>
      </c>
      <c r="G32" s="6">
        <f t="shared" si="1"/>
        <v>2</v>
      </c>
      <c r="H32" t="s">
        <v>14</v>
      </c>
    </row>
    <row r="33" spans="1:8">
      <c r="A33" t="s">
        <v>24</v>
      </c>
      <c r="B33" t="s">
        <v>329</v>
      </c>
      <c r="C33" t="s">
        <v>128</v>
      </c>
      <c r="D33" t="s">
        <v>330</v>
      </c>
      <c r="E33">
        <v>1</v>
      </c>
      <c r="F33" s="6">
        <v>16.66</v>
      </c>
      <c r="G33" s="6">
        <f t="shared" si="1"/>
        <v>16.66</v>
      </c>
      <c r="H33" t="s">
        <v>14</v>
      </c>
    </row>
    <row r="34" spans="1:8">
      <c r="A34" t="s">
        <v>24</v>
      </c>
      <c r="B34" t="s">
        <v>266</v>
      </c>
      <c r="C34" t="s">
        <v>261</v>
      </c>
      <c r="D34" t="s">
        <v>267</v>
      </c>
      <c r="E34">
        <v>1</v>
      </c>
      <c r="F34" s="6">
        <v>2.4700000000000002</v>
      </c>
      <c r="G34" s="6">
        <f t="shared" si="1"/>
        <v>2.4700000000000002</v>
      </c>
      <c r="H34" t="s">
        <v>14</v>
      </c>
    </row>
    <row r="35" spans="1:8">
      <c r="A35" t="s">
        <v>24</v>
      </c>
      <c r="B35" t="s">
        <v>331</v>
      </c>
      <c r="C35" t="s">
        <v>332</v>
      </c>
      <c r="D35" t="s">
        <v>333</v>
      </c>
      <c r="E35">
        <v>1</v>
      </c>
      <c r="F35" s="6">
        <v>5.77</v>
      </c>
      <c r="G35" s="6">
        <f t="shared" si="1"/>
        <v>5.77</v>
      </c>
      <c r="H35" t="s">
        <v>14</v>
      </c>
    </row>
    <row r="36" spans="1:8">
      <c r="A36" t="s">
        <v>24</v>
      </c>
      <c r="B36" t="s">
        <v>268</v>
      </c>
      <c r="C36" t="s">
        <v>12</v>
      </c>
      <c r="D36" t="s">
        <v>334</v>
      </c>
      <c r="E36">
        <v>1.1950000000000001</v>
      </c>
      <c r="F36" s="6">
        <v>1.7</v>
      </c>
      <c r="G36" s="6">
        <f t="shared" si="1"/>
        <v>2.0314999999999999</v>
      </c>
      <c r="H36" t="s">
        <v>14</v>
      </c>
    </row>
    <row r="37" spans="1:8">
      <c r="A37" t="s">
        <v>24</v>
      </c>
      <c r="B37" t="s">
        <v>264</v>
      </c>
      <c r="C37" t="s">
        <v>12</v>
      </c>
      <c r="D37" t="s">
        <v>12</v>
      </c>
      <c r="E37">
        <v>1</v>
      </c>
      <c r="F37" s="6">
        <v>3.47</v>
      </c>
      <c r="G37" s="6">
        <f t="shared" si="1"/>
        <v>3.47</v>
      </c>
      <c r="H37" t="s">
        <v>14</v>
      </c>
    </row>
    <row r="38" spans="1:8">
      <c r="A38" t="s">
        <v>24</v>
      </c>
      <c r="B38" t="s">
        <v>335</v>
      </c>
      <c r="C38" t="s">
        <v>336</v>
      </c>
      <c r="D38" t="s">
        <v>337</v>
      </c>
      <c r="E38">
        <v>1</v>
      </c>
      <c r="F38" s="6">
        <v>1.97</v>
      </c>
      <c r="G38" s="6">
        <f t="shared" si="1"/>
        <v>1.97</v>
      </c>
      <c r="H38" t="s">
        <v>14</v>
      </c>
    </row>
    <row r="39" spans="1:8">
      <c r="A39" t="s">
        <v>24</v>
      </c>
      <c r="B39" t="s">
        <v>197</v>
      </c>
      <c r="C39" t="s">
        <v>24</v>
      </c>
      <c r="D39" t="s">
        <v>12</v>
      </c>
      <c r="E39">
        <v>6</v>
      </c>
      <c r="F39" s="6">
        <v>0.05</v>
      </c>
      <c r="G39" s="6">
        <f t="shared" si="1"/>
        <v>0.30000000000000004</v>
      </c>
      <c r="H39" t="s">
        <v>14</v>
      </c>
    </row>
    <row r="40" spans="1:8">
      <c r="A40" t="s">
        <v>24</v>
      </c>
      <c r="B40" t="s">
        <v>23</v>
      </c>
      <c r="C40" t="s">
        <v>12</v>
      </c>
      <c r="D40" t="s">
        <v>12</v>
      </c>
      <c r="E40" s="5">
        <v>0.05</v>
      </c>
      <c r="F40" s="6" t="s">
        <v>12</v>
      </c>
      <c r="G40" s="6">
        <v>2.63</v>
      </c>
      <c r="H40" t="s">
        <v>14</v>
      </c>
    </row>
    <row r="41" spans="1:8">
      <c r="A41" t="s">
        <v>24</v>
      </c>
      <c r="B41" t="s">
        <v>19</v>
      </c>
      <c r="C41" t="s">
        <v>12</v>
      </c>
      <c r="D41" t="s">
        <v>12</v>
      </c>
      <c r="E41" s="5">
        <v>0.06</v>
      </c>
      <c r="F41" s="6" t="s">
        <v>12</v>
      </c>
      <c r="G41" s="6">
        <v>3.04</v>
      </c>
      <c r="H41" t="s">
        <v>14</v>
      </c>
    </row>
    <row r="42" spans="1:8">
      <c r="G42" s="7">
        <f>SUM(G2:G41)</f>
        <v>223.59004999999999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"/>
  <sheetViews>
    <sheetView workbookViewId="0">
      <selection activeCell="B8" sqref="B8"/>
    </sheetView>
  </sheetViews>
  <sheetFormatPr defaultRowHeight="15"/>
  <cols>
    <col min="1" max="1" width="16" bestFit="1" customWidth="1"/>
    <col min="2" max="2" width="22.85546875" bestFit="1" customWidth="1"/>
    <col min="3" max="3" width="17.28515625" bestFit="1" customWidth="1"/>
    <col min="4" max="4" width="11.5703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110</v>
      </c>
      <c r="B2" t="s">
        <v>338</v>
      </c>
      <c r="E2">
        <v>1</v>
      </c>
      <c r="F2" s="6">
        <v>1.99</v>
      </c>
      <c r="G2" s="6">
        <f t="shared" ref="G2:G12" si="0">F2*E2</f>
        <v>1.99</v>
      </c>
      <c r="H2" t="s">
        <v>14</v>
      </c>
    </row>
    <row r="3" spans="1:9">
      <c r="A3" t="s">
        <v>110</v>
      </c>
      <c r="B3" t="s">
        <v>339</v>
      </c>
      <c r="E3">
        <v>1</v>
      </c>
      <c r="F3" s="6">
        <v>2.99</v>
      </c>
      <c r="G3" s="6">
        <f t="shared" si="0"/>
        <v>2.99</v>
      </c>
      <c r="H3" t="s">
        <v>14</v>
      </c>
    </row>
    <row r="4" spans="1:9">
      <c r="A4" t="s">
        <v>110</v>
      </c>
      <c r="B4" t="s">
        <v>340</v>
      </c>
      <c r="E4">
        <v>1</v>
      </c>
      <c r="F4" s="6">
        <v>4.49</v>
      </c>
      <c r="G4" s="6">
        <f t="shared" si="0"/>
        <v>4.49</v>
      </c>
      <c r="H4" t="s">
        <v>14</v>
      </c>
    </row>
    <row r="5" spans="1:9">
      <c r="A5" t="s">
        <v>110</v>
      </c>
      <c r="B5" t="s">
        <v>341</v>
      </c>
      <c r="D5" t="s">
        <v>342</v>
      </c>
      <c r="E5">
        <v>1</v>
      </c>
      <c r="F5" s="6">
        <v>2.99</v>
      </c>
      <c r="G5" s="6">
        <f t="shared" si="0"/>
        <v>2.99</v>
      </c>
      <c r="H5" t="s">
        <v>14</v>
      </c>
    </row>
    <row r="6" spans="1:9">
      <c r="A6" t="s">
        <v>110</v>
      </c>
      <c r="B6" t="s">
        <v>343</v>
      </c>
      <c r="D6" t="s">
        <v>344</v>
      </c>
      <c r="E6">
        <v>1</v>
      </c>
      <c r="F6" s="6">
        <v>2.99</v>
      </c>
      <c r="G6" s="6">
        <f t="shared" si="0"/>
        <v>2.99</v>
      </c>
      <c r="H6" t="s">
        <v>14</v>
      </c>
    </row>
    <row r="7" spans="1:9">
      <c r="A7" t="s">
        <v>110</v>
      </c>
      <c r="B7" t="s">
        <v>345</v>
      </c>
      <c r="E7">
        <v>5</v>
      </c>
      <c r="F7" s="6">
        <v>1.43</v>
      </c>
      <c r="G7" s="6">
        <f t="shared" si="0"/>
        <v>7.1499999999999995</v>
      </c>
      <c r="H7" t="s">
        <v>14</v>
      </c>
    </row>
    <row r="8" spans="1:9">
      <c r="A8" t="s">
        <v>110</v>
      </c>
      <c r="B8" t="s">
        <v>346</v>
      </c>
      <c r="E8">
        <v>1</v>
      </c>
      <c r="F8" s="6">
        <v>1.79</v>
      </c>
      <c r="G8" s="6">
        <f t="shared" si="0"/>
        <v>1.79</v>
      </c>
      <c r="H8" t="s">
        <v>14</v>
      </c>
    </row>
    <row r="9" spans="1:9">
      <c r="A9" t="s">
        <v>110</v>
      </c>
      <c r="B9" t="s">
        <v>347</v>
      </c>
      <c r="E9">
        <v>1</v>
      </c>
      <c r="F9" s="6">
        <v>14.99</v>
      </c>
      <c r="G9" s="6">
        <f t="shared" si="0"/>
        <v>14.99</v>
      </c>
      <c r="H9" t="s">
        <v>14</v>
      </c>
    </row>
    <row r="10" spans="1:9">
      <c r="A10" t="s">
        <v>110</v>
      </c>
      <c r="B10" t="s">
        <v>348</v>
      </c>
      <c r="E10">
        <v>1</v>
      </c>
      <c r="F10" s="6">
        <v>1.99</v>
      </c>
      <c r="G10" s="6">
        <f t="shared" si="0"/>
        <v>1.99</v>
      </c>
      <c r="H10" t="s">
        <v>14</v>
      </c>
    </row>
    <row r="11" spans="1:9">
      <c r="A11" t="s">
        <v>110</v>
      </c>
      <c r="B11" t="s">
        <v>349</v>
      </c>
      <c r="E11">
        <v>1</v>
      </c>
      <c r="F11" s="6">
        <v>14.99</v>
      </c>
      <c r="G11" s="6">
        <f t="shared" si="0"/>
        <v>14.99</v>
      </c>
      <c r="H11" t="s">
        <v>14</v>
      </c>
    </row>
    <row r="12" spans="1:9">
      <c r="A12" t="s">
        <v>110</v>
      </c>
      <c r="B12" t="s">
        <v>350</v>
      </c>
      <c r="E12">
        <v>1</v>
      </c>
      <c r="F12" s="6">
        <v>4.99</v>
      </c>
      <c r="G12" s="6">
        <f t="shared" si="0"/>
        <v>4.99</v>
      </c>
      <c r="H12" t="s">
        <v>14</v>
      </c>
    </row>
    <row r="13" spans="1:9">
      <c r="A13" t="s">
        <v>110</v>
      </c>
      <c r="B13" t="s">
        <v>350</v>
      </c>
      <c r="E13">
        <v>1</v>
      </c>
      <c r="F13" s="6">
        <v>5.99</v>
      </c>
      <c r="G13" s="6">
        <f>F13*E13</f>
        <v>5.99</v>
      </c>
      <c r="H13" t="s">
        <v>14</v>
      </c>
    </row>
    <row r="14" spans="1:9">
      <c r="A14" t="s">
        <v>110</v>
      </c>
      <c r="B14" t="s">
        <v>350</v>
      </c>
      <c r="E14">
        <v>1</v>
      </c>
      <c r="F14" s="6">
        <v>6.99</v>
      </c>
      <c r="G14" s="6">
        <f>F14*E14</f>
        <v>6.99</v>
      </c>
      <c r="H14" t="s">
        <v>14</v>
      </c>
    </row>
    <row r="15" spans="1:9">
      <c r="A15" t="s">
        <v>110</v>
      </c>
      <c r="B15" t="s">
        <v>351</v>
      </c>
      <c r="E15">
        <v>1</v>
      </c>
      <c r="F15" s="6">
        <v>3.99</v>
      </c>
      <c r="G15" s="6">
        <f>F15*E15</f>
        <v>3.99</v>
      </c>
      <c r="H15" t="s">
        <v>14</v>
      </c>
    </row>
    <row r="16" spans="1:9">
      <c r="A16" t="s">
        <v>110</v>
      </c>
      <c r="B16" t="s">
        <v>23</v>
      </c>
      <c r="C16" t="s">
        <v>12</v>
      </c>
      <c r="D16" t="s">
        <v>12</v>
      </c>
      <c r="E16" s="5">
        <v>0.05</v>
      </c>
      <c r="F16" s="6" t="s">
        <v>12</v>
      </c>
      <c r="G16" s="6">
        <v>3.92</v>
      </c>
    </row>
    <row r="17" spans="7:7">
      <c r="G17" s="7">
        <f>SUM(G2:G16)</f>
        <v>82.24</v>
      </c>
    </row>
    <row r="41" spans="5:7">
      <c r="E41" s="5"/>
    </row>
    <row r="42" spans="5:7">
      <c r="E42" s="5"/>
      <c r="G42" s="7">
        <f>SUM(G2:G41)</f>
        <v>164.48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topLeftCell="B1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85546875" bestFit="1" customWidth="1"/>
    <col min="7" max="7" width="7.7109375" style="6" bestFit="1" customWidth="1"/>
    <col min="8" max="8" width="14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352</v>
      </c>
      <c r="B2" t="s">
        <v>353</v>
      </c>
      <c r="C2" s="11">
        <v>295115935</v>
      </c>
      <c r="D2" t="s">
        <v>352</v>
      </c>
      <c r="E2" t="s">
        <v>354</v>
      </c>
      <c r="F2">
        <v>1</v>
      </c>
      <c r="G2" s="6">
        <v>25</v>
      </c>
      <c r="H2" s="6">
        <f>G2*F2</f>
        <v>25</v>
      </c>
      <c r="I2" t="s">
        <v>14</v>
      </c>
    </row>
    <row r="3" spans="1:10">
      <c r="H3" s="10">
        <f xml:space="preserve"> H2</f>
        <v>25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FC55"/>
  <sheetViews>
    <sheetView topLeftCell="A2" workbookViewId="0">
      <selection activeCell="C24" sqref="C24"/>
    </sheetView>
  </sheetViews>
  <sheetFormatPr defaultRowHeight="15"/>
  <cols>
    <col min="1" max="1" width="16" bestFit="1" customWidth="1"/>
    <col min="2" max="2" width="28.42578125" bestFit="1" customWidth="1"/>
    <col min="3" max="3" width="17.28515625" bestFit="1" customWidth="1"/>
    <col min="4" max="4" width="20.42578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355</v>
      </c>
      <c r="C2" t="s">
        <v>356</v>
      </c>
      <c r="D2" t="s">
        <v>12</v>
      </c>
      <c r="E2">
        <v>1</v>
      </c>
      <c r="F2" s="6">
        <v>34.97</v>
      </c>
      <c r="G2" s="6">
        <f t="shared" ref="G2:G52" si="0">F2*E2</f>
        <v>34.97</v>
      </c>
      <c r="H2" t="s">
        <v>14</v>
      </c>
    </row>
    <row r="3" spans="1:9">
      <c r="A3" t="s">
        <v>24</v>
      </c>
      <c r="B3" t="s">
        <v>355</v>
      </c>
      <c r="C3" t="s">
        <v>356</v>
      </c>
      <c r="D3" t="s">
        <v>12</v>
      </c>
      <c r="E3">
        <v>1</v>
      </c>
      <c r="F3" s="6">
        <v>29.97</v>
      </c>
      <c r="G3" s="6">
        <f t="shared" si="0"/>
        <v>29.97</v>
      </c>
      <c r="H3" t="s">
        <v>14</v>
      </c>
    </row>
    <row r="4" spans="1:9">
      <c r="A4" t="s">
        <v>24</v>
      </c>
      <c r="B4" t="s">
        <v>355</v>
      </c>
      <c r="C4" t="s">
        <v>356</v>
      </c>
      <c r="D4" t="s">
        <v>12</v>
      </c>
      <c r="E4">
        <v>1</v>
      </c>
      <c r="F4" s="6">
        <v>9.9700000000000006</v>
      </c>
      <c r="G4" s="6">
        <f t="shared" si="0"/>
        <v>9.9700000000000006</v>
      </c>
      <c r="H4" t="s">
        <v>14</v>
      </c>
    </row>
    <row r="5" spans="1:9">
      <c r="A5" t="s">
        <v>24</v>
      </c>
      <c r="B5" t="s">
        <v>357</v>
      </c>
      <c r="C5" t="s">
        <v>358</v>
      </c>
      <c r="D5" t="s">
        <v>359</v>
      </c>
      <c r="E5">
        <v>1</v>
      </c>
      <c r="F5" s="6">
        <v>18.88</v>
      </c>
      <c r="G5" s="6">
        <f t="shared" si="0"/>
        <v>18.88</v>
      </c>
      <c r="H5" t="s">
        <v>14</v>
      </c>
    </row>
    <row r="6" spans="1:9">
      <c r="A6" t="s">
        <v>24</v>
      </c>
      <c r="B6" t="s">
        <v>360</v>
      </c>
      <c r="C6" t="s">
        <v>361</v>
      </c>
      <c r="D6" t="s">
        <v>359</v>
      </c>
      <c r="E6">
        <v>1</v>
      </c>
      <c r="F6" s="6">
        <v>16.97</v>
      </c>
      <c r="G6" s="6">
        <f t="shared" si="0"/>
        <v>16.97</v>
      </c>
      <c r="H6" t="s">
        <v>14</v>
      </c>
    </row>
    <row r="7" spans="1:9">
      <c r="A7" t="s">
        <v>24</v>
      </c>
      <c r="B7" t="s">
        <v>362</v>
      </c>
      <c r="C7" t="s">
        <v>361</v>
      </c>
      <c r="D7" t="s">
        <v>363</v>
      </c>
      <c r="E7">
        <v>1</v>
      </c>
      <c r="F7" s="6">
        <v>8.9700000000000006</v>
      </c>
      <c r="G7" s="6">
        <f t="shared" si="0"/>
        <v>8.9700000000000006</v>
      </c>
      <c r="H7" t="s">
        <v>14</v>
      </c>
    </row>
    <row r="8" spans="1:9">
      <c r="A8" t="s">
        <v>24</v>
      </c>
      <c r="B8" t="s">
        <v>364</v>
      </c>
      <c r="C8" t="s">
        <v>365</v>
      </c>
      <c r="D8" t="s">
        <v>366</v>
      </c>
      <c r="E8">
        <v>1</v>
      </c>
      <c r="F8" s="6">
        <v>4.97</v>
      </c>
      <c r="G8" s="6">
        <f t="shared" si="0"/>
        <v>4.97</v>
      </c>
      <c r="H8" t="s">
        <v>14</v>
      </c>
    </row>
    <row r="9" spans="1:9">
      <c r="A9" t="s">
        <v>24</v>
      </c>
      <c r="B9" t="s">
        <v>367</v>
      </c>
      <c r="C9" t="s">
        <v>368</v>
      </c>
      <c r="D9" t="s">
        <v>12</v>
      </c>
      <c r="E9">
        <v>1</v>
      </c>
      <c r="F9" s="6">
        <v>5.97</v>
      </c>
      <c r="G9" s="6">
        <f t="shared" si="0"/>
        <v>5.97</v>
      </c>
      <c r="H9" t="s">
        <v>14</v>
      </c>
    </row>
    <row r="10" spans="1:9">
      <c r="A10" t="s">
        <v>24</v>
      </c>
      <c r="B10" t="s">
        <v>369</v>
      </c>
      <c r="C10" t="s">
        <v>370</v>
      </c>
      <c r="D10" t="s">
        <v>371</v>
      </c>
      <c r="E10">
        <v>1</v>
      </c>
      <c r="F10" s="6">
        <v>5.97</v>
      </c>
      <c r="G10" s="6">
        <f t="shared" si="0"/>
        <v>5.97</v>
      </c>
      <c r="H10" t="s">
        <v>14</v>
      </c>
    </row>
    <row r="11" spans="1:9">
      <c r="A11" t="s">
        <v>24</v>
      </c>
      <c r="B11" t="s">
        <v>372</v>
      </c>
      <c r="C11" t="s">
        <v>373</v>
      </c>
      <c r="D11" t="s">
        <v>12</v>
      </c>
      <c r="E11">
        <v>1</v>
      </c>
      <c r="F11" s="6">
        <v>3.97</v>
      </c>
      <c r="G11" s="6">
        <f t="shared" si="0"/>
        <v>3.97</v>
      </c>
      <c r="H11" t="s">
        <v>14</v>
      </c>
    </row>
    <row r="12" spans="1:9">
      <c r="A12" t="s">
        <v>24</v>
      </c>
      <c r="B12" t="s">
        <v>374</v>
      </c>
      <c r="C12" t="s">
        <v>375</v>
      </c>
      <c r="D12" t="s">
        <v>12</v>
      </c>
      <c r="E12">
        <v>1</v>
      </c>
      <c r="F12" s="6">
        <v>3.97</v>
      </c>
      <c r="G12" s="6">
        <f>F12*E12</f>
        <v>3.97</v>
      </c>
      <c r="H12" t="s">
        <v>14</v>
      </c>
    </row>
    <row r="13" spans="1:9">
      <c r="A13" t="s">
        <v>24</v>
      </c>
      <c r="B13" t="s">
        <v>376</v>
      </c>
      <c r="C13" t="s">
        <v>377</v>
      </c>
      <c r="D13" t="s">
        <v>12</v>
      </c>
      <c r="E13">
        <v>1</v>
      </c>
      <c r="F13" s="6">
        <v>5.97</v>
      </c>
      <c r="G13" s="6">
        <f>F13*E13</f>
        <v>5.97</v>
      </c>
      <c r="H13" t="s">
        <v>14</v>
      </c>
    </row>
    <row r="14" spans="1:9">
      <c r="A14" t="s">
        <v>24</v>
      </c>
      <c r="B14" t="s">
        <v>378</v>
      </c>
      <c r="C14" t="s">
        <v>361</v>
      </c>
      <c r="D14" t="s">
        <v>379</v>
      </c>
      <c r="E14">
        <v>1</v>
      </c>
      <c r="F14" s="6">
        <v>10.97</v>
      </c>
      <c r="G14" s="6">
        <f>F14*E14</f>
        <v>10.97</v>
      </c>
      <c r="H14" t="s">
        <v>14</v>
      </c>
    </row>
    <row r="15" spans="1:9">
      <c r="A15" t="s">
        <v>24</v>
      </c>
      <c r="B15" t="s">
        <v>131</v>
      </c>
      <c r="C15" t="s">
        <v>128</v>
      </c>
      <c r="D15" t="s">
        <v>283</v>
      </c>
      <c r="E15">
        <v>2</v>
      </c>
      <c r="F15" s="6">
        <v>1.57</v>
      </c>
      <c r="G15" s="6">
        <f t="shared" ref="G15:G20" si="1">F15*E15</f>
        <v>3.14</v>
      </c>
      <c r="H15" t="s">
        <v>14</v>
      </c>
    </row>
    <row r="16" spans="1:9">
      <c r="A16" t="s">
        <v>24</v>
      </c>
      <c r="B16" t="s">
        <v>380</v>
      </c>
      <c r="C16" t="s">
        <v>381</v>
      </c>
      <c r="D16" t="s">
        <v>382</v>
      </c>
      <c r="E16">
        <v>2</v>
      </c>
      <c r="F16" s="6">
        <v>2.97</v>
      </c>
      <c r="G16" s="6">
        <f t="shared" si="1"/>
        <v>5.94</v>
      </c>
      <c r="H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144</v>
      </c>
      <c r="C17" t="s">
        <v>145</v>
      </c>
      <c r="D17" t="s">
        <v>286</v>
      </c>
      <c r="E17">
        <v>3</v>
      </c>
      <c r="F17" s="6">
        <v>2.09</v>
      </c>
      <c r="G17" s="6">
        <f t="shared" si="1"/>
        <v>6.27</v>
      </c>
      <c r="H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224</v>
      </c>
      <c r="C18" t="s">
        <v>128</v>
      </c>
      <c r="D18" t="s">
        <v>287</v>
      </c>
      <c r="E18">
        <v>4</v>
      </c>
      <c r="F18" s="6">
        <v>1.37</v>
      </c>
      <c r="G18" s="6">
        <f t="shared" si="1"/>
        <v>5.48</v>
      </c>
      <c r="H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147</v>
      </c>
      <c r="C19" t="s">
        <v>128</v>
      </c>
      <c r="D19" t="s">
        <v>290</v>
      </c>
      <c r="E19">
        <v>1</v>
      </c>
      <c r="F19" s="6">
        <v>6.57</v>
      </c>
      <c r="G19" s="6">
        <f t="shared" si="1"/>
        <v>6.57</v>
      </c>
      <c r="H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291</v>
      </c>
      <c r="C20" t="s">
        <v>88</v>
      </c>
      <c r="D20" t="s">
        <v>292</v>
      </c>
      <c r="E20">
        <v>2</v>
      </c>
      <c r="F20">
        <v>4.97</v>
      </c>
      <c r="G20" s="6">
        <f t="shared" si="1"/>
        <v>9.94</v>
      </c>
      <c r="H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168</v>
      </c>
      <c r="C21" t="s">
        <v>128</v>
      </c>
      <c r="D21" t="s">
        <v>141</v>
      </c>
      <c r="E21">
        <v>1</v>
      </c>
      <c r="F21" s="6">
        <v>5.16</v>
      </c>
      <c r="G21" s="6">
        <f>F21*E21</f>
        <v>5.16</v>
      </c>
      <c r="H21" t="s">
        <v>14</v>
      </c>
      <c r="N21" s="6"/>
      <c r="O21" s="6"/>
      <c r="V21" s="6"/>
      <c r="W21" s="6"/>
      <c r="AD21" s="6"/>
      <c r="AE21" s="6"/>
      <c r="AL21" s="6"/>
      <c r="AM21" s="6"/>
      <c r="AT21" s="6"/>
      <c r="AU21" s="6"/>
      <c r="BB21" s="6"/>
      <c r="BC21" s="6"/>
      <c r="BJ21" s="6"/>
      <c r="BK21" s="6"/>
      <c r="BR21" s="6"/>
      <c r="BS21" s="6"/>
      <c r="BZ21" s="6"/>
      <c r="CA21" s="6"/>
      <c r="CH21" s="6"/>
      <c r="CI21" s="6"/>
      <c r="CP21" s="6"/>
      <c r="CQ21" s="6"/>
      <c r="CX21" s="6"/>
      <c r="CY21" s="6"/>
      <c r="DF21" s="6"/>
      <c r="DG21" s="6"/>
      <c r="DN21" s="6"/>
      <c r="DO21" s="6"/>
      <c r="DV21" s="6"/>
      <c r="DW21" s="6"/>
      <c r="ED21" s="6"/>
      <c r="EE21" s="6"/>
      <c r="EL21" s="6"/>
      <c r="EM21" s="6"/>
      <c r="ET21" s="6"/>
      <c r="EU21" s="6"/>
      <c r="FB21" s="6"/>
      <c r="FC21" s="6"/>
      <c r="FJ21" s="6"/>
      <c r="FK21" s="6"/>
      <c r="FR21" s="6"/>
      <c r="FS21" s="6"/>
      <c r="FZ21" s="6"/>
      <c r="GA21" s="6"/>
      <c r="GH21" s="6"/>
      <c r="GI21" s="6"/>
      <c r="GP21" s="6"/>
      <c r="GQ21" s="6"/>
      <c r="GX21" s="6"/>
      <c r="GY21" s="6"/>
      <c r="HF21" s="6"/>
      <c r="HG21" s="6"/>
      <c r="HN21" s="6"/>
      <c r="HO21" s="6"/>
      <c r="HV21" s="6"/>
      <c r="HW21" s="6"/>
      <c r="ID21" s="6"/>
      <c r="IE21" s="6"/>
      <c r="IL21" s="6"/>
      <c r="IM21" s="6"/>
      <c r="IT21" s="6"/>
      <c r="IU21" s="6"/>
      <c r="JB21" s="6"/>
      <c r="JC21" s="6"/>
      <c r="JJ21" s="6"/>
      <c r="JK21" s="6"/>
      <c r="JR21" s="6"/>
      <c r="JS21" s="6"/>
      <c r="JZ21" s="6"/>
      <c r="KA21" s="6"/>
      <c r="KH21" s="6"/>
      <c r="KI21" s="6"/>
      <c r="KP21" s="6"/>
      <c r="KQ21" s="6"/>
      <c r="KX21" s="6"/>
      <c r="KY21" s="6"/>
      <c r="LF21" s="6"/>
      <c r="LG21" s="6"/>
      <c r="LN21" s="6"/>
      <c r="LO21" s="6"/>
      <c r="LV21" s="6"/>
      <c r="LW21" s="6"/>
      <c r="MD21" s="6"/>
      <c r="ME21" s="6"/>
      <c r="ML21" s="6"/>
      <c r="MM21" s="6"/>
      <c r="MT21" s="6"/>
      <c r="MU21" s="6"/>
      <c r="NB21" s="6"/>
      <c r="NC21" s="6"/>
      <c r="NJ21" s="6"/>
      <c r="NK21" s="6"/>
      <c r="NR21" s="6"/>
      <c r="NS21" s="6"/>
      <c r="NZ21" s="6"/>
      <c r="OA21" s="6"/>
      <c r="OH21" s="6"/>
      <c r="OI21" s="6"/>
      <c r="OP21" s="6"/>
      <c r="OQ21" s="6"/>
      <c r="OX21" s="6"/>
      <c r="OY21" s="6"/>
      <c r="PF21" s="6"/>
      <c r="PG21" s="6"/>
      <c r="PN21" s="6"/>
      <c r="PO21" s="6"/>
      <c r="PV21" s="6"/>
      <c r="PW21" s="6"/>
      <c r="QD21" s="6"/>
      <c r="QE21" s="6"/>
      <c r="QL21" s="6"/>
      <c r="QM21" s="6"/>
      <c r="QT21" s="6"/>
      <c r="QU21" s="6"/>
      <c r="RB21" s="6"/>
      <c r="RC21" s="6"/>
      <c r="RJ21" s="6"/>
      <c r="RK21" s="6"/>
      <c r="RR21" s="6"/>
      <c r="RS21" s="6"/>
      <c r="RZ21" s="6"/>
      <c r="SA21" s="6"/>
      <c r="SH21" s="6"/>
      <c r="SI21" s="6"/>
      <c r="SP21" s="6"/>
      <c r="SQ21" s="6"/>
      <c r="SX21" s="6"/>
      <c r="SY21" s="6"/>
      <c r="TF21" s="6"/>
      <c r="TG21" s="6"/>
      <c r="TN21" s="6"/>
      <c r="TO21" s="6"/>
      <c r="TV21" s="6"/>
      <c r="TW21" s="6"/>
      <c r="UD21" s="6"/>
      <c r="UE21" s="6"/>
      <c r="UL21" s="6"/>
      <c r="UM21" s="6"/>
      <c r="UT21" s="6"/>
      <c r="UU21" s="6"/>
      <c r="VB21" s="6"/>
      <c r="VC21" s="6"/>
      <c r="VJ21" s="6"/>
      <c r="VK21" s="6"/>
      <c r="VR21" s="6"/>
      <c r="VS21" s="6"/>
      <c r="VZ21" s="6"/>
      <c r="WA21" s="6"/>
      <c r="WH21" s="6"/>
      <c r="WI21" s="6"/>
      <c r="WP21" s="6"/>
      <c r="WQ21" s="6"/>
      <c r="WX21" s="6"/>
      <c r="WY21" s="6"/>
      <c r="XF21" s="6"/>
      <c r="XG21" s="6"/>
      <c r="XN21" s="6"/>
      <c r="XO21" s="6"/>
      <c r="XV21" s="6"/>
      <c r="XW21" s="6"/>
      <c r="YD21" s="6"/>
      <c r="YE21" s="6"/>
      <c r="YL21" s="6"/>
      <c r="YM21" s="6"/>
      <c r="YT21" s="6"/>
      <c r="YU21" s="6"/>
      <c r="ZB21" s="6"/>
      <c r="ZC21" s="6"/>
      <c r="ZJ21" s="6"/>
      <c r="ZK21" s="6"/>
      <c r="ZR21" s="6"/>
      <c r="ZS21" s="6"/>
      <c r="ZZ21" s="6"/>
      <c r="AAA21" s="6"/>
      <c r="AAH21" s="6"/>
      <c r="AAI21" s="6"/>
      <c r="AAP21" s="6"/>
      <c r="AAQ21" s="6"/>
      <c r="AAX21" s="6"/>
      <c r="AAY21" s="6"/>
      <c r="ABF21" s="6"/>
      <c r="ABG21" s="6"/>
      <c r="ABN21" s="6"/>
      <c r="ABO21" s="6"/>
      <c r="ABV21" s="6"/>
      <c r="ABW21" s="6"/>
      <c r="ACD21" s="6"/>
      <c r="ACE21" s="6"/>
      <c r="ACL21" s="6"/>
      <c r="ACM21" s="6"/>
      <c r="ACT21" s="6"/>
      <c r="ACU21" s="6"/>
      <c r="ADB21" s="6"/>
      <c r="ADC21" s="6"/>
      <c r="ADJ21" s="6"/>
      <c r="ADK21" s="6"/>
      <c r="ADR21" s="6"/>
      <c r="ADS21" s="6"/>
      <c r="ADZ21" s="6"/>
      <c r="AEA21" s="6"/>
      <c r="AEH21" s="6"/>
      <c r="AEI21" s="6"/>
      <c r="AEP21" s="6"/>
      <c r="AEQ21" s="6"/>
      <c r="AEX21" s="6"/>
      <c r="AEY21" s="6"/>
      <c r="AFF21" s="6"/>
      <c r="AFG21" s="6"/>
      <c r="AFN21" s="6"/>
      <c r="AFO21" s="6"/>
      <c r="AFV21" s="6"/>
      <c r="AFW21" s="6"/>
      <c r="AGD21" s="6"/>
      <c r="AGE21" s="6"/>
      <c r="AGL21" s="6"/>
      <c r="AGM21" s="6"/>
      <c r="AGT21" s="6"/>
      <c r="AGU21" s="6"/>
      <c r="AHB21" s="6"/>
      <c r="AHC21" s="6"/>
      <c r="AHJ21" s="6"/>
      <c r="AHK21" s="6"/>
      <c r="AHR21" s="6"/>
      <c r="AHS21" s="6"/>
      <c r="AHZ21" s="6"/>
      <c r="AIA21" s="6"/>
      <c r="AIH21" s="6"/>
      <c r="AII21" s="6"/>
      <c r="AIP21" s="6"/>
      <c r="AIQ21" s="6"/>
      <c r="AIX21" s="6"/>
      <c r="AIY21" s="6"/>
      <c r="AJF21" s="6"/>
      <c r="AJG21" s="6"/>
      <c r="AJN21" s="6"/>
      <c r="AJO21" s="6"/>
      <c r="AJV21" s="6"/>
      <c r="AJW21" s="6"/>
      <c r="AKD21" s="6"/>
      <c r="AKE21" s="6"/>
      <c r="AKL21" s="6"/>
      <c r="AKM21" s="6"/>
      <c r="AKT21" s="6"/>
      <c r="AKU21" s="6"/>
      <c r="ALB21" s="6"/>
      <c r="ALC21" s="6"/>
      <c r="ALJ21" s="6"/>
      <c r="ALK21" s="6"/>
      <c r="ALR21" s="6"/>
      <c r="ALS21" s="6"/>
      <c r="ALZ21" s="6"/>
      <c r="AMA21" s="6"/>
      <c r="AMH21" s="6"/>
      <c r="AMI21" s="6"/>
      <c r="AMP21" s="6"/>
      <c r="AMQ21" s="6"/>
      <c r="AMX21" s="6"/>
      <c r="AMY21" s="6"/>
      <c r="ANF21" s="6"/>
      <c r="ANG21" s="6"/>
      <c r="ANN21" s="6"/>
      <c r="ANO21" s="6"/>
      <c r="ANV21" s="6"/>
      <c r="ANW21" s="6"/>
      <c r="AOD21" s="6"/>
      <c r="AOE21" s="6"/>
      <c r="AOL21" s="6"/>
      <c r="AOM21" s="6"/>
      <c r="AOT21" s="6"/>
      <c r="AOU21" s="6"/>
      <c r="APB21" s="6"/>
      <c r="APC21" s="6"/>
      <c r="APJ21" s="6"/>
      <c r="APK21" s="6"/>
      <c r="APR21" s="6"/>
      <c r="APS21" s="6"/>
      <c r="APZ21" s="6"/>
      <c r="AQA21" s="6"/>
      <c r="AQH21" s="6"/>
      <c r="AQI21" s="6"/>
      <c r="AQP21" s="6"/>
      <c r="AQQ21" s="6"/>
      <c r="AQX21" s="6"/>
      <c r="AQY21" s="6"/>
      <c r="ARF21" s="6"/>
      <c r="ARG21" s="6"/>
      <c r="ARN21" s="6"/>
      <c r="ARO21" s="6"/>
      <c r="ARV21" s="6"/>
      <c r="ARW21" s="6"/>
      <c r="ASD21" s="6"/>
      <c r="ASE21" s="6"/>
      <c r="ASL21" s="6"/>
      <c r="ASM21" s="6"/>
      <c r="AST21" s="6"/>
      <c r="ASU21" s="6"/>
      <c r="ATB21" s="6"/>
      <c r="ATC21" s="6"/>
      <c r="ATJ21" s="6"/>
      <c r="ATK21" s="6"/>
      <c r="ATR21" s="6"/>
      <c r="ATS21" s="6"/>
      <c r="ATZ21" s="6"/>
      <c r="AUA21" s="6"/>
      <c r="AUH21" s="6"/>
      <c r="AUI21" s="6"/>
      <c r="AUP21" s="6"/>
      <c r="AUQ21" s="6"/>
      <c r="AUX21" s="6"/>
      <c r="AUY21" s="6"/>
      <c r="AVF21" s="6"/>
      <c r="AVG21" s="6"/>
      <c r="AVN21" s="6"/>
      <c r="AVO21" s="6"/>
      <c r="AVV21" s="6"/>
      <c r="AVW21" s="6"/>
      <c r="AWD21" s="6"/>
      <c r="AWE21" s="6"/>
      <c r="AWL21" s="6"/>
      <c r="AWM21" s="6"/>
      <c r="AWT21" s="6"/>
      <c r="AWU21" s="6"/>
      <c r="AXB21" s="6"/>
      <c r="AXC21" s="6"/>
      <c r="AXJ21" s="6"/>
      <c r="AXK21" s="6"/>
      <c r="AXR21" s="6"/>
      <c r="AXS21" s="6"/>
      <c r="AXZ21" s="6"/>
      <c r="AYA21" s="6"/>
      <c r="AYH21" s="6"/>
      <c r="AYI21" s="6"/>
      <c r="AYP21" s="6"/>
      <c r="AYQ21" s="6"/>
      <c r="AYX21" s="6"/>
      <c r="AYY21" s="6"/>
      <c r="AZF21" s="6"/>
      <c r="AZG21" s="6"/>
      <c r="AZN21" s="6"/>
      <c r="AZO21" s="6"/>
      <c r="AZV21" s="6"/>
      <c r="AZW21" s="6"/>
      <c r="BAD21" s="6"/>
      <c r="BAE21" s="6"/>
      <c r="BAL21" s="6"/>
      <c r="BAM21" s="6"/>
      <c r="BAT21" s="6"/>
      <c r="BAU21" s="6"/>
      <c r="BBB21" s="6"/>
      <c r="BBC21" s="6"/>
      <c r="BBJ21" s="6"/>
      <c r="BBK21" s="6"/>
      <c r="BBR21" s="6"/>
      <c r="BBS21" s="6"/>
      <c r="BBZ21" s="6"/>
      <c r="BCA21" s="6"/>
      <c r="BCH21" s="6"/>
      <c r="BCI21" s="6"/>
      <c r="BCP21" s="6"/>
      <c r="BCQ21" s="6"/>
      <c r="BCX21" s="6"/>
      <c r="BCY21" s="6"/>
      <c r="BDF21" s="6"/>
      <c r="BDG21" s="6"/>
      <c r="BDN21" s="6"/>
      <c r="BDO21" s="6"/>
      <c r="BDV21" s="6"/>
      <c r="BDW21" s="6"/>
      <c r="BED21" s="6"/>
      <c r="BEE21" s="6"/>
      <c r="BEL21" s="6"/>
      <c r="BEM21" s="6"/>
      <c r="BET21" s="6"/>
      <c r="BEU21" s="6"/>
      <c r="BFB21" s="6"/>
      <c r="BFC21" s="6"/>
      <c r="BFJ21" s="6"/>
      <c r="BFK21" s="6"/>
      <c r="BFR21" s="6"/>
      <c r="BFS21" s="6"/>
      <c r="BFZ21" s="6"/>
      <c r="BGA21" s="6"/>
      <c r="BGH21" s="6"/>
      <c r="BGI21" s="6"/>
      <c r="BGP21" s="6"/>
      <c r="BGQ21" s="6"/>
      <c r="BGX21" s="6"/>
      <c r="BGY21" s="6"/>
      <c r="BHF21" s="6"/>
      <c r="BHG21" s="6"/>
      <c r="BHN21" s="6"/>
      <c r="BHO21" s="6"/>
      <c r="BHV21" s="6"/>
      <c r="BHW21" s="6"/>
      <c r="BID21" s="6"/>
      <c r="BIE21" s="6"/>
      <c r="BIL21" s="6"/>
      <c r="BIM21" s="6"/>
      <c r="BIT21" s="6"/>
      <c r="BIU21" s="6"/>
      <c r="BJB21" s="6"/>
      <c r="BJC21" s="6"/>
      <c r="BJJ21" s="6"/>
      <c r="BJK21" s="6"/>
      <c r="BJR21" s="6"/>
      <c r="BJS21" s="6"/>
      <c r="BJZ21" s="6"/>
      <c r="BKA21" s="6"/>
      <c r="BKH21" s="6"/>
      <c r="BKI21" s="6"/>
      <c r="BKP21" s="6"/>
      <c r="BKQ21" s="6"/>
      <c r="BKX21" s="6"/>
      <c r="BKY21" s="6"/>
      <c r="BLF21" s="6"/>
      <c r="BLG21" s="6"/>
      <c r="BLN21" s="6"/>
      <c r="BLO21" s="6"/>
      <c r="BLV21" s="6"/>
      <c r="BLW21" s="6"/>
      <c r="BMD21" s="6"/>
      <c r="BME21" s="6"/>
      <c r="BML21" s="6"/>
      <c r="BMM21" s="6"/>
      <c r="BMT21" s="6"/>
      <c r="BMU21" s="6"/>
      <c r="BNB21" s="6"/>
      <c r="BNC21" s="6"/>
      <c r="BNJ21" s="6"/>
      <c r="BNK21" s="6"/>
      <c r="BNR21" s="6"/>
      <c r="BNS21" s="6"/>
      <c r="BNZ21" s="6"/>
      <c r="BOA21" s="6"/>
      <c r="BOH21" s="6"/>
      <c r="BOI21" s="6"/>
      <c r="BOP21" s="6"/>
      <c r="BOQ21" s="6"/>
      <c r="BOX21" s="6"/>
      <c r="BOY21" s="6"/>
      <c r="BPF21" s="6"/>
      <c r="BPG21" s="6"/>
      <c r="BPN21" s="6"/>
      <c r="BPO21" s="6"/>
      <c r="BPV21" s="6"/>
      <c r="BPW21" s="6"/>
      <c r="BQD21" s="6"/>
      <c r="BQE21" s="6"/>
      <c r="BQL21" s="6"/>
      <c r="BQM21" s="6"/>
      <c r="BQT21" s="6"/>
      <c r="BQU21" s="6"/>
      <c r="BRB21" s="6"/>
      <c r="BRC21" s="6"/>
      <c r="BRJ21" s="6"/>
      <c r="BRK21" s="6"/>
      <c r="BRR21" s="6"/>
      <c r="BRS21" s="6"/>
      <c r="BRZ21" s="6"/>
      <c r="BSA21" s="6"/>
      <c r="BSH21" s="6"/>
      <c r="BSI21" s="6"/>
      <c r="BSP21" s="6"/>
      <c r="BSQ21" s="6"/>
      <c r="BSX21" s="6"/>
      <c r="BSY21" s="6"/>
      <c r="BTF21" s="6"/>
      <c r="BTG21" s="6"/>
      <c r="BTN21" s="6"/>
      <c r="BTO21" s="6"/>
      <c r="BTV21" s="6"/>
      <c r="BTW21" s="6"/>
      <c r="BUD21" s="6"/>
      <c r="BUE21" s="6"/>
      <c r="BUL21" s="6"/>
      <c r="BUM21" s="6"/>
      <c r="BUT21" s="6"/>
      <c r="BUU21" s="6"/>
      <c r="BVB21" s="6"/>
      <c r="BVC21" s="6"/>
      <c r="BVJ21" s="6"/>
      <c r="BVK21" s="6"/>
      <c r="BVR21" s="6"/>
      <c r="BVS21" s="6"/>
      <c r="BVZ21" s="6"/>
      <c r="BWA21" s="6"/>
      <c r="BWH21" s="6"/>
      <c r="BWI21" s="6"/>
      <c r="BWP21" s="6"/>
      <c r="BWQ21" s="6"/>
      <c r="BWX21" s="6"/>
      <c r="BWY21" s="6"/>
      <c r="BXF21" s="6"/>
      <c r="BXG21" s="6"/>
      <c r="BXN21" s="6"/>
      <c r="BXO21" s="6"/>
      <c r="BXV21" s="6"/>
      <c r="BXW21" s="6"/>
      <c r="BYD21" s="6"/>
      <c r="BYE21" s="6"/>
      <c r="BYL21" s="6"/>
      <c r="BYM21" s="6"/>
      <c r="BYT21" s="6"/>
      <c r="BYU21" s="6"/>
      <c r="BZB21" s="6"/>
      <c r="BZC21" s="6"/>
      <c r="BZJ21" s="6"/>
      <c r="BZK21" s="6"/>
      <c r="BZR21" s="6"/>
      <c r="BZS21" s="6"/>
      <c r="BZZ21" s="6"/>
      <c r="CAA21" s="6"/>
      <c r="CAH21" s="6"/>
      <c r="CAI21" s="6"/>
      <c r="CAP21" s="6"/>
      <c r="CAQ21" s="6"/>
      <c r="CAX21" s="6"/>
      <c r="CAY21" s="6"/>
      <c r="CBF21" s="6"/>
      <c r="CBG21" s="6"/>
      <c r="CBN21" s="6"/>
      <c r="CBO21" s="6"/>
      <c r="CBV21" s="6"/>
      <c r="CBW21" s="6"/>
      <c r="CCD21" s="6"/>
      <c r="CCE21" s="6"/>
      <c r="CCL21" s="6"/>
      <c r="CCM21" s="6"/>
      <c r="CCT21" s="6"/>
      <c r="CCU21" s="6"/>
      <c r="CDB21" s="6"/>
      <c r="CDC21" s="6"/>
      <c r="CDJ21" s="6"/>
      <c r="CDK21" s="6"/>
      <c r="CDR21" s="6"/>
      <c r="CDS21" s="6"/>
      <c r="CDZ21" s="6"/>
      <c r="CEA21" s="6"/>
      <c r="CEH21" s="6"/>
      <c r="CEI21" s="6"/>
      <c r="CEP21" s="6"/>
      <c r="CEQ21" s="6"/>
      <c r="CEX21" s="6"/>
      <c r="CEY21" s="6"/>
      <c r="CFF21" s="6"/>
      <c r="CFG21" s="6"/>
      <c r="CFN21" s="6"/>
      <c r="CFO21" s="6"/>
      <c r="CFV21" s="6"/>
      <c r="CFW21" s="6"/>
      <c r="CGD21" s="6"/>
      <c r="CGE21" s="6"/>
      <c r="CGL21" s="6"/>
      <c r="CGM21" s="6"/>
      <c r="CGT21" s="6"/>
      <c r="CGU21" s="6"/>
      <c r="CHB21" s="6"/>
      <c r="CHC21" s="6"/>
      <c r="CHJ21" s="6"/>
      <c r="CHK21" s="6"/>
      <c r="CHR21" s="6"/>
      <c r="CHS21" s="6"/>
      <c r="CHZ21" s="6"/>
      <c r="CIA21" s="6"/>
      <c r="CIH21" s="6"/>
      <c r="CII21" s="6"/>
      <c r="CIP21" s="6"/>
      <c r="CIQ21" s="6"/>
      <c r="CIX21" s="6"/>
      <c r="CIY21" s="6"/>
      <c r="CJF21" s="6"/>
      <c r="CJG21" s="6"/>
      <c r="CJN21" s="6"/>
      <c r="CJO21" s="6"/>
      <c r="CJV21" s="6"/>
      <c r="CJW21" s="6"/>
      <c r="CKD21" s="6"/>
      <c r="CKE21" s="6"/>
      <c r="CKL21" s="6"/>
      <c r="CKM21" s="6"/>
      <c r="CKT21" s="6"/>
      <c r="CKU21" s="6"/>
      <c r="CLB21" s="6"/>
      <c r="CLC21" s="6"/>
      <c r="CLJ21" s="6"/>
      <c r="CLK21" s="6"/>
      <c r="CLR21" s="6"/>
      <c r="CLS21" s="6"/>
      <c r="CLZ21" s="6"/>
      <c r="CMA21" s="6"/>
      <c r="CMH21" s="6"/>
      <c r="CMI21" s="6"/>
      <c r="CMP21" s="6"/>
      <c r="CMQ21" s="6"/>
      <c r="CMX21" s="6"/>
      <c r="CMY21" s="6"/>
      <c r="CNF21" s="6"/>
      <c r="CNG21" s="6"/>
      <c r="CNN21" s="6"/>
      <c r="CNO21" s="6"/>
      <c r="CNV21" s="6"/>
      <c r="CNW21" s="6"/>
      <c r="COD21" s="6"/>
      <c r="COE21" s="6"/>
      <c r="COL21" s="6"/>
      <c r="COM21" s="6"/>
      <c r="COT21" s="6"/>
      <c r="COU21" s="6"/>
      <c r="CPB21" s="6"/>
      <c r="CPC21" s="6"/>
      <c r="CPJ21" s="6"/>
      <c r="CPK21" s="6"/>
      <c r="CPR21" s="6"/>
      <c r="CPS21" s="6"/>
      <c r="CPZ21" s="6"/>
      <c r="CQA21" s="6"/>
      <c r="CQH21" s="6"/>
      <c r="CQI21" s="6"/>
      <c r="CQP21" s="6"/>
      <c r="CQQ21" s="6"/>
      <c r="CQX21" s="6"/>
      <c r="CQY21" s="6"/>
      <c r="CRF21" s="6"/>
      <c r="CRG21" s="6"/>
      <c r="CRN21" s="6"/>
      <c r="CRO21" s="6"/>
      <c r="CRV21" s="6"/>
      <c r="CRW21" s="6"/>
      <c r="CSD21" s="6"/>
      <c r="CSE21" s="6"/>
      <c r="CSL21" s="6"/>
      <c r="CSM21" s="6"/>
      <c r="CST21" s="6"/>
      <c r="CSU21" s="6"/>
      <c r="CTB21" s="6"/>
      <c r="CTC21" s="6"/>
      <c r="CTJ21" s="6"/>
      <c r="CTK21" s="6"/>
      <c r="CTR21" s="6"/>
      <c r="CTS21" s="6"/>
      <c r="CTZ21" s="6"/>
      <c r="CUA21" s="6"/>
      <c r="CUH21" s="6"/>
      <c r="CUI21" s="6"/>
      <c r="CUP21" s="6"/>
      <c r="CUQ21" s="6"/>
      <c r="CUX21" s="6"/>
      <c r="CUY21" s="6"/>
      <c r="CVF21" s="6"/>
      <c r="CVG21" s="6"/>
      <c r="CVN21" s="6"/>
      <c r="CVO21" s="6"/>
      <c r="CVV21" s="6"/>
      <c r="CVW21" s="6"/>
      <c r="CWD21" s="6"/>
      <c r="CWE21" s="6"/>
      <c r="CWL21" s="6"/>
      <c r="CWM21" s="6"/>
      <c r="CWT21" s="6"/>
      <c r="CWU21" s="6"/>
      <c r="CXB21" s="6"/>
      <c r="CXC21" s="6"/>
      <c r="CXJ21" s="6"/>
      <c r="CXK21" s="6"/>
      <c r="CXR21" s="6"/>
      <c r="CXS21" s="6"/>
      <c r="CXZ21" s="6"/>
      <c r="CYA21" s="6"/>
      <c r="CYH21" s="6"/>
      <c r="CYI21" s="6"/>
      <c r="CYP21" s="6"/>
      <c r="CYQ21" s="6"/>
      <c r="CYX21" s="6"/>
      <c r="CYY21" s="6"/>
      <c r="CZF21" s="6"/>
      <c r="CZG21" s="6"/>
      <c r="CZN21" s="6"/>
      <c r="CZO21" s="6"/>
      <c r="CZV21" s="6"/>
      <c r="CZW21" s="6"/>
      <c r="DAD21" s="6"/>
      <c r="DAE21" s="6"/>
      <c r="DAL21" s="6"/>
      <c r="DAM21" s="6"/>
      <c r="DAT21" s="6"/>
      <c r="DAU21" s="6"/>
      <c r="DBB21" s="6"/>
      <c r="DBC21" s="6"/>
      <c r="DBJ21" s="6"/>
      <c r="DBK21" s="6"/>
      <c r="DBR21" s="6"/>
      <c r="DBS21" s="6"/>
      <c r="DBZ21" s="6"/>
      <c r="DCA21" s="6"/>
      <c r="DCH21" s="6"/>
      <c r="DCI21" s="6"/>
      <c r="DCP21" s="6"/>
      <c r="DCQ21" s="6"/>
      <c r="DCX21" s="6"/>
      <c r="DCY21" s="6"/>
      <c r="DDF21" s="6"/>
      <c r="DDG21" s="6"/>
      <c r="DDN21" s="6"/>
      <c r="DDO21" s="6"/>
      <c r="DDV21" s="6"/>
      <c r="DDW21" s="6"/>
      <c r="DED21" s="6"/>
      <c r="DEE21" s="6"/>
      <c r="DEL21" s="6"/>
      <c r="DEM21" s="6"/>
      <c r="DET21" s="6"/>
      <c r="DEU21" s="6"/>
      <c r="DFB21" s="6"/>
      <c r="DFC21" s="6"/>
      <c r="DFJ21" s="6"/>
      <c r="DFK21" s="6"/>
      <c r="DFR21" s="6"/>
      <c r="DFS21" s="6"/>
      <c r="DFZ21" s="6"/>
      <c r="DGA21" s="6"/>
      <c r="DGH21" s="6"/>
      <c r="DGI21" s="6"/>
      <c r="DGP21" s="6"/>
      <c r="DGQ21" s="6"/>
      <c r="DGX21" s="6"/>
      <c r="DGY21" s="6"/>
      <c r="DHF21" s="6"/>
      <c r="DHG21" s="6"/>
      <c r="DHN21" s="6"/>
      <c r="DHO21" s="6"/>
      <c r="DHV21" s="6"/>
      <c r="DHW21" s="6"/>
      <c r="DID21" s="6"/>
      <c r="DIE21" s="6"/>
      <c r="DIL21" s="6"/>
      <c r="DIM21" s="6"/>
      <c r="DIT21" s="6"/>
      <c r="DIU21" s="6"/>
      <c r="DJB21" s="6"/>
      <c r="DJC21" s="6"/>
      <c r="DJJ21" s="6"/>
      <c r="DJK21" s="6"/>
      <c r="DJR21" s="6"/>
      <c r="DJS21" s="6"/>
      <c r="DJZ21" s="6"/>
      <c r="DKA21" s="6"/>
      <c r="DKH21" s="6"/>
      <c r="DKI21" s="6"/>
      <c r="DKP21" s="6"/>
      <c r="DKQ21" s="6"/>
      <c r="DKX21" s="6"/>
      <c r="DKY21" s="6"/>
      <c r="DLF21" s="6"/>
      <c r="DLG21" s="6"/>
      <c r="DLN21" s="6"/>
      <c r="DLO21" s="6"/>
      <c r="DLV21" s="6"/>
      <c r="DLW21" s="6"/>
      <c r="DMD21" s="6"/>
      <c r="DME21" s="6"/>
      <c r="DML21" s="6"/>
      <c r="DMM21" s="6"/>
      <c r="DMT21" s="6"/>
      <c r="DMU21" s="6"/>
      <c r="DNB21" s="6"/>
      <c r="DNC21" s="6"/>
      <c r="DNJ21" s="6"/>
      <c r="DNK21" s="6"/>
      <c r="DNR21" s="6"/>
      <c r="DNS21" s="6"/>
      <c r="DNZ21" s="6"/>
      <c r="DOA21" s="6"/>
      <c r="DOH21" s="6"/>
      <c r="DOI21" s="6"/>
      <c r="DOP21" s="6"/>
      <c r="DOQ21" s="6"/>
      <c r="DOX21" s="6"/>
      <c r="DOY21" s="6"/>
      <c r="DPF21" s="6"/>
      <c r="DPG21" s="6"/>
      <c r="DPN21" s="6"/>
      <c r="DPO21" s="6"/>
      <c r="DPV21" s="6"/>
      <c r="DPW21" s="6"/>
      <c r="DQD21" s="6"/>
      <c r="DQE21" s="6"/>
      <c r="DQL21" s="6"/>
      <c r="DQM21" s="6"/>
      <c r="DQT21" s="6"/>
      <c r="DQU21" s="6"/>
      <c r="DRB21" s="6"/>
      <c r="DRC21" s="6"/>
      <c r="DRJ21" s="6"/>
      <c r="DRK21" s="6"/>
      <c r="DRR21" s="6"/>
      <c r="DRS21" s="6"/>
      <c r="DRZ21" s="6"/>
      <c r="DSA21" s="6"/>
      <c r="DSH21" s="6"/>
      <c r="DSI21" s="6"/>
      <c r="DSP21" s="6"/>
      <c r="DSQ21" s="6"/>
      <c r="DSX21" s="6"/>
      <c r="DSY21" s="6"/>
      <c r="DTF21" s="6"/>
      <c r="DTG21" s="6"/>
      <c r="DTN21" s="6"/>
      <c r="DTO21" s="6"/>
      <c r="DTV21" s="6"/>
      <c r="DTW21" s="6"/>
      <c r="DUD21" s="6"/>
      <c r="DUE21" s="6"/>
      <c r="DUL21" s="6"/>
      <c r="DUM21" s="6"/>
      <c r="DUT21" s="6"/>
      <c r="DUU21" s="6"/>
      <c r="DVB21" s="6"/>
      <c r="DVC21" s="6"/>
      <c r="DVJ21" s="6"/>
      <c r="DVK21" s="6"/>
      <c r="DVR21" s="6"/>
      <c r="DVS21" s="6"/>
      <c r="DVZ21" s="6"/>
      <c r="DWA21" s="6"/>
      <c r="DWH21" s="6"/>
      <c r="DWI21" s="6"/>
      <c r="DWP21" s="6"/>
      <c r="DWQ21" s="6"/>
      <c r="DWX21" s="6"/>
      <c r="DWY21" s="6"/>
      <c r="DXF21" s="6"/>
      <c r="DXG21" s="6"/>
      <c r="DXN21" s="6"/>
      <c r="DXO21" s="6"/>
      <c r="DXV21" s="6"/>
      <c r="DXW21" s="6"/>
      <c r="DYD21" s="6"/>
      <c r="DYE21" s="6"/>
      <c r="DYL21" s="6"/>
      <c r="DYM21" s="6"/>
      <c r="DYT21" s="6"/>
      <c r="DYU21" s="6"/>
      <c r="DZB21" s="6"/>
      <c r="DZC21" s="6"/>
      <c r="DZJ21" s="6"/>
      <c r="DZK21" s="6"/>
      <c r="DZR21" s="6"/>
      <c r="DZS21" s="6"/>
      <c r="DZZ21" s="6"/>
      <c r="EAA21" s="6"/>
      <c r="EAH21" s="6"/>
      <c r="EAI21" s="6"/>
      <c r="EAP21" s="6"/>
      <c r="EAQ21" s="6"/>
      <c r="EAX21" s="6"/>
      <c r="EAY21" s="6"/>
      <c r="EBF21" s="6"/>
      <c r="EBG21" s="6"/>
      <c r="EBN21" s="6"/>
      <c r="EBO21" s="6"/>
      <c r="EBV21" s="6"/>
      <c r="EBW21" s="6"/>
      <c r="ECD21" s="6"/>
      <c r="ECE21" s="6"/>
      <c r="ECL21" s="6"/>
      <c r="ECM21" s="6"/>
      <c r="ECT21" s="6"/>
      <c r="ECU21" s="6"/>
      <c r="EDB21" s="6"/>
      <c r="EDC21" s="6"/>
      <c r="EDJ21" s="6"/>
      <c r="EDK21" s="6"/>
      <c r="EDR21" s="6"/>
      <c r="EDS21" s="6"/>
      <c r="EDZ21" s="6"/>
      <c r="EEA21" s="6"/>
      <c r="EEH21" s="6"/>
      <c r="EEI21" s="6"/>
      <c r="EEP21" s="6"/>
      <c r="EEQ21" s="6"/>
      <c r="EEX21" s="6"/>
      <c r="EEY21" s="6"/>
      <c r="EFF21" s="6"/>
      <c r="EFG21" s="6"/>
      <c r="EFN21" s="6"/>
      <c r="EFO21" s="6"/>
      <c r="EFV21" s="6"/>
      <c r="EFW21" s="6"/>
      <c r="EGD21" s="6"/>
      <c r="EGE21" s="6"/>
      <c r="EGL21" s="6"/>
      <c r="EGM21" s="6"/>
      <c r="EGT21" s="6"/>
      <c r="EGU21" s="6"/>
      <c r="EHB21" s="6"/>
      <c r="EHC21" s="6"/>
      <c r="EHJ21" s="6"/>
      <c r="EHK21" s="6"/>
      <c r="EHR21" s="6"/>
      <c r="EHS21" s="6"/>
      <c r="EHZ21" s="6"/>
      <c r="EIA21" s="6"/>
      <c r="EIH21" s="6"/>
      <c r="EII21" s="6"/>
      <c r="EIP21" s="6"/>
      <c r="EIQ21" s="6"/>
      <c r="EIX21" s="6"/>
      <c r="EIY21" s="6"/>
      <c r="EJF21" s="6"/>
      <c r="EJG21" s="6"/>
      <c r="EJN21" s="6"/>
      <c r="EJO21" s="6"/>
      <c r="EJV21" s="6"/>
      <c r="EJW21" s="6"/>
      <c r="EKD21" s="6"/>
      <c r="EKE21" s="6"/>
      <c r="EKL21" s="6"/>
      <c r="EKM21" s="6"/>
      <c r="EKT21" s="6"/>
      <c r="EKU21" s="6"/>
      <c r="ELB21" s="6"/>
      <c r="ELC21" s="6"/>
      <c r="ELJ21" s="6"/>
      <c r="ELK21" s="6"/>
      <c r="ELR21" s="6"/>
      <c r="ELS21" s="6"/>
      <c r="ELZ21" s="6"/>
      <c r="EMA21" s="6"/>
      <c r="EMH21" s="6"/>
      <c r="EMI21" s="6"/>
      <c r="EMP21" s="6"/>
      <c r="EMQ21" s="6"/>
      <c r="EMX21" s="6"/>
      <c r="EMY21" s="6"/>
      <c r="ENF21" s="6"/>
      <c r="ENG21" s="6"/>
      <c r="ENN21" s="6"/>
      <c r="ENO21" s="6"/>
      <c r="ENV21" s="6"/>
      <c r="ENW21" s="6"/>
      <c r="EOD21" s="6"/>
      <c r="EOE21" s="6"/>
      <c r="EOL21" s="6"/>
      <c r="EOM21" s="6"/>
      <c r="EOT21" s="6"/>
      <c r="EOU21" s="6"/>
      <c r="EPB21" s="6"/>
      <c r="EPC21" s="6"/>
      <c r="EPJ21" s="6"/>
      <c r="EPK21" s="6"/>
      <c r="EPR21" s="6"/>
      <c r="EPS21" s="6"/>
      <c r="EPZ21" s="6"/>
      <c r="EQA21" s="6"/>
      <c r="EQH21" s="6"/>
      <c r="EQI21" s="6"/>
      <c r="EQP21" s="6"/>
      <c r="EQQ21" s="6"/>
      <c r="EQX21" s="6"/>
      <c r="EQY21" s="6"/>
      <c r="ERF21" s="6"/>
      <c r="ERG21" s="6"/>
      <c r="ERN21" s="6"/>
      <c r="ERO21" s="6"/>
      <c r="ERV21" s="6"/>
      <c r="ERW21" s="6"/>
      <c r="ESD21" s="6"/>
      <c r="ESE21" s="6"/>
      <c r="ESL21" s="6"/>
      <c r="ESM21" s="6"/>
      <c r="EST21" s="6"/>
      <c r="ESU21" s="6"/>
      <c r="ETB21" s="6"/>
      <c r="ETC21" s="6"/>
      <c r="ETJ21" s="6"/>
      <c r="ETK21" s="6"/>
      <c r="ETR21" s="6"/>
      <c r="ETS21" s="6"/>
      <c r="ETZ21" s="6"/>
      <c r="EUA21" s="6"/>
      <c r="EUH21" s="6"/>
      <c r="EUI21" s="6"/>
      <c r="EUP21" s="6"/>
      <c r="EUQ21" s="6"/>
      <c r="EUX21" s="6"/>
      <c r="EUY21" s="6"/>
      <c r="EVF21" s="6"/>
      <c r="EVG21" s="6"/>
      <c r="EVN21" s="6"/>
      <c r="EVO21" s="6"/>
      <c r="EVV21" s="6"/>
      <c r="EVW21" s="6"/>
      <c r="EWD21" s="6"/>
      <c r="EWE21" s="6"/>
      <c r="EWL21" s="6"/>
      <c r="EWM21" s="6"/>
      <c r="EWT21" s="6"/>
      <c r="EWU21" s="6"/>
      <c r="EXB21" s="6"/>
      <c r="EXC21" s="6"/>
      <c r="EXJ21" s="6"/>
      <c r="EXK21" s="6"/>
      <c r="EXR21" s="6"/>
      <c r="EXS21" s="6"/>
      <c r="EXZ21" s="6"/>
      <c r="EYA21" s="6"/>
      <c r="EYH21" s="6"/>
      <c r="EYI21" s="6"/>
      <c r="EYP21" s="6"/>
      <c r="EYQ21" s="6"/>
      <c r="EYX21" s="6"/>
      <c r="EYY21" s="6"/>
      <c r="EZF21" s="6"/>
      <c r="EZG21" s="6"/>
      <c r="EZN21" s="6"/>
      <c r="EZO21" s="6"/>
      <c r="EZV21" s="6"/>
      <c r="EZW21" s="6"/>
      <c r="FAD21" s="6"/>
      <c r="FAE21" s="6"/>
      <c r="FAL21" s="6"/>
      <c r="FAM21" s="6"/>
      <c r="FAT21" s="6"/>
      <c r="FAU21" s="6"/>
      <c r="FBB21" s="6"/>
      <c r="FBC21" s="6"/>
      <c r="FBJ21" s="6"/>
      <c r="FBK21" s="6"/>
      <c r="FBR21" s="6"/>
      <c r="FBS21" s="6"/>
      <c r="FBZ21" s="6"/>
      <c r="FCA21" s="6"/>
      <c r="FCH21" s="6"/>
      <c r="FCI21" s="6"/>
      <c r="FCP21" s="6"/>
      <c r="FCQ21" s="6"/>
      <c r="FCX21" s="6"/>
      <c r="FCY21" s="6"/>
      <c r="FDF21" s="6"/>
      <c r="FDG21" s="6"/>
      <c r="FDN21" s="6"/>
      <c r="FDO21" s="6"/>
      <c r="FDV21" s="6"/>
      <c r="FDW21" s="6"/>
      <c r="FED21" s="6"/>
      <c r="FEE21" s="6"/>
      <c r="FEL21" s="6"/>
      <c r="FEM21" s="6"/>
      <c r="FET21" s="6"/>
      <c r="FEU21" s="6"/>
      <c r="FFB21" s="6"/>
      <c r="FFC21" s="6"/>
      <c r="FFJ21" s="6"/>
      <c r="FFK21" s="6"/>
      <c r="FFR21" s="6"/>
      <c r="FFS21" s="6"/>
      <c r="FFZ21" s="6"/>
      <c r="FGA21" s="6"/>
      <c r="FGH21" s="6"/>
      <c r="FGI21" s="6"/>
      <c r="FGP21" s="6"/>
      <c r="FGQ21" s="6"/>
      <c r="FGX21" s="6"/>
      <c r="FGY21" s="6"/>
      <c r="FHF21" s="6"/>
      <c r="FHG21" s="6"/>
      <c r="FHN21" s="6"/>
      <c r="FHO21" s="6"/>
      <c r="FHV21" s="6"/>
      <c r="FHW21" s="6"/>
      <c r="FID21" s="6"/>
      <c r="FIE21" s="6"/>
      <c r="FIL21" s="6"/>
      <c r="FIM21" s="6"/>
      <c r="FIT21" s="6"/>
      <c r="FIU21" s="6"/>
      <c r="FJB21" s="6"/>
      <c r="FJC21" s="6"/>
      <c r="FJJ21" s="6"/>
      <c r="FJK21" s="6"/>
      <c r="FJR21" s="6"/>
      <c r="FJS21" s="6"/>
      <c r="FJZ21" s="6"/>
      <c r="FKA21" s="6"/>
      <c r="FKH21" s="6"/>
      <c r="FKI21" s="6"/>
      <c r="FKP21" s="6"/>
      <c r="FKQ21" s="6"/>
      <c r="FKX21" s="6"/>
      <c r="FKY21" s="6"/>
      <c r="FLF21" s="6"/>
      <c r="FLG21" s="6"/>
      <c r="FLN21" s="6"/>
      <c r="FLO21" s="6"/>
      <c r="FLV21" s="6"/>
      <c r="FLW21" s="6"/>
      <c r="FMD21" s="6"/>
      <c r="FME21" s="6"/>
      <c r="FML21" s="6"/>
      <c r="FMM21" s="6"/>
      <c r="FMT21" s="6"/>
      <c r="FMU21" s="6"/>
      <c r="FNB21" s="6"/>
      <c r="FNC21" s="6"/>
      <c r="FNJ21" s="6"/>
      <c r="FNK21" s="6"/>
      <c r="FNR21" s="6"/>
      <c r="FNS21" s="6"/>
      <c r="FNZ21" s="6"/>
      <c r="FOA21" s="6"/>
      <c r="FOH21" s="6"/>
      <c r="FOI21" s="6"/>
      <c r="FOP21" s="6"/>
      <c r="FOQ21" s="6"/>
      <c r="FOX21" s="6"/>
      <c r="FOY21" s="6"/>
      <c r="FPF21" s="6"/>
      <c r="FPG21" s="6"/>
      <c r="FPN21" s="6"/>
      <c r="FPO21" s="6"/>
      <c r="FPV21" s="6"/>
      <c r="FPW21" s="6"/>
      <c r="FQD21" s="6"/>
      <c r="FQE21" s="6"/>
      <c r="FQL21" s="6"/>
      <c r="FQM21" s="6"/>
      <c r="FQT21" s="6"/>
      <c r="FQU21" s="6"/>
      <c r="FRB21" s="6"/>
      <c r="FRC21" s="6"/>
      <c r="FRJ21" s="6"/>
      <c r="FRK21" s="6"/>
      <c r="FRR21" s="6"/>
      <c r="FRS21" s="6"/>
      <c r="FRZ21" s="6"/>
      <c r="FSA21" s="6"/>
      <c r="FSH21" s="6"/>
      <c r="FSI21" s="6"/>
      <c r="FSP21" s="6"/>
      <c r="FSQ21" s="6"/>
      <c r="FSX21" s="6"/>
      <c r="FSY21" s="6"/>
      <c r="FTF21" s="6"/>
      <c r="FTG21" s="6"/>
      <c r="FTN21" s="6"/>
      <c r="FTO21" s="6"/>
      <c r="FTV21" s="6"/>
      <c r="FTW21" s="6"/>
      <c r="FUD21" s="6"/>
      <c r="FUE21" s="6"/>
      <c r="FUL21" s="6"/>
      <c r="FUM21" s="6"/>
      <c r="FUT21" s="6"/>
      <c r="FUU21" s="6"/>
      <c r="FVB21" s="6"/>
      <c r="FVC21" s="6"/>
      <c r="FVJ21" s="6"/>
      <c r="FVK21" s="6"/>
      <c r="FVR21" s="6"/>
      <c r="FVS21" s="6"/>
      <c r="FVZ21" s="6"/>
      <c r="FWA21" s="6"/>
      <c r="FWH21" s="6"/>
      <c r="FWI21" s="6"/>
      <c r="FWP21" s="6"/>
      <c r="FWQ21" s="6"/>
      <c r="FWX21" s="6"/>
      <c r="FWY21" s="6"/>
      <c r="FXF21" s="6"/>
      <c r="FXG21" s="6"/>
      <c r="FXN21" s="6"/>
      <c r="FXO21" s="6"/>
      <c r="FXV21" s="6"/>
      <c r="FXW21" s="6"/>
      <c r="FYD21" s="6"/>
      <c r="FYE21" s="6"/>
      <c r="FYL21" s="6"/>
      <c r="FYM21" s="6"/>
      <c r="FYT21" s="6"/>
      <c r="FYU21" s="6"/>
      <c r="FZB21" s="6"/>
      <c r="FZC21" s="6"/>
      <c r="FZJ21" s="6"/>
      <c r="FZK21" s="6"/>
      <c r="FZR21" s="6"/>
      <c r="FZS21" s="6"/>
      <c r="FZZ21" s="6"/>
      <c r="GAA21" s="6"/>
      <c r="GAH21" s="6"/>
      <c r="GAI21" s="6"/>
      <c r="GAP21" s="6"/>
      <c r="GAQ21" s="6"/>
      <c r="GAX21" s="6"/>
      <c r="GAY21" s="6"/>
      <c r="GBF21" s="6"/>
      <c r="GBG21" s="6"/>
      <c r="GBN21" s="6"/>
      <c r="GBO21" s="6"/>
      <c r="GBV21" s="6"/>
      <c r="GBW21" s="6"/>
      <c r="GCD21" s="6"/>
      <c r="GCE21" s="6"/>
      <c r="GCL21" s="6"/>
      <c r="GCM21" s="6"/>
      <c r="GCT21" s="6"/>
      <c r="GCU21" s="6"/>
      <c r="GDB21" s="6"/>
      <c r="GDC21" s="6"/>
      <c r="GDJ21" s="6"/>
      <c r="GDK21" s="6"/>
      <c r="GDR21" s="6"/>
      <c r="GDS21" s="6"/>
      <c r="GDZ21" s="6"/>
      <c r="GEA21" s="6"/>
      <c r="GEH21" s="6"/>
      <c r="GEI21" s="6"/>
      <c r="GEP21" s="6"/>
      <c r="GEQ21" s="6"/>
      <c r="GEX21" s="6"/>
      <c r="GEY21" s="6"/>
      <c r="GFF21" s="6"/>
      <c r="GFG21" s="6"/>
      <c r="GFN21" s="6"/>
      <c r="GFO21" s="6"/>
      <c r="GFV21" s="6"/>
      <c r="GFW21" s="6"/>
      <c r="GGD21" s="6"/>
      <c r="GGE21" s="6"/>
      <c r="GGL21" s="6"/>
      <c r="GGM21" s="6"/>
      <c r="GGT21" s="6"/>
      <c r="GGU21" s="6"/>
      <c r="GHB21" s="6"/>
      <c r="GHC21" s="6"/>
      <c r="GHJ21" s="6"/>
      <c r="GHK21" s="6"/>
      <c r="GHR21" s="6"/>
      <c r="GHS21" s="6"/>
      <c r="GHZ21" s="6"/>
      <c r="GIA21" s="6"/>
      <c r="GIH21" s="6"/>
      <c r="GII21" s="6"/>
      <c r="GIP21" s="6"/>
      <c r="GIQ21" s="6"/>
      <c r="GIX21" s="6"/>
      <c r="GIY21" s="6"/>
      <c r="GJF21" s="6"/>
      <c r="GJG21" s="6"/>
      <c r="GJN21" s="6"/>
      <c r="GJO21" s="6"/>
      <c r="GJV21" s="6"/>
      <c r="GJW21" s="6"/>
      <c r="GKD21" s="6"/>
      <c r="GKE21" s="6"/>
      <c r="GKL21" s="6"/>
      <c r="GKM21" s="6"/>
      <c r="GKT21" s="6"/>
      <c r="GKU21" s="6"/>
      <c r="GLB21" s="6"/>
      <c r="GLC21" s="6"/>
      <c r="GLJ21" s="6"/>
      <c r="GLK21" s="6"/>
      <c r="GLR21" s="6"/>
      <c r="GLS21" s="6"/>
      <c r="GLZ21" s="6"/>
      <c r="GMA21" s="6"/>
      <c r="GMH21" s="6"/>
      <c r="GMI21" s="6"/>
      <c r="GMP21" s="6"/>
      <c r="GMQ21" s="6"/>
      <c r="GMX21" s="6"/>
      <c r="GMY21" s="6"/>
      <c r="GNF21" s="6"/>
      <c r="GNG21" s="6"/>
      <c r="GNN21" s="6"/>
      <c r="GNO21" s="6"/>
      <c r="GNV21" s="6"/>
      <c r="GNW21" s="6"/>
      <c r="GOD21" s="6"/>
      <c r="GOE21" s="6"/>
      <c r="GOL21" s="6"/>
      <c r="GOM21" s="6"/>
      <c r="GOT21" s="6"/>
      <c r="GOU21" s="6"/>
      <c r="GPB21" s="6"/>
      <c r="GPC21" s="6"/>
      <c r="GPJ21" s="6"/>
      <c r="GPK21" s="6"/>
      <c r="GPR21" s="6"/>
      <c r="GPS21" s="6"/>
      <c r="GPZ21" s="6"/>
      <c r="GQA21" s="6"/>
      <c r="GQH21" s="6"/>
      <c r="GQI21" s="6"/>
      <c r="GQP21" s="6"/>
      <c r="GQQ21" s="6"/>
      <c r="GQX21" s="6"/>
      <c r="GQY21" s="6"/>
      <c r="GRF21" s="6"/>
      <c r="GRG21" s="6"/>
      <c r="GRN21" s="6"/>
      <c r="GRO21" s="6"/>
      <c r="GRV21" s="6"/>
      <c r="GRW21" s="6"/>
      <c r="GSD21" s="6"/>
      <c r="GSE21" s="6"/>
      <c r="GSL21" s="6"/>
      <c r="GSM21" s="6"/>
      <c r="GST21" s="6"/>
      <c r="GSU21" s="6"/>
      <c r="GTB21" s="6"/>
      <c r="GTC21" s="6"/>
      <c r="GTJ21" s="6"/>
      <c r="GTK21" s="6"/>
      <c r="GTR21" s="6"/>
      <c r="GTS21" s="6"/>
      <c r="GTZ21" s="6"/>
      <c r="GUA21" s="6"/>
      <c r="GUH21" s="6"/>
      <c r="GUI21" s="6"/>
      <c r="GUP21" s="6"/>
      <c r="GUQ21" s="6"/>
      <c r="GUX21" s="6"/>
      <c r="GUY21" s="6"/>
      <c r="GVF21" s="6"/>
      <c r="GVG21" s="6"/>
      <c r="GVN21" s="6"/>
      <c r="GVO21" s="6"/>
      <c r="GVV21" s="6"/>
      <c r="GVW21" s="6"/>
      <c r="GWD21" s="6"/>
      <c r="GWE21" s="6"/>
      <c r="GWL21" s="6"/>
      <c r="GWM21" s="6"/>
      <c r="GWT21" s="6"/>
      <c r="GWU21" s="6"/>
      <c r="GXB21" s="6"/>
      <c r="GXC21" s="6"/>
      <c r="GXJ21" s="6"/>
      <c r="GXK21" s="6"/>
      <c r="GXR21" s="6"/>
      <c r="GXS21" s="6"/>
      <c r="GXZ21" s="6"/>
      <c r="GYA21" s="6"/>
      <c r="GYH21" s="6"/>
      <c r="GYI21" s="6"/>
      <c r="GYP21" s="6"/>
      <c r="GYQ21" s="6"/>
      <c r="GYX21" s="6"/>
      <c r="GYY21" s="6"/>
      <c r="GZF21" s="6"/>
      <c r="GZG21" s="6"/>
      <c r="GZN21" s="6"/>
      <c r="GZO21" s="6"/>
      <c r="GZV21" s="6"/>
      <c r="GZW21" s="6"/>
      <c r="HAD21" s="6"/>
      <c r="HAE21" s="6"/>
      <c r="HAL21" s="6"/>
      <c r="HAM21" s="6"/>
      <c r="HAT21" s="6"/>
      <c r="HAU21" s="6"/>
      <c r="HBB21" s="6"/>
      <c r="HBC21" s="6"/>
      <c r="HBJ21" s="6"/>
      <c r="HBK21" s="6"/>
      <c r="HBR21" s="6"/>
      <c r="HBS21" s="6"/>
      <c r="HBZ21" s="6"/>
      <c r="HCA21" s="6"/>
      <c r="HCH21" s="6"/>
      <c r="HCI21" s="6"/>
      <c r="HCP21" s="6"/>
      <c r="HCQ21" s="6"/>
      <c r="HCX21" s="6"/>
      <c r="HCY21" s="6"/>
      <c r="HDF21" s="6"/>
      <c r="HDG21" s="6"/>
      <c r="HDN21" s="6"/>
      <c r="HDO21" s="6"/>
      <c r="HDV21" s="6"/>
      <c r="HDW21" s="6"/>
      <c r="HED21" s="6"/>
      <c r="HEE21" s="6"/>
      <c r="HEL21" s="6"/>
      <c r="HEM21" s="6"/>
      <c r="HET21" s="6"/>
      <c r="HEU21" s="6"/>
      <c r="HFB21" s="6"/>
      <c r="HFC21" s="6"/>
      <c r="HFJ21" s="6"/>
      <c r="HFK21" s="6"/>
      <c r="HFR21" s="6"/>
      <c r="HFS21" s="6"/>
      <c r="HFZ21" s="6"/>
      <c r="HGA21" s="6"/>
      <c r="HGH21" s="6"/>
      <c r="HGI21" s="6"/>
      <c r="HGP21" s="6"/>
      <c r="HGQ21" s="6"/>
      <c r="HGX21" s="6"/>
      <c r="HGY21" s="6"/>
      <c r="HHF21" s="6"/>
      <c r="HHG21" s="6"/>
      <c r="HHN21" s="6"/>
      <c r="HHO21" s="6"/>
      <c r="HHV21" s="6"/>
      <c r="HHW21" s="6"/>
      <c r="HID21" s="6"/>
      <c r="HIE21" s="6"/>
      <c r="HIL21" s="6"/>
      <c r="HIM21" s="6"/>
      <c r="HIT21" s="6"/>
      <c r="HIU21" s="6"/>
      <c r="HJB21" s="6"/>
      <c r="HJC21" s="6"/>
      <c r="HJJ21" s="6"/>
      <c r="HJK21" s="6"/>
      <c r="HJR21" s="6"/>
      <c r="HJS21" s="6"/>
      <c r="HJZ21" s="6"/>
      <c r="HKA21" s="6"/>
      <c r="HKH21" s="6"/>
      <c r="HKI21" s="6"/>
      <c r="HKP21" s="6"/>
      <c r="HKQ21" s="6"/>
      <c r="HKX21" s="6"/>
      <c r="HKY21" s="6"/>
      <c r="HLF21" s="6"/>
      <c r="HLG21" s="6"/>
      <c r="HLN21" s="6"/>
      <c r="HLO21" s="6"/>
      <c r="HLV21" s="6"/>
      <c r="HLW21" s="6"/>
      <c r="HMD21" s="6"/>
      <c r="HME21" s="6"/>
      <c r="HML21" s="6"/>
      <c r="HMM21" s="6"/>
      <c r="HMT21" s="6"/>
      <c r="HMU21" s="6"/>
      <c r="HNB21" s="6"/>
      <c r="HNC21" s="6"/>
      <c r="HNJ21" s="6"/>
      <c r="HNK21" s="6"/>
      <c r="HNR21" s="6"/>
      <c r="HNS21" s="6"/>
      <c r="HNZ21" s="6"/>
      <c r="HOA21" s="6"/>
      <c r="HOH21" s="6"/>
      <c r="HOI21" s="6"/>
      <c r="HOP21" s="6"/>
      <c r="HOQ21" s="6"/>
      <c r="HOX21" s="6"/>
      <c r="HOY21" s="6"/>
      <c r="HPF21" s="6"/>
      <c r="HPG21" s="6"/>
      <c r="HPN21" s="6"/>
      <c r="HPO21" s="6"/>
      <c r="HPV21" s="6"/>
      <c r="HPW21" s="6"/>
      <c r="HQD21" s="6"/>
      <c r="HQE21" s="6"/>
      <c r="HQL21" s="6"/>
      <c r="HQM21" s="6"/>
      <c r="HQT21" s="6"/>
      <c r="HQU21" s="6"/>
      <c r="HRB21" s="6"/>
      <c r="HRC21" s="6"/>
      <c r="HRJ21" s="6"/>
      <c r="HRK21" s="6"/>
      <c r="HRR21" s="6"/>
      <c r="HRS21" s="6"/>
      <c r="HRZ21" s="6"/>
      <c r="HSA21" s="6"/>
      <c r="HSH21" s="6"/>
      <c r="HSI21" s="6"/>
      <c r="HSP21" s="6"/>
      <c r="HSQ21" s="6"/>
      <c r="HSX21" s="6"/>
      <c r="HSY21" s="6"/>
      <c r="HTF21" s="6"/>
      <c r="HTG21" s="6"/>
      <c r="HTN21" s="6"/>
      <c r="HTO21" s="6"/>
      <c r="HTV21" s="6"/>
      <c r="HTW21" s="6"/>
      <c r="HUD21" s="6"/>
      <c r="HUE21" s="6"/>
      <c r="HUL21" s="6"/>
      <c r="HUM21" s="6"/>
      <c r="HUT21" s="6"/>
      <c r="HUU21" s="6"/>
      <c r="HVB21" s="6"/>
      <c r="HVC21" s="6"/>
      <c r="HVJ21" s="6"/>
      <c r="HVK21" s="6"/>
      <c r="HVR21" s="6"/>
      <c r="HVS21" s="6"/>
      <c r="HVZ21" s="6"/>
      <c r="HWA21" s="6"/>
      <c r="HWH21" s="6"/>
      <c r="HWI21" s="6"/>
      <c r="HWP21" s="6"/>
      <c r="HWQ21" s="6"/>
      <c r="HWX21" s="6"/>
      <c r="HWY21" s="6"/>
      <c r="HXF21" s="6"/>
      <c r="HXG21" s="6"/>
      <c r="HXN21" s="6"/>
      <c r="HXO21" s="6"/>
      <c r="HXV21" s="6"/>
      <c r="HXW21" s="6"/>
      <c r="HYD21" s="6"/>
      <c r="HYE21" s="6"/>
      <c r="HYL21" s="6"/>
      <c r="HYM21" s="6"/>
      <c r="HYT21" s="6"/>
      <c r="HYU21" s="6"/>
      <c r="HZB21" s="6"/>
      <c r="HZC21" s="6"/>
      <c r="HZJ21" s="6"/>
      <c r="HZK21" s="6"/>
      <c r="HZR21" s="6"/>
      <c r="HZS21" s="6"/>
      <c r="HZZ21" s="6"/>
      <c r="IAA21" s="6"/>
      <c r="IAH21" s="6"/>
      <c r="IAI21" s="6"/>
      <c r="IAP21" s="6"/>
      <c r="IAQ21" s="6"/>
      <c r="IAX21" s="6"/>
      <c r="IAY21" s="6"/>
      <c r="IBF21" s="6"/>
      <c r="IBG21" s="6"/>
      <c r="IBN21" s="6"/>
      <c r="IBO21" s="6"/>
      <c r="IBV21" s="6"/>
      <c r="IBW21" s="6"/>
      <c r="ICD21" s="6"/>
      <c r="ICE21" s="6"/>
      <c r="ICL21" s="6"/>
      <c r="ICM21" s="6"/>
      <c r="ICT21" s="6"/>
      <c r="ICU21" s="6"/>
      <c r="IDB21" s="6"/>
      <c r="IDC21" s="6"/>
      <c r="IDJ21" s="6"/>
      <c r="IDK21" s="6"/>
      <c r="IDR21" s="6"/>
      <c r="IDS21" s="6"/>
      <c r="IDZ21" s="6"/>
      <c r="IEA21" s="6"/>
      <c r="IEH21" s="6"/>
      <c r="IEI21" s="6"/>
      <c r="IEP21" s="6"/>
      <c r="IEQ21" s="6"/>
      <c r="IEX21" s="6"/>
      <c r="IEY21" s="6"/>
      <c r="IFF21" s="6"/>
      <c r="IFG21" s="6"/>
      <c r="IFN21" s="6"/>
      <c r="IFO21" s="6"/>
      <c r="IFV21" s="6"/>
      <c r="IFW21" s="6"/>
      <c r="IGD21" s="6"/>
      <c r="IGE21" s="6"/>
      <c r="IGL21" s="6"/>
      <c r="IGM21" s="6"/>
      <c r="IGT21" s="6"/>
      <c r="IGU21" s="6"/>
      <c r="IHB21" s="6"/>
      <c r="IHC21" s="6"/>
      <c r="IHJ21" s="6"/>
      <c r="IHK21" s="6"/>
      <c r="IHR21" s="6"/>
      <c r="IHS21" s="6"/>
      <c r="IHZ21" s="6"/>
      <c r="IIA21" s="6"/>
      <c r="IIH21" s="6"/>
      <c r="III21" s="6"/>
      <c r="IIP21" s="6"/>
      <c r="IIQ21" s="6"/>
      <c r="IIX21" s="6"/>
      <c r="IIY21" s="6"/>
      <c r="IJF21" s="6"/>
      <c r="IJG21" s="6"/>
      <c r="IJN21" s="6"/>
      <c r="IJO21" s="6"/>
      <c r="IJV21" s="6"/>
      <c r="IJW21" s="6"/>
      <c r="IKD21" s="6"/>
      <c r="IKE21" s="6"/>
      <c r="IKL21" s="6"/>
      <c r="IKM21" s="6"/>
      <c r="IKT21" s="6"/>
      <c r="IKU21" s="6"/>
      <c r="ILB21" s="6"/>
      <c r="ILC21" s="6"/>
      <c r="ILJ21" s="6"/>
      <c r="ILK21" s="6"/>
      <c r="ILR21" s="6"/>
      <c r="ILS21" s="6"/>
      <c r="ILZ21" s="6"/>
      <c r="IMA21" s="6"/>
      <c r="IMH21" s="6"/>
      <c r="IMI21" s="6"/>
      <c r="IMP21" s="6"/>
      <c r="IMQ21" s="6"/>
      <c r="IMX21" s="6"/>
      <c r="IMY21" s="6"/>
      <c r="INF21" s="6"/>
      <c r="ING21" s="6"/>
      <c r="INN21" s="6"/>
      <c r="INO21" s="6"/>
      <c r="INV21" s="6"/>
      <c r="INW21" s="6"/>
      <c r="IOD21" s="6"/>
      <c r="IOE21" s="6"/>
      <c r="IOL21" s="6"/>
      <c r="IOM21" s="6"/>
      <c r="IOT21" s="6"/>
      <c r="IOU21" s="6"/>
      <c r="IPB21" s="6"/>
      <c r="IPC21" s="6"/>
      <c r="IPJ21" s="6"/>
      <c r="IPK21" s="6"/>
      <c r="IPR21" s="6"/>
      <c r="IPS21" s="6"/>
      <c r="IPZ21" s="6"/>
      <c r="IQA21" s="6"/>
      <c r="IQH21" s="6"/>
      <c r="IQI21" s="6"/>
      <c r="IQP21" s="6"/>
      <c r="IQQ21" s="6"/>
      <c r="IQX21" s="6"/>
      <c r="IQY21" s="6"/>
      <c r="IRF21" s="6"/>
      <c r="IRG21" s="6"/>
      <c r="IRN21" s="6"/>
      <c r="IRO21" s="6"/>
      <c r="IRV21" s="6"/>
      <c r="IRW21" s="6"/>
      <c r="ISD21" s="6"/>
      <c r="ISE21" s="6"/>
      <c r="ISL21" s="6"/>
      <c r="ISM21" s="6"/>
      <c r="IST21" s="6"/>
      <c r="ISU21" s="6"/>
      <c r="ITB21" s="6"/>
      <c r="ITC21" s="6"/>
      <c r="ITJ21" s="6"/>
      <c r="ITK21" s="6"/>
      <c r="ITR21" s="6"/>
      <c r="ITS21" s="6"/>
      <c r="ITZ21" s="6"/>
      <c r="IUA21" s="6"/>
      <c r="IUH21" s="6"/>
      <c r="IUI21" s="6"/>
      <c r="IUP21" s="6"/>
      <c r="IUQ21" s="6"/>
      <c r="IUX21" s="6"/>
      <c r="IUY21" s="6"/>
      <c r="IVF21" s="6"/>
      <c r="IVG21" s="6"/>
      <c r="IVN21" s="6"/>
      <c r="IVO21" s="6"/>
      <c r="IVV21" s="6"/>
      <c r="IVW21" s="6"/>
      <c r="IWD21" s="6"/>
      <c r="IWE21" s="6"/>
      <c r="IWL21" s="6"/>
      <c r="IWM21" s="6"/>
      <c r="IWT21" s="6"/>
      <c r="IWU21" s="6"/>
      <c r="IXB21" s="6"/>
      <c r="IXC21" s="6"/>
      <c r="IXJ21" s="6"/>
      <c r="IXK21" s="6"/>
      <c r="IXR21" s="6"/>
      <c r="IXS21" s="6"/>
      <c r="IXZ21" s="6"/>
      <c r="IYA21" s="6"/>
      <c r="IYH21" s="6"/>
      <c r="IYI21" s="6"/>
      <c r="IYP21" s="6"/>
      <c r="IYQ21" s="6"/>
      <c r="IYX21" s="6"/>
      <c r="IYY21" s="6"/>
      <c r="IZF21" s="6"/>
      <c r="IZG21" s="6"/>
      <c r="IZN21" s="6"/>
      <c r="IZO21" s="6"/>
      <c r="IZV21" s="6"/>
      <c r="IZW21" s="6"/>
      <c r="JAD21" s="6"/>
      <c r="JAE21" s="6"/>
      <c r="JAL21" s="6"/>
      <c r="JAM21" s="6"/>
      <c r="JAT21" s="6"/>
      <c r="JAU21" s="6"/>
      <c r="JBB21" s="6"/>
      <c r="JBC21" s="6"/>
      <c r="JBJ21" s="6"/>
      <c r="JBK21" s="6"/>
      <c r="JBR21" s="6"/>
      <c r="JBS21" s="6"/>
      <c r="JBZ21" s="6"/>
      <c r="JCA21" s="6"/>
      <c r="JCH21" s="6"/>
      <c r="JCI21" s="6"/>
      <c r="JCP21" s="6"/>
      <c r="JCQ21" s="6"/>
      <c r="JCX21" s="6"/>
      <c r="JCY21" s="6"/>
      <c r="JDF21" s="6"/>
      <c r="JDG21" s="6"/>
      <c r="JDN21" s="6"/>
      <c r="JDO21" s="6"/>
      <c r="JDV21" s="6"/>
      <c r="JDW21" s="6"/>
      <c r="JED21" s="6"/>
      <c r="JEE21" s="6"/>
      <c r="JEL21" s="6"/>
      <c r="JEM21" s="6"/>
      <c r="JET21" s="6"/>
      <c r="JEU21" s="6"/>
      <c r="JFB21" s="6"/>
      <c r="JFC21" s="6"/>
      <c r="JFJ21" s="6"/>
      <c r="JFK21" s="6"/>
      <c r="JFR21" s="6"/>
      <c r="JFS21" s="6"/>
      <c r="JFZ21" s="6"/>
      <c r="JGA21" s="6"/>
      <c r="JGH21" s="6"/>
      <c r="JGI21" s="6"/>
      <c r="JGP21" s="6"/>
      <c r="JGQ21" s="6"/>
      <c r="JGX21" s="6"/>
      <c r="JGY21" s="6"/>
      <c r="JHF21" s="6"/>
      <c r="JHG21" s="6"/>
      <c r="JHN21" s="6"/>
      <c r="JHO21" s="6"/>
      <c r="JHV21" s="6"/>
      <c r="JHW21" s="6"/>
      <c r="JID21" s="6"/>
      <c r="JIE21" s="6"/>
      <c r="JIL21" s="6"/>
      <c r="JIM21" s="6"/>
      <c r="JIT21" s="6"/>
      <c r="JIU21" s="6"/>
      <c r="JJB21" s="6"/>
      <c r="JJC21" s="6"/>
      <c r="JJJ21" s="6"/>
      <c r="JJK21" s="6"/>
      <c r="JJR21" s="6"/>
      <c r="JJS21" s="6"/>
      <c r="JJZ21" s="6"/>
      <c r="JKA21" s="6"/>
      <c r="JKH21" s="6"/>
      <c r="JKI21" s="6"/>
      <c r="JKP21" s="6"/>
      <c r="JKQ21" s="6"/>
      <c r="JKX21" s="6"/>
      <c r="JKY21" s="6"/>
      <c r="JLF21" s="6"/>
      <c r="JLG21" s="6"/>
      <c r="JLN21" s="6"/>
      <c r="JLO21" s="6"/>
      <c r="JLV21" s="6"/>
      <c r="JLW21" s="6"/>
      <c r="JMD21" s="6"/>
      <c r="JME21" s="6"/>
      <c r="JML21" s="6"/>
      <c r="JMM21" s="6"/>
      <c r="JMT21" s="6"/>
      <c r="JMU21" s="6"/>
      <c r="JNB21" s="6"/>
      <c r="JNC21" s="6"/>
      <c r="JNJ21" s="6"/>
      <c r="JNK21" s="6"/>
      <c r="JNR21" s="6"/>
      <c r="JNS21" s="6"/>
      <c r="JNZ21" s="6"/>
      <c r="JOA21" s="6"/>
      <c r="JOH21" s="6"/>
      <c r="JOI21" s="6"/>
      <c r="JOP21" s="6"/>
      <c r="JOQ21" s="6"/>
      <c r="JOX21" s="6"/>
      <c r="JOY21" s="6"/>
      <c r="JPF21" s="6"/>
      <c r="JPG21" s="6"/>
      <c r="JPN21" s="6"/>
      <c r="JPO21" s="6"/>
      <c r="JPV21" s="6"/>
      <c r="JPW21" s="6"/>
      <c r="JQD21" s="6"/>
      <c r="JQE21" s="6"/>
      <c r="JQL21" s="6"/>
      <c r="JQM21" s="6"/>
      <c r="JQT21" s="6"/>
      <c r="JQU21" s="6"/>
      <c r="JRB21" s="6"/>
      <c r="JRC21" s="6"/>
      <c r="JRJ21" s="6"/>
      <c r="JRK21" s="6"/>
      <c r="JRR21" s="6"/>
      <c r="JRS21" s="6"/>
      <c r="JRZ21" s="6"/>
      <c r="JSA21" s="6"/>
      <c r="JSH21" s="6"/>
      <c r="JSI21" s="6"/>
      <c r="JSP21" s="6"/>
      <c r="JSQ21" s="6"/>
      <c r="JSX21" s="6"/>
      <c r="JSY21" s="6"/>
      <c r="JTF21" s="6"/>
      <c r="JTG21" s="6"/>
      <c r="JTN21" s="6"/>
      <c r="JTO21" s="6"/>
      <c r="JTV21" s="6"/>
      <c r="JTW21" s="6"/>
      <c r="JUD21" s="6"/>
      <c r="JUE21" s="6"/>
      <c r="JUL21" s="6"/>
      <c r="JUM21" s="6"/>
      <c r="JUT21" s="6"/>
      <c r="JUU21" s="6"/>
      <c r="JVB21" s="6"/>
      <c r="JVC21" s="6"/>
      <c r="JVJ21" s="6"/>
      <c r="JVK21" s="6"/>
      <c r="JVR21" s="6"/>
      <c r="JVS21" s="6"/>
      <c r="JVZ21" s="6"/>
      <c r="JWA21" s="6"/>
      <c r="JWH21" s="6"/>
      <c r="JWI21" s="6"/>
      <c r="JWP21" s="6"/>
      <c r="JWQ21" s="6"/>
      <c r="JWX21" s="6"/>
      <c r="JWY21" s="6"/>
      <c r="JXF21" s="6"/>
      <c r="JXG21" s="6"/>
      <c r="JXN21" s="6"/>
      <c r="JXO21" s="6"/>
      <c r="JXV21" s="6"/>
      <c r="JXW21" s="6"/>
      <c r="JYD21" s="6"/>
      <c r="JYE21" s="6"/>
      <c r="JYL21" s="6"/>
      <c r="JYM21" s="6"/>
      <c r="JYT21" s="6"/>
      <c r="JYU21" s="6"/>
      <c r="JZB21" s="6"/>
      <c r="JZC21" s="6"/>
      <c r="JZJ21" s="6"/>
      <c r="JZK21" s="6"/>
      <c r="JZR21" s="6"/>
      <c r="JZS21" s="6"/>
      <c r="JZZ21" s="6"/>
      <c r="KAA21" s="6"/>
      <c r="KAH21" s="6"/>
      <c r="KAI21" s="6"/>
      <c r="KAP21" s="6"/>
      <c r="KAQ21" s="6"/>
      <c r="KAX21" s="6"/>
      <c r="KAY21" s="6"/>
      <c r="KBF21" s="6"/>
      <c r="KBG21" s="6"/>
      <c r="KBN21" s="6"/>
      <c r="KBO21" s="6"/>
      <c r="KBV21" s="6"/>
      <c r="KBW21" s="6"/>
      <c r="KCD21" s="6"/>
      <c r="KCE21" s="6"/>
      <c r="KCL21" s="6"/>
      <c r="KCM21" s="6"/>
      <c r="KCT21" s="6"/>
      <c r="KCU21" s="6"/>
      <c r="KDB21" s="6"/>
      <c r="KDC21" s="6"/>
      <c r="KDJ21" s="6"/>
      <c r="KDK21" s="6"/>
      <c r="KDR21" s="6"/>
      <c r="KDS21" s="6"/>
      <c r="KDZ21" s="6"/>
      <c r="KEA21" s="6"/>
      <c r="KEH21" s="6"/>
      <c r="KEI21" s="6"/>
      <c r="KEP21" s="6"/>
      <c r="KEQ21" s="6"/>
      <c r="KEX21" s="6"/>
      <c r="KEY21" s="6"/>
      <c r="KFF21" s="6"/>
      <c r="KFG21" s="6"/>
      <c r="KFN21" s="6"/>
      <c r="KFO21" s="6"/>
      <c r="KFV21" s="6"/>
      <c r="KFW21" s="6"/>
      <c r="KGD21" s="6"/>
      <c r="KGE21" s="6"/>
      <c r="KGL21" s="6"/>
      <c r="KGM21" s="6"/>
      <c r="KGT21" s="6"/>
      <c r="KGU21" s="6"/>
      <c r="KHB21" s="6"/>
      <c r="KHC21" s="6"/>
      <c r="KHJ21" s="6"/>
      <c r="KHK21" s="6"/>
      <c r="KHR21" s="6"/>
      <c r="KHS21" s="6"/>
      <c r="KHZ21" s="6"/>
      <c r="KIA21" s="6"/>
      <c r="KIH21" s="6"/>
      <c r="KII21" s="6"/>
      <c r="KIP21" s="6"/>
      <c r="KIQ21" s="6"/>
      <c r="KIX21" s="6"/>
      <c r="KIY21" s="6"/>
      <c r="KJF21" s="6"/>
      <c r="KJG21" s="6"/>
      <c r="KJN21" s="6"/>
      <c r="KJO21" s="6"/>
      <c r="KJV21" s="6"/>
      <c r="KJW21" s="6"/>
      <c r="KKD21" s="6"/>
      <c r="KKE21" s="6"/>
      <c r="KKL21" s="6"/>
      <c r="KKM21" s="6"/>
      <c r="KKT21" s="6"/>
      <c r="KKU21" s="6"/>
      <c r="KLB21" s="6"/>
      <c r="KLC21" s="6"/>
      <c r="KLJ21" s="6"/>
      <c r="KLK21" s="6"/>
      <c r="KLR21" s="6"/>
      <c r="KLS21" s="6"/>
      <c r="KLZ21" s="6"/>
      <c r="KMA21" s="6"/>
      <c r="KMH21" s="6"/>
      <c r="KMI21" s="6"/>
      <c r="KMP21" s="6"/>
      <c r="KMQ21" s="6"/>
      <c r="KMX21" s="6"/>
      <c r="KMY21" s="6"/>
      <c r="KNF21" s="6"/>
      <c r="KNG21" s="6"/>
      <c r="KNN21" s="6"/>
      <c r="KNO21" s="6"/>
      <c r="KNV21" s="6"/>
      <c r="KNW21" s="6"/>
      <c r="KOD21" s="6"/>
      <c r="KOE21" s="6"/>
      <c r="KOL21" s="6"/>
      <c r="KOM21" s="6"/>
      <c r="KOT21" s="6"/>
      <c r="KOU21" s="6"/>
      <c r="KPB21" s="6"/>
      <c r="KPC21" s="6"/>
      <c r="KPJ21" s="6"/>
      <c r="KPK21" s="6"/>
      <c r="KPR21" s="6"/>
      <c r="KPS21" s="6"/>
      <c r="KPZ21" s="6"/>
      <c r="KQA21" s="6"/>
      <c r="KQH21" s="6"/>
      <c r="KQI21" s="6"/>
      <c r="KQP21" s="6"/>
      <c r="KQQ21" s="6"/>
      <c r="KQX21" s="6"/>
      <c r="KQY21" s="6"/>
      <c r="KRF21" s="6"/>
      <c r="KRG21" s="6"/>
      <c r="KRN21" s="6"/>
      <c r="KRO21" s="6"/>
      <c r="KRV21" s="6"/>
      <c r="KRW21" s="6"/>
      <c r="KSD21" s="6"/>
      <c r="KSE21" s="6"/>
      <c r="KSL21" s="6"/>
      <c r="KSM21" s="6"/>
      <c r="KST21" s="6"/>
      <c r="KSU21" s="6"/>
      <c r="KTB21" s="6"/>
      <c r="KTC21" s="6"/>
      <c r="KTJ21" s="6"/>
      <c r="KTK21" s="6"/>
      <c r="KTR21" s="6"/>
      <c r="KTS21" s="6"/>
      <c r="KTZ21" s="6"/>
      <c r="KUA21" s="6"/>
      <c r="KUH21" s="6"/>
      <c r="KUI21" s="6"/>
      <c r="KUP21" s="6"/>
      <c r="KUQ21" s="6"/>
      <c r="KUX21" s="6"/>
      <c r="KUY21" s="6"/>
      <c r="KVF21" s="6"/>
      <c r="KVG21" s="6"/>
      <c r="KVN21" s="6"/>
      <c r="KVO21" s="6"/>
      <c r="KVV21" s="6"/>
      <c r="KVW21" s="6"/>
      <c r="KWD21" s="6"/>
      <c r="KWE21" s="6"/>
      <c r="KWL21" s="6"/>
      <c r="KWM21" s="6"/>
      <c r="KWT21" s="6"/>
      <c r="KWU21" s="6"/>
      <c r="KXB21" s="6"/>
      <c r="KXC21" s="6"/>
      <c r="KXJ21" s="6"/>
      <c r="KXK21" s="6"/>
      <c r="KXR21" s="6"/>
      <c r="KXS21" s="6"/>
      <c r="KXZ21" s="6"/>
      <c r="KYA21" s="6"/>
      <c r="KYH21" s="6"/>
      <c r="KYI21" s="6"/>
      <c r="KYP21" s="6"/>
      <c r="KYQ21" s="6"/>
      <c r="KYX21" s="6"/>
      <c r="KYY21" s="6"/>
      <c r="KZF21" s="6"/>
      <c r="KZG21" s="6"/>
      <c r="KZN21" s="6"/>
      <c r="KZO21" s="6"/>
      <c r="KZV21" s="6"/>
      <c r="KZW21" s="6"/>
      <c r="LAD21" s="6"/>
      <c r="LAE21" s="6"/>
      <c r="LAL21" s="6"/>
      <c r="LAM21" s="6"/>
      <c r="LAT21" s="6"/>
      <c r="LAU21" s="6"/>
      <c r="LBB21" s="6"/>
      <c r="LBC21" s="6"/>
      <c r="LBJ21" s="6"/>
      <c r="LBK21" s="6"/>
      <c r="LBR21" s="6"/>
      <c r="LBS21" s="6"/>
      <c r="LBZ21" s="6"/>
      <c r="LCA21" s="6"/>
      <c r="LCH21" s="6"/>
      <c r="LCI21" s="6"/>
      <c r="LCP21" s="6"/>
      <c r="LCQ21" s="6"/>
      <c r="LCX21" s="6"/>
      <c r="LCY21" s="6"/>
      <c r="LDF21" s="6"/>
      <c r="LDG21" s="6"/>
      <c r="LDN21" s="6"/>
      <c r="LDO21" s="6"/>
      <c r="LDV21" s="6"/>
      <c r="LDW21" s="6"/>
      <c r="LED21" s="6"/>
      <c r="LEE21" s="6"/>
      <c r="LEL21" s="6"/>
      <c r="LEM21" s="6"/>
      <c r="LET21" s="6"/>
      <c r="LEU21" s="6"/>
      <c r="LFB21" s="6"/>
      <c r="LFC21" s="6"/>
      <c r="LFJ21" s="6"/>
      <c r="LFK21" s="6"/>
      <c r="LFR21" s="6"/>
      <c r="LFS21" s="6"/>
      <c r="LFZ21" s="6"/>
      <c r="LGA21" s="6"/>
      <c r="LGH21" s="6"/>
      <c r="LGI21" s="6"/>
      <c r="LGP21" s="6"/>
      <c r="LGQ21" s="6"/>
      <c r="LGX21" s="6"/>
      <c r="LGY21" s="6"/>
      <c r="LHF21" s="6"/>
      <c r="LHG21" s="6"/>
      <c r="LHN21" s="6"/>
      <c r="LHO21" s="6"/>
      <c r="LHV21" s="6"/>
      <c r="LHW21" s="6"/>
      <c r="LID21" s="6"/>
      <c r="LIE21" s="6"/>
      <c r="LIL21" s="6"/>
      <c r="LIM21" s="6"/>
      <c r="LIT21" s="6"/>
      <c r="LIU21" s="6"/>
      <c r="LJB21" s="6"/>
      <c r="LJC21" s="6"/>
      <c r="LJJ21" s="6"/>
      <c r="LJK21" s="6"/>
      <c r="LJR21" s="6"/>
      <c r="LJS21" s="6"/>
      <c r="LJZ21" s="6"/>
      <c r="LKA21" s="6"/>
      <c r="LKH21" s="6"/>
      <c r="LKI21" s="6"/>
      <c r="LKP21" s="6"/>
      <c r="LKQ21" s="6"/>
      <c r="LKX21" s="6"/>
      <c r="LKY21" s="6"/>
      <c r="LLF21" s="6"/>
      <c r="LLG21" s="6"/>
      <c r="LLN21" s="6"/>
      <c r="LLO21" s="6"/>
      <c r="LLV21" s="6"/>
      <c r="LLW21" s="6"/>
      <c r="LMD21" s="6"/>
      <c r="LME21" s="6"/>
      <c r="LML21" s="6"/>
      <c r="LMM21" s="6"/>
      <c r="LMT21" s="6"/>
      <c r="LMU21" s="6"/>
      <c r="LNB21" s="6"/>
      <c r="LNC21" s="6"/>
      <c r="LNJ21" s="6"/>
      <c r="LNK21" s="6"/>
      <c r="LNR21" s="6"/>
      <c r="LNS21" s="6"/>
      <c r="LNZ21" s="6"/>
      <c r="LOA21" s="6"/>
      <c r="LOH21" s="6"/>
      <c r="LOI21" s="6"/>
      <c r="LOP21" s="6"/>
      <c r="LOQ21" s="6"/>
      <c r="LOX21" s="6"/>
      <c r="LOY21" s="6"/>
      <c r="LPF21" s="6"/>
      <c r="LPG21" s="6"/>
      <c r="LPN21" s="6"/>
      <c r="LPO21" s="6"/>
      <c r="LPV21" s="6"/>
      <c r="LPW21" s="6"/>
      <c r="LQD21" s="6"/>
      <c r="LQE21" s="6"/>
      <c r="LQL21" s="6"/>
      <c r="LQM21" s="6"/>
      <c r="LQT21" s="6"/>
      <c r="LQU21" s="6"/>
      <c r="LRB21" s="6"/>
      <c r="LRC21" s="6"/>
      <c r="LRJ21" s="6"/>
      <c r="LRK21" s="6"/>
      <c r="LRR21" s="6"/>
      <c r="LRS21" s="6"/>
      <c r="LRZ21" s="6"/>
      <c r="LSA21" s="6"/>
      <c r="LSH21" s="6"/>
      <c r="LSI21" s="6"/>
      <c r="LSP21" s="6"/>
      <c r="LSQ21" s="6"/>
      <c r="LSX21" s="6"/>
      <c r="LSY21" s="6"/>
      <c r="LTF21" s="6"/>
      <c r="LTG21" s="6"/>
      <c r="LTN21" s="6"/>
      <c r="LTO21" s="6"/>
      <c r="LTV21" s="6"/>
      <c r="LTW21" s="6"/>
      <c r="LUD21" s="6"/>
      <c r="LUE21" s="6"/>
      <c r="LUL21" s="6"/>
      <c r="LUM21" s="6"/>
      <c r="LUT21" s="6"/>
      <c r="LUU21" s="6"/>
      <c r="LVB21" s="6"/>
      <c r="LVC21" s="6"/>
      <c r="LVJ21" s="6"/>
      <c r="LVK21" s="6"/>
      <c r="LVR21" s="6"/>
      <c r="LVS21" s="6"/>
      <c r="LVZ21" s="6"/>
      <c r="LWA21" s="6"/>
      <c r="LWH21" s="6"/>
      <c r="LWI21" s="6"/>
      <c r="LWP21" s="6"/>
      <c r="LWQ21" s="6"/>
      <c r="LWX21" s="6"/>
      <c r="LWY21" s="6"/>
      <c r="LXF21" s="6"/>
      <c r="LXG21" s="6"/>
      <c r="LXN21" s="6"/>
      <c r="LXO21" s="6"/>
      <c r="LXV21" s="6"/>
      <c r="LXW21" s="6"/>
      <c r="LYD21" s="6"/>
      <c r="LYE21" s="6"/>
      <c r="LYL21" s="6"/>
      <c r="LYM21" s="6"/>
      <c r="LYT21" s="6"/>
      <c r="LYU21" s="6"/>
      <c r="LZB21" s="6"/>
      <c r="LZC21" s="6"/>
      <c r="LZJ21" s="6"/>
      <c r="LZK21" s="6"/>
      <c r="LZR21" s="6"/>
      <c r="LZS21" s="6"/>
      <c r="LZZ21" s="6"/>
      <c r="MAA21" s="6"/>
      <c r="MAH21" s="6"/>
      <c r="MAI21" s="6"/>
      <c r="MAP21" s="6"/>
      <c r="MAQ21" s="6"/>
      <c r="MAX21" s="6"/>
      <c r="MAY21" s="6"/>
      <c r="MBF21" s="6"/>
      <c r="MBG21" s="6"/>
      <c r="MBN21" s="6"/>
      <c r="MBO21" s="6"/>
      <c r="MBV21" s="6"/>
      <c r="MBW21" s="6"/>
      <c r="MCD21" s="6"/>
      <c r="MCE21" s="6"/>
      <c r="MCL21" s="6"/>
      <c r="MCM21" s="6"/>
      <c r="MCT21" s="6"/>
      <c r="MCU21" s="6"/>
      <c r="MDB21" s="6"/>
      <c r="MDC21" s="6"/>
      <c r="MDJ21" s="6"/>
      <c r="MDK21" s="6"/>
      <c r="MDR21" s="6"/>
      <c r="MDS21" s="6"/>
      <c r="MDZ21" s="6"/>
      <c r="MEA21" s="6"/>
      <c r="MEH21" s="6"/>
      <c r="MEI21" s="6"/>
      <c r="MEP21" s="6"/>
      <c r="MEQ21" s="6"/>
      <c r="MEX21" s="6"/>
      <c r="MEY21" s="6"/>
      <c r="MFF21" s="6"/>
      <c r="MFG21" s="6"/>
      <c r="MFN21" s="6"/>
      <c r="MFO21" s="6"/>
      <c r="MFV21" s="6"/>
      <c r="MFW21" s="6"/>
      <c r="MGD21" s="6"/>
      <c r="MGE21" s="6"/>
      <c r="MGL21" s="6"/>
      <c r="MGM21" s="6"/>
      <c r="MGT21" s="6"/>
      <c r="MGU21" s="6"/>
      <c r="MHB21" s="6"/>
      <c r="MHC21" s="6"/>
      <c r="MHJ21" s="6"/>
      <c r="MHK21" s="6"/>
      <c r="MHR21" s="6"/>
      <c r="MHS21" s="6"/>
      <c r="MHZ21" s="6"/>
      <c r="MIA21" s="6"/>
      <c r="MIH21" s="6"/>
      <c r="MII21" s="6"/>
      <c r="MIP21" s="6"/>
      <c r="MIQ21" s="6"/>
      <c r="MIX21" s="6"/>
      <c r="MIY21" s="6"/>
      <c r="MJF21" s="6"/>
      <c r="MJG21" s="6"/>
      <c r="MJN21" s="6"/>
      <c r="MJO21" s="6"/>
      <c r="MJV21" s="6"/>
      <c r="MJW21" s="6"/>
      <c r="MKD21" s="6"/>
      <c r="MKE21" s="6"/>
      <c r="MKL21" s="6"/>
      <c r="MKM21" s="6"/>
      <c r="MKT21" s="6"/>
      <c r="MKU21" s="6"/>
      <c r="MLB21" s="6"/>
      <c r="MLC21" s="6"/>
      <c r="MLJ21" s="6"/>
      <c r="MLK21" s="6"/>
      <c r="MLR21" s="6"/>
      <c r="MLS21" s="6"/>
      <c r="MLZ21" s="6"/>
      <c r="MMA21" s="6"/>
      <c r="MMH21" s="6"/>
      <c r="MMI21" s="6"/>
      <c r="MMP21" s="6"/>
      <c r="MMQ21" s="6"/>
      <c r="MMX21" s="6"/>
      <c r="MMY21" s="6"/>
      <c r="MNF21" s="6"/>
      <c r="MNG21" s="6"/>
      <c r="MNN21" s="6"/>
      <c r="MNO21" s="6"/>
      <c r="MNV21" s="6"/>
      <c r="MNW21" s="6"/>
      <c r="MOD21" s="6"/>
      <c r="MOE21" s="6"/>
      <c r="MOL21" s="6"/>
      <c r="MOM21" s="6"/>
      <c r="MOT21" s="6"/>
      <c r="MOU21" s="6"/>
      <c r="MPB21" s="6"/>
      <c r="MPC21" s="6"/>
      <c r="MPJ21" s="6"/>
      <c r="MPK21" s="6"/>
      <c r="MPR21" s="6"/>
      <c r="MPS21" s="6"/>
      <c r="MPZ21" s="6"/>
      <c r="MQA21" s="6"/>
      <c r="MQH21" s="6"/>
      <c r="MQI21" s="6"/>
      <c r="MQP21" s="6"/>
      <c r="MQQ21" s="6"/>
      <c r="MQX21" s="6"/>
      <c r="MQY21" s="6"/>
      <c r="MRF21" s="6"/>
      <c r="MRG21" s="6"/>
      <c r="MRN21" s="6"/>
      <c r="MRO21" s="6"/>
      <c r="MRV21" s="6"/>
      <c r="MRW21" s="6"/>
      <c r="MSD21" s="6"/>
      <c r="MSE21" s="6"/>
      <c r="MSL21" s="6"/>
      <c r="MSM21" s="6"/>
      <c r="MST21" s="6"/>
      <c r="MSU21" s="6"/>
      <c r="MTB21" s="6"/>
      <c r="MTC21" s="6"/>
      <c r="MTJ21" s="6"/>
      <c r="MTK21" s="6"/>
      <c r="MTR21" s="6"/>
      <c r="MTS21" s="6"/>
      <c r="MTZ21" s="6"/>
      <c r="MUA21" s="6"/>
      <c r="MUH21" s="6"/>
      <c r="MUI21" s="6"/>
      <c r="MUP21" s="6"/>
      <c r="MUQ21" s="6"/>
      <c r="MUX21" s="6"/>
      <c r="MUY21" s="6"/>
      <c r="MVF21" s="6"/>
      <c r="MVG21" s="6"/>
      <c r="MVN21" s="6"/>
      <c r="MVO21" s="6"/>
      <c r="MVV21" s="6"/>
      <c r="MVW21" s="6"/>
      <c r="MWD21" s="6"/>
      <c r="MWE21" s="6"/>
      <c r="MWL21" s="6"/>
      <c r="MWM21" s="6"/>
      <c r="MWT21" s="6"/>
      <c r="MWU21" s="6"/>
      <c r="MXB21" s="6"/>
      <c r="MXC21" s="6"/>
      <c r="MXJ21" s="6"/>
      <c r="MXK21" s="6"/>
      <c r="MXR21" s="6"/>
      <c r="MXS21" s="6"/>
      <c r="MXZ21" s="6"/>
      <c r="MYA21" s="6"/>
      <c r="MYH21" s="6"/>
      <c r="MYI21" s="6"/>
      <c r="MYP21" s="6"/>
      <c r="MYQ21" s="6"/>
      <c r="MYX21" s="6"/>
      <c r="MYY21" s="6"/>
      <c r="MZF21" s="6"/>
      <c r="MZG21" s="6"/>
      <c r="MZN21" s="6"/>
      <c r="MZO21" s="6"/>
      <c r="MZV21" s="6"/>
      <c r="MZW21" s="6"/>
      <c r="NAD21" s="6"/>
      <c r="NAE21" s="6"/>
      <c r="NAL21" s="6"/>
      <c r="NAM21" s="6"/>
      <c r="NAT21" s="6"/>
      <c r="NAU21" s="6"/>
      <c r="NBB21" s="6"/>
      <c r="NBC21" s="6"/>
      <c r="NBJ21" s="6"/>
      <c r="NBK21" s="6"/>
      <c r="NBR21" s="6"/>
      <c r="NBS21" s="6"/>
      <c r="NBZ21" s="6"/>
      <c r="NCA21" s="6"/>
      <c r="NCH21" s="6"/>
      <c r="NCI21" s="6"/>
      <c r="NCP21" s="6"/>
      <c r="NCQ21" s="6"/>
      <c r="NCX21" s="6"/>
      <c r="NCY21" s="6"/>
      <c r="NDF21" s="6"/>
      <c r="NDG21" s="6"/>
      <c r="NDN21" s="6"/>
      <c r="NDO21" s="6"/>
      <c r="NDV21" s="6"/>
      <c r="NDW21" s="6"/>
      <c r="NED21" s="6"/>
      <c r="NEE21" s="6"/>
      <c r="NEL21" s="6"/>
      <c r="NEM21" s="6"/>
      <c r="NET21" s="6"/>
      <c r="NEU21" s="6"/>
      <c r="NFB21" s="6"/>
      <c r="NFC21" s="6"/>
      <c r="NFJ21" s="6"/>
      <c r="NFK21" s="6"/>
      <c r="NFR21" s="6"/>
      <c r="NFS21" s="6"/>
      <c r="NFZ21" s="6"/>
      <c r="NGA21" s="6"/>
      <c r="NGH21" s="6"/>
      <c r="NGI21" s="6"/>
      <c r="NGP21" s="6"/>
      <c r="NGQ21" s="6"/>
      <c r="NGX21" s="6"/>
      <c r="NGY21" s="6"/>
      <c r="NHF21" s="6"/>
      <c r="NHG21" s="6"/>
      <c r="NHN21" s="6"/>
      <c r="NHO21" s="6"/>
      <c r="NHV21" s="6"/>
      <c r="NHW21" s="6"/>
      <c r="NID21" s="6"/>
      <c r="NIE21" s="6"/>
      <c r="NIL21" s="6"/>
      <c r="NIM21" s="6"/>
      <c r="NIT21" s="6"/>
      <c r="NIU21" s="6"/>
      <c r="NJB21" s="6"/>
      <c r="NJC21" s="6"/>
      <c r="NJJ21" s="6"/>
      <c r="NJK21" s="6"/>
      <c r="NJR21" s="6"/>
      <c r="NJS21" s="6"/>
      <c r="NJZ21" s="6"/>
      <c r="NKA21" s="6"/>
      <c r="NKH21" s="6"/>
      <c r="NKI21" s="6"/>
      <c r="NKP21" s="6"/>
      <c r="NKQ21" s="6"/>
      <c r="NKX21" s="6"/>
      <c r="NKY21" s="6"/>
      <c r="NLF21" s="6"/>
      <c r="NLG21" s="6"/>
      <c r="NLN21" s="6"/>
      <c r="NLO21" s="6"/>
      <c r="NLV21" s="6"/>
      <c r="NLW21" s="6"/>
      <c r="NMD21" s="6"/>
      <c r="NME21" s="6"/>
      <c r="NML21" s="6"/>
      <c r="NMM21" s="6"/>
      <c r="NMT21" s="6"/>
      <c r="NMU21" s="6"/>
      <c r="NNB21" s="6"/>
      <c r="NNC21" s="6"/>
      <c r="NNJ21" s="6"/>
      <c r="NNK21" s="6"/>
      <c r="NNR21" s="6"/>
      <c r="NNS21" s="6"/>
      <c r="NNZ21" s="6"/>
      <c r="NOA21" s="6"/>
      <c r="NOH21" s="6"/>
      <c r="NOI21" s="6"/>
      <c r="NOP21" s="6"/>
      <c r="NOQ21" s="6"/>
      <c r="NOX21" s="6"/>
      <c r="NOY21" s="6"/>
      <c r="NPF21" s="6"/>
      <c r="NPG21" s="6"/>
      <c r="NPN21" s="6"/>
      <c r="NPO21" s="6"/>
      <c r="NPV21" s="6"/>
      <c r="NPW21" s="6"/>
      <c r="NQD21" s="6"/>
      <c r="NQE21" s="6"/>
      <c r="NQL21" s="6"/>
      <c r="NQM21" s="6"/>
      <c r="NQT21" s="6"/>
      <c r="NQU21" s="6"/>
      <c r="NRB21" s="6"/>
      <c r="NRC21" s="6"/>
      <c r="NRJ21" s="6"/>
      <c r="NRK21" s="6"/>
      <c r="NRR21" s="6"/>
      <c r="NRS21" s="6"/>
      <c r="NRZ21" s="6"/>
      <c r="NSA21" s="6"/>
      <c r="NSH21" s="6"/>
      <c r="NSI21" s="6"/>
      <c r="NSP21" s="6"/>
      <c r="NSQ21" s="6"/>
      <c r="NSX21" s="6"/>
      <c r="NSY21" s="6"/>
      <c r="NTF21" s="6"/>
      <c r="NTG21" s="6"/>
      <c r="NTN21" s="6"/>
      <c r="NTO21" s="6"/>
      <c r="NTV21" s="6"/>
      <c r="NTW21" s="6"/>
      <c r="NUD21" s="6"/>
      <c r="NUE21" s="6"/>
      <c r="NUL21" s="6"/>
      <c r="NUM21" s="6"/>
      <c r="NUT21" s="6"/>
      <c r="NUU21" s="6"/>
      <c r="NVB21" s="6"/>
      <c r="NVC21" s="6"/>
      <c r="NVJ21" s="6"/>
      <c r="NVK21" s="6"/>
      <c r="NVR21" s="6"/>
      <c r="NVS21" s="6"/>
      <c r="NVZ21" s="6"/>
      <c r="NWA21" s="6"/>
      <c r="NWH21" s="6"/>
      <c r="NWI21" s="6"/>
      <c r="NWP21" s="6"/>
      <c r="NWQ21" s="6"/>
      <c r="NWX21" s="6"/>
      <c r="NWY21" s="6"/>
      <c r="NXF21" s="6"/>
      <c r="NXG21" s="6"/>
      <c r="NXN21" s="6"/>
      <c r="NXO21" s="6"/>
      <c r="NXV21" s="6"/>
      <c r="NXW21" s="6"/>
      <c r="NYD21" s="6"/>
      <c r="NYE21" s="6"/>
      <c r="NYL21" s="6"/>
      <c r="NYM21" s="6"/>
      <c r="NYT21" s="6"/>
      <c r="NYU21" s="6"/>
      <c r="NZB21" s="6"/>
      <c r="NZC21" s="6"/>
      <c r="NZJ21" s="6"/>
      <c r="NZK21" s="6"/>
      <c r="NZR21" s="6"/>
      <c r="NZS21" s="6"/>
      <c r="NZZ21" s="6"/>
      <c r="OAA21" s="6"/>
      <c r="OAH21" s="6"/>
      <c r="OAI21" s="6"/>
      <c r="OAP21" s="6"/>
      <c r="OAQ21" s="6"/>
      <c r="OAX21" s="6"/>
      <c r="OAY21" s="6"/>
      <c r="OBF21" s="6"/>
      <c r="OBG21" s="6"/>
      <c r="OBN21" s="6"/>
      <c r="OBO21" s="6"/>
      <c r="OBV21" s="6"/>
      <c r="OBW21" s="6"/>
      <c r="OCD21" s="6"/>
      <c r="OCE21" s="6"/>
      <c r="OCL21" s="6"/>
      <c r="OCM21" s="6"/>
      <c r="OCT21" s="6"/>
      <c r="OCU21" s="6"/>
      <c r="ODB21" s="6"/>
      <c r="ODC21" s="6"/>
      <c r="ODJ21" s="6"/>
      <c r="ODK21" s="6"/>
      <c r="ODR21" s="6"/>
      <c r="ODS21" s="6"/>
      <c r="ODZ21" s="6"/>
      <c r="OEA21" s="6"/>
      <c r="OEH21" s="6"/>
      <c r="OEI21" s="6"/>
      <c r="OEP21" s="6"/>
      <c r="OEQ21" s="6"/>
      <c r="OEX21" s="6"/>
      <c r="OEY21" s="6"/>
      <c r="OFF21" s="6"/>
      <c r="OFG21" s="6"/>
      <c r="OFN21" s="6"/>
      <c r="OFO21" s="6"/>
      <c r="OFV21" s="6"/>
      <c r="OFW21" s="6"/>
      <c r="OGD21" s="6"/>
      <c r="OGE21" s="6"/>
      <c r="OGL21" s="6"/>
      <c r="OGM21" s="6"/>
      <c r="OGT21" s="6"/>
      <c r="OGU21" s="6"/>
      <c r="OHB21" s="6"/>
      <c r="OHC21" s="6"/>
      <c r="OHJ21" s="6"/>
      <c r="OHK21" s="6"/>
      <c r="OHR21" s="6"/>
      <c r="OHS21" s="6"/>
      <c r="OHZ21" s="6"/>
      <c r="OIA21" s="6"/>
      <c r="OIH21" s="6"/>
      <c r="OII21" s="6"/>
      <c r="OIP21" s="6"/>
      <c r="OIQ21" s="6"/>
      <c r="OIX21" s="6"/>
      <c r="OIY21" s="6"/>
      <c r="OJF21" s="6"/>
      <c r="OJG21" s="6"/>
      <c r="OJN21" s="6"/>
      <c r="OJO21" s="6"/>
      <c r="OJV21" s="6"/>
      <c r="OJW21" s="6"/>
      <c r="OKD21" s="6"/>
      <c r="OKE21" s="6"/>
      <c r="OKL21" s="6"/>
      <c r="OKM21" s="6"/>
      <c r="OKT21" s="6"/>
      <c r="OKU21" s="6"/>
      <c r="OLB21" s="6"/>
      <c r="OLC21" s="6"/>
      <c r="OLJ21" s="6"/>
      <c r="OLK21" s="6"/>
      <c r="OLR21" s="6"/>
      <c r="OLS21" s="6"/>
      <c r="OLZ21" s="6"/>
      <c r="OMA21" s="6"/>
      <c r="OMH21" s="6"/>
      <c r="OMI21" s="6"/>
      <c r="OMP21" s="6"/>
      <c r="OMQ21" s="6"/>
      <c r="OMX21" s="6"/>
      <c r="OMY21" s="6"/>
      <c r="ONF21" s="6"/>
      <c r="ONG21" s="6"/>
      <c r="ONN21" s="6"/>
      <c r="ONO21" s="6"/>
      <c r="ONV21" s="6"/>
      <c r="ONW21" s="6"/>
      <c r="OOD21" s="6"/>
      <c r="OOE21" s="6"/>
      <c r="OOL21" s="6"/>
      <c r="OOM21" s="6"/>
      <c r="OOT21" s="6"/>
      <c r="OOU21" s="6"/>
      <c r="OPB21" s="6"/>
      <c r="OPC21" s="6"/>
      <c r="OPJ21" s="6"/>
      <c r="OPK21" s="6"/>
      <c r="OPR21" s="6"/>
      <c r="OPS21" s="6"/>
      <c r="OPZ21" s="6"/>
      <c r="OQA21" s="6"/>
      <c r="OQH21" s="6"/>
      <c r="OQI21" s="6"/>
      <c r="OQP21" s="6"/>
      <c r="OQQ21" s="6"/>
      <c r="OQX21" s="6"/>
      <c r="OQY21" s="6"/>
      <c r="ORF21" s="6"/>
      <c r="ORG21" s="6"/>
      <c r="ORN21" s="6"/>
      <c r="ORO21" s="6"/>
      <c r="ORV21" s="6"/>
      <c r="ORW21" s="6"/>
      <c r="OSD21" s="6"/>
      <c r="OSE21" s="6"/>
      <c r="OSL21" s="6"/>
      <c r="OSM21" s="6"/>
      <c r="OST21" s="6"/>
      <c r="OSU21" s="6"/>
      <c r="OTB21" s="6"/>
      <c r="OTC21" s="6"/>
      <c r="OTJ21" s="6"/>
      <c r="OTK21" s="6"/>
      <c r="OTR21" s="6"/>
      <c r="OTS21" s="6"/>
      <c r="OTZ21" s="6"/>
      <c r="OUA21" s="6"/>
      <c r="OUH21" s="6"/>
      <c r="OUI21" s="6"/>
      <c r="OUP21" s="6"/>
      <c r="OUQ21" s="6"/>
      <c r="OUX21" s="6"/>
      <c r="OUY21" s="6"/>
      <c r="OVF21" s="6"/>
      <c r="OVG21" s="6"/>
      <c r="OVN21" s="6"/>
      <c r="OVO21" s="6"/>
      <c r="OVV21" s="6"/>
      <c r="OVW21" s="6"/>
      <c r="OWD21" s="6"/>
      <c r="OWE21" s="6"/>
      <c r="OWL21" s="6"/>
      <c r="OWM21" s="6"/>
      <c r="OWT21" s="6"/>
      <c r="OWU21" s="6"/>
      <c r="OXB21" s="6"/>
      <c r="OXC21" s="6"/>
      <c r="OXJ21" s="6"/>
      <c r="OXK21" s="6"/>
      <c r="OXR21" s="6"/>
      <c r="OXS21" s="6"/>
      <c r="OXZ21" s="6"/>
      <c r="OYA21" s="6"/>
      <c r="OYH21" s="6"/>
      <c r="OYI21" s="6"/>
      <c r="OYP21" s="6"/>
      <c r="OYQ21" s="6"/>
      <c r="OYX21" s="6"/>
      <c r="OYY21" s="6"/>
      <c r="OZF21" s="6"/>
      <c r="OZG21" s="6"/>
      <c r="OZN21" s="6"/>
      <c r="OZO21" s="6"/>
      <c r="OZV21" s="6"/>
      <c r="OZW21" s="6"/>
      <c r="PAD21" s="6"/>
      <c r="PAE21" s="6"/>
      <c r="PAL21" s="6"/>
      <c r="PAM21" s="6"/>
      <c r="PAT21" s="6"/>
      <c r="PAU21" s="6"/>
      <c r="PBB21" s="6"/>
      <c r="PBC21" s="6"/>
      <c r="PBJ21" s="6"/>
      <c r="PBK21" s="6"/>
      <c r="PBR21" s="6"/>
      <c r="PBS21" s="6"/>
      <c r="PBZ21" s="6"/>
      <c r="PCA21" s="6"/>
      <c r="PCH21" s="6"/>
      <c r="PCI21" s="6"/>
      <c r="PCP21" s="6"/>
      <c r="PCQ21" s="6"/>
      <c r="PCX21" s="6"/>
      <c r="PCY21" s="6"/>
      <c r="PDF21" s="6"/>
      <c r="PDG21" s="6"/>
      <c r="PDN21" s="6"/>
      <c r="PDO21" s="6"/>
      <c r="PDV21" s="6"/>
      <c r="PDW21" s="6"/>
      <c r="PED21" s="6"/>
      <c r="PEE21" s="6"/>
      <c r="PEL21" s="6"/>
      <c r="PEM21" s="6"/>
      <c r="PET21" s="6"/>
      <c r="PEU21" s="6"/>
      <c r="PFB21" s="6"/>
      <c r="PFC21" s="6"/>
      <c r="PFJ21" s="6"/>
      <c r="PFK21" s="6"/>
      <c r="PFR21" s="6"/>
      <c r="PFS21" s="6"/>
      <c r="PFZ21" s="6"/>
      <c r="PGA21" s="6"/>
      <c r="PGH21" s="6"/>
      <c r="PGI21" s="6"/>
      <c r="PGP21" s="6"/>
      <c r="PGQ21" s="6"/>
      <c r="PGX21" s="6"/>
      <c r="PGY21" s="6"/>
      <c r="PHF21" s="6"/>
      <c r="PHG21" s="6"/>
      <c r="PHN21" s="6"/>
      <c r="PHO21" s="6"/>
      <c r="PHV21" s="6"/>
      <c r="PHW21" s="6"/>
      <c r="PID21" s="6"/>
      <c r="PIE21" s="6"/>
      <c r="PIL21" s="6"/>
      <c r="PIM21" s="6"/>
      <c r="PIT21" s="6"/>
      <c r="PIU21" s="6"/>
      <c r="PJB21" s="6"/>
      <c r="PJC21" s="6"/>
      <c r="PJJ21" s="6"/>
      <c r="PJK21" s="6"/>
      <c r="PJR21" s="6"/>
      <c r="PJS21" s="6"/>
      <c r="PJZ21" s="6"/>
      <c r="PKA21" s="6"/>
      <c r="PKH21" s="6"/>
      <c r="PKI21" s="6"/>
      <c r="PKP21" s="6"/>
      <c r="PKQ21" s="6"/>
      <c r="PKX21" s="6"/>
      <c r="PKY21" s="6"/>
      <c r="PLF21" s="6"/>
      <c r="PLG21" s="6"/>
      <c r="PLN21" s="6"/>
      <c r="PLO21" s="6"/>
      <c r="PLV21" s="6"/>
      <c r="PLW21" s="6"/>
      <c r="PMD21" s="6"/>
      <c r="PME21" s="6"/>
      <c r="PML21" s="6"/>
      <c r="PMM21" s="6"/>
      <c r="PMT21" s="6"/>
      <c r="PMU21" s="6"/>
      <c r="PNB21" s="6"/>
      <c r="PNC21" s="6"/>
      <c r="PNJ21" s="6"/>
      <c r="PNK21" s="6"/>
      <c r="PNR21" s="6"/>
      <c r="PNS21" s="6"/>
      <c r="PNZ21" s="6"/>
      <c r="POA21" s="6"/>
      <c r="POH21" s="6"/>
      <c r="POI21" s="6"/>
      <c r="POP21" s="6"/>
      <c r="POQ21" s="6"/>
      <c r="POX21" s="6"/>
      <c r="POY21" s="6"/>
      <c r="PPF21" s="6"/>
      <c r="PPG21" s="6"/>
      <c r="PPN21" s="6"/>
      <c r="PPO21" s="6"/>
      <c r="PPV21" s="6"/>
      <c r="PPW21" s="6"/>
      <c r="PQD21" s="6"/>
      <c r="PQE21" s="6"/>
      <c r="PQL21" s="6"/>
      <c r="PQM21" s="6"/>
      <c r="PQT21" s="6"/>
      <c r="PQU21" s="6"/>
      <c r="PRB21" s="6"/>
      <c r="PRC21" s="6"/>
      <c r="PRJ21" s="6"/>
      <c r="PRK21" s="6"/>
      <c r="PRR21" s="6"/>
      <c r="PRS21" s="6"/>
      <c r="PRZ21" s="6"/>
      <c r="PSA21" s="6"/>
      <c r="PSH21" s="6"/>
      <c r="PSI21" s="6"/>
      <c r="PSP21" s="6"/>
      <c r="PSQ21" s="6"/>
      <c r="PSX21" s="6"/>
      <c r="PSY21" s="6"/>
      <c r="PTF21" s="6"/>
      <c r="PTG21" s="6"/>
      <c r="PTN21" s="6"/>
      <c r="PTO21" s="6"/>
      <c r="PTV21" s="6"/>
      <c r="PTW21" s="6"/>
      <c r="PUD21" s="6"/>
      <c r="PUE21" s="6"/>
      <c r="PUL21" s="6"/>
      <c r="PUM21" s="6"/>
      <c r="PUT21" s="6"/>
      <c r="PUU21" s="6"/>
      <c r="PVB21" s="6"/>
      <c r="PVC21" s="6"/>
      <c r="PVJ21" s="6"/>
      <c r="PVK21" s="6"/>
      <c r="PVR21" s="6"/>
      <c r="PVS21" s="6"/>
      <c r="PVZ21" s="6"/>
      <c r="PWA21" s="6"/>
      <c r="PWH21" s="6"/>
      <c r="PWI21" s="6"/>
      <c r="PWP21" s="6"/>
      <c r="PWQ21" s="6"/>
      <c r="PWX21" s="6"/>
      <c r="PWY21" s="6"/>
      <c r="PXF21" s="6"/>
      <c r="PXG21" s="6"/>
      <c r="PXN21" s="6"/>
      <c r="PXO21" s="6"/>
      <c r="PXV21" s="6"/>
      <c r="PXW21" s="6"/>
      <c r="PYD21" s="6"/>
      <c r="PYE21" s="6"/>
      <c r="PYL21" s="6"/>
      <c r="PYM21" s="6"/>
      <c r="PYT21" s="6"/>
      <c r="PYU21" s="6"/>
      <c r="PZB21" s="6"/>
      <c r="PZC21" s="6"/>
      <c r="PZJ21" s="6"/>
      <c r="PZK21" s="6"/>
      <c r="PZR21" s="6"/>
      <c r="PZS21" s="6"/>
      <c r="PZZ21" s="6"/>
      <c r="QAA21" s="6"/>
      <c r="QAH21" s="6"/>
      <c r="QAI21" s="6"/>
      <c r="QAP21" s="6"/>
      <c r="QAQ21" s="6"/>
      <c r="QAX21" s="6"/>
      <c r="QAY21" s="6"/>
      <c r="QBF21" s="6"/>
      <c r="QBG21" s="6"/>
      <c r="QBN21" s="6"/>
      <c r="QBO21" s="6"/>
      <c r="QBV21" s="6"/>
      <c r="QBW21" s="6"/>
      <c r="QCD21" s="6"/>
      <c r="QCE21" s="6"/>
      <c r="QCL21" s="6"/>
      <c r="QCM21" s="6"/>
      <c r="QCT21" s="6"/>
      <c r="QCU21" s="6"/>
      <c r="QDB21" s="6"/>
      <c r="QDC21" s="6"/>
      <c r="QDJ21" s="6"/>
      <c r="QDK21" s="6"/>
      <c r="QDR21" s="6"/>
      <c r="QDS21" s="6"/>
      <c r="QDZ21" s="6"/>
      <c r="QEA21" s="6"/>
      <c r="QEH21" s="6"/>
      <c r="QEI21" s="6"/>
      <c r="QEP21" s="6"/>
      <c r="QEQ21" s="6"/>
      <c r="QEX21" s="6"/>
      <c r="QEY21" s="6"/>
      <c r="QFF21" s="6"/>
      <c r="QFG21" s="6"/>
      <c r="QFN21" s="6"/>
      <c r="QFO21" s="6"/>
      <c r="QFV21" s="6"/>
      <c r="QFW21" s="6"/>
      <c r="QGD21" s="6"/>
      <c r="QGE21" s="6"/>
      <c r="QGL21" s="6"/>
      <c r="QGM21" s="6"/>
      <c r="QGT21" s="6"/>
      <c r="QGU21" s="6"/>
      <c r="QHB21" s="6"/>
      <c r="QHC21" s="6"/>
      <c r="QHJ21" s="6"/>
      <c r="QHK21" s="6"/>
      <c r="QHR21" s="6"/>
      <c r="QHS21" s="6"/>
      <c r="QHZ21" s="6"/>
      <c r="QIA21" s="6"/>
      <c r="QIH21" s="6"/>
      <c r="QII21" s="6"/>
      <c r="QIP21" s="6"/>
      <c r="QIQ21" s="6"/>
      <c r="QIX21" s="6"/>
      <c r="QIY21" s="6"/>
      <c r="QJF21" s="6"/>
      <c r="QJG21" s="6"/>
      <c r="QJN21" s="6"/>
      <c r="QJO21" s="6"/>
      <c r="QJV21" s="6"/>
      <c r="QJW21" s="6"/>
      <c r="QKD21" s="6"/>
      <c r="QKE21" s="6"/>
      <c r="QKL21" s="6"/>
      <c r="QKM21" s="6"/>
      <c r="QKT21" s="6"/>
      <c r="QKU21" s="6"/>
      <c r="QLB21" s="6"/>
      <c r="QLC21" s="6"/>
      <c r="QLJ21" s="6"/>
      <c r="QLK21" s="6"/>
      <c r="QLR21" s="6"/>
      <c r="QLS21" s="6"/>
      <c r="QLZ21" s="6"/>
      <c r="QMA21" s="6"/>
      <c r="QMH21" s="6"/>
      <c r="QMI21" s="6"/>
      <c r="QMP21" s="6"/>
      <c r="QMQ21" s="6"/>
      <c r="QMX21" s="6"/>
      <c r="QMY21" s="6"/>
      <c r="QNF21" s="6"/>
      <c r="QNG21" s="6"/>
      <c r="QNN21" s="6"/>
      <c r="QNO21" s="6"/>
      <c r="QNV21" s="6"/>
      <c r="QNW21" s="6"/>
      <c r="QOD21" s="6"/>
      <c r="QOE21" s="6"/>
      <c r="QOL21" s="6"/>
      <c r="QOM21" s="6"/>
      <c r="QOT21" s="6"/>
      <c r="QOU21" s="6"/>
      <c r="QPB21" s="6"/>
      <c r="QPC21" s="6"/>
      <c r="QPJ21" s="6"/>
      <c r="QPK21" s="6"/>
      <c r="QPR21" s="6"/>
      <c r="QPS21" s="6"/>
      <c r="QPZ21" s="6"/>
      <c r="QQA21" s="6"/>
      <c r="QQH21" s="6"/>
      <c r="QQI21" s="6"/>
      <c r="QQP21" s="6"/>
      <c r="QQQ21" s="6"/>
      <c r="QQX21" s="6"/>
      <c r="QQY21" s="6"/>
      <c r="QRF21" s="6"/>
      <c r="QRG21" s="6"/>
      <c r="QRN21" s="6"/>
      <c r="QRO21" s="6"/>
      <c r="QRV21" s="6"/>
      <c r="QRW21" s="6"/>
      <c r="QSD21" s="6"/>
      <c r="QSE21" s="6"/>
      <c r="QSL21" s="6"/>
      <c r="QSM21" s="6"/>
      <c r="QST21" s="6"/>
      <c r="QSU21" s="6"/>
      <c r="QTB21" s="6"/>
      <c r="QTC21" s="6"/>
      <c r="QTJ21" s="6"/>
      <c r="QTK21" s="6"/>
      <c r="QTR21" s="6"/>
      <c r="QTS21" s="6"/>
      <c r="QTZ21" s="6"/>
      <c r="QUA21" s="6"/>
      <c r="QUH21" s="6"/>
      <c r="QUI21" s="6"/>
      <c r="QUP21" s="6"/>
      <c r="QUQ21" s="6"/>
      <c r="QUX21" s="6"/>
      <c r="QUY21" s="6"/>
      <c r="QVF21" s="6"/>
      <c r="QVG21" s="6"/>
      <c r="QVN21" s="6"/>
      <c r="QVO21" s="6"/>
      <c r="QVV21" s="6"/>
      <c r="QVW21" s="6"/>
      <c r="QWD21" s="6"/>
      <c r="QWE21" s="6"/>
      <c r="QWL21" s="6"/>
      <c r="QWM21" s="6"/>
      <c r="QWT21" s="6"/>
      <c r="QWU21" s="6"/>
      <c r="QXB21" s="6"/>
      <c r="QXC21" s="6"/>
      <c r="QXJ21" s="6"/>
      <c r="QXK21" s="6"/>
      <c r="QXR21" s="6"/>
      <c r="QXS21" s="6"/>
      <c r="QXZ21" s="6"/>
      <c r="QYA21" s="6"/>
      <c r="QYH21" s="6"/>
      <c r="QYI21" s="6"/>
      <c r="QYP21" s="6"/>
      <c r="QYQ21" s="6"/>
      <c r="QYX21" s="6"/>
      <c r="QYY21" s="6"/>
      <c r="QZF21" s="6"/>
      <c r="QZG21" s="6"/>
      <c r="QZN21" s="6"/>
      <c r="QZO21" s="6"/>
      <c r="QZV21" s="6"/>
      <c r="QZW21" s="6"/>
      <c r="RAD21" s="6"/>
      <c r="RAE21" s="6"/>
      <c r="RAL21" s="6"/>
      <c r="RAM21" s="6"/>
      <c r="RAT21" s="6"/>
      <c r="RAU21" s="6"/>
      <c r="RBB21" s="6"/>
      <c r="RBC21" s="6"/>
      <c r="RBJ21" s="6"/>
      <c r="RBK21" s="6"/>
      <c r="RBR21" s="6"/>
      <c r="RBS21" s="6"/>
      <c r="RBZ21" s="6"/>
      <c r="RCA21" s="6"/>
      <c r="RCH21" s="6"/>
      <c r="RCI21" s="6"/>
      <c r="RCP21" s="6"/>
      <c r="RCQ21" s="6"/>
      <c r="RCX21" s="6"/>
      <c r="RCY21" s="6"/>
      <c r="RDF21" s="6"/>
      <c r="RDG21" s="6"/>
      <c r="RDN21" s="6"/>
      <c r="RDO21" s="6"/>
      <c r="RDV21" s="6"/>
      <c r="RDW21" s="6"/>
      <c r="RED21" s="6"/>
      <c r="REE21" s="6"/>
      <c r="REL21" s="6"/>
      <c r="REM21" s="6"/>
      <c r="RET21" s="6"/>
      <c r="REU21" s="6"/>
      <c r="RFB21" s="6"/>
      <c r="RFC21" s="6"/>
      <c r="RFJ21" s="6"/>
      <c r="RFK21" s="6"/>
      <c r="RFR21" s="6"/>
      <c r="RFS21" s="6"/>
      <c r="RFZ21" s="6"/>
      <c r="RGA21" s="6"/>
      <c r="RGH21" s="6"/>
      <c r="RGI21" s="6"/>
      <c r="RGP21" s="6"/>
      <c r="RGQ21" s="6"/>
      <c r="RGX21" s="6"/>
      <c r="RGY21" s="6"/>
      <c r="RHF21" s="6"/>
      <c r="RHG21" s="6"/>
      <c r="RHN21" s="6"/>
      <c r="RHO21" s="6"/>
      <c r="RHV21" s="6"/>
      <c r="RHW21" s="6"/>
      <c r="RID21" s="6"/>
      <c r="RIE21" s="6"/>
      <c r="RIL21" s="6"/>
      <c r="RIM21" s="6"/>
      <c r="RIT21" s="6"/>
      <c r="RIU21" s="6"/>
      <c r="RJB21" s="6"/>
      <c r="RJC21" s="6"/>
      <c r="RJJ21" s="6"/>
      <c r="RJK21" s="6"/>
      <c r="RJR21" s="6"/>
      <c r="RJS21" s="6"/>
      <c r="RJZ21" s="6"/>
      <c r="RKA21" s="6"/>
      <c r="RKH21" s="6"/>
      <c r="RKI21" s="6"/>
      <c r="RKP21" s="6"/>
      <c r="RKQ21" s="6"/>
      <c r="RKX21" s="6"/>
      <c r="RKY21" s="6"/>
      <c r="RLF21" s="6"/>
      <c r="RLG21" s="6"/>
      <c r="RLN21" s="6"/>
      <c r="RLO21" s="6"/>
      <c r="RLV21" s="6"/>
      <c r="RLW21" s="6"/>
      <c r="RMD21" s="6"/>
      <c r="RME21" s="6"/>
      <c r="RML21" s="6"/>
      <c r="RMM21" s="6"/>
      <c r="RMT21" s="6"/>
      <c r="RMU21" s="6"/>
      <c r="RNB21" s="6"/>
      <c r="RNC21" s="6"/>
      <c r="RNJ21" s="6"/>
      <c r="RNK21" s="6"/>
      <c r="RNR21" s="6"/>
      <c r="RNS21" s="6"/>
      <c r="RNZ21" s="6"/>
      <c r="ROA21" s="6"/>
      <c r="ROH21" s="6"/>
      <c r="ROI21" s="6"/>
      <c r="ROP21" s="6"/>
      <c r="ROQ21" s="6"/>
      <c r="ROX21" s="6"/>
      <c r="ROY21" s="6"/>
      <c r="RPF21" s="6"/>
      <c r="RPG21" s="6"/>
      <c r="RPN21" s="6"/>
      <c r="RPO21" s="6"/>
      <c r="RPV21" s="6"/>
      <c r="RPW21" s="6"/>
      <c r="RQD21" s="6"/>
      <c r="RQE21" s="6"/>
      <c r="RQL21" s="6"/>
      <c r="RQM21" s="6"/>
      <c r="RQT21" s="6"/>
      <c r="RQU21" s="6"/>
      <c r="RRB21" s="6"/>
      <c r="RRC21" s="6"/>
      <c r="RRJ21" s="6"/>
      <c r="RRK21" s="6"/>
      <c r="RRR21" s="6"/>
      <c r="RRS21" s="6"/>
      <c r="RRZ21" s="6"/>
      <c r="RSA21" s="6"/>
      <c r="RSH21" s="6"/>
      <c r="RSI21" s="6"/>
      <c r="RSP21" s="6"/>
      <c r="RSQ21" s="6"/>
      <c r="RSX21" s="6"/>
      <c r="RSY21" s="6"/>
      <c r="RTF21" s="6"/>
      <c r="RTG21" s="6"/>
      <c r="RTN21" s="6"/>
      <c r="RTO21" s="6"/>
      <c r="RTV21" s="6"/>
      <c r="RTW21" s="6"/>
      <c r="RUD21" s="6"/>
      <c r="RUE21" s="6"/>
      <c r="RUL21" s="6"/>
      <c r="RUM21" s="6"/>
      <c r="RUT21" s="6"/>
      <c r="RUU21" s="6"/>
      <c r="RVB21" s="6"/>
      <c r="RVC21" s="6"/>
      <c r="RVJ21" s="6"/>
      <c r="RVK21" s="6"/>
      <c r="RVR21" s="6"/>
      <c r="RVS21" s="6"/>
      <c r="RVZ21" s="6"/>
      <c r="RWA21" s="6"/>
      <c r="RWH21" s="6"/>
      <c r="RWI21" s="6"/>
      <c r="RWP21" s="6"/>
      <c r="RWQ21" s="6"/>
      <c r="RWX21" s="6"/>
      <c r="RWY21" s="6"/>
      <c r="RXF21" s="6"/>
      <c r="RXG21" s="6"/>
      <c r="RXN21" s="6"/>
      <c r="RXO21" s="6"/>
      <c r="RXV21" s="6"/>
      <c r="RXW21" s="6"/>
      <c r="RYD21" s="6"/>
      <c r="RYE21" s="6"/>
      <c r="RYL21" s="6"/>
      <c r="RYM21" s="6"/>
      <c r="RYT21" s="6"/>
      <c r="RYU21" s="6"/>
      <c r="RZB21" s="6"/>
      <c r="RZC21" s="6"/>
      <c r="RZJ21" s="6"/>
      <c r="RZK21" s="6"/>
      <c r="RZR21" s="6"/>
      <c r="RZS21" s="6"/>
      <c r="RZZ21" s="6"/>
      <c r="SAA21" s="6"/>
      <c r="SAH21" s="6"/>
      <c r="SAI21" s="6"/>
      <c r="SAP21" s="6"/>
      <c r="SAQ21" s="6"/>
      <c r="SAX21" s="6"/>
      <c r="SAY21" s="6"/>
      <c r="SBF21" s="6"/>
      <c r="SBG21" s="6"/>
      <c r="SBN21" s="6"/>
      <c r="SBO21" s="6"/>
      <c r="SBV21" s="6"/>
      <c r="SBW21" s="6"/>
      <c r="SCD21" s="6"/>
      <c r="SCE21" s="6"/>
      <c r="SCL21" s="6"/>
      <c r="SCM21" s="6"/>
      <c r="SCT21" s="6"/>
      <c r="SCU21" s="6"/>
      <c r="SDB21" s="6"/>
      <c r="SDC21" s="6"/>
      <c r="SDJ21" s="6"/>
      <c r="SDK21" s="6"/>
      <c r="SDR21" s="6"/>
      <c r="SDS21" s="6"/>
      <c r="SDZ21" s="6"/>
      <c r="SEA21" s="6"/>
      <c r="SEH21" s="6"/>
      <c r="SEI21" s="6"/>
      <c r="SEP21" s="6"/>
      <c r="SEQ21" s="6"/>
      <c r="SEX21" s="6"/>
      <c r="SEY21" s="6"/>
      <c r="SFF21" s="6"/>
      <c r="SFG21" s="6"/>
      <c r="SFN21" s="6"/>
      <c r="SFO21" s="6"/>
      <c r="SFV21" s="6"/>
      <c r="SFW21" s="6"/>
      <c r="SGD21" s="6"/>
      <c r="SGE21" s="6"/>
      <c r="SGL21" s="6"/>
      <c r="SGM21" s="6"/>
      <c r="SGT21" s="6"/>
      <c r="SGU21" s="6"/>
      <c r="SHB21" s="6"/>
      <c r="SHC21" s="6"/>
      <c r="SHJ21" s="6"/>
      <c r="SHK21" s="6"/>
      <c r="SHR21" s="6"/>
      <c r="SHS21" s="6"/>
      <c r="SHZ21" s="6"/>
      <c r="SIA21" s="6"/>
      <c r="SIH21" s="6"/>
      <c r="SII21" s="6"/>
      <c r="SIP21" s="6"/>
      <c r="SIQ21" s="6"/>
      <c r="SIX21" s="6"/>
      <c r="SIY21" s="6"/>
      <c r="SJF21" s="6"/>
      <c r="SJG21" s="6"/>
      <c r="SJN21" s="6"/>
      <c r="SJO21" s="6"/>
      <c r="SJV21" s="6"/>
      <c r="SJW21" s="6"/>
      <c r="SKD21" s="6"/>
      <c r="SKE21" s="6"/>
      <c r="SKL21" s="6"/>
      <c r="SKM21" s="6"/>
      <c r="SKT21" s="6"/>
      <c r="SKU21" s="6"/>
      <c r="SLB21" s="6"/>
      <c r="SLC21" s="6"/>
      <c r="SLJ21" s="6"/>
      <c r="SLK21" s="6"/>
      <c r="SLR21" s="6"/>
      <c r="SLS21" s="6"/>
      <c r="SLZ21" s="6"/>
      <c r="SMA21" s="6"/>
      <c r="SMH21" s="6"/>
      <c r="SMI21" s="6"/>
      <c r="SMP21" s="6"/>
      <c r="SMQ21" s="6"/>
      <c r="SMX21" s="6"/>
      <c r="SMY21" s="6"/>
      <c r="SNF21" s="6"/>
      <c r="SNG21" s="6"/>
      <c r="SNN21" s="6"/>
      <c r="SNO21" s="6"/>
      <c r="SNV21" s="6"/>
      <c r="SNW21" s="6"/>
      <c r="SOD21" s="6"/>
      <c r="SOE21" s="6"/>
      <c r="SOL21" s="6"/>
      <c r="SOM21" s="6"/>
      <c r="SOT21" s="6"/>
      <c r="SOU21" s="6"/>
      <c r="SPB21" s="6"/>
      <c r="SPC21" s="6"/>
      <c r="SPJ21" s="6"/>
      <c r="SPK21" s="6"/>
      <c r="SPR21" s="6"/>
      <c r="SPS21" s="6"/>
      <c r="SPZ21" s="6"/>
      <c r="SQA21" s="6"/>
      <c r="SQH21" s="6"/>
      <c r="SQI21" s="6"/>
      <c r="SQP21" s="6"/>
      <c r="SQQ21" s="6"/>
      <c r="SQX21" s="6"/>
      <c r="SQY21" s="6"/>
      <c r="SRF21" s="6"/>
      <c r="SRG21" s="6"/>
      <c r="SRN21" s="6"/>
      <c r="SRO21" s="6"/>
      <c r="SRV21" s="6"/>
      <c r="SRW21" s="6"/>
      <c r="SSD21" s="6"/>
      <c r="SSE21" s="6"/>
      <c r="SSL21" s="6"/>
      <c r="SSM21" s="6"/>
      <c r="SST21" s="6"/>
      <c r="SSU21" s="6"/>
      <c r="STB21" s="6"/>
      <c r="STC21" s="6"/>
      <c r="STJ21" s="6"/>
      <c r="STK21" s="6"/>
      <c r="STR21" s="6"/>
      <c r="STS21" s="6"/>
      <c r="STZ21" s="6"/>
      <c r="SUA21" s="6"/>
      <c r="SUH21" s="6"/>
      <c r="SUI21" s="6"/>
      <c r="SUP21" s="6"/>
      <c r="SUQ21" s="6"/>
      <c r="SUX21" s="6"/>
      <c r="SUY21" s="6"/>
      <c r="SVF21" s="6"/>
      <c r="SVG21" s="6"/>
      <c r="SVN21" s="6"/>
      <c r="SVO21" s="6"/>
      <c r="SVV21" s="6"/>
      <c r="SVW21" s="6"/>
      <c r="SWD21" s="6"/>
      <c r="SWE21" s="6"/>
      <c r="SWL21" s="6"/>
      <c r="SWM21" s="6"/>
      <c r="SWT21" s="6"/>
      <c r="SWU21" s="6"/>
      <c r="SXB21" s="6"/>
      <c r="SXC21" s="6"/>
      <c r="SXJ21" s="6"/>
      <c r="SXK21" s="6"/>
      <c r="SXR21" s="6"/>
      <c r="SXS21" s="6"/>
      <c r="SXZ21" s="6"/>
      <c r="SYA21" s="6"/>
      <c r="SYH21" s="6"/>
      <c r="SYI21" s="6"/>
      <c r="SYP21" s="6"/>
      <c r="SYQ21" s="6"/>
      <c r="SYX21" s="6"/>
      <c r="SYY21" s="6"/>
      <c r="SZF21" s="6"/>
      <c r="SZG21" s="6"/>
      <c r="SZN21" s="6"/>
      <c r="SZO21" s="6"/>
      <c r="SZV21" s="6"/>
      <c r="SZW21" s="6"/>
      <c r="TAD21" s="6"/>
      <c r="TAE21" s="6"/>
      <c r="TAL21" s="6"/>
      <c r="TAM21" s="6"/>
      <c r="TAT21" s="6"/>
      <c r="TAU21" s="6"/>
      <c r="TBB21" s="6"/>
      <c r="TBC21" s="6"/>
      <c r="TBJ21" s="6"/>
      <c r="TBK21" s="6"/>
      <c r="TBR21" s="6"/>
      <c r="TBS21" s="6"/>
      <c r="TBZ21" s="6"/>
      <c r="TCA21" s="6"/>
      <c r="TCH21" s="6"/>
      <c r="TCI21" s="6"/>
      <c r="TCP21" s="6"/>
      <c r="TCQ21" s="6"/>
      <c r="TCX21" s="6"/>
      <c r="TCY21" s="6"/>
      <c r="TDF21" s="6"/>
      <c r="TDG21" s="6"/>
      <c r="TDN21" s="6"/>
      <c r="TDO21" s="6"/>
      <c r="TDV21" s="6"/>
      <c r="TDW21" s="6"/>
      <c r="TED21" s="6"/>
      <c r="TEE21" s="6"/>
      <c r="TEL21" s="6"/>
      <c r="TEM21" s="6"/>
      <c r="TET21" s="6"/>
      <c r="TEU21" s="6"/>
      <c r="TFB21" s="6"/>
      <c r="TFC21" s="6"/>
      <c r="TFJ21" s="6"/>
      <c r="TFK21" s="6"/>
      <c r="TFR21" s="6"/>
      <c r="TFS21" s="6"/>
      <c r="TFZ21" s="6"/>
      <c r="TGA21" s="6"/>
      <c r="TGH21" s="6"/>
      <c r="TGI21" s="6"/>
      <c r="TGP21" s="6"/>
      <c r="TGQ21" s="6"/>
      <c r="TGX21" s="6"/>
      <c r="TGY21" s="6"/>
      <c r="THF21" s="6"/>
      <c r="THG21" s="6"/>
      <c r="THN21" s="6"/>
      <c r="THO21" s="6"/>
      <c r="THV21" s="6"/>
      <c r="THW21" s="6"/>
      <c r="TID21" s="6"/>
      <c r="TIE21" s="6"/>
      <c r="TIL21" s="6"/>
      <c r="TIM21" s="6"/>
      <c r="TIT21" s="6"/>
      <c r="TIU21" s="6"/>
      <c r="TJB21" s="6"/>
      <c r="TJC21" s="6"/>
      <c r="TJJ21" s="6"/>
      <c r="TJK21" s="6"/>
      <c r="TJR21" s="6"/>
      <c r="TJS21" s="6"/>
      <c r="TJZ21" s="6"/>
      <c r="TKA21" s="6"/>
      <c r="TKH21" s="6"/>
      <c r="TKI21" s="6"/>
      <c r="TKP21" s="6"/>
      <c r="TKQ21" s="6"/>
      <c r="TKX21" s="6"/>
      <c r="TKY21" s="6"/>
      <c r="TLF21" s="6"/>
      <c r="TLG21" s="6"/>
      <c r="TLN21" s="6"/>
      <c r="TLO21" s="6"/>
      <c r="TLV21" s="6"/>
      <c r="TLW21" s="6"/>
      <c r="TMD21" s="6"/>
      <c r="TME21" s="6"/>
      <c r="TML21" s="6"/>
      <c r="TMM21" s="6"/>
      <c r="TMT21" s="6"/>
      <c r="TMU21" s="6"/>
      <c r="TNB21" s="6"/>
      <c r="TNC21" s="6"/>
      <c r="TNJ21" s="6"/>
      <c r="TNK21" s="6"/>
      <c r="TNR21" s="6"/>
      <c r="TNS21" s="6"/>
      <c r="TNZ21" s="6"/>
      <c r="TOA21" s="6"/>
      <c r="TOH21" s="6"/>
      <c r="TOI21" s="6"/>
      <c r="TOP21" s="6"/>
      <c r="TOQ21" s="6"/>
      <c r="TOX21" s="6"/>
      <c r="TOY21" s="6"/>
      <c r="TPF21" s="6"/>
      <c r="TPG21" s="6"/>
      <c r="TPN21" s="6"/>
      <c r="TPO21" s="6"/>
      <c r="TPV21" s="6"/>
      <c r="TPW21" s="6"/>
      <c r="TQD21" s="6"/>
      <c r="TQE21" s="6"/>
      <c r="TQL21" s="6"/>
      <c r="TQM21" s="6"/>
      <c r="TQT21" s="6"/>
      <c r="TQU21" s="6"/>
      <c r="TRB21" s="6"/>
      <c r="TRC21" s="6"/>
      <c r="TRJ21" s="6"/>
      <c r="TRK21" s="6"/>
      <c r="TRR21" s="6"/>
      <c r="TRS21" s="6"/>
      <c r="TRZ21" s="6"/>
      <c r="TSA21" s="6"/>
      <c r="TSH21" s="6"/>
      <c r="TSI21" s="6"/>
      <c r="TSP21" s="6"/>
      <c r="TSQ21" s="6"/>
      <c r="TSX21" s="6"/>
      <c r="TSY21" s="6"/>
      <c r="TTF21" s="6"/>
      <c r="TTG21" s="6"/>
      <c r="TTN21" s="6"/>
      <c r="TTO21" s="6"/>
      <c r="TTV21" s="6"/>
      <c r="TTW21" s="6"/>
      <c r="TUD21" s="6"/>
      <c r="TUE21" s="6"/>
      <c r="TUL21" s="6"/>
      <c r="TUM21" s="6"/>
      <c r="TUT21" s="6"/>
      <c r="TUU21" s="6"/>
      <c r="TVB21" s="6"/>
      <c r="TVC21" s="6"/>
      <c r="TVJ21" s="6"/>
      <c r="TVK21" s="6"/>
      <c r="TVR21" s="6"/>
      <c r="TVS21" s="6"/>
      <c r="TVZ21" s="6"/>
      <c r="TWA21" s="6"/>
      <c r="TWH21" s="6"/>
      <c r="TWI21" s="6"/>
      <c r="TWP21" s="6"/>
      <c r="TWQ21" s="6"/>
      <c r="TWX21" s="6"/>
      <c r="TWY21" s="6"/>
      <c r="TXF21" s="6"/>
      <c r="TXG21" s="6"/>
      <c r="TXN21" s="6"/>
      <c r="TXO21" s="6"/>
      <c r="TXV21" s="6"/>
      <c r="TXW21" s="6"/>
      <c r="TYD21" s="6"/>
      <c r="TYE21" s="6"/>
      <c r="TYL21" s="6"/>
      <c r="TYM21" s="6"/>
      <c r="TYT21" s="6"/>
      <c r="TYU21" s="6"/>
      <c r="TZB21" s="6"/>
      <c r="TZC21" s="6"/>
      <c r="TZJ21" s="6"/>
      <c r="TZK21" s="6"/>
      <c r="TZR21" s="6"/>
      <c r="TZS21" s="6"/>
      <c r="TZZ21" s="6"/>
      <c r="UAA21" s="6"/>
      <c r="UAH21" s="6"/>
      <c r="UAI21" s="6"/>
      <c r="UAP21" s="6"/>
      <c r="UAQ21" s="6"/>
      <c r="UAX21" s="6"/>
      <c r="UAY21" s="6"/>
      <c r="UBF21" s="6"/>
      <c r="UBG21" s="6"/>
      <c r="UBN21" s="6"/>
      <c r="UBO21" s="6"/>
      <c r="UBV21" s="6"/>
      <c r="UBW21" s="6"/>
      <c r="UCD21" s="6"/>
      <c r="UCE21" s="6"/>
      <c r="UCL21" s="6"/>
      <c r="UCM21" s="6"/>
      <c r="UCT21" s="6"/>
      <c r="UCU21" s="6"/>
      <c r="UDB21" s="6"/>
      <c r="UDC21" s="6"/>
      <c r="UDJ21" s="6"/>
      <c r="UDK21" s="6"/>
      <c r="UDR21" s="6"/>
      <c r="UDS21" s="6"/>
      <c r="UDZ21" s="6"/>
      <c r="UEA21" s="6"/>
      <c r="UEH21" s="6"/>
      <c r="UEI21" s="6"/>
      <c r="UEP21" s="6"/>
      <c r="UEQ21" s="6"/>
      <c r="UEX21" s="6"/>
      <c r="UEY21" s="6"/>
      <c r="UFF21" s="6"/>
      <c r="UFG21" s="6"/>
      <c r="UFN21" s="6"/>
      <c r="UFO21" s="6"/>
      <c r="UFV21" s="6"/>
      <c r="UFW21" s="6"/>
      <c r="UGD21" s="6"/>
      <c r="UGE21" s="6"/>
      <c r="UGL21" s="6"/>
      <c r="UGM21" s="6"/>
      <c r="UGT21" s="6"/>
      <c r="UGU21" s="6"/>
      <c r="UHB21" s="6"/>
      <c r="UHC21" s="6"/>
      <c r="UHJ21" s="6"/>
      <c r="UHK21" s="6"/>
      <c r="UHR21" s="6"/>
      <c r="UHS21" s="6"/>
      <c r="UHZ21" s="6"/>
      <c r="UIA21" s="6"/>
      <c r="UIH21" s="6"/>
      <c r="UII21" s="6"/>
      <c r="UIP21" s="6"/>
      <c r="UIQ21" s="6"/>
      <c r="UIX21" s="6"/>
      <c r="UIY21" s="6"/>
      <c r="UJF21" s="6"/>
      <c r="UJG21" s="6"/>
      <c r="UJN21" s="6"/>
      <c r="UJO21" s="6"/>
      <c r="UJV21" s="6"/>
      <c r="UJW21" s="6"/>
      <c r="UKD21" s="6"/>
      <c r="UKE21" s="6"/>
      <c r="UKL21" s="6"/>
      <c r="UKM21" s="6"/>
      <c r="UKT21" s="6"/>
      <c r="UKU21" s="6"/>
      <c r="ULB21" s="6"/>
      <c r="ULC21" s="6"/>
      <c r="ULJ21" s="6"/>
      <c r="ULK21" s="6"/>
      <c r="ULR21" s="6"/>
      <c r="ULS21" s="6"/>
      <c r="ULZ21" s="6"/>
      <c r="UMA21" s="6"/>
      <c r="UMH21" s="6"/>
      <c r="UMI21" s="6"/>
      <c r="UMP21" s="6"/>
      <c r="UMQ21" s="6"/>
      <c r="UMX21" s="6"/>
      <c r="UMY21" s="6"/>
      <c r="UNF21" s="6"/>
      <c r="UNG21" s="6"/>
      <c r="UNN21" s="6"/>
      <c r="UNO21" s="6"/>
      <c r="UNV21" s="6"/>
      <c r="UNW21" s="6"/>
      <c r="UOD21" s="6"/>
      <c r="UOE21" s="6"/>
      <c r="UOL21" s="6"/>
      <c r="UOM21" s="6"/>
      <c r="UOT21" s="6"/>
      <c r="UOU21" s="6"/>
      <c r="UPB21" s="6"/>
      <c r="UPC21" s="6"/>
      <c r="UPJ21" s="6"/>
      <c r="UPK21" s="6"/>
      <c r="UPR21" s="6"/>
      <c r="UPS21" s="6"/>
      <c r="UPZ21" s="6"/>
      <c r="UQA21" s="6"/>
      <c r="UQH21" s="6"/>
      <c r="UQI21" s="6"/>
      <c r="UQP21" s="6"/>
      <c r="UQQ21" s="6"/>
      <c r="UQX21" s="6"/>
      <c r="UQY21" s="6"/>
      <c r="URF21" s="6"/>
      <c r="URG21" s="6"/>
      <c r="URN21" s="6"/>
      <c r="URO21" s="6"/>
      <c r="URV21" s="6"/>
      <c r="URW21" s="6"/>
      <c r="USD21" s="6"/>
      <c r="USE21" s="6"/>
      <c r="USL21" s="6"/>
      <c r="USM21" s="6"/>
      <c r="UST21" s="6"/>
      <c r="USU21" s="6"/>
      <c r="UTB21" s="6"/>
      <c r="UTC21" s="6"/>
      <c r="UTJ21" s="6"/>
      <c r="UTK21" s="6"/>
      <c r="UTR21" s="6"/>
      <c r="UTS21" s="6"/>
      <c r="UTZ21" s="6"/>
      <c r="UUA21" s="6"/>
      <c r="UUH21" s="6"/>
      <c r="UUI21" s="6"/>
      <c r="UUP21" s="6"/>
      <c r="UUQ21" s="6"/>
      <c r="UUX21" s="6"/>
      <c r="UUY21" s="6"/>
      <c r="UVF21" s="6"/>
      <c r="UVG21" s="6"/>
      <c r="UVN21" s="6"/>
      <c r="UVO21" s="6"/>
      <c r="UVV21" s="6"/>
      <c r="UVW21" s="6"/>
      <c r="UWD21" s="6"/>
      <c r="UWE21" s="6"/>
      <c r="UWL21" s="6"/>
      <c r="UWM21" s="6"/>
      <c r="UWT21" s="6"/>
      <c r="UWU21" s="6"/>
      <c r="UXB21" s="6"/>
      <c r="UXC21" s="6"/>
      <c r="UXJ21" s="6"/>
      <c r="UXK21" s="6"/>
      <c r="UXR21" s="6"/>
      <c r="UXS21" s="6"/>
      <c r="UXZ21" s="6"/>
      <c r="UYA21" s="6"/>
      <c r="UYH21" s="6"/>
      <c r="UYI21" s="6"/>
      <c r="UYP21" s="6"/>
      <c r="UYQ21" s="6"/>
      <c r="UYX21" s="6"/>
      <c r="UYY21" s="6"/>
      <c r="UZF21" s="6"/>
      <c r="UZG21" s="6"/>
      <c r="UZN21" s="6"/>
      <c r="UZO21" s="6"/>
      <c r="UZV21" s="6"/>
      <c r="UZW21" s="6"/>
      <c r="VAD21" s="6"/>
      <c r="VAE21" s="6"/>
      <c r="VAL21" s="6"/>
      <c r="VAM21" s="6"/>
      <c r="VAT21" s="6"/>
      <c r="VAU21" s="6"/>
      <c r="VBB21" s="6"/>
      <c r="VBC21" s="6"/>
      <c r="VBJ21" s="6"/>
      <c r="VBK21" s="6"/>
      <c r="VBR21" s="6"/>
      <c r="VBS21" s="6"/>
      <c r="VBZ21" s="6"/>
      <c r="VCA21" s="6"/>
      <c r="VCH21" s="6"/>
      <c r="VCI21" s="6"/>
      <c r="VCP21" s="6"/>
      <c r="VCQ21" s="6"/>
      <c r="VCX21" s="6"/>
      <c r="VCY21" s="6"/>
      <c r="VDF21" s="6"/>
      <c r="VDG21" s="6"/>
      <c r="VDN21" s="6"/>
      <c r="VDO21" s="6"/>
      <c r="VDV21" s="6"/>
      <c r="VDW21" s="6"/>
      <c r="VED21" s="6"/>
      <c r="VEE21" s="6"/>
      <c r="VEL21" s="6"/>
      <c r="VEM21" s="6"/>
      <c r="VET21" s="6"/>
      <c r="VEU21" s="6"/>
      <c r="VFB21" s="6"/>
      <c r="VFC21" s="6"/>
      <c r="VFJ21" s="6"/>
      <c r="VFK21" s="6"/>
      <c r="VFR21" s="6"/>
      <c r="VFS21" s="6"/>
      <c r="VFZ21" s="6"/>
      <c r="VGA21" s="6"/>
      <c r="VGH21" s="6"/>
      <c r="VGI21" s="6"/>
      <c r="VGP21" s="6"/>
      <c r="VGQ21" s="6"/>
      <c r="VGX21" s="6"/>
      <c r="VGY21" s="6"/>
      <c r="VHF21" s="6"/>
      <c r="VHG21" s="6"/>
      <c r="VHN21" s="6"/>
      <c r="VHO21" s="6"/>
      <c r="VHV21" s="6"/>
      <c r="VHW21" s="6"/>
      <c r="VID21" s="6"/>
      <c r="VIE21" s="6"/>
      <c r="VIL21" s="6"/>
      <c r="VIM21" s="6"/>
      <c r="VIT21" s="6"/>
      <c r="VIU21" s="6"/>
      <c r="VJB21" s="6"/>
      <c r="VJC21" s="6"/>
      <c r="VJJ21" s="6"/>
      <c r="VJK21" s="6"/>
      <c r="VJR21" s="6"/>
      <c r="VJS21" s="6"/>
      <c r="VJZ21" s="6"/>
      <c r="VKA21" s="6"/>
      <c r="VKH21" s="6"/>
      <c r="VKI21" s="6"/>
      <c r="VKP21" s="6"/>
      <c r="VKQ21" s="6"/>
      <c r="VKX21" s="6"/>
      <c r="VKY21" s="6"/>
      <c r="VLF21" s="6"/>
      <c r="VLG21" s="6"/>
      <c r="VLN21" s="6"/>
      <c r="VLO21" s="6"/>
      <c r="VLV21" s="6"/>
      <c r="VLW21" s="6"/>
      <c r="VMD21" s="6"/>
      <c r="VME21" s="6"/>
      <c r="VML21" s="6"/>
      <c r="VMM21" s="6"/>
      <c r="VMT21" s="6"/>
      <c r="VMU21" s="6"/>
      <c r="VNB21" s="6"/>
      <c r="VNC21" s="6"/>
      <c r="VNJ21" s="6"/>
      <c r="VNK21" s="6"/>
      <c r="VNR21" s="6"/>
      <c r="VNS21" s="6"/>
      <c r="VNZ21" s="6"/>
      <c r="VOA21" s="6"/>
      <c r="VOH21" s="6"/>
      <c r="VOI21" s="6"/>
      <c r="VOP21" s="6"/>
      <c r="VOQ21" s="6"/>
      <c r="VOX21" s="6"/>
      <c r="VOY21" s="6"/>
      <c r="VPF21" s="6"/>
      <c r="VPG21" s="6"/>
      <c r="VPN21" s="6"/>
      <c r="VPO21" s="6"/>
      <c r="VPV21" s="6"/>
      <c r="VPW21" s="6"/>
      <c r="VQD21" s="6"/>
      <c r="VQE21" s="6"/>
      <c r="VQL21" s="6"/>
      <c r="VQM21" s="6"/>
      <c r="VQT21" s="6"/>
      <c r="VQU21" s="6"/>
      <c r="VRB21" s="6"/>
      <c r="VRC21" s="6"/>
      <c r="VRJ21" s="6"/>
      <c r="VRK21" s="6"/>
      <c r="VRR21" s="6"/>
      <c r="VRS21" s="6"/>
      <c r="VRZ21" s="6"/>
      <c r="VSA21" s="6"/>
      <c r="VSH21" s="6"/>
      <c r="VSI21" s="6"/>
      <c r="VSP21" s="6"/>
      <c r="VSQ21" s="6"/>
      <c r="VSX21" s="6"/>
      <c r="VSY21" s="6"/>
      <c r="VTF21" s="6"/>
      <c r="VTG21" s="6"/>
      <c r="VTN21" s="6"/>
      <c r="VTO21" s="6"/>
      <c r="VTV21" s="6"/>
      <c r="VTW21" s="6"/>
      <c r="VUD21" s="6"/>
      <c r="VUE21" s="6"/>
      <c r="VUL21" s="6"/>
      <c r="VUM21" s="6"/>
      <c r="VUT21" s="6"/>
      <c r="VUU21" s="6"/>
      <c r="VVB21" s="6"/>
      <c r="VVC21" s="6"/>
      <c r="VVJ21" s="6"/>
      <c r="VVK21" s="6"/>
      <c r="VVR21" s="6"/>
      <c r="VVS21" s="6"/>
      <c r="VVZ21" s="6"/>
      <c r="VWA21" s="6"/>
      <c r="VWH21" s="6"/>
      <c r="VWI21" s="6"/>
      <c r="VWP21" s="6"/>
      <c r="VWQ21" s="6"/>
      <c r="VWX21" s="6"/>
      <c r="VWY21" s="6"/>
      <c r="VXF21" s="6"/>
      <c r="VXG21" s="6"/>
      <c r="VXN21" s="6"/>
      <c r="VXO21" s="6"/>
      <c r="VXV21" s="6"/>
      <c r="VXW21" s="6"/>
      <c r="VYD21" s="6"/>
      <c r="VYE21" s="6"/>
      <c r="VYL21" s="6"/>
      <c r="VYM21" s="6"/>
      <c r="VYT21" s="6"/>
      <c r="VYU21" s="6"/>
      <c r="VZB21" s="6"/>
      <c r="VZC21" s="6"/>
      <c r="VZJ21" s="6"/>
      <c r="VZK21" s="6"/>
      <c r="VZR21" s="6"/>
      <c r="VZS21" s="6"/>
      <c r="VZZ21" s="6"/>
      <c r="WAA21" s="6"/>
      <c r="WAH21" s="6"/>
      <c r="WAI21" s="6"/>
      <c r="WAP21" s="6"/>
      <c r="WAQ21" s="6"/>
      <c r="WAX21" s="6"/>
      <c r="WAY21" s="6"/>
      <c r="WBF21" s="6"/>
      <c r="WBG21" s="6"/>
      <c r="WBN21" s="6"/>
      <c r="WBO21" s="6"/>
      <c r="WBV21" s="6"/>
      <c r="WBW21" s="6"/>
      <c r="WCD21" s="6"/>
      <c r="WCE21" s="6"/>
      <c r="WCL21" s="6"/>
      <c r="WCM21" s="6"/>
      <c r="WCT21" s="6"/>
      <c r="WCU21" s="6"/>
      <c r="WDB21" s="6"/>
      <c r="WDC21" s="6"/>
      <c r="WDJ21" s="6"/>
      <c r="WDK21" s="6"/>
      <c r="WDR21" s="6"/>
      <c r="WDS21" s="6"/>
      <c r="WDZ21" s="6"/>
      <c r="WEA21" s="6"/>
      <c r="WEH21" s="6"/>
      <c r="WEI21" s="6"/>
      <c r="WEP21" s="6"/>
      <c r="WEQ21" s="6"/>
      <c r="WEX21" s="6"/>
      <c r="WEY21" s="6"/>
      <c r="WFF21" s="6"/>
      <c r="WFG21" s="6"/>
      <c r="WFN21" s="6"/>
      <c r="WFO21" s="6"/>
      <c r="WFV21" s="6"/>
      <c r="WFW21" s="6"/>
      <c r="WGD21" s="6"/>
      <c r="WGE21" s="6"/>
      <c r="WGL21" s="6"/>
      <c r="WGM21" s="6"/>
      <c r="WGT21" s="6"/>
      <c r="WGU21" s="6"/>
      <c r="WHB21" s="6"/>
      <c r="WHC21" s="6"/>
      <c r="WHJ21" s="6"/>
      <c r="WHK21" s="6"/>
      <c r="WHR21" s="6"/>
      <c r="WHS21" s="6"/>
      <c r="WHZ21" s="6"/>
      <c r="WIA21" s="6"/>
      <c r="WIH21" s="6"/>
      <c r="WII21" s="6"/>
      <c r="WIP21" s="6"/>
      <c r="WIQ21" s="6"/>
      <c r="WIX21" s="6"/>
      <c r="WIY21" s="6"/>
      <c r="WJF21" s="6"/>
      <c r="WJG21" s="6"/>
      <c r="WJN21" s="6"/>
      <c r="WJO21" s="6"/>
      <c r="WJV21" s="6"/>
      <c r="WJW21" s="6"/>
      <c r="WKD21" s="6"/>
      <c r="WKE21" s="6"/>
      <c r="WKL21" s="6"/>
      <c r="WKM21" s="6"/>
      <c r="WKT21" s="6"/>
      <c r="WKU21" s="6"/>
      <c r="WLB21" s="6"/>
      <c r="WLC21" s="6"/>
      <c r="WLJ21" s="6"/>
      <c r="WLK21" s="6"/>
      <c r="WLR21" s="6"/>
      <c r="WLS21" s="6"/>
      <c r="WLZ21" s="6"/>
      <c r="WMA21" s="6"/>
      <c r="WMH21" s="6"/>
      <c r="WMI21" s="6"/>
      <c r="WMP21" s="6"/>
      <c r="WMQ21" s="6"/>
      <c r="WMX21" s="6"/>
      <c r="WMY21" s="6"/>
      <c r="WNF21" s="6"/>
      <c r="WNG21" s="6"/>
      <c r="WNN21" s="6"/>
      <c r="WNO21" s="6"/>
      <c r="WNV21" s="6"/>
      <c r="WNW21" s="6"/>
      <c r="WOD21" s="6"/>
      <c r="WOE21" s="6"/>
      <c r="WOL21" s="6"/>
      <c r="WOM21" s="6"/>
      <c r="WOT21" s="6"/>
      <c r="WOU21" s="6"/>
      <c r="WPB21" s="6"/>
      <c r="WPC21" s="6"/>
      <c r="WPJ21" s="6"/>
      <c r="WPK21" s="6"/>
      <c r="WPR21" s="6"/>
      <c r="WPS21" s="6"/>
      <c r="WPZ21" s="6"/>
      <c r="WQA21" s="6"/>
      <c r="WQH21" s="6"/>
      <c r="WQI21" s="6"/>
      <c r="WQP21" s="6"/>
      <c r="WQQ21" s="6"/>
      <c r="WQX21" s="6"/>
      <c r="WQY21" s="6"/>
      <c r="WRF21" s="6"/>
      <c r="WRG21" s="6"/>
      <c r="WRN21" s="6"/>
      <c r="WRO21" s="6"/>
      <c r="WRV21" s="6"/>
      <c r="WRW21" s="6"/>
      <c r="WSD21" s="6"/>
      <c r="WSE21" s="6"/>
      <c r="WSL21" s="6"/>
      <c r="WSM21" s="6"/>
      <c r="WST21" s="6"/>
      <c r="WSU21" s="6"/>
      <c r="WTB21" s="6"/>
      <c r="WTC21" s="6"/>
      <c r="WTJ21" s="6"/>
      <c r="WTK21" s="6"/>
      <c r="WTR21" s="6"/>
      <c r="WTS21" s="6"/>
      <c r="WTZ21" s="6"/>
      <c r="WUA21" s="6"/>
      <c r="WUH21" s="6"/>
      <c r="WUI21" s="6"/>
      <c r="WUP21" s="6"/>
      <c r="WUQ21" s="6"/>
      <c r="WUX21" s="6"/>
      <c r="WUY21" s="6"/>
      <c r="WVF21" s="6"/>
      <c r="WVG21" s="6"/>
      <c r="WVN21" s="6"/>
      <c r="WVO21" s="6"/>
      <c r="WVV21" s="6"/>
      <c r="WVW21" s="6"/>
      <c r="WWD21" s="6"/>
      <c r="WWE21" s="6"/>
      <c r="WWL21" s="6"/>
      <c r="WWM21" s="6"/>
      <c r="WWT21" s="6"/>
      <c r="WWU21" s="6"/>
      <c r="WXB21" s="6"/>
      <c r="WXC21" s="6"/>
      <c r="WXJ21" s="6"/>
      <c r="WXK21" s="6"/>
      <c r="WXR21" s="6"/>
      <c r="WXS21" s="6"/>
      <c r="WXZ21" s="6"/>
      <c r="WYA21" s="6"/>
      <c r="WYH21" s="6"/>
      <c r="WYI21" s="6"/>
      <c r="WYP21" s="6"/>
      <c r="WYQ21" s="6"/>
      <c r="WYX21" s="6"/>
      <c r="WYY21" s="6"/>
      <c r="WZF21" s="6"/>
      <c r="WZG21" s="6"/>
      <c r="WZN21" s="6"/>
      <c r="WZO21" s="6"/>
      <c r="WZV21" s="6"/>
      <c r="WZW21" s="6"/>
      <c r="XAD21" s="6"/>
      <c r="XAE21" s="6"/>
      <c r="XAL21" s="6"/>
      <c r="XAM21" s="6"/>
      <c r="XAT21" s="6"/>
      <c r="XAU21" s="6"/>
      <c r="XBB21" s="6"/>
      <c r="XBC21" s="6"/>
      <c r="XBJ21" s="6"/>
      <c r="XBK21" s="6"/>
      <c r="XBR21" s="6"/>
      <c r="XBS21" s="6"/>
      <c r="XBZ21" s="6"/>
      <c r="XCA21" s="6"/>
      <c r="XCH21" s="6"/>
      <c r="XCI21" s="6"/>
      <c r="XCP21" s="6"/>
      <c r="XCQ21" s="6"/>
      <c r="XCX21" s="6"/>
      <c r="XCY21" s="6"/>
      <c r="XDF21" s="6"/>
      <c r="XDG21" s="6"/>
      <c r="XDN21" s="6"/>
      <c r="XDO21" s="6"/>
      <c r="XDV21" s="6"/>
      <c r="XDW21" s="6"/>
      <c r="XED21" s="6"/>
      <c r="XEE21" s="6"/>
      <c r="XEL21" s="6"/>
      <c r="XEM21" s="6"/>
      <c r="XET21" s="6"/>
      <c r="XEU21" s="6"/>
      <c r="XFB21" s="6"/>
      <c r="XFC21" s="6"/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152</v>
      </c>
      <c r="C22" t="s">
        <v>153</v>
      </c>
      <c r="D22" t="s">
        <v>383</v>
      </c>
      <c r="E22">
        <v>1</v>
      </c>
      <c r="F22" s="6">
        <f>4.58+0.08+0.25</f>
        <v>4.91</v>
      </c>
      <c r="G22" s="6">
        <f>F22*E22</f>
        <v>4.91</v>
      </c>
      <c r="H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219</v>
      </c>
      <c r="C23" t="s">
        <v>156</v>
      </c>
      <c r="D23" t="s">
        <v>384</v>
      </c>
      <c r="E23">
        <v>2</v>
      </c>
      <c r="F23" s="6">
        <f>4.97+0.08+0.25</f>
        <v>5.3</v>
      </c>
      <c r="G23" s="6">
        <f>F23*E23</f>
        <v>10.6</v>
      </c>
      <c r="H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251</v>
      </c>
      <c r="C24" t="s">
        <v>385</v>
      </c>
      <c r="D24" t="s">
        <v>384</v>
      </c>
      <c r="E24">
        <v>2</v>
      </c>
      <c r="F24" s="6">
        <f>1.97+0.08+0.25</f>
        <v>2.2999999999999998</v>
      </c>
      <c r="G24" s="6">
        <f t="shared" si="0"/>
        <v>4.5999999999999996</v>
      </c>
      <c r="H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188</v>
      </c>
      <c r="C25" t="s">
        <v>189</v>
      </c>
      <c r="D25" t="s">
        <v>386</v>
      </c>
      <c r="E25">
        <v>1</v>
      </c>
      <c r="F25" s="6">
        <v>4.82</v>
      </c>
      <c r="G25" s="6">
        <f t="shared" si="0"/>
        <v>4.82</v>
      </c>
      <c r="H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191</v>
      </c>
      <c r="C26" t="s">
        <v>189</v>
      </c>
      <c r="D26" t="s">
        <v>386</v>
      </c>
      <c r="E26">
        <v>1</v>
      </c>
      <c r="F26" s="6">
        <v>4.82</v>
      </c>
      <c r="G26" s="6">
        <f>F26*E26</f>
        <v>4.82</v>
      </c>
      <c r="H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387</v>
      </c>
      <c r="C27" t="s">
        <v>388</v>
      </c>
      <c r="D27" t="s">
        <v>389</v>
      </c>
      <c r="E27">
        <v>1</v>
      </c>
      <c r="F27" s="6">
        <v>3.57</v>
      </c>
      <c r="G27" s="6">
        <f>F27*E27</f>
        <v>3.57</v>
      </c>
      <c r="H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390</v>
      </c>
      <c r="C28" t="s">
        <v>128</v>
      </c>
      <c r="D28" t="s">
        <v>289</v>
      </c>
      <c r="E28">
        <v>1</v>
      </c>
      <c r="F28" s="6">
        <v>3.48</v>
      </c>
      <c r="G28" s="6">
        <f t="shared" si="0"/>
        <v>3.48</v>
      </c>
      <c r="H28" t="s">
        <v>14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391</v>
      </c>
      <c r="C29" t="s">
        <v>128</v>
      </c>
      <c r="D29" t="s">
        <v>289</v>
      </c>
      <c r="E29">
        <v>1</v>
      </c>
      <c r="F29" s="6">
        <v>3.48</v>
      </c>
      <c r="G29" s="6">
        <f>F29*E29</f>
        <v>3.48</v>
      </c>
      <c r="H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392</v>
      </c>
      <c r="C30" t="s">
        <v>128</v>
      </c>
      <c r="D30" t="s">
        <v>289</v>
      </c>
      <c r="E30">
        <v>1</v>
      </c>
      <c r="F30" s="6">
        <v>3.47</v>
      </c>
      <c r="G30" s="6">
        <f>F30*E30</f>
        <v>3.47</v>
      </c>
      <c r="H30" t="s">
        <v>14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212</v>
      </c>
      <c r="C31" t="s">
        <v>128</v>
      </c>
      <c r="D31" t="s">
        <v>213</v>
      </c>
      <c r="E31">
        <v>2</v>
      </c>
      <c r="F31" s="6">
        <v>2.86</v>
      </c>
      <c r="G31" s="6">
        <f>F31*E31</f>
        <v>5.72</v>
      </c>
      <c r="H31" t="s">
        <v>14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169</v>
      </c>
      <c r="C32" t="s">
        <v>128</v>
      </c>
      <c r="D32" t="s">
        <v>171</v>
      </c>
      <c r="E32">
        <v>2</v>
      </c>
      <c r="F32" s="6">
        <v>1</v>
      </c>
      <c r="G32" s="6">
        <f>F32*E32</f>
        <v>2</v>
      </c>
      <c r="H32" t="s">
        <v>14</v>
      </c>
    </row>
    <row r="33" spans="1:8">
      <c r="A33" t="s">
        <v>24</v>
      </c>
      <c r="B33" t="s">
        <v>393</v>
      </c>
      <c r="C33" t="s">
        <v>394</v>
      </c>
      <c r="D33" t="s">
        <v>395</v>
      </c>
      <c r="E33">
        <v>1</v>
      </c>
      <c r="F33" s="6">
        <v>4.97</v>
      </c>
      <c r="G33" s="6">
        <f t="shared" si="0"/>
        <v>4.97</v>
      </c>
      <c r="H33" t="s">
        <v>14</v>
      </c>
    </row>
    <row r="34" spans="1:8">
      <c r="A34" t="s">
        <v>24</v>
      </c>
      <c r="B34" t="s">
        <v>25</v>
      </c>
      <c r="C34" t="s">
        <v>396</v>
      </c>
      <c r="D34" t="s">
        <v>354</v>
      </c>
      <c r="E34">
        <v>1</v>
      </c>
      <c r="F34" s="6">
        <v>3.47</v>
      </c>
      <c r="G34" s="6">
        <f t="shared" si="0"/>
        <v>3.47</v>
      </c>
      <c r="H34" t="s">
        <v>14</v>
      </c>
    </row>
    <row r="35" spans="1:8">
      <c r="A35" t="s">
        <v>24</v>
      </c>
      <c r="B35" t="s">
        <v>200</v>
      </c>
      <c r="C35" t="s">
        <v>128</v>
      </c>
      <c r="D35" t="s">
        <v>148</v>
      </c>
      <c r="E35">
        <v>2</v>
      </c>
      <c r="F35" s="6">
        <v>1</v>
      </c>
      <c r="G35" s="6">
        <f t="shared" si="0"/>
        <v>2</v>
      </c>
      <c r="H35" t="s">
        <v>14</v>
      </c>
    </row>
    <row r="36" spans="1:8">
      <c r="A36" t="s">
        <v>24</v>
      </c>
      <c r="B36" t="s">
        <v>162</v>
      </c>
      <c r="C36" t="s">
        <v>163</v>
      </c>
      <c r="D36" t="s">
        <v>397</v>
      </c>
      <c r="E36">
        <v>1.131</v>
      </c>
      <c r="F36" s="6">
        <v>16.25</v>
      </c>
      <c r="G36" s="6">
        <f t="shared" si="0"/>
        <v>18.37875</v>
      </c>
      <c r="H36" t="s">
        <v>14</v>
      </c>
    </row>
    <row r="37" spans="1:8">
      <c r="A37" t="s">
        <v>24</v>
      </c>
      <c r="B37" t="s">
        <v>398</v>
      </c>
      <c r="C37" t="s">
        <v>128</v>
      </c>
      <c r="D37" t="s">
        <v>290</v>
      </c>
      <c r="E37">
        <v>1</v>
      </c>
      <c r="F37" s="6">
        <v>5</v>
      </c>
      <c r="G37" s="6">
        <f t="shared" si="0"/>
        <v>5</v>
      </c>
      <c r="H37" t="s">
        <v>14</v>
      </c>
    </row>
    <row r="38" spans="1:8">
      <c r="A38" t="s">
        <v>24</v>
      </c>
      <c r="B38" t="s">
        <v>142</v>
      </c>
      <c r="C38" t="s">
        <v>399</v>
      </c>
      <c r="D38" t="s">
        <v>400</v>
      </c>
      <c r="E38">
        <v>0.81</v>
      </c>
      <c r="F38" s="6">
        <v>3.24</v>
      </c>
      <c r="G38" s="6">
        <f t="shared" si="0"/>
        <v>2.6244000000000005</v>
      </c>
      <c r="H38" t="s">
        <v>14</v>
      </c>
    </row>
    <row r="39" spans="1:8">
      <c r="A39" t="s">
        <v>24</v>
      </c>
      <c r="B39" t="s">
        <v>248</v>
      </c>
      <c r="C39" t="s">
        <v>128</v>
      </c>
      <c r="D39" t="s">
        <v>328</v>
      </c>
      <c r="E39">
        <v>2</v>
      </c>
      <c r="F39" s="6">
        <v>4.88</v>
      </c>
      <c r="G39" s="6">
        <f t="shared" si="0"/>
        <v>9.76</v>
      </c>
      <c r="H39" t="s">
        <v>14</v>
      </c>
    </row>
    <row r="40" spans="1:8">
      <c r="A40" t="s">
        <v>24</v>
      </c>
      <c r="B40" t="s">
        <v>322</v>
      </c>
      <c r="C40" t="s">
        <v>401</v>
      </c>
      <c r="D40" t="s">
        <v>402</v>
      </c>
      <c r="E40">
        <v>1</v>
      </c>
      <c r="F40" s="6">
        <v>4.97</v>
      </c>
      <c r="G40" s="6">
        <f t="shared" si="0"/>
        <v>4.97</v>
      </c>
      <c r="H40" t="s">
        <v>14</v>
      </c>
    </row>
    <row r="41" spans="1:8">
      <c r="A41" t="s">
        <v>24</v>
      </c>
      <c r="B41" t="s">
        <v>322</v>
      </c>
      <c r="C41" t="s">
        <v>403</v>
      </c>
      <c r="D41" t="s">
        <v>404</v>
      </c>
      <c r="E41">
        <v>1</v>
      </c>
      <c r="F41" s="6">
        <v>3.98</v>
      </c>
      <c r="G41" s="6">
        <f>F41*E41</f>
        <v>3.98</v>
      </c>
      <c r="H41" t="s">
        <v>14</v>
      </c>
    </row>
    <row r="42" spans="1:8">
      <c r="A42" t="s">
        <v>24</v>
      </c>
      <c r="B42" t="s">
        <v>322</v>
      </c>
      <c r="C42" t="s">
        <v>128</v>
      </c>
      <c r="D42" t="s">
        <v>323</v>
      </c>
      <c r="E42">
        <v>4</v>
      </c>
      <c r="F42" s="6">
        <v>1</v>
      </c>
      <c r="G42" s="6">
        <f>F42*E42</f>
        <v>4</v>
      </c>
      <c r="H42" t="s">
        <v>14</v>
      </c>
    </row>
    <row r="43" spans="1:8">
      <c r="A43" t="s">
        <v>24</v>
      </c>
      <c r="B43" t="s">
        <v>208</v>
      </c>
      <c r="C43" t="s">
        <v>206</v>
      </c>
      <c r="D43" t="s">
        <v>405</v>
      </c>
      <c r="E43">
        <v>0.30499999999999999</v>
      </c>
      <c r="F43" s="6">
        <v>6.57</v>
      </c>
      <c r="G43" s="6">
        <f t="shared" si="0"/>
        <v>2.0038499999999999</v>
      </c>
      <c r="H43" t="s">
        <v>14</v>
      </c>
    </row>
    <row r="44" spans="1:8">
      <c r="A44" t="s">
        <v>24</v>
      </c>
      <c r="B44" t="s">
        <v>406</v>
      </c>
      <c r="C44" t="s">
        <v>206</v>
      </c>
      <c r="D44" t="s">
        <v>321</v>
      </c>
      <c r="E44">
        <v>0.28499999999999998</v>
      </c>
      <c r="F44" s="6">
        <v>4.4000000000000004</v>
      </c>
      <c r="G44" s="6">
        <f t="shared" si="0"/>
        <v>1.254</v>
      </c>
      <c r="H44" t="s">
        <v>14</v>
      </c>
    </row>
    <row r="45" spans="1:8">
      <c r="A45" t="s">
        <v>24</v>
      </c>
      <c r="B45" t="s">
        <v>407</v>
      </c>
      <c r="C45" t="s">
        <v>206</v>
      </c>
      <c r="D45" t="s">
        <v>408</v>
      </c>
      <c r="E45">
        <v>0.17</v>
      </c>
      <c r="F45" s="6">
        <v>8.8000000000000007</v>
      </c>
      <c r="G45" s="6">
        <f>F45*E45</f>
        <v>1.4960000000000002</v>
      </c>
      <c r="H45" t="s">
        <v>14</v>
      </c>
    </row>
    <row r="46" spans="1:8">
      <c r="A46" t="s">
        <v>24</v>
      </c>
      <c r="B46" t="s">
        <v>409</v>
      </c>
      <c r="C46" t="s">
        <v>410</v>
      </c>
      <c r="D46" t="s">
        <v>411</v>
      </c>
      <c r="E46">
        <v>1</v>
      </c>
      <c r="F46" s="6">
        <v>2</v>
      </c>
      <c r="G46" s="6">
        <f t="shared" si="0"/>
        <v>2</v>
      </c>
      <c r="H46" t="s">
        <v>14</v>
      </c>
    </row>
    <row r="47" spans="1:8">
      <c r="A47" t="s">
        <v>24</v>
      </c>
      <c r="B47" t="s">
        <v>202</v>
      </c>
      <c r="C47" t="s">
        <v>203</v>
      </c>
      <c r="D47" t="s">
        <v>282</v>
      </c>
      <c r="E47">
        <v>2</v>
      </c>
      <c r="F47" s="6">
        <v>3.47</v>
      </c>
      <c r="G47" s="6">
        <f>F47*E47</f>
        <v>6.94</v>
      </c>
      <c r="H47" t="s">
        <v>14</v>
      </c>
    </row>
    <row r="48" spans="1:8">
      <c r="A48" t="s">
        <v>24</v>
      </c>
      <c r="B48" t="s">
        <v>412</v>
      </c>
      <c r="C48" t="s">
        <v>128</v>
      </c>
      <c r="D48" t="s">
        <v>413</v>
      </c>
      <c r="E48">
        <v>1</v>
      </c>
      <c r="F48" s="6">
        <v>3</v>
      </c>
      <c r="G48" s="6">
        <f>F48*E48</f>
        <v>3</v>
      </c>
      <c r="H48" t="s">
        <v>14</v>
      </c>
    </row>
    <row r="49" spans="1:8">
      <c r="A49" t="s">
        <v>24</v>
      </c>
      <c r="B49" t="s">
        <v>414</v>
      </c>
      <c r="C49" t="s">
        <v>415</v>
      </c>
      <c r="D49" t="s">
        <v>416</v>
      </c>
      <c r="E49">
        <v>1</v>
      </c>
      <c r="F49" s="6">
        <v>1.97</v>
      </c>
      <c r="G49" s="6">
        <f t="shared" si="0"/>
        <v>1.97</v>
      </c>
      <c r="H49" t="s">
        <v>14</v>
      </c>
    </row>
    <row r="50" spans="1:8">
      <c r="A50" t="s">
        <v>24</v>
      </c>
      <c r="B50" t="s">
        <v>268</v>
      </c>
      <c r="C50" t="s">
        <v>269</v>
      </c>
      <c r="D50" t="s">
        <v>417</v>
      </c>
      <c r="E50">
        <v>1.62</v>
      </c>
      <c r="F50" s="6">
        <v>1.7</v>
      </c>
      <c r="G50" s="6">
        <f t="shared" si="0"/>
        <v>2.754</v>
      </c>
      <c r="H50" t="s">
        <v>14</v>
      </c>
    </row>
    <row r="51" spans="1:8">
      <c r="A51" t="s">
        <v>24</v>
      </c>
      <c r="B51" t="s">
        <v>139</v>
      </c>
      <c r="C51" t="s">
        <v>418</v>
      </c>
      <c r="D51" t="s">
        <v>141</v>
      </c>
      <c r="E51">
        <v>1</v>
      </c>
      <c r="F51" s="6">
        <v>2.97</v>
      </c>
      <c r="G51" s="6">
        <f t="shared" si="0"/>
        <v>2.97</v>
      </c>
      <c r="H51" t="s">
        <v>14</v>
      </c>
    </row>
    <row r="52" spans="1:8">
      <c r="A52" t="s">
        <v>24</v>
      </c>
      <c r="B52" t="s">
        <v>197</v>
      </c>
      <c r="C52" t="s">
        <v>24</v>
      </c>
      <c r="D52" t="s">
        <v>12</v>
      </c>
      <c r="E52">
        <v>6</v>
      </c>
      <c r="F52" s="6">
        <v>0.05</v>
      </c>
      <c r="G52" s="6">
        <f t="shared" si="0"/>
        <v>0.30000000000000004</v>
      </c>
      <c r="H52" t="s">
        <v>14</v>
      </c>
    </row>
    <row r="53" spans="1:8">
      <c r="A53" t="s">
        <v>24</v>
      </c>
      <c r="B53" t="s">
        <v>23</v>
      </c>
      <c r="C53" t="s">
        <v>12</v>
      </c>
      <c r="D53" t="s">
        <v>12</v>
      </c>
      <c r="E53" s="5">
        <v>0.05</v>
      </c>
      <c r="F53" s="6" t="s">
        <v>12</v>
      </c>
      <c r="G53" s="6">
        <v>10.52</v>
      </c>
      <c r="H53" t="s">
        <v>14</v>
      </c>
    </row>
    <row r="54" spans="1:8">
      <c r="A54" t="s">
        <v>24</v>
      </c>
      <c r="B54" t="s">
        <v>19</v>
      </c>
      <c r="C54" t="s">
        <v>12</v>
      </c>
      <c r="D54" t="s">
        <v>12</v>
      </c>
      <c r="E54" s="5">
        <v>0.06</v>
      </c>
      <c r="F54" s="6" t="s">
        <v>12</v>
      </c>
      <c r="G54" s="6">
        <v>12.27</v>
      </c>
      <c r="H54" t="s">
        <v>14</v>
      </c>
    </row>
    <row r="55" spans="1:8">
      <c r="G55" s="7">
        <f>SUM(G2:G54)</f>
        <v>362.12100000000004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4"/>
  <sheetViews>
    <sheetView workbookViewId="0">
      <selection activeCell="C3" sqref="C3"/>
    </sheetView>
  </sheetViews>
  <sheetFormatPr defaultRowHeight="15"/>
  <cols>
    <col min="1" max="1" width="16" bestFit="1" customWidth="1"/>
    <col min="2" max="2" width="28.42578125" bestFit="1" customWidth="1"/>
    <col min="3" max="3" width="17.28515625" bestFit="1" customWidth="1"/>
    <col min="4" max="4" width="20.42578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219</v>
      </c>
      <c r="C2" t="s">
        <v>156</v>
      </c>
      <c r="D2" t="s">
        <v>384</v>
      </c>
      <c r="E2">
        <v>1</v>
      </c>
      <c r="F2" s="6">
        <f>4.97+0.08+0.25</f>
        <v>5.3</v>
      </c>
      <c r="G2" s="6">
        <f t="shared" ref="G2:G7" si="0">F2*E2</f>
        <v>5.3</v>
      </c>
      <c r="H2" t="s">
        <v>14</v>
      </c>
    </row>
    <row r="3" spans="1:9">
      <c r="A3" t="s">
        <v>24</v>
      </c>
      <c r="B3" t="s">
        <v>250</v>
      </c>
      <c r="C3" t="s">
        <v>419</v>
      </c>
      <c r="D3" t="s">
        <v>420</v>
      </c>
      <c r="E3">
        <v>1</v>
      </c>
      <c r="F3" s="6">
        <v>9.9700000000000006</v>
      </c>
      <c r="G3" s="6">
        <f t="shared" si="0"/>
        <v>9.9700000000000006</v>
      </c>
      <c r="H3" t="s">
        <v>14</v>
      </c>
    </row>
    <row r="4" spans="1:9">
      <c r="A4" t="s">
        <v>24</v>
      </c>
      <c r="B4" t="s">
        <v>421</v>
      </c>
      <c r="C4" t="s">
        <v>422</v>
      </c>
      <c r="D4" t="s">
        <v>423</v>
      </c>
      <c r="E4">
        <v>1</v>
      </c>
      <c r="F4" s="6">
        <v>16.940000000000001</v>
      </c>
      <c r="G4" s="6">
        <f t="shared" si="0"/>
        <v>16.940000000000001</v>
      </c>
      <c r="H4" t="s">
        <v>14</v>
      </c>
    </row>
    <row r="5" spans="1:9">
      <c r="A5" t="s">
        <v>24</v>
      </c>
      <c r="B5" t="s">
        <v>424</v>
      </c>
      <c r="C5" t="s">
        <v>128</v>
      </c>
      <c r="D5" t="s">
        <v>290</v>
      </c>
      <c r="E5">
        <v>1</v>
      </c>
      <c r="F5" s="6">
        <v>6.97</v>
      </c>
      <c r="G5" s="6">
        <f t="shared" si="0"/>
        <v>6.97</v>
      </c>
      <c r="H5" t="s">
        <v>14</v>
      </c>
    </row>
    <row r="6" spans="1:9">
      <c r="A6" t="s">
        <v>24</v>
      </c>
      <c r="B6" t="s">
        <v>131</v>
      </c>
      <c r="C6" t="s">
        <v>128</v>
      </c>
      <c r="D6" t="s">
        <v>283</v>
      </c>
      <c r="E6">
        <v>2</v>
      </c>
      <c r="F6" s="6">
        <v>1.57</v>
      </c>
      <c r="G6" s="6">
        <f t="shared" si="0"/>
        <v>3.14</v>
      </c>
      <c r="H6" t="s">
        <v>14</v>
      </c>
    </row>
    <row r="7" spans="1:9">
      <c r="A7" t="s">
        <v>24</v>
      </c>
      <c r="B7" t="s">
        <v>210</v>
      </c>
      <c r="C7" t="s">
        <v>211</v>
      </c>
      <c r="D7" t="s">
        <v>425</v>
      </c>
      <c r="E7">
        <v>1</v>
      </c>
      <c r="F7" s="6">
        <v>4.82</v>
      </c>
      <c r="G7" s="6">
        <f t="shared" si="0"/>
        <v>4.82</v>
      </c>
      <c r="H7" t="s">
        <v>14</v>
      </c>
    </row>
    <row r="8" spans="1:9">
      <c r="A8" t="s">
        <v>24</v>
      </c>
      <c r="B8" t="s">
        <v>152</v>
      </c>
      <c r="C8" t="s">
        <v>153</v>
      </c>
      <c r="D8" t="s">
        <v>383</v>
      </c>
      <c r="E8">
        <v>1</v>
      </c>
      <c r="F8" s="6">
        <f>4.97+0.08+0.25</f>
        <v>5.3</v>
      </c>
      <c r="G8" s="6">
        <f t="shared" ref="G8:G13" si="1">F8*E8</f>
        <v>5.3</v>
      </c>
      <c r="H8" t="s">
        <v>14</v>
      </c>
    </row>
    <row r="9" spans="1:9">
      <c r="A9" t="s">
        <v>24</v>
      </c>
      <c r="B9" t="s">
        <v>222</v>
      </c>
      <c r="C9" t="s">
        <v>426</v>
      </c>
      <c r="D9" t="s">
        <v>320</v>
      </c>
      <c r="E9">
        <v>1</v>
      </c>
      <c r="F9" s="6">
        <v>5.97</v>
      </c>
      <c r="G9" s="6">
        <f>F9*E9</f>
        <v>5.97</v>
      </c>
      <c r="H9" t="s">
        <v>14</v>
      </c>
    </row>
    <row r="10" spans="1:9">
      <c r="A10" t="s">
        <v>24</v>
      </c>
      <c r="B10" t="s">
        <v>427</v>
      </c>
      <c r="C10" t="s">
        <v>428</v>
      </c>
      <c r="D10" t="s">
        <v>354</v>
      </c>
      <c r="E10">
        <v>1</v>
      </c>
      <c r="F10" s="6">
        <v>9.9700000000000006</v>
      </c>
      <c r="G10" s="6">
        <f>F10*E10</f>
        <v>9.9700000000000006</v>
      </c>
      <c r="H10" t="s">
        <v>14</v>
      </c>
    </row>
    <row r="11" spans="1:9">
      <c r="A11" t="s">
        <v>24</v>
      </c>
      <c r="B11" t="s">
        <v>268</v>
      </c>
      <c r="C11" t="s">
        <v>269</v>
      </c>
      <c r="D11" t="s">
        <v>429</v>
      </c>
      <c r="E11">
        <v>1.875</v>
      </c>
      <c r="F11" s="6">
        <v>1.7</v>
      </c>
      <c r="G11" s="6">
        <f t="shared" si="1"/>
        <v>3.1875</v>
      </c>
      <c r="H11" t="s">
        <v>14</v>
      </c>
    </row>
    <row r="12" spans="1:9">
      <c r="A12" t="s">
        <v>24</v>
      </c>
      <c r="B12" t="s">
        <v>135</v>
      </c>
      <c r="C12" t="s">
        <v>12</v>
      </c>
      <c r="D12" t="s">
        <v>12</v>
      </c>
      <c r="E12">
        <v>1</v>
      </c>
      <c r="F12" s="6">
        <v>1.97</v>
      </c>
      <c r="G12" s="6">
        <f t="shared" si="1"/>
        <v>1.97</v>
      </c>
      <c r="H12" t="s">
        <v>14</v>
      </c>
    </row>
    <row r="13" spans="1:9">
      <c r="A13" t="s">
        <v>24</v>
      </c>
      <c r="B13" t="s">
        <v>197</v>
      </c>
      <c r="C13" t="s">
        <v>24</v>
      </c>
      <c r="D13" t="s">
        <v>12</v>
      </c>
      <c r="E13">
        <v>3</v>
      </c>
      <c r="F13" s="6">
        <v>0.05</v>
      </c>
      <c r="G13" s="6">
        <f t="shared" si="1"/>
        <v>0.15000000000000002</v>
      </c>
    </row>
    <row r="14" spans="1:9">
      <c r="A14" t="s">
        <v>24</v>
      </c>
      <c r="B14" t="s">
        <v>23</v>
      </c>
      <c r="C14" t="s">
        <v>12</v>
      </c>
      <c r="D14" t="s">
        <v>12</v>
      </c>
      <c r="E14" s="5">
        <v>0.05</v>
      </c>
      <c r="F14" s="6" t="s">
        <v>12</v>
      </c>
      <c r="G14" s="6">
        <v>1.35</v>
      </c>
    </row>
    <row r="15" spans="1:9">
      <c r="A15" t="s">
        <v>24</v>
      </c>
      <c r="B15" t="s">
        <v>19</v>
      </c>
      <c r="C15" t="s">
        <v>12</v>
      </c>
      <c r="D15" t="s">
        <v>12</v>
      </c>
      <c r="E15" s="5">
        <v>0.06</v>
      </c>
      <c r="F15" s="6" t="s">
        <v>12</v>
      </c>
      <c r="G15" s="6">
        <v>1.62</v>
      </c>
    </row>
    <row r="16" spans="1:9">
      <c r="G16" s="7">
        <f>SUM(G2:G15)</f>
        <v>76.657499999999999</v>
      </c>
    </row>
    <row r="18" spans="1:8">
      <c r="A18" t="s">
        <v>110</v>
      </c>
      <c r="B18" t="s">
        <v>430</v>
      </c>
      <c r="C18" t="s">
        <v>12</v>
      </c>
      <c r="D18" t="s">
        <v>12</v>
      </c>
      <c r="E18">
        <v>1</v>
      </c>
      <c r="F18" s="6">
        <v>3.99</v>
      </c>
      <c r="G18" s="6">
        <f>F18*E18</f>
        <v>3.99</v>
      </c>
      <c r="H18" t="s">
        <v>14</v>
      </c>
    </row>
    <row r="19" spans="1:8">
      <c r="A19" t="s">
        <v>110</v>
      </c>
      <c r="B19" t="s">
        <v>121</v>
      </c>
      <c r="C19" t="s">
        <v>12</v>
      </c>
      <c r="D19" t="s">
        <v>12</v>
      </c>
      <c r="E19">
        <v>1</v>
      </c>
      <c r="F19" s="6">
        <v>1.99</v>
      </c>
      <c r="G19" s="6">
        <f>F19*E19</f>
        <v>1.99</v>
      </c>
      <c r="H19" t="s">
        <v>14</v>
      </c>
    </row>
    <row r="20" spans="1:8">
      <c r="A20" t="s">
        <v>110</v>
      </c>
      <c r="B20" t="s">
        <v>431</v>
      </c>
      <c r="C20" t="s">
        <v>12</v>
      </c>
      <c r="D20" t="s">
        <v>12</v>
      </c>
      <c r="E20">
        <v>1</v>
      </c>
      <c r="F20" s="6">
        <v>2.99</v>
      </c>
      <c r="G20" s="6">
        <f>F20*E20</f>
        <v>2.99</v>
      </c>
      <c r="H20" t="s">
        <v>14</v>
      </c>
    </row>
    <row r="21" spans="1:8">
      <c r="A21" t="s">
        <v>110</v>
      </c>
      <c r="B21" t="s">
        <v>23</v>
      </c>
      <c r="C21" t="s">
        <v>12</v>
      </c>
      <c r="D21" t="s">
        <v>12</v>
      </c>
      <c r="E21" s="5">
        <v>0.05</v>
      </c>
      <c r="F21" s="6" t="s">
        <v>12</v>
      </c>
      <c r="G21" s="6">
        <v>0.45</v>
      </c>
      <c r="H21" t="s">
        <v>14</v>
      </c>
    </row>
    <row r="22" spans="1:8">
      <c r="G22" s="7">
        <f>SUM(G18:G21)</f>
        <v>9.42</v>
      </c>
    </row>
    <row r="24" spans="1:8">
      <c r="G24" s="7">
        <f>G16+G22</f>
        <v>86.077500000000001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"/>
  <sheetViews>
    <sheetView topLeftCell="A20" workbookViewId="0">
      <selection activeCell="B31" sqref="B31"/>
    </sheetView>
  </sheetViews>
  <sheetFormatPr defaultRowHeight="15"/>
  <cols>
    <col min="1" max="1" width="16" bestFit="1" customWidth="1"/>
    <col min="2" max="2" width="28.42578125" bestFit="1" customWidth="1"/>
    <col min="3" max="3" width="17.28515625" bestFit="1" customWidth="1"/>
    <col min="4" max="4" width="20.42578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390</v>
      </c>
      <c r="C2" t="s">
        <v>128</v>
      </c>
      <c r="D2" t="s">
        <v>432</v>
      </c>
      <c r="E2">
        <v>1</v>
      </c>
      <c r="F2" s="6">
        <v>10.97</v>
      </c>
      <c r="G2" s="6">
        <f t="shared" ref="G2:G35" si="0">F2*E2</f>
        <v>10.97</v>
      </c>
      <c r="H2" t="s">
        <v>14</v>
      </c>
    </row>
    <row r="3" spans="1:9">
      <c r="A3" t="s">
        <v>24</v>
      </c>
      <c r="B3" t="s">
        <v>392</v>
      </c>
      <c r="C3" t="s">
        <v>128</v>
      </c>
      <c r="D3" t="s">
        <v>433</v>
      </c>
      <c r="E3">
        <v>1</v>
      </c>
      <c r="F3" s="6">
        <v>2.27</v>
      </c>
      <c r="G3" s="6">
        <f t="shared" si="0"/>
        <v>2.27</v>
      </c>
      <c r="H3" t="s">
        <v>14</v>
      </c>
    </row>
    <row r="4" spans="1:9">
      <c r="A4" t="s">
        <v>24</v>
      </c>
      <c r="B4" t="s">
        <v>172</v>
      </c>
      <c r="C4" t="s">
        <v>173</v>
      </c>
      <c r="D4" t="s">
        <v>289</v>
      </c>
      <c r="E4">
        <v>1</v>
      </c>
      <c r="F4" s="6">
        <v>5</v>
      </c>
      <c r="G4" s="6">
        <f t="shared" si="0"/>
        <v>5</v>
      </c>
      <c r="H4" t="s">
        <v>14</v>
      </c>
    </row>
    <row r="5" spans="1:9">
      <c r="A5" t="s">
        <v>24</v>
      </c>
      <c r="B5" t="s">
        <v>258</v>
      </c>
      <c r="C5" t="s">
        <v>256</v>
      </c>
      <c r="D5" t="s">
        <v>434</v>
      </c>
      <c r="E5">
        <v>1</v>
      </c>
      <c r="F5" s="6">
        <v>10</v>
      </c>
      <c r="G5" s="6">
        <f t="shared" si="0"/>
        <v>10</v>
      </c>
      <c r="H5" t="s">
        <v>14</v>
      </c>
    </row>
    <row r="6" spans="1:9">
      <c r="A6" t="s">
        <v>24</v>
      </c>
      <c r="B6" t="s">
        <v>258</v>
      </c>
      <c r="C6" t="s">
        <v>256</v>
      </c>
      <c r="D6" t="s">
        <v>435</v>
      </c>
      <c r="E6">
        <v>1</v>
      </c>
      <c r="F6" s="6">
        <v>10</v>
      </c>
      <c r="G6" s="6">
        <f t="shared" si="0"/>
        <v>10</v>
      </c>
      <c r="H6" t="s">
        <v>14</v>
      </c>
    </row>
    <row r="7" spans="1:9">
      <c r="A7" t="s">
        <v>24</v>
      </c>
      <c r="B7" t="s">
        <v>162</v>
      </c>
      <c r="C7" t="s">
        <v>163</v>
      </c>
      <c r="D7" t="s">
        <v>436</v>
      </c>
      <c r="E7">
        <v>1.2789999999999999</v>
      </c>
      <c r="F7" s="6">
        <v>16.25</v>
      </c>
      <c r="G7" s="6">
        <f t="shared" si="0"/>
        <v>20.783749999999998</v>
      </c>
      <c r="H7" t="s">
        <v>14</v>
      </c>
    </row>
    <row r="8" spans="1:9">
      <c r="A8" t="s">
        <v>24</v>
      </c>
      <c r="B8" t="s">
        <v>202</v>
      </c>
      <c r="C8" t="s">
        <v>203</v>
      </c>
      <c r="D8" t="s">
        <v>282</v>
      </c>
      <c r="E8">
        <v>2</v>
      </c>
      <c r="F8" s="6">
        <v>3.47</v>
      </c>
      <c r="G8" s="6">
        <f t="shared" si="0"/>
        <v>6.94</v>
      </c>
      <c r="H8" t="s">
        <v>14</v>
      </c>
    </row>
    <row r="9" spans="1:9">
      <c r="A9" t="s">
        <v>24</v>
      </c>
      <c r="B9" t="s">
        <v>437</v>
      </c>
      <c r="C9" t="s">
        <v>128</v>
      </c>
      <c r="D9" t="s">
        <v>438</v>
      </c>
      <c r="E9">
        <v>1</v>
      </c>
      <c r="F9" s="6">
        <v>4.2300000000000004</v>
      </c>
      <c r="G9" s="6">
        <f t="shared" si="0"/>
        <v>4.2300000000000004</v>
      </c>
      <c r="H9" t="s">
        <v>14</v>
      </c>
    </row>
    <row r="10" spans="1:9">
      <c r="A10" t="s">
        <v>24</v>
      </c>
      <c r="B10" t="s">
        <v>202</v>
      </c>
      <c r="C10" t="s">
        <v>439</v>
      </c>
      <c r="D10" t="s">
        <v>433</v>
      </c>
      <c r="E10">
        <v>1</v>
      </c>
      <c r="F10" s="6">
        <v>3.47</v>
      </c>
      <c r="G10" s="6">
        <f t="shared" si="0"/>
        <v>3.47</v>
      </c>
      <c r="H10" t="s">
        <v>14</v>
      </c>
    </row>
    <row r="11" spans="1:9">
      <c r="A11" t="s">
        <v>24</v>
      </c>
      <c r="B11" t="s">
        <v>131</v>
      </c>
      <c r="C11" t="s">
        <v>128</v>
      </c>
      <c r="D11" t="s">
        <v>283</v>
      </c>
      <c r="E11">
        <v>1</v>
      </c>
      <c r="F11" s="6">
        <v>1.57</v>
      </c>
      <c r="G11" s="6">
        <f t="shared" si="0"/>
        <v>1.57</v>
      </c>
      <c r="H11" t="s">
        <v>14</v>
      </c>
    </row>
    <row r="12" spans="1:9">
      <c r="A12" t="s">
        <v>24</v>
      </c>
      <c r="B12" t="s">
        <v>232</v>
      </c>
      <c r="C12" t="s">
        <v>233</v>
      </c>
      <c r="D12" t="s">
        <v>440</v>
      </c>
      <c r="E12">
        <v>2</v>
      </c>
      <c r="F12" s="6">
        <v>2.77</v>
      </c>
      <c r="G12" s="6">
        <f t="shared" si="0"/>
        <v>5.54</v>
      </c>
      <c r="H12" t="s">
        <v>14</v>
      </c>
    </row>
    <row r="13" spans="1:9">
      <c r="A13" t="s">
        <v>24</v>
      </c>
      <c r="B13" t="s">
        <v>220</v>
      </c>
      <c r="C13" t="s">
        <v>93</v>
      </c>
      <c r="D13" t="s">
        <v>284</v>
      </c>
      <c r="E13">
        <v>1</v>
      </c>
      <c r="F13" s="6">
        <v>13.97</v>
      </c>
      <c r="G13" s="6">
        <f t="shared" si="0"/>
        <v>13.97</v>
      </c>
      <c r="H13" t="s">
        <v>14</v>
      </c>
    </row>
    <row r="14" spans="1:9">
      <c r="A14" t="s">
        <v>24</v>
      </c>
      <c r="B14" t="s">
        <v>152</v>
      </c>
      <c r="C14" t="s">
        <v>153</v>
      </c>
      <c r="D14" t="s">
        <v>383</v>
      </c>
      <c r="E14">
        <v>2</v>
      </c>
      <c r="F14" s="6">
        <f>4.97+0.08+0.25</f>
        <v>5.3</v>
      </c>
      <c r="G14" s="6">
        <f t="shared" si="0"/>
        <v>10.6</v>
      </c>
      <c r="H14" t="s">
        <v>14</v>
      </c>
    </row>
    <row r="15" spans="1:9">
      <c r="A15" t="s">
        <v>24</v>
      </c>
      <c r="B15" t="s">
        <v>219</v>
      </c>
      <c r="C15" t="s">
        <v>156</v>
      </c>
      <c r="D15" t="s">
        <v>383</v>
      </c>
      <c r="E15">
        <v>1</v>
      </c>
      <c r="F15" s="6">
        <f>9.09+0.08+0.25</f>
        <v>9.42</v>
      </c>
      <c r="G15" s="6">
        <f t="shared" si="0"/>
        <v>9.42</v>
      </c>
      <c r="H15" t="s">
        <v>14</v>
      </c>
    </row>
    <row r="16" spans="1:9">
      <c r="A16" t="s">
        <v>24</v>
      </c>
      <c r="B16" t="s">
        <v>441</v>
      </c>
      <c r="C16" t="s">
        <v>442</v>
      </c>
      <c r="D16" t="s">
        <v>286</v>
      </c>
      <c r="E16">
        <v>1</v>
      </c>
      <c r="F16" s="6">
        <f>1.47+0.05+0.1</f>
        <v>1.62</v>
      </c>
      <c r="G16" s="6">
        <f t="shared" si="0"/>
        <v>1.62</v>
      </c>
      <c r="H16" t="s">
        <v>14</v>
      </c>
    </row>
    <row r="17" spans="1:8">
      <c r="A17" t="s">
        <v>24</v>
      </c>
      <c r="B17" t="s">
        <v>441</v>
      </c>
      <c r="C17" t="s">
        <v>442</v>
      </c>
      <c r="D17" t="s">
        <v>443</v>
      </c>
      <c r="E17">
        <v>2</v>
      </c>
      <c r="F17" s="6">
        <f>2.67+0.08+0.25</f>
        <v>3</v>
      </c>
      <c r="G17" s="6">
        <f t="shared" si="0"/>
        <v>6</v>
      </c>
      <c r="H17" t="s">
        <v>14</v>
      </c>
    </row>
    <row r="18" spans="1:8">
      <c r="A18" t="s">
        <v>24</v>
      </c>
      <c r="B18" t="s">
        <v>218</v>
      </c>
      <c r="C18" t="s">
        <v>128</v>
      </c>
      <c r="D18" t="s">
        <v>444</v>
      </c>
      <c r="E18">
        <v>1</v>
      </c>
      <c r="F18" s="6">
        <v>3.42</v>
      </c>
      <c r="G18" s="6">
        <f t="shared" si="0"/>
        <v>3.42</v>
      </c>
      <c r="H18" t="s">
        <v>14</v>
      </c>
    </row>
    <row r="19" spans="1:8">
      <c r="A19" t="s">
        <v>24</v>
      </c>
      <c r="B19" t="s">
        <v>445</v>
      </c>
      <c r="C19" t="s">
        <v>128</v>
      </c>
      <c r="D19" t="s">
        <v>290</v>
      </c>
      <c r="E19">
        <v>1</v>
      </c>
      <c r="F19" s="6">
        <v>2.2400000000000002</v>
      </c>
      <c r="G19" s="6">
        <f t="shared" si="0"/>
        <v>2.2400000000000002</v>
      </c>
      <c r="H19" t="s">
        <v>14</v>
      </c>
    </row>
    <row r="20" spans="1:8">
      <c r="A20" t="s">
        <v>24</v>
      </c>
      <c r="B20" t="s">
        <v>446</v>
      </c>
      <c r="C20" t="s">
        <v>447</v>
      </c>
      <c r="D20" t="s">
        <v>448</v>
      </c>
      <c r="E20">
        <v>1</v>
      </c>
      <c r="F20" s="6">
        <v>2.97</v>
      </c>
      <c r="G20" s="6">
        <f t="shared" si="0"/>
        <v>2.97</v>
      </c>
      <c r="H20" t="s">
        <v>14</v>
      </c>
    </row>
    <row r="21" spans="1:8">
      <c r="A21" t="s">
        <v>24</v>
      </c>
      <c r="B21" t="s">
        <v>135</v>
      </c>
      <c r="C21" t="s">
        <v>12</v>
      </c>
      <c r="D21" t="s">
        <v>12</v>
      </c>
      <c r="E21">
        <v>1</v>
      </c>
      <c r="F21" s="6">
        <v>1.97</v>
      </c>
      <c r="G21" s="6">
        <f t="shared" si="0"/>
        <v>1.97</v>
      </c>
      <c r="H21" t="s">
        <v>14</v>
      </c>
    </row>
    <row r="22" spans="1:8">
      <c r="A22" t="s">
        <v>24</v>
      </c>
      <c r="B22" t="s">
        <v>142</v>
      </c>
      <c r="C22" t="s">
        <v>399</v>
      </c>
      <c r="D22" t="s">
        <v>449</v>
      </c>
      <c r="E22">
        <v>0.91</v>
      </c>
      <c r="F22" s="6">
        <v>3.24</v>
      </c>
      <c r="G22" s="6">
        <f t="shared" si="0"/>
        <v>2.9484000000000004</v>
      </c>
      <c r="H22" t="s">
        <v>14</v>
      </c>
    </row>
    <row r="23" spans="1:8">
      <c r="A23" t="s">
        <v>24</v>
      </c>
      <c r="B23" t="s">
        <v>450</v>
      </c>
      <c r="C23" t="s">
        <v>451</v>
      </c>
      <c r="D23" t="s">
        <v>452</v>
      </c>
      <c r="E23">
        <v>1</v>
      </c>
      <c r="F23" s="6">
        <v>5.78</v>
      </c>
      <c r="G23" s="6">
        <f t="shared" si="0"/>
        <v>5.78</v>
      </c>
      <c r="H23" t="s">
        <v>14</v>
      </c>
    </row>
    <row r="24" spans="1:8">
      <c r="A24" t="s">
        <v>24</v>
      </c>
      <c r="B24" t="s">
        <v>450</v>
      </c>
      <c r="C24" t="s">
        <v>453</v>
      </c>
      <c r="D24" t="s">
        <v>452</v>
      </c>
      <c r="E24">
        <v>1</v>
      </c>
      <c r="F24" s="6">
        <v>6.96</v>
      </c>
      <c r="G24" s="6">
        <f t="shared" si="0"/>
        <v>6.96</v>
      </c>
      <c r="H24" t="s">
        <v>14</v>
      </c>
    </row>
    <row r="25" spans="1:8">
      <c r="A25" t="s">
        <v>24</v>
      </c>
      <c r="B25" t="s">
        <v>335</v>
      </c>
      <c r="C25" t="s">
        <v>261</v>
      </c>
      <c r="D25" t="s">
        <v>420</v>
      </c>
      <c r="E25">
        <v>1</v>
      </c>
      <c r="F25" s="6">
        <v>1.97</v>
      </c>
      <c r="G25" s="6">
        <f t="shared" si="0"/>
        <v>1.97</v>
      </c>
      <c r="H25" t="s">
        <v>14</v>
      </c>
    </row>
    <row r="26" spans="1:8">
      <c r="A26" t="s">
        <v>24</v>
      </c>
      <c r="B26" t="s">
        <v>268</v>
      </c>
      <c r="C26" t="s">
        <v>269</v>
      </c>
      <c r="D26" t="s">
        <v>454</v>
      </c>
      <c r="E26">
        <v>1.33</v>
      </c>
      <c r="F26" s="6">
        <v>1.7</v>
      </c>
      <c r="G26" s="6">
        <f t="shared" si="0"/>
        <v>2.2610000000000001</v>
      </c>
      <c r="H26" t="s">
        <v>14</v>
      </c>
    </row>
    <row r="27" spans="1:8">
      <c r="A27" t="s">
        <v>24</v>
      </c>
      <c r="B27" t="s">
        <v>266</v>
      </c>
      <c r="C27" t="s">
        <v>12</v>
      </c>
      <c r="D27" t="s">
        <v>455</v>
      </c>
      <c r="E27">
        <v>0.89500000000000002</v>
      </c>
      <c r="F27" s="6">
        <v>3.28</v>
      </c>
      <c r="G27" s="6">
        <f t="shared" si="0"/>
        <v>2.9356</v>
      </c>
      <c r="H27" t="s">
        <v>14</v>
      </c>
    </row>
    <row r="28" spans="1:8">
      <c r="A28" t="s">
        <v>24</v>
      </c>
      <c r="B28" t="s">
        <v>264</v>
      </c>
      <c r="C28" t="s">
        <v>12</v>
      </c>
      <c r="D28" t="s">
        <v>12</v>
      </c>
      <c r="E28">
        <v>1</v>
      </c>
      <c r="F28" s="6">
        <v>3.47</v>
      </c>
      <c r="G28" s="6">
        <f t="shared" si="0"/>
        <v>3.47</v>
      </c>
      <c r="H28" t="s">
        <v>14</v>
      </c>
    </row>
    <row r="29" spans="1:8">
      <c r="A29" t="s">
        <v>24</v>
      </c>
      <c r="B29" t="s">
        <v>441</v>
      </c>
      <c r="C29" t="s">
        <v>456</v>
      </c>
      <c r="D29" t="s">
        <v>457</v>
      </c>
      <c r="E29">
        <v>1</v>
      </c>
      <c r="F29" s="6">
        <v>2.2799999999999998</v>
      </c>
      <c r="G29" s="6">
        <f t="shared" si="0"/>
        <v>2.2799999999999998</v>
      </c>
      <c r="H29" t="s">
        <v>14</v>
      </c>
    </row>
    <row r="30" spans="1:8">
      <c r="A30" t="s">
        <v>24</v>
      </c>
      <c r="B30" t="s">
        <v>458</v>
      </c>
      <c r="C30" t="s">
        <v>459</v>
      </c>
      <c r="D30" t="s">
        <v>460</v>
      </c>
      <c r="E30">
        <v>1</v>
      </c>
      <c r="F30" s="6">
        <v>7.97</v>
      </c>
      <c r="G30" s="6">
        <f t="shared" si="0"/>
        <v>7.97</v>
      </c>
      <c r="H30" t="s">
        <v>14</v>
      </c>
    </row>
    <row r="31" spans="1:8">
      <c r="A31" t="s">
        <v>24</v>
      </c>
      <c r="B31" t="s">
        <v>461</v>
      </c>
      <c r="C31" t="s">
        <v>128</v>
      </c>
      <c r="D31" t="s">
        <v>462</v>
      </c>
      <c r="E31">
        <v>1</v>
      </c>
      <c r="F31" s="6">
        <v>2.78</v>
      </c>
      <c r="G31" s="6">
        <f t="shared" si="0"/>
        <v>2.78</v>
      </c>
      <c r="H31" t="s">
        <v>14</v>
      </c>
    </row>
    <row r="32" spans="1:8">
      <c r="A32" t="s">
        <v>24</v>
      </c>
      <c r="B32" t="s">
        <v>463</v>
      </c>
      <c r="C32" t="s">
        <v>128</v>
      </c>
      <c r="D32" t="s">
        <v>288</v>
      </c>
      <c r="E32">
        <v>1</v>
      </c>
      <c r="F32" s="6">
        <v>2.17</v>
      </c>
      <c r="G32" s="6">
        <f t="shared" si="0"/>
        <v>2.17</v>
      </c>
      <c r="H32" t="s">
        <v>14</v>
      </c>
    </row>
    <row r="33" spans="1:8">
      <c r="A33" t="s">
        <v>24</v>
      </c>
      <c r="B33" t="s">
        <v>464</v>
      </c>
      <c r="C33" t="s">
        <v>12</v>
      </c>
      <c r="D33" t="s">
        <v>465</v>
      </c>
      <c r="E33">
        <v>1.125</v>
      </c>
      <c r="F33" s="6">
        <v>2.14</v>
      </c>
      <c r="G33" s="6">
        <f t="shared" si="0"/>
        <v>2.4075000000000002</v>
      </c>
      <c r="H33" t="s">
        <v>14</v>
      </c>
    </row>
    <row r="34" spans="1:8">
      <c r="A34" t="s">
        <v>24</v>
      </c>
      <c r="B34" t="s">
        <v>466</v>
      </c>
      <c r="C34" t="s">
        <v>467</v>
      </c>
      <c r="D34" t="s">
        <v>468</v>
      </c>
      <c r="E34">
        <v>1</v>
      </c>
      <c r="F34" s="6">
        <v>14.77</v>
      </c>
      <c r="G34" s="6">
        <f t="shared" si="0"/>
        <v>14.77</v>
      </c>
      <c r="H34" t="s">
        <v>14</v>
      </c>
    </row>
    <row r="35" spans="1:8">
      <c r="A35" t="s">
        <v>24</v>
      </c>
      <c r="B35" t="s">
        <v>197</v>
      </c>
      <c r="C35" t="s">
        <v>24</v>
      </c>
      <c r="D35" t="s">
        <v>12</v>
      </c>
      <c r="E35">
        <v>6</v>
      </c>
      <c r="F35" s="6">
        <v>0.05</v>
      </c>
      <c r="G35" s="6">
        <f t="shared" si="0"/>
        <v>0.30000000000000004</v>
      </c>
      <c r="H35" t="s">
        <v>14</v>
      </c>
    </row>
    <row r="36" spans="1:8">
      <c r="A36" t="s">
        <v>24</v>
      </c>
      <c r="B36" t="s">
        <v>23</v>
      </c>
      <c r="C36" t="s">
        <v>12</v>
      </c>
      <c r="D36" t="s">
        <v>12</v>
      </c>
      <c r="E36" s="5">
        <v>0.05</v>
      </c>
      <c r="F36" s="6" t="s">
        <v>12</v>
      </c>
      <c r="G36" s="6">
        <v>1.67</v>
      </c>
      <c r="H36" t="s">
        <v>14</v>
      </c>
    </row>
    <row r="37" spans="1:8">
      <c r="A37" t="s">
        <v>24</v>
      </c>
      <c r="B37" t="s">
        <v>19</v>
      </c>
      <c r="C37" t="s">
        <v>12</v>
      </c>
      <c r="D37" t="s">
        <v>12</v>
      </c>
      <c r="E37" s="5">
        <v>0.06</v>
      </c>
      <c r="F37" s="6" t="s">
        <v>12</v>
      </c>
      <c r="G37" s="6">
        <v>2</v>
      </c>
      <c r="H37" t="s">
        <v>14</v>
      </c>
    </row>
    <row r="38" spans="1:8">
      <c r="G38" s="7">
        <f>SUM(G2:G37)</f>
        <v>195.65625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H4" sqref="H4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6.5703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469</v>
      </c>
      <c r="B2" t="s">
        <v>470</v>
      </c>
      <c r="C2" s="11" t="s">
        <v>12</v>
      </c>
      <c r="D2" t="s">
        <v>471</v>
      </c>
      <c r="E2" t="s">
        <v>12</v>
      </c>
      <c r="F2">
        <v>1</v>
      </c>
      <c r="G2" s="6">
        <v>0.99</v>
      </c>
      <c r="H2" s="6">
        <f>G2*F2</f>
        <v>0.99</v>
      </c>
      <c r="I2" t="s">
        <v>14</v>
      </c>
    </row>
    <row r="3" spans="1:10">
      <c r="A3" t="s">
        <v>469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f xml:space="preserve"> H2 * F3</f>
        <v>4.9500000000000002E-2</v>
      </c>
      <c r="I3" t="s">
        <v>14</v>
      </c>
    </row>
    <row r="4" spans="1:10">
      <c r="H4" s="10">
        <f>SUM(H2:H3)</f>
        <v>1.0395000000000001</v>
      </c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85546875" bestFit="1" customWidth="1"/>
    <col min="7" max="7" width="7.7109375" style="6" bestFit="1" customWidth="1"/>
    <col min="8" max="8" width="14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10</v>
      </c>
      <c r="B2" t="s">
        <v>472</v>
      </c>
      <c r="C2" s="11" t="s">
        <v>12</v>
      </c>
      <c r="D2" t="s">
        <v>10</v>
      </c>
      <c r="E2" t="s">
        <v>13</v>
      </c>
      <c r="F2">
        <v>30</v>
      </c>
      <c r="G2" s="6">
        <v>25</v>
      </c>
      <c r="H2" s="6">
        <f>G2*F2</f>
        <v>750</v>
      </c>
      <c r="I2" t="s">
        <v>14</v>
      </c>
    </row>
    <row r="3" spans="1:10">
      <c r="H3" s="10">
        <f xml:space="preserve"> H2</f>
        <v>750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C39"/>
  <sheetViews>
    <sheetView topLeftCell="A7" workbookViewId="0">
      <selection activeCell="A22" sqref="A22:XFD22"/>
    </sheetView>
  </sheetViews>
  <sheetFormatPr defaultRowHeight="15"/>
  <cols>
    <col min="1" max="1" width="16" bestFit="1" customWidth="1"/>
    <col min="2" max="2" width="28.42578125" bestFit="1" customWidth="1"/>
    <col min="3" max="3" width="17.28515625" bestFit="1" customWidth="1"/>
    <col min="4" max="4" width="20.42578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1023 1030:2047 2054:3071 3078:4095 4102:5119 5126:6143 6150:7167 7174:8191 8198:9215 9222:10239 10246:11263 11270:12287 12294:13311 13318:14335 14342:15359 15366:16383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1023 1030:2047 2054:3071 3078:4095 4102:5119 5126:6143 6150:7167 7174:8191 8198:9215 9222:10239 10246:11263 11270:12287 12294:13311 13318:14335 14342:15359 15366:16383">
      <c r="A2" t="s">
        <v>24</v>
      </c>
      <c r="B2" t="s">
        <v>441</v>
      </c>
      <c r="C2" t="s">
        <v>442</v>
      </c>
      <c r="D2" t="s">
        <v>286</v>
      </c>
      <c r="E2">
        <v>3</v>
      </c>
      <c r="F2" s="6">
        <f>1.47+0.03+0.1</f>
        <v>1.6</v>
      </c>
      <c r="G2" s="6">
        <f t="shared" ref="G2:G36" si="0">F2*E2</f>
        <v>4.8000000000000007</v>
      </c>
      <c r="H2" t="s">
        <v>14</v>
      </c>
    </row>
    <row r="3" spans="1:1023 1030:2047 2054:3071 3078:4095 4102:5119 5126:6143 6150:7167 7174:8191 8198:9215 9222:10239 10246:11263 11270:12287 12294:13311 13318:14335 14342:15359 15366:16383">
      <c r="A3" t="s">
        <v>24</v>
      </c>
      <c r="B3" t="s">
        <v>473</v>
      </c>
      <c r="C3" t="s">
        <v>156</v>
      </c>
      <c r="D3" t="s">
        <v>384</v>
      </c>
      <c r="E3">
        <v>2</v>
      </c>
      <c r="F3" s="6">
        <f>4.97+0.06+0.25</f>
        <v>5.2799999999999994</v>
      </c>
      <c r="G3" s="6">
        <f t="shared" si="0"/>
        <v>10.559999999999999</v>
      </c>
      <c r="H3" t="s">
        <v>14</v>
      </c>
    </row>
    <row r="4" spans="1:1023 1030:2047 2054:3071 3078:4095 4102:5119 5126:6143 6150:7167 7174:8191 8198:9215 9222:10239 10246:11263 11270:12287 12294:13311 13318:14335 14342:15359 15366:16383">
      <c r="A4" t="s">
        <v>24</v>
      </c>
      <c r="B4" t="s">
        <v>474</v>
      </c>
      <c r="C4" t="s">
        <v>153</v>
      </c>
      <c r="D4" t="s">
        <v>383</v>
      </c>
      <c r="E4">
        <v>2</v>
      </c>
      <c r="F4" s="6">
        <f>4.58+0.06+0.25</f>
        <v>4.8899999999999997</v>
      </c>
      <c r="G4" s="6">
        <f t="shared" si="0"/>
        <v>9.7799999999999994</v>
      </c>
      <c r="H4" t="s">
        <v>14</v>
      </c>
    </row>
    <row r="5" spans="1:1023 1030:2047 2054:3071 3078:4095 4102:5119 5126:6143 6150:7167 7174:8191 8198:9215 9222:10239 10246:11263 11270:12287 12294:13311 13318:14335 14342:15359 15366:16383">
      <c r="A5" t="s">
        <v>24</v>
      </c>
      <c r="B5" t="s">
        <v>475</v>
      </c>
      <c r="C5" t="s">
        <v>128</v>
      </c>
      <c r="D5" t="s">
        <v>383</v>
      </c>
      <c r="E5">
        <v>1</v>
      </c>
      <c r="F5" s="6">
        <v>2.97</v>
      </c>
      <c r="G5" s="6">
        <f t="shared" si="0"/>
        <v>2.97</v>
      </c>
      <c r="H5" t="s">
        <v>14</v>
      </c>
    </row>
    <row r="6" spans="1:1023 1030:2047 2054:3071 3078:4095 4102:5119 5126:6143 6150:7167 7174:8191 8198:9215 9222:10239 10246:11263 11270:12287 12294:13311 13318:14335 14342:15359 15366:16383">
      <c r="A6" t="s">
        <v>24</v>
      </c>
      <c r="B6" t="s">
        <v>168</v>
      </c>
      <c r="C6" t="s">
        <v>128</v>
      </c>
      <c r="D6" t="s">
        <v>141</v>
      </c>
      <c r="E6">
        <v>1</v>
      </c>
      <c r="F6" s="6">
        <v>3.87</v>
      </c>
      <c r="G6" s="6">
        <f t="shared" si="0"/>
        <v>3.87</v>
      </c>
      <c r="H6" t="s">
        <v>14</v>
      </c>
      <c r="N6" s="6"/>
      <c r="O6" s="6"/>
      <c r="V6" s="6"/>
      <c r="W6" s="6"/>
      <c r="AD6" s="6"/>
      <c r="AE6" s="6"/>
      <c r="AL6" s="6"/>
      <c r="AM6" s="6"/>
      <c r="AT6" s="6"/>
      <c r="AU6" s="6"/>
      <c r="BB6" s="6"/>
      <c r="BC6" s="6"/>
      <c r="BJ6" s="6"/>
      <c r="BK6" s="6"/>
      <c r="BR6" s="6"/>
      <c r="BS6" s="6"/>
      <c r="BZ6" s="6"/>
      <c r="CA6" s="6"/>
      <c r="CH6" s="6"/>
      <c r="CI6" s="6"/>
      <c r="CP6" s="6"/>
      <c r="CQ6" s="6"/>
      <c r="CX6" s="6"/>
      <c r="CY6" s="6"/>
      <c r="DF6" s="6"/>
      <c r="DG6" s="6"/>
      <c r="DN6" s="6"/>
      <c r="DO6" s="6"/>
      <c r="DV6" s="6"/>
      <c r="DW6" s="6"/>
      <c r="ED6" s="6"/>
      <c r="EE6" s="6"/>
      <c r="EL6" s="6"/>
      <c r="EM6" s="6"/>
      <c r="ET6" s="6"/>
      <c r="EU6" s="6"/>
      <c r="FB6" s="6"/>
      <c r="FC6" s="6"/>
      <c r="FJ6" s="6"/>
      <c r="FK6" s="6"/>
      <c r="FR6" s="6"/>
      <c r="FS6" s="6"/>
      <c r="FZ6" s="6"/>
      <c r="GA6" s="6"/>
      <c r="GH6" s="6"/>
      <c r="GI6" s="6"/>
      <c r="GP6" s="6"/>
      <c r="GQ6" s="6"/>
      <c r="GX6" s="6"/>
      <c r="GY6" s="6"/>
      <c r="HF6" s="6"/>
      <c r="HG6" s="6"/>
      <c r="HN6" s="6"/>
      <c r="HO6" s="6"/>
      <c r="HV6" s="6"/>
      <c r="HW6" s="6"/>
      <c r="ID6" s="6"/>
      <c r="IE6" s="6"/>
      <c r="IL6" s="6"/>
      <c r="IM6" s="6"/>
      <c r="IT6" s="6"/>
      <c r="IU6" s="6"/>
      <c r="JB6" s="6"/>
      <c r="JC6" s="6"/>
      <c r="JJ6" s="6"/>
      <c r="JK6" s="6"/>
      <c r="JR6" s="6"/>
      <c r="JS6" s="6"/>
      <c r="JZ6" s="6"/>
      <c r="KA6" s="6"/>
      <c r="KH6" s="6"/>
      <c r="KI6" s="6"/>
      <c r="KP6" s="6"/>
      <c r="KQ6" s="6"/>
      <c r="KX6" s="6"/>
      <c r="KY6" s="6"/>
      <c r="LF6" s="6"/>
      <c r="LG6" s="6"/>
      <c r="LN6" s="6"/>
      <c r="LO6" s="6"/>
      <c r="LV6" s="6"/>
      <c r="LW6" s="6"/>
      <c r="MD6" s="6"/>
      <c r="ME6" s="6"/>
      <c r="ML6" s="6"/>
      <c r="MM6" s="6"/>
      <c r="MT6" s="6"/>
      <c r="MU6" s="6"/>
      <c r="NB6" s="6"/>
      <c r="NC6" s="6"/>
      <c r="NJ6" s="6"/>
      <c r="NK6" s="6"/>
      <c r="NR6" s="6"/>
      <c r="NS6" s="6"/>
      <c r="NZ6" s="6"/>
      <c r="OA6" s="6"/>
      <c r="OH6" s="6"/>
      <c r="OI6" s="6"/>
      <c r="OP6" s="6"/>
      <c r="OQ6" s="6"/>
      <c r="OX6" s="6"/>
      <c r="OY6" s="6"/>
      <c r="PF6" s="6"/>
      <c r="PG6" s="6"/>
      <c r="PN6" s="6"/>
      <c r="PO6" s="6"/>
      <c r="PV6" s="6"/>
      <c r="PW6" s="6"/>
      <c r="QD6" s="6"/>
      <c r="QE6" s="6"/>
      <c r="QL6" s="6"/>
      <c r="QM6" s="6"/>
      <c r="QT6" s="6"/>
      <c r="QU6" s="6"/>
      <c r="RB6" s="6"/>
      <c r="RC6" s="6"/>
      <c r="RJ6" s="6"/>
      <c r="RK6" s="6"/>
      <c r="RR6" s="6"/>
      <c r="RS6" s="6"/>
      <c r="RZ6" s="6"/>
      <c r="SA6" s="6"/>
      <c r="SH6" s="6"/>
      <c r="SI6" s="6"/>
      <c r="SP6" s="6"/>
      <c r="SQ6" s="6"/>
      <c r="SX6" s="6"/>
      <c r="SY6" s="6"/>
      <c r="TF6" s="6"/>
      <c r="TG6" s="6"/>
      <c r="TN6" s="6"/>
      <c r="TO6" s="6"/>
      <c r="TV6" s="6"/>
      <c r="TW6" s="6"/>
      <c r="UD6" s="6"/>
      <c r="UE6" s="6"/>
      <c r="UL6" s="6"/>
      <c r="UM6" s="6"/>
      <c r="UT6" s="6"/>
      <c r="UU6" s="6"/>
      <c r="VB6" s="6"/>
      <c r="VC6" s="6"/>
      <c r="VJ6" s="6"/>
      <c r="VK6" s="6"/>
      <c r="VR6" s="6"/>
      <c r="VS6" s="6"/>
      <c r="VZ6" s="6"/>
      <c r="WA6" s="6"/>
      <c r="WH6" s="6"/>
      <c r="WI6" s="6"/>
      <c r="WP6" s="6"/>
      <c r="WQ6" s="6"/>
      <c r="WX6" s="6"/>
      <c r="WY6" s="6"/>
      <c r="XF6" s="6"/>
      <c r="XG6" s="6"/>
      <c r="XN6" s="6"/>
      <c r="XO6" s="6"/>
      <c r="XV6" s="6"/>
      <c r="XW6" s="6"/>
      <c r="YD6" s="6"/>
      <c r="YE6" s="6"/>
      <c r="YL6" s="6"/>
      <c r="YM6" s="6"/>
      <c r="YT6" s="6"/>
      <c r="YU6" s="6"/>
      <c r="ZB6" s="6"/>
      <c r="ZC6" s="6"/>
      <c r="ZJ6" s="6"/>
      <c r="ZK6" s="6"/>
      <c r="ZR6" s="6"/>
      <c r="ZS6" s="6"/>
      <c r="ZZ6" s="6"/>
      <c r="AAA6" s="6"/>
      <c r="AAH6" s="6"/>
      <c r="AAI6" s="6"/>
      <c r="AAP6" s="6"/>
      <c r="AAQ6" s="6"/>
      <c r="AAX6" s="6"/>
      <c r="AAY6" s="6"/>
      <c r="ABF6" s="6"/>
      <c r="ABG6" s="6"/>
      <c r="ABN6" s="6"/>
      <c r="ABO6" s="6"/>
      <c r="ABV6" s="6"/>
      <c r="ABW6" s="6"/>
      <c r="ACD6" s="6"/>
      <c r="ACE6" s="6"/>
      <c r="ACL6" s="6"/>
      <c r="ACM6" s="6"/>
      <c r="ACT6" s="6"/>
      <c r="ACU6" s="6"/>
      <c r="ADB6" s="6"/>
      <c r="ADC6" s="6"/>
      <c r="ADJ6" s="6"/>
      <c r="ADK6" s="6"/>
      <c r="ADR6" s="6"/>
      <c r="ADS6" s="6"/>
      <c r="ADZ6" s="6"/>
      <c r="AEA6" s="6"/>
      <c r="AEH6" s="6"/>
      <c r="AEI6" s="6"/>
      <c r="AEP6" s="6"/>
      <c r="AEQ6" s="6"/>
      <c r="AEX6" s="6"/>
      <c r="AEY6" s="6"/>
      <c r="AFF6" s="6"/>
      <c r="AFG6" s="6"/>
      <c r="AFN6" s="6"/>
      <c r="AFO6" s="6"/>
      <c r="AFV6" s="6"/>
      <c r="AFW6" s="6"/>
      <c r="AGD6" s="6"/>
      <c r="AGE6" s="6"/>
      <c r="AGL6" s="6"/>
      <c r="AGM6" s="6"/>
      <c r="AGT6" s="6"/>
      <c r="AGU6" s="6"/>
      <c r="AHB6" s="6"/>
      <c r="AHC6" s="6"/>
      <c r="AHJ6" s="6"/>
      <c r="AHK6" s="6"/>
      <c r="AHR6" s="6"/>
      <c r="AHS6" s="6"/>
      <c r="AHZ6" s="6"/>
      <c r="AIA6" s="6"/>
      <c r="AIH6" s="6"/>
      <c r="AII6" s="6"/>
      <c r="AIP6" s="6"/>
      <c r="AIQ6" s="6"/>
      <c r="AIX6" s="6"/>
      <c r="AIY6" s="6"/>
      <c r="AJF6" s="6"/>
      <c r="AJG6" s="6"/>
      <c r="AJN6" s="6"/>
      <c r="AJO6" s="6"/>
      <c r="AJV6" s="6"/>
      <c r="AJW6" s="6"/>
      <c r="AKD6" s="6"/>
      <c r="AKE6" s="6"/>
      <c r="AKL6" s="6"/>
      <c r="AKM6" s="6"/>
      <c r="AKT6" s="6"/>
      <c r="AKU6" s="6"/>
      <c r="ALB6" s="6"/>
      <c r="ALC6" s="6"/>
      <c r="ALJ6" s="6"/>
      <c r="ALK6" s="6"/>
      <c r="ALR6" s="6"/>
      <c r="ALS6" s="6"/>
      <c r="ALZ6" s="6"/>
      <c r="AMA6" s="6"/>
      <c r="AMH6" s="6"/>
      <c r="AMI6" s="6"/>
      <c r="AMP6" s="6"/>
      <c r="AMQ6" s="6"/>
      <c r="AMX6" s="6"/>
      <c r="AMY6" s="6"/>
      <c r="ANF6" s="6"/>
      <c r="ANG6" s="6"/>
      <c r="ANN6" s="6"/>
      <c r="ANO6" s="6"/>
      <c r="ANV6" s="6"/>
      <c r="ANW6" s="6"/>
      <c r="AOD6" s="6"/>
      <c r="AOE6" s="6"/>
      <c r="AOL6" s="6"/>
      <c r="AOM6" s="6"/>
      <c r="AOT6" s="6"/>
      <c r="AOU6" s="6"/>
      <c r="APB6" s="6"/>
      <c r="APC6" s="6"/>
      <c r="APJ6" s="6"/>
      <c r="APK6" s="6"/>
      <c r="APR6" s="6"/>
      <c r="APS6" s="6"/>
      <c r="APZ6" s="6"/>
      <c r="AQA6" s="6"/>
      <c r="AQH6" s="6"/>
      <c r="AQI6" s="6"/>
      <c r="AQP6" s="6"/>
      <c r="AQQ6" s="6"/>
      <c r="AQX6" s="6"/>
      <c r="AQY6" s="6"/>
      <c r="ARF6" s="6"/>
      <c r="ARG6" s="6"/>
      <c r="ARN6" s="6"/>
      <c r="ARO6" s="6"/>
      <c r="ARV6" s="6"/>
      <c r="ARW6" s="6"/>
      <c r="ASD6" s="6"/>
      <c r="ASE6" s="6"/>
      <c r="ASL6" s="6"/>
      <c r="ASM6" s="6"/>
      <c r="AST6" s="6"/>
      <c r="ASU6" s="6"/>
      <c r="ATB6" s="6"/>
      <c r="ATC6" s="6"/>
      <c r="ATJ6" s="6"/>
      <c r="ATK6" s="6"/>
      <c r="ATR6" s="6"/>
      <c r="ATS6" s="6"/>
      <c r="ATZ6" s="6"/>
      <c r="AUA6" s="6"/>
      <c r="AUH6" s="6"/>
      <c r="AUI6" s="6"/>
      <c r="AUP6" s="6"/>
      <c r="AUQ6" s="6"/>
      <c r="AUX6" s="6"/>
      <c r="AUY6" s="6"/>
      <c r="AVF6" s="6"/>
      <c r="AVG6" s="6"/>
      <c r="AVN6" s="6"/>
      <c r="AVO6" s="6"/>
      <c r="AVV6" s="6"/>
      <c r="AVW6" s="6"/>
      <c r="AWD6" s="6"/>
      <c r="AWE6" s="6"/>
      <c r="AWL6" s="6"/>
      <c r="AWM6" s="6"/>
      <c r="AWT6" s="6"/>
      <c r="AWU6" s="6"/>
      <c r="AXB6" s="6"/>
      <c r="AXC6" s="6"/>
      <c r="AXJ6" s="6"/>
      <c r="AXK6" s="6"/>
      <c r="AXR6" s="6"/>
      <c r="AXS6" s="6"/>
      <c r="AXZ6" s="6"/>
      <c r="AYA6" s="6"/>
      <c r="AYH6" s="6"/>
      <c r="AYI6" s="6"/>
      <c r="AYP6" s="6"/>
      <c r="AYQ6" s="6"/>
      <c r="AYX6" s="6"/>
      <c r="AYY6" s="6"/>
      <c r="AZF6" s="6"/>
      <c r="AZG6" s="6"/>
      <c r="AZN6" s="6"/>
      <c r="AZO6" s="6"/>
      <c r="AZV6" s="6"/>
      <c r="AZW6" s="6"/>
      <c r="BAD6" s="6"/>
      <c r="BAE6" s="6"/>
      <c r="BAL6" s="6"/>
      <c r="BAM6" s="6"/>
      <c r="BAT6" s="6"/>
      <c r="BAU6" s="6"/>
      <c r="BBB6" s="6"/>
      <c r="BBC6" s="6"/>
      <c r="BBJ6" s="6"/>
      <c r="BBK6" s="6"/>
      <c r="BBR6" s="6"/>
      <c r="BBS6" s="6"/>
      <c r="BBZ6" s="6"/>
      <c r="BCA6" s="6"/>
      <c r="BCH6" s="6"/>
      <c r="BCI6" s="6"/>
      <c r="BCP6" s="6"/>
      <c r="BCQ6" s="6"/>
      <c r="BCX6" s="6"/>
      <c r="BCY6" s="6"/>
      <c r="BDF6" s="6"/>
      <c r="BDG6" s="6"/>
      <c r="BDN6" s="6"/>
      <c r="BDO6" s="6"/>
      <c r="BDV6" s="6"/>
      <c r="BDW6" s="6"/>
      <c r="BED6" s="6"/>
      <c r="BEE6" s="6"/>
      <c r="BEL6" s="6"/>
      <c r="BEM6" s="6"/>
      <c r="BET6" s="6"/>
      <c r="BEU6" s="6"/>
      <c r="BFB6" s="6"/>
      <c r="BFC6" s="6"/>
      <c r="BFJ6" s="6"/>
      <c r="BFK6" s="6"/>
      <c r="BFR6" s="6"/>
      <c r="BFS6" s="6"/>
      <c r="BFZ6" s="6"/>
      <c r="BGA6" s="6"/>
      <c r="BGH6" s="6"/>
      <c r="BGI6" s="6"/>
      <c r="BGP6" s="6"/>
      <c r="BGQ6" s="6"/>
      <c r="BGX6" s="6"/>
      <c r="BGY6" s="6"/>
      <c r="BHF6" s="6"/>
      <c r="BHG6" s="6"/>
      <c r="BHN6" s="6"/>
      <c r="BHO6" s="6"/>
      <c r="BHV6" s="6"/>
      <c r="BHW6" s="6"/>
      <c r="BID6" s="6"/>
      <c r="BIE6" s="6"/>
      <c r="BIL6" s="6"/>
      <c r="BIM6" s="6"/>
      <c r="BIT6" s="6"/>
      <c r="BIU6" s="6"/>
      <c r="BJB6" s="6"/>
      <c r="BJC6" s="6"/>
      <c r="BJJ6" s="6"/>
      <c r="BJK6" s="6"/>
      <c r="BJR6" s="6"/>
      <c r="BJS6" s="6"/>
      <c r="BJZ6" s="6"/>
      <c r="BKA6" s="6"/>
      <c r="BKH6" s="6"/>
      <c r="BKI6" s="6"/>
      <c r="BKP6" s="6"/>
      <c r="BKQ6" s="6"/>
      <c r="BKX6" s="6"/>
      <c r="BKY6" s="6"/>
      <c r="BLF6" s="6"/>
      <c r="BLG6" s="6"/>
      <c r="BLN6" s="6"/>
      <c r="BLO6" s="6"/>
      <c r="BLV6" s="6"/>
      <c r="BLW6" s="6"/>
      <c r="BMD6" s="6"/>
      <c r="BME6" s="6"/>
      <c r="BML6" s="6"/>
      <c r="BMM6" s="6"/>
      <c r="BMT6" s="6"/>
      <c r="BMU6" s="6"/>
      <c r="BNB6" s="6"/>
      <c r="BNC6" s="6"/>
      <c r="BNJ6" s="6"/>
      <c r="BNK6" s="6"/>
      <c r="BNR6" s="6"/>
      <c r="BNS6" s="6"/>
      <c r="BNZ6" s="6"/>
      <c r="BOA6" s="6"/>
      <c r="BOH6" s="6"/>
      <c r="BOI6" s="6"/>
      <c r="BOP6" s="6"/>
      <c r="BOQ6" s="6"/>
      <c r="BOX6" s="6"/>
      <c r="BOY6" s="6"/>
      <c r="BPF6" s="6"/>
      <c r="BPG6" s="6"/>
      <c r="BPN6" s="6"/>
      <c r="BPO6" s="6"/>
      <c r="BPV6" s="6"/>
      <c r="BPW6" s="6"/>
      <c r="BQD6" s="6"/>
      <c r="BQE6" s="6"/>
      <c r="BQL6" s="6"/>
      <c r="BQM6" s="6"/>
      <c r="BQT6" s="6"/>
      <c r="BQU6" s="6"/>
      <c r="BRB6" s="6"/>
      <c r="BRC6" s="6"/>
      <c r="BRJ6" s="6"/>
      <c r="BRK6" s="6"/>
      <c r="BRR6" s="6"/>
      <c r="BRS6" s="6"/>
      <c r="BRZ6" s="6"/>
      <c r="BSA6" s="6"/>
      <c r="BSH6" s="6"/>
      <c r="BSI6" s="6"/>
      <c r="BSP6" s="6"/>
      <c r="BSQ6" s="6"/>
      <c r="BSX6" s="6"/>
      <c r="BSY6" s="6"/>
      <c r="BTF6" s="6"/>
      <c r="BTG6" s="6"/>
      <c r="BTN6" s="6"/>
      <c r="BTO6" s="6"/>
      <c r="BTV6" s="6"/>
      <c r="BTW6" s="6"/>
      <c r="BUD6" s="6"/>
      <c r="BUE6" s="6"/>
      <c r="BUL6" s="6"/>
      <c r="BUM6" s="6"/>
      <c r="BUT6" s="6"/>
      <c r="BUU6" s="6"/>
      <c r="BVB6" s="6"/>
      <c r="BVC6" s="6"/>
      <c r="BVJ6" s="6"/>
      <c r="BVK6" s="6"/>
      <c r="BVR6" s="6"/>
      <c r="BVS6" s="6"/>
      <c r="BVZ6" s="6"/>
      <c r="BWA6" s="6"/>
      <c r="BWH6" s="6"/>
      <c r="BWI6" s="6"/>
      <c r="BWP6" s="6"/>
      <c r="BWQ6" s="6"/>
      <c r="BWX6" s="6"/>
      <c r="BWY6" s="6"/>
      <c r="BXF6" s="6"/>
      <c r="BXG6" s="6"/>
      <c r="BXN6" s="6"/>
      <c r="BXO6" s="6"/>
      <c r="BXV6" s="6"/>
      <c r="BXW6" s="6"/>
      <c r="BYD6" s="6"/>
      <c r="BYE6" s="6"/>
      <c r="BYL6" s="6"/>
      <c r="BYM6" s="6"/>
      <c r="BYT6" s="6"/>
      <c r="BYU6" s="6"/>
      <c r="BZB6" s="6"/>
      <c r="BZC6" s="6"/>
      <c r="BZJ6" s="6"/>
      <c r="BZK6" s="6"/>
      <c r="BZR6" s="6"/>
      <c r="BZS6" s="6"/>
      <c r="BZZ6" s="6"/>
      <c r="CAA6" s="6"/>
      <c r="CAH6" s="6"/>
      <c r="CAI6" s="6"/>
      <c r="CAP6" s="6"/>
      <c r="CAQ6" s="6"/>
      <c r="CAX6" s="6"/>
      <c r="CAY6" s="6"/>
      <c r="CBF6" s="6"/>
      <c r="CBG6" s="6"/>
      <c r="CBN6" s="6"/>
      <c r="CBO6" s="6"/>
      <c r="CBV6" s="6"/>
      <c r="CBW6" s="6"/>
      <c r="CCD6" s="6"/>
      <c r="CCE6" s="6"/>
      <c r="CCL6" s="6"/>
      <c r="CCM6" s="6"/>
      <c r="CCT6" s="6"/>
      <c r="CCU6" s="6"/>
      <c r="CDB6" s="6"/>
      <c r="CDC6" s="6"/>
      <c r="CDJ6" s="6"/>
      <c r="CDK6" s="6"/>
      <c r="CDR6" s="6"/>
      <c r="CDS6" s="6"/>
      <c r="CDZ6" s="6"/>
      <c r="CEA6" s="6"/>
      <c r="CEH6" s="6"/>
      <c r="CEI6" s="6"/>
      <c r="CEP6" s="6"/>
      <c r="CEQ6" s="6"/>
      <c r="CEX6" s="6"/>
      <c r="CEY6" s="6"/>
      <c r="CFF6" s="6"/>
      <c r="CFG6" s="6"/>
      <c r="CFN6" s="6"/>
      <c r="CFO6" s="6"/>
      <c r="CFV6" s="6"/>
      <c r="CFW6" s="6"/>
      <c r="CGD6" s="6"/>
      <c r="CGE6" s="6"/>
      <c r="CGL6" s="6"/>
      <c r="CGM6" s="6"/>
      <c r="CGT6" s="6"/>
      <c r="CGU6" s="6"/>
      <c r="CHB6" s="6"/>
      <c r="CHC6" s="6"/>
      <c r="CHJ6" s="6"/>
      <c r="CHK6" s="6"/>
      <c r="CHR6" s="6"/>
      <c r="CHS6" s="6"/>
      <c r="CHZ6" s="6"/>
      <c r="CIA6" s="6"/>
      <c r="CIH6" s="6"/>
      <c r="CII6" s="6"/>
      <c r="CIP6" s="6"/>
      <c r="CIQ6" s="6"/>
      <c r="CIX6" s="6"/>
      <c r="CIY6" s="6"/>
      <c r="CJF6" s="6"/>
      <c r="CJG6" s="6"/>
      <c r="CJN6" s="6"/>
      <c r="CJO6" s="6"/>
      <c r="CJV6" s="6"/>
      <c r="CJW6" s="6"/>
      <c r="CKD6" s="6"/>
      <c r="CKE6" s="6"/>
      <c r="CKL6" s="6"/>
      <c r="CKM6" s="6"/>
      <c r="CKT6" s="6"/>
      <c r="CKU6" s="6"/>
      <c r="CLB6" s="6"/>
      <c r="CLC6" s="6"/>
      <c r="CLJ6" s="6"/>
      <c r="CLK6" s="6"/>
      <c r="CLR6" s="6"/>
      <c r="CLS6" s="6"/>
      <c r="CLZ6" s="6"/>
      <c r="CMA6" s="6"/>
      <c r="CMH6" s="6"/>
      <c r="CMI6" s="6"/>
      <c r="CMP6" s="6"/>
      <c r="CMQ6" s="6"/>
      <c r="CMX6" s="6"/>
      <c r="CMY6" s="6"/>
      <c r="CNF6" s="6"/>
      <c r="CNG6" s="6"/>
      <c r="CNN6" s="6"/>
      <c r="CNO6" s="6"/>
      <c r="CNV6" s="6"/>
      <c r="CNW6" s="6"/>
      <c r="COD6" s="6"/>
      <c r="COE6" s="6"/>
      <c r="COL6" s="6"/>
      <c r="COM6" s="6"/>
      <c r="COT6" s="6"/>
      <c r="COU6" s="6"/>
      <c r="CPB6" s="6"/>
      <c r="CPC6" s="6"/>
      <c r="CPJ6" s="6"/>
      <c r="CPK6" s="6"/>
      <c r="CPR6" s="6"/>
      <c r="CPS6" s="6"/>
      <c r="CPZ6" s="6"/>
      <c r="CQA6" s="6"/>
      <c r="CQH6" s="6"/>
      <c r="CQI6" s="6"/>
      <c r="CQP6" s="6"/>
      <c r="CQQ6" s="6"/>
      <c r="CQX6" s="6"/>
      <c r="CQY6" s="6"/>
      <c r="CRF6" s="6"/>
      <c r="CRG6" s="6"/>
      <c r="CRN6" s="6"/>
      <c r="CRO6" s="6"/>
      <c r="CRV6" s="6"/>
      <c r="CRW6" s="6"/>
      <c r="CSD6" s="6"/>
      <c r="CSE6" s="6"/>
      <c r="CSL6" s="6"/>
      <c r="CSM6" s="6"/>
      <c r="CST6" s="6"/>
      <c r="CSU6" s="6"/>
      <c r="CTB6" s="6"/>
      <c r="CTC6" s="6"/>
      <c r="CTJ6" s="6"/>
      <c r="CTK6" s="6"/>
      <c r="CTR6" s="6"/>
      <c r="CTS6" s="6"/>
      <c r="CTZ6" s="6"/>
      <c r="CUA6" s="6"/>
      <c r="CUH6" s="6"/>
      <c r="CUI6" s="6"/>
      <c r="CUP6" s="6"/>
      <c r="CUQ6" s="6"/>
      <c r="CUX6" s="6"/>
      <c r="CUY6" s="6"/>
      <c r="CVF6" s="6"/>
      <c r="CVG6" s="6"/>
      <c r="CVN6" s="6"/>
      <c r="CVO6" s="6"/>
      <c r="CVV6" s="6"/>
      <c r="CVW6" s="6"/>
      <c r="CWD6" s="6"/>
      <c r="CWE6" s="6"/>
      <c r="CWL6" s="6"/>
      <c r="CWM6" s="6"/>
      <c r="CWT6" s="6"/>
      <c r="CWU6" s="6"/>
      <c r="CXB6" s="6"/>
      <c r="CXC6" s="6"/>
      <c r="CXJ6" s="6"/>
      <c r="CXK6" s="6"/>
      <c r="CXR6" s="6"/>
      <c r="CXS6" s="6"/>
      <c r="CXZ6" s="6"/>
      <c r="CYA6" s="6"/>
      <c r="CYH6" s="6"/>
      <c r="CYI6" s="6"/>
      <c r="CYP6" s="6"/>
      <c r="CYQ6" s="6"/>
      <c r="CYX6" s="6"/>
      <c r="CYY6" s="6"/>
      <c r="CZF6" s="6"/>
      <c r="CZG6" s="6"/>
      <c r="CZN6" s="6"/>
      <c r="CZO6" s="6"/>
      <c r="CZV6" s="6"/>
      <c r="CZW6" s="6"/>
      <c r="DAD6" s="6"/>
      <c r="DAE6" s="6"/>
      <c r="DAL6" s="6"/>
      <c r="DAM6" s="6"/>
      <c r="DAT6" s="6"/>
      <c r="DAU6" s="6"/>
      <c r="DBB6" s="6"/>
      <c r="DBC6" s="6"/>
      <c r="DBJ6" s="6"/>
      <c r="DBK6" s="6"/>
      <c r="DBR6" s="6"/>
      <c r="DBS6" s="6"/>
      <c r="DBZ6" s="6"/>
      <c r="DCA6" s="6"/>
      <c r="DCH6" s="6"/>
      <c r="DCI6" s="6"/>
      <c r="DCP6" s="6"/>
      <c r="DCQ6" s="6"/>
      <c r="DCX6" s="6"/>
      <c r="DCY6" s="6"/>
      <c r="DDF6" s="6"/>
      <c r="DDG6" s="6"/>
      <c r="DDN6" s="6"/>
      <c r="DDO6" s="6"/>
      <c r="DDV6" s="6"/>
      <c r="DDW6" s="6"/>
      <c r="DED6" s="6"/>
      <c r="DEE6" s="6"/>
      <c r="DEL6" s="6"/>
      <c r="DEM6" s="6"/>
      <c r="DET6" s="6"/>
      <c r="DEU6" s="6"/>
      <c r="DFB6" s="6"/>
      <c r="DFC6" s="6"/>
      <c r="DFJ6" s="6"/>
      <c r="DFK6" s="6"/>
      <c r="DFR6" s="6"/>
      <c r="DFS6" s="6"/>
      <c r="DFZ6" s="6"/>
      <c r="DGA6" s="6"/>
      <c r="DGH6" s="6"/>
      <c r="DGI6" s="6"/>
      <c r="DGP6" s="6"/>
      <c r="DGQ6" s="6"/>
      <c r="DGX6" s="6"/>
      <c r="DGY6" s="6"/>
      <c r="DHF6" s="6"/>
      <c r="DHG6" s="6"/>
      <c r="DHN6" s="6"/>
      <c r="DHO6" s="6"/>
      <c r="DHV6" s="6"/>
      <c r="DHW6" s="6"/>
      <c r="DID6" s="6"/>
      <c r="DIE6" s="6"/>
      <c r="DIL6" s="6"/>
      <c r="DIM6" s="6"/>
      <c r="DIT6" s="6"/>
      <c r="DIU6" s="6"/>
      <c r="DJB6" s="6"/>
      <c r="DJC6" s="6"/>
      <c r="DJJ6" s="6"/>
      <c r="DJK6" s="6"/>
      <c r="DJR6" s="6"/>
      <c r="DJS6" s="6"/>
      <c r="DJZ6" s="6"/>
      <c r="DKA6" s="6"/>
      <c r="DKH6" s="6"/>
      <c r="DKI6" s="6"/>
      <c r="DKP6" s="6"/>
      <c r="DKQ6" s="6"/>
      <c r="DKX6" s="6"/>
      <c r="DKY6" s="6"/>
      <c r="DLF6" s="6"/>
      <c r="DLG6" s="6"/>
      <c r="DLN6" s="6"/>
      <c r="DLO6" s="6"/>
      <c r="DLV6" s="6"/>
      <c r="DLW6" s="6"/>
      <c r="DMD6" s="6"/>
      <c r="DME6" s="6"/>
      <c r="DML6" s="6"/>
      <c r="DMM6" s="6"/>
      <c r="DMT6" s="6"/>
      <c r="DMU6" s="6"/>
      <c r="DNB6" s="6"/>
      <c r="DNC6" s="6"/>
      <c r="DNJ6" s="6"/>
      <c r="DNK6" s="6"/>
      <c r="DNR6" s="6"/>
      <c r="DNS6" s="6"/>
      <c r="DNZ6" s="6"/>
      <c r="DOA6" s="6"/>
      <c r="DOH6" s="6"/>
      <c r="DOI6" s="6"/>
      <c r="DOP6" s="6"/>
      <c r="DOQ6" s="6"/>
      <c r="DOX6" s="6"/>
      <c r="DOY6" s="6"/>
      <c r="DPF6" s="6"/>
      <c r="DPG6" s="6"/>
      <c r="DPN6" s="6"/>
      <c r="DPO6" s="6"/>
      <c r="DPV6" s="6"/>
      <c r="DPW6" s="6"/>
      <c r="DQD6" s="6"/>
      <c r="DQE6" s="6"/>
      <c r="DQL6" s="6"/>
      <c r="DQM6" s="6"/>
      <c r="DQT6" s="6"/>
      <c r="DQU6" s="6"/>
      <c r="DRB6" s="6"/>
      <c r="DRC6" s="6"/>
      <c r="DRJ6" s="6"/>
      <c r="DRK6" s="6"/>
      <c r="DRR6" s="6"/>
      <c r="DRS6" s="6"/>
      <c r="DRZ6" s="6"/>
      <c r="DSA6" s="6"/>
      <c r="DSH6" s="6"/>
      <c r="DSI6" s="6"/>
      <c r="DSP6" s="6"/>
      <c r="DSQ6" s="6"/>
      <c r="DSX6" s="6"/>
      <c r="DSY6" s="6"/>
      <c r="DTF6" s="6"/>
      <c r="DTG6" s="6"/>
      <c r="DTN6" s="6"/>
      <c r="DTO6" s="6"/>
      <c r="DTV6" s="6"/>
      <c r="DTW6" s="6"/>
      <c r="DUD6" s="6"/>
      <c r="DUE6" s="6"/>
      <c r="DUL6" s="6"/>
      <c r="DUM6" s="6"/>
      <c r="DUT6" s="6"/>
      <c r="DUU6" s="6"/>
      <c r="DVB6" s="6"/>
      <c r="DVC6" s="6"/>
      <c r="DVJ6" s="6"/>
      <c r="DVK6" s="6"/>
      <c r="DVR6" s="6"/>
      <c r="DVS6" s="6"/>
      <c r="DVZ6" s="6"/>
      <c r="DWA6" s="6"/>
      <c r="DWH6" s="6"/>
      <c r="DWI6" s="6"/>
      <c r="DWP6" s="6"/>
      <c r="DWQ6" s="6"/>
      <c r="DWX6" s="6"/>
      <c r="DWY6" s="6"/>
      <c r="DXF6" s="6"/>
      <c r="DXG6" s="6"/>
      <c r="DXN6" s="6"/>
      <c r="DXO6" s="6"/>
      <c r="DXV6" s="6"/>
      <c r="DXW6" s="6"/>
      <c r="DYD6" s="6"/>
      <c r="DYE6" s="6"/>
      <c r="DYL6" s="6"/>
      <c r="DYM6" s="6"/>
      <c r="DYT6" s="6"/>
      <c r="DYU6" s="6"/>
      <c r="DZB6" s="6"/>
      <c r="DZC6" s="6"/>
      <c r="DZJ6" s="6"/>
      <c r="DZK6" s="6"/>
      <c r="DZR6" s="6"/>
      <c r="DZS6" s="6"/>
      <c r="DZZ6" s="6"/>
      <c r="EAA6" s="6"/>
      <c r="EAH6" s="6"/>
      <c r="EAI6" s="6"/>
      <c r="EAP6" s="6"/>
      <c r="EAQ6" s="6"/>
      <c r="EAX6" s="6"/>
      <c r="EAY6" s="6"/>
      <c r="EBF6" s="6"/>
      <c r="EBG6" s="6"/>
      <c r="EBN6" s="6"/>
      <c r="EBO6" s="6"/>
      <c r="EBV6" s="6"/>
      <c r="EBW6" s="6"/>
      <c r="ECD6" s="6"/>
      <c r="ECE6" s="6"/>
      <c r="ECL6" s="6"/>
      <c r="ECM6" s="6"/>
      <c r="ECT6" s="6"/>
      <c r="ECU6" s="6"/>
      <c r="EDB6" s="6"/>
      <c r="EDC6" s="6"/>
      <c r="EDJ6" s="6"/>
      <c r="EDK6" s="6"/>
      <c r="EDR6" s="6"/>
      <c r="EDS6" s="6"/>
      <c r="EDZ6" s="6"/>
      <c r="EEA6" s="6"/>
      <c r="EEH6" s="6"/>
      <c r="EEI6" s="6"/>
      <c r="EEP6" s="6"/>
      <c r="EEQ6" s="6"/>
      <c r="EEX6" s="6"/>
      <c r="EEY6" s="6"/>
      <c r="EFF6" s="6"/>
      <c r="EFG6" s="6"/>
      <c r="EFN6" s="6"/>
      <c r="EFO6" s="6"/>
      <c r="EFV6" s="6"/>
      <c r="EFW6" s="6"/>
      <c r="EGD6" s="6"/>
      <c r="EGE6" s="6"/>
      <c r="EGL6" s="6"/>
      <c r="EGM6" s="6"/>
      <c r="EGT6" s="6"/>
      <c r="EGU6" s="6"/>
      <c r="EHB6" s="6"/>
      <c r="EHC6" s="6"/>
      <c r="EHJ6" s="6"/>
      <c r="EHK6" s="6"/>
      <c r="EHR6" s="6"/>
      <c r="EHS6" s="6"/>
      <c r="EHZ6" s="6"/>
      <c r="EIA6" s="6"/>
      <c r="EIH6" s="6"/>
      <c r="EII6" s="6"/>
      <c r="EIP6" s="6"/>
      <c r="EIQ6" s="6"/>
      <c r="EIX6" s="6"/>
      <c r="EIY6" s="6"/>
      <c r="EJF6" s="6"/>
      <c r="EJG6" s="6"/>
      <c r="EJN6" s="6"/>
      <c r="EJO6" s="6"/>
      <c r="EJV6" s="6"/>
      <c r="EJW6" s="6"/>
      <c r="EKD6" s="6"/>
      <c r="EKE6" s="6"/>
      <c r="EKL6" s="6"/>
      <c r="EKM6" s="6"/>
      <c r="EKT6" s="6"/>
      <c r="EKU6" s="6"/>
      <c r="ELB6" s="6"/>
      <c r="ELC6" s="6"/>
      <c r="ELJ6" s="6"/>
      <c r="ELK6" s="6"/>
      <c r="ELR6" s="6"/>
      <c r="ELS6" s="6"/>
      <c r="ELZ6" s="6"/>
      <c r="EMA6" s="6"/>
      <c r="EMH6" s="6"/>
      <c r="EMI6" s="6"/>
      <c r="EMP6" s="6"/>
      <c r="EMQ6" s="6"/>
      <c r="EMX6" s="6"/>
      <c r="EMY6" s="6"/>
      <c r="ENF6" s="6"/>
      <c r="ENG6" s="6"/>
      <c r="ENN6" s="6"/>
      <c r="ENO6" s="6"/>
      <c r="ENV6" s="6"/>
      <c r="ENW6" s="6"/>
      <c r="EOD6" s="6"/>
      <c r="EOE6" s="6"/>
      <c r="EOL6" s="6"/>
      <c r="EOM6" s="6"/>
      <c r="EOT6" s="6"/>
      <c r="EOU6" s="6"/>
      <c r="EPB6" s="6"/>
      <c r="EPC6" s="6"/>
      <c r="EPJ6" s="6"/>
      <c r="EPK6" s="6"/>
      <c r="EPR6" s="6"/>
      <c r="EPS6" s="6"/>
      <c r="EPZ6" s="6"/>
      <c r="EQA6" s="6"/>
      <c r="EQH6" s="6"/>
      <c r="EQI6" s="6"/>
      <c r="EQP6" s="6"/>
      <c r="EQQ6" s="6"/>
      <c r="EQX6" s="6"/>
      <c r="EQY6" s="6"/>
      <c r="ERF6" s="6"/>
      <c r="ERG6" s="6"/>
      <c r="ERN6" s="6"/>
      <c r="ERO6" s="6"/>
      <c r="ERV6" s="6"/>
      <c r="ERW6" s="6"/>
      <c r="ESD6" s="6"/>
      <c r="ESE6" s="6"/>
      <c r="ESL6" s="6"/>
      <c r="ESM6" s="6"/>
      <c r="EST6" s="6"/>
      <c r="ESU6" s="6"/>
      <c r="ETB6" s="6"/>
      <c r="ETC6" s="6"/>
      <c r="ETJ6" s="6"/>
      <c r="ETK6" s="6"/>
      <c r="ETR6" s="6"/>
      <c r="ETS6" s="6"/>
      <c r="ETZ6" s="6"/>
      <c r="EUA6" s="6"/>
      <c r="EUH6" s="6"/>
      <c r="EUI6" s="6"/>
      <c r="EUP6" s="6"/>
      <c r="EUQ6" s="6"/>
      <c r="EUX6" s="6"/>
      <c r="EUY6" s="6"/>
      <c r="EVF6" s="6"/>
      <c r="EVG6" s="6"/>
      <c r="EVN6" s="6"/>
      <c r="EVO6" s="6"/>
      <c r="EVV6" s="6"/>
      <c r="EVW6" s="6"/>
      <c r="EWD6" s="6"/>
      <c r="EWE6" s="6"/>
      <c r="EWL6" s="6"/>
      <c r="EWM6" s="6"/>
      <c r="EWT6" s="6"/>
      <c r="EWU6" s="6"/>
      <c r="EXB6" s="6"/>
      <c r="EXC6" s="6"/>
      <c r="EXJ6" s="6"/>
      <c r="EXK6" s="6"/>
      <c r="EXR6" s="6"/>
      <c r="EXS6" s="6"/>
      <c r="EXZ6" s="6"/>
      <c r="EYA6" s="6"/>
      <c r="EYH6" s="6"/>
      <c r="EYI6" s="6"/>
      <c r="EYP6" s="6"/>
      <c r="EYQ6" s="6"/>
      <c r="EYX6" s="6"/>
      <c r="EYY6" s="6"/>
      <c r="EZF6" s="6"/>
      <c r="EZG6" s="6"/>
      <c r="EZN6" s="6"/>
      <c r="EZO6" s="6"/>
      <c r="EZV6" s="6"/>
      <c r="EZW6" s="6"/>
      <c r="FAD6" s="6"/>
      <c r="FAE6" s="6"/>
      <c r="FAL6" s="6"/>
      <c r="FAM6" s="6"/>
      <c r="FAT6" s="6"/>
      <c r="FAU6" s="6"/>
      <c r="FBB6" s="6"/>
      <c r="FBC6" s="6"/>
      <c r="FBJ6" s="6"/>
      <c r="FBK6" s="6"/>
      <c r="FBR6" s="6"/>
      <c r="FBS6" s="6"/>
      <c r="FBZ6" s="6"/>
      <c r="FCA6" s="6"/>
      <c r="FCH6" s="6"/>
      <c r="FCI6" s="6"/>
      <c r="FCP6" s="6"/>
      <c r="FCQ6" s="6"/>
      <c r="FCX6" s="6"/>
      <c r="FCY6" s="6"/>
      <c r="FDF6" s="6"/>
      <c r="FDG6" s="6"/>
      <c r="FDN6" s="6"/>
      <c r="FDO6" s="6"/>
      <c r="FDV6" s="6"/>
      <c r="FDW6" s="6"/>
      <c r="FED6" s="6"/>
      <c r="FEE6" s="6"/>
      <c r="FEL6" s="6"/>
      <c r="FEM6" s="6"/>
      <c r="FET6" s="6"/>
      <c r="FEU6" s="6"/>
      <c r="FFB6" s="6"/>
      <c r="FFC6" s="6"/>
      <c r="FFJ6" s="6"/>
      <c r="FFK6" s="6"/>
      <c r="FFR6" s="6"/>
      <c r="FFS6" s="6"/>
      <c r="FFZ6" s="6"/>
      <c r="FGA6" s="6"/>
      <c r="FGH6" s="6"/>
      <c r="FGI6" s="6"/>
      <c r="FGP6" s="6"/>
      <c r="FGQ6" s="6"/>
      <c r="FGX6" s="6"/>
      <c r="FGY6" s="6"/>
      <c r="FHF6" s="6"/>
      <c r="FHG6" s="6"/>
      <c r="FHN6" s="6"/>
      <c r="FHO6" s="6"/>
      <c r="FHV6" s="6"/>
      <c r="FHW6" s="6"/>
      <c r="FID6" s="6"/>
      <c r="FIE6" s="6"/>
      <c r="FIL6" s="6"/>
      <c r="FIM6" s="6"/>
      <c r="FIT6" s="6"/>
      <c r="FIU6" s="6"/>
      <c r="FJB6" s="6"/>
      <c r="FJC6" s="6"/>
      <c r="FJJ6" s="6"/>
      <c r="FJK6" s="6"/>
      <c r="FJR6" s="6"/>
      <c r="FJS6" s="6"/>
      <c r="FJZ6" s="6"/>
      <c r="FKA6" s="6"/>
      <c r="FKH6" s="6"/>
      <c r="FKI6" s="6"/>
      <c r="FKP6" s="6"/>
      <c r="FKQ6" s="6"/>
      <c r="FKX6" s="6"/>
      <c r="FKY6" s="6"/>
      <c r="FLF6" s="6"/>
      <c r="FLG6" s="6"/>
      <c r="FLN6" s="6"/>
      <c r="FLO6" s="6"/>
      <c r="FLV6" s="6"/>
      <c r="FLW6" s="6"/>
      <c r="FMD6" s="6"/>
      <c r="FME6" s="6"/>
      <c r="FML6" s="6"/>
      <c r="FMM6" s="6"/>
      <c r="FMT6" s="6"/>
      <c r="FMU6" s="6"/>
      <c r="FNB6" s="6"/>
      <c r="FNC6" s="6"/>
      <c r="FNJ6" s="6"/>
      <c r="FNK6" s="6"/>
      <c r="FNR6" s="6"/>
      <c r="FNS6" s="6"/>
      <c r="FNZ6" s="6"/>
      <c r="FOA6" s="6"/>
      <c r="FOH6" s="6"/>
      <c r="FOI6" s="6"/>
      <c r="FOP6" s="6"/>
      <c r="FOQ6" s="6"/>
      <c r="FOX6" s="6"/>
      <c r="FOY6" s="6"/>
      <c r="FPF6" s="6"/>
      <c r="FPG6" s="6"/>
      <c r="FPN6" s="6"/>
      <c r="FPO6" s="6"/>
      <c r="FPV6" s="6"/>
      <c r="FPW6" s="6"/>
      <c r="FQD6" s="6"/>
      <c r="FQE6" s="6"/>
      <c r="FQL6" s="6"/>
      <c r="FQM6" s="6"/>
      <c r="FQT6" s="6"/>
      <c r="FQU6" s="6"/>
      <c r="FRB6" s="6"/>
      <c r="FRC6" s="6"/>
      <c r="FRJ6" s="6"/>
      <c r="FRK6" s="6"/>
      <c r="FRR6" s="6"/>
      <c r="FRS6" s="6"/>
      <c r="FRZ6" s="6"/>
      <c r="FSA6" s="6"/>
      <c r="FSH6" s="6"/>
      <c r="FSI6" s="6"/>
      <c r="FSP6" s="6"/>
      <c r="FSQ6" s="6"/>
      <c r="FSX6" s="6"/>
      <c r="FSY6" s="6"/>
      <c r="FTF6" s="6"/>
      <c r="FTG6" s="6"/>
      <c r="FTN6" s="6"/>
      <c r="FTO6" s="6"/>
      <c r="FTV6" s="6"/>
      <c r="FTW6" s="6"/>
      <c r="FUD6" s="6"/>
      <c r="FUE6" s="6"/>
      <c r="FUL6" s="6"/>
      <c r="FUM6" s="6"/>
      <c r="FUT6" s="6"/>
      <c r="FUU6" s="6"/>
      <c r="FVB6" s="6"/>
      <c r="FVC6" s="6"/>
      <c r="FVJ6" s="6"/>
      <c r="FVK6" s="6"/>
      <c r="FVR6" s="6"/>
      <c r="FVS6" s="6"/>
      <c r="FVZ6" s="6"/>
      <c r="FWA6" s="6"/>
      <c r="FWH6" s="6"/>
      <c r="FWI6" s="6"/>
      <c r="FWP6" s="6"/>
      <c r="FWQ6" s="6"/>
      <c r="FWX6" s="6"/>
      <c r="FWY6" s="6"/>
      <c r="FXF6" s="6"/>
      <c r="FXG6" s="6"/>
      <c r="FXN6" s="6"/>
      <c r="FXO6" s="6"/>
      <c r="FXV6" s="6"/>
      <c r="FXW6" s="6"/>
      <c r="FYD6" s="6"/>
      <c r="FYE6" s="6"/>
      <c r="FYL6" s="6"/>
      <c r="FYM6" s="6"/>
      <c r="FYT6" s="6"/>
      <c r="FYU6" s="6"/>
      <c r="FZB6" s="6"/>
      <c r="FZC6" s="6"/>
      <c r="FZJ6" s="6"/>
      <c r="FZK6" s="6"/>
      <c r="FZR6" s="6"/>
      <c r="FZS6" s="6"/>
      <c r="FZZ6" s="6"/>
      <c r="GAA6" s="6"/>
      <c r="GAH6" s="6"/>
      <c r="GAI6" s="6"/>
      <c r="GAP6" s="6"/>
      <c r="GAQ6" s="6"/>
      <c r="GAX6" s="6"/>
      <c r="GAY6" s="6"/>
      <c r="GBF6" s="6"/>
      <c r="GBG6" s="6"/>
      <c r="GBN6" s="6"/>
      <c r="GBO6" s="6"/>
      <c r="GBV6" s="6"/>
      <c r="GBW6" s="6"/>
      <c r="GCD6" s="6"/>
      <c r="GCE6" s="6"/>
      <c r="GCL6" s="6"/>
      <c r="GCM6" s="6"/>
      <c r="GCT6" s="6"/>
      <c r="GCU6" s="6"/>
      <c r="GDB6" s="6"/>
      <c r="GDC6" s="6"/>
      <c r="GDJ6" s="6"/>
      <c r="GDK6" s="6"/>
      <c r="GDR6" s="6"/>
      <c r="GDS6" s="6"/>
      <c r="GDZ6" s="6"/>
      <c r="GEA6" s="6"/>
      <c r="GEH6" s="6"/>
      <c r="GEI6" s="6"/>
      <c r="GEP6" s="6"/>
      <c r="GEQ6" s="6"/>
      <c r="GEX6" s="6"/>
      <c r="GEY6" s="6"/>
      <c r="GFF6" s="6"/>
      <c r="GFG6" s="6"/>
      <c r="GFN6" s="6"/>
      <c r="GFO6" s="6"/>
      <c r="GFV6" s="6"/>
      <c r="GFW6" s="6"/>
      <c r="GGD6" s="6"/>
      <c r="GGE6" s="6"/>
      <c r="GGL6" s="6"/>
      <c r="GGM6" s="6"/>
      <c r="GGT6" s="6"/>
      <c r="GGU6" s="6"/>
      <c r="GHB6" s="6"/>
      <c r="GHC6" s="6"/>
      <c r="GHJ6" s="6"/>
      <c r="GHK6" s="6"/>
      <c r="GHR6" s="6"/>
      <c r="GHS6" s="6"/>
      <c r="GHZ6" s="6"/>
      <c r="GIA6" s="6"/>
      <c r="GIH6" s="6"/>
      <c r="GII6" s="6"/>
      <c r="GIP6" s="6"/>
      <c r="GIQ6" s="6"/>
      <c r="GIX6" s="6"/>
      <c r="GIY6" s="6"/>
      <c r="GJF6" s="6"/>
      <c r="GJG6" s="6"/>
      <c r="GJN6" s="6"/>
      <c r="GJO6" s="6"/>
      <c r="GJV6" s="6"/>
      <c r="GJW6" s="6"/>
      <c r="GKD6" s="6"/>
      <c r="GKE6" s="6"/>
      <c r="GKL6" s="6"/>
      <c r="GKM6" s="6"/>
      <c r="GKT6" s="6"/>
      <c r="GKU6" s="6"/>
      <c r="GLB6" s="6"/>
      <c r="GLC6" s="6"/>
      <c r="GLJ6" s="6"/>
      <c r="GLK6" s="6"/>
      <c r="GLR6" s="6"/>
      <c r="GLS6" s="6"/>
      <c r="GLZ6" s="6"/>
      <c r="GMA6" s="6"/>
      <c r="GMH6" s="6"/>
      <c r="GMI6" s="6"/>
      <c r="GMP6" s="6"/>
      <c r="GMQ6" s="6"/>
      <c r="GMX6" s="6"/>
      <c r="GMY6" s="6"/>
      <c r="GNF6" s="6"/>
      <c r="GNG6" s="6"/>
      <c r="GNN6" s="6"/>
      <c r="GNO6" s="6"/>
      <c r="GNV6" s="6"/>
      <c r="GNW6" s="6"/>
      <c r="GOD6" s="6"/>
      <c r="GOE6" s="6"/>
      <c r="GOL6" s="6"/>
      <c r="GOM6" s="6"/>
      <c r="GOT6" s="6"/>
      <c r="GOU6" s="6"/>
      <c r="GPB6" s="6"/>
      <c r="GPC6" s="6"/>
      <c r="GPJ6" s="6"/>
      <c r="GPK6" s="6"/>
      <c r="GPR6" s="6"/>
      <c r="GPS6" s="6"/>
      <c r="GPZ6" s="6"/>
      <c r="GQA6" s="6"/>
      <c r="GQH6" s="6"/>
      <c r="GQI6" s="6"/>
      <c r="GQP6" s="6"/>
      <c r="GQQ6" s="6"/>
      <c r="GQX6" s="6"/>
      <c r="GQY6" s="6"/>
      <c r="GRF6" s="6"/>
      <c r="GRG6" s="6"/>
      <c r="GRN6" s="6"/>
      <c r="GRO6" s="6"/>
      <c r="GRV6" s="6"/>
      <c r="GRW6" s="6"/>
      <c r="GSD6" s="6"/>
      <c r="GSE6" s="6"/>
      <c r="GSL6" s="6"/>
      <c r="GSM6" s="6"/>
      <c r="GST6" s="6"/>
      <c r="GSU6" s="6"/>
      <c r="GTB6" s="6"/>
      <c r="GTC6" s="6"/>
      <c r="GTJ6" s="6"/>
      <c r="GTK6" s="6"/>
      <c r="GTR6" s="6"/>
      <c r="GTS6" s="6"/>
      <c r="GTZ6" s="6"/>
      <c r="GUA6" s="6"/>
      <c r="GUH6" s="6"/>
      <c r="GUI6" s="6"/>
      <c r="GUP6" s="6"/>
      <c r="GUQ6" s="6"/>
      <c r="GUX6" s="6"/>
      <c r="GUY6" s="6"/>
      <c r="GVF6" s="6"/>
      <c r="GVG6" s="6"/>
      <c r="GVN6" s="6"/>
      <c r="GVO6" s="6"/>
      <c r="GVV6" s="6"/>
      <c r="GVW6" s="6"/>
      <c r="GWD6" s="6"/>
      <c r="GWE6" s="6"/>
      <c r="GWL6" s="6"/>
      <c r="GWM6" s="6"/>
      <c r="GWT6" s="6"/>
      <c r="GWU6" s="6"/>
      <c r="GXB6" s="6"/>
      <c r="GXC6" s="6"/>
      <c r="GXJ6" s="6"/>
      <c r="GXK6" s="6"/>
      <c r="GXR6" s="6"/>
      <c r="GXS6" s="6"/>
      <c r="GXZ6" s="6"/>
      <c r="GYA6" s="6"/>
      <c r="GYH6" s="6"/>
      <c r="GYI6" s="6"/>
      <c r="GYP6" s="6"/>
      <c r="GYQ6" s="6"/>
      <c r="GYX6" s="6"/>
      <c r="GYY6" s="6"/>
      <c r="GZF6" s="6"/>
      <c r="GZG6" s="6"/>
      <c r="GZN6" s="6"/>
      <c r="GZO6" s="6"/>
      <c r="GZV6" s="6"/>
      <c r="GZW6" s="6"/>
      <c r="HAD6" s="6"/>
      <c r="HAE6" s="6"/>
      <c r="HAL6" s="6"/>
      <c r="HAM6" s="6"/>
      <c r="HAT6" s="6"/>
      <c r="HAU6" s="6"/>
      <c r="HBB6" s="6"/>
      <c r="HBC6" s="6"/>
      <c r="HBJ6" s="6"/>
      <c r="HBK6" s="6"/>
      <c r="HBR6" s="6"/>
      <c r="HBS6" s="6"/>
      <c r="HBZ6" s="6"/>
      <c r="HCA6" s="6"/>
      <c r="HCH6" s="6"/>
      <c r="HCI6" s="6"/>
      <c r="HCP6" s="6"/>
      <c r="HCQ6" s="6"/>
      <c r="HCX6" s="6"/>
      <c r="HCY6" s="6"/>
      <c r="HDF6" s="6"/>
      <c r="HDG6" s="6"/>
      <c r="HDN6" s="6"/>
      <c r="HDO6" s="6"/>
      <c r="HDV6" s="6"/>
      <c r="HDW6" s="6"/>
      <c r="HED6" s="6"/>
      <c r="HEE6" s="6"/>
      <c r="HEL6" s="6"/>
      <c r="HEM6" s="6"/>
      <c r="HET6" s="6"/>
      <c r="HEU6" s="6"/>
      <c r="HFB6" s="6"/>
      <c r="HFC6" s="6"/>
      <c r="HFJ6" s="6"/>
      <c r="HFK6" s="6"/>
      <c r="HFR6" s="6"/>
      <c r="HFS6" s="6"/>
      <c r="HFZ6" s="6"/>
      <c r="HGA6" s="6"/>
      <c r="HGH6" s="6"/>
      <c r="HGI6" s="6"/>
      <c r="HGP6" s="6"/>
      <c r="HGQ6" s="6"/>
      <c r="HGX6" s="6"/>
      <c r="HGY6" s="6"/>
      <c r="HHF6" s="6"/>
      <c r="HHG6" s="6"/>
      <c r="HHN6" s="6"/>
      <c r="HHO6" s="6"/>
      <c r="HHV6" s="6"/>
      <c r="HHW6" s="6"/>
      <c r="HID6" s="6"/>
      <c r="HIE6" s="6"/>
      <c r="HIL6" s="6"/>
      <c r="HIM6" s="6"/>
      <c r="HIT6" s="6"/>
      <c r="HIU6" s="6"/>
      <c r="HJB6" s="6"/>
      <c r="HJC6" s="6"/>
      <c r="HJJ6" s="6"/>
      <c r="HJK6" s="6"/>
      <c r="HJR6" s="6"/>
      <c r="HJS6" s="6"/>
      <c r="HJZ6" s="6"/>
      <c r="HKA6" s="6"/>
      <c r="HKH6" s="6"/>
      <c r="HKI6" s="6"/>
      <c r="HKP6" s="6"/>
      <c r="HKQ6" s="6"/>
      <c r="HKX6" s="6"/>
      <c r="HKY6" s="6"/>
      <c r="HLF6" s="6"/>
      <c r="HLG6" s="6"/>
      <c r="HLN6" s="6"/>
      <c r="HLO6" s="6"/>
      <c r="HLV6" s="6"/>
      <c r="HLW6" s="6"/>
      <c r="HMD6" s="6"/>
      <c r="HME6" s="6"/>
      <c r="HML6" s="6"/>
      <c r="HMM6" s="6"/>
      <c r="HMT6" s="6"/>
      <c r="HMU6" s="6"/>
      <c r="HNB6" s="6"/>
      <c r="HNC6" s="6"/>
      <c r="HNJ6" s="6"/>
      <c r="HNK6" s="6"/>
      <c r="HNR6" s="6"/>
      <c r="HNS6" s="6"/>
      <c r="HNZ6" s="6"/>
      <c r="HOA6" s="6"/>
      <c r="HOH6" s="6"/>
      <c r="HOI6" s="6"/>
      <c r="HOP6" s="6"/>
      <c r="HOQ6" s="6"/>
      <c r="HOX6" s="6"/>
      <c r="HOY6" s="6"/>
      <c r="HPF6" s="6"/>
      <c r="HPG6" s="6"/>
      <c r="HPN6" s="6"/>
      <c r="HPO6" s="6"/>
      <c r="HPV6" s="6"/>
      <c r="HPW6" s="6"/>
      <c r="HQD6" s="6"/>
      <c r="HQE6" s="6"/>
      <c r="HQL6" s="6"/>
      <c r="HQM6" s="6"/>
      <c r="HQT6" s="6"/>
      <c r="HQU6" s="6"/>
      <c r="HRB6" s="6"/>
      <c r="HRC6" s="6"/>
      <c r="HRJ6" s="6"/>
      <c r="HRK6" s="6"/>
      <c r="HRR6" s="6"/>
      <c r="HRS6" s="6"/>
      <c r="HRZ6" s="6"/>
      <c r="HSA6" s="6"/>
      <c r="HSH6" s="6"/>
      <c r="HSI6" s="6"/>
      <c r="HSP6" s="6"/>
      <c r="HSQ6" s="6"/>
      <c r="HSX6" s="6"/>
      <c r="HSY6" s="6"/>
      <c r="HTF6" s="6"/>
      <c r="HTG6" s="6"/>
      <c r="HTN6" s="6"/>
      <c r="HTO6" s="6"/>
      <c r="HTV6" s="6"/>
      <c r="HTW6" s="6"/>
      <c r="HUD6" s="6"/>
      <c r="HUE6" s="6"/>
      <c r="HUL6" s="6"/>
      <c r="HUM6" s="6"/>
      <c r="HUT6" s="6"/>
      <c r="HUU6" s="6"/>
      <c r="HVB6" s="6"/>
      <c r="HVC6" s="6"/>
      <c r="HVJ6" s="6"/>
      <c r="HVK6" s="6"/>
      <c r="HVR6" s="6"/>
      <c r="HVS6" s="6"/>
      <c r="HVZ6" s="6"/>
      <c r="HWA6" s="6"/>
      <c r="HWH6" s="6"/>
      <c r="HWI6" s="6"/>
      <c r="HWP6" s="6"/>
      <c r="HWQ6" s="6"/>
      <c r="HWX6" s="6"/>
      <c r="HWY6" s="6"/>
      <c r="HXF6" s="6"/>
      <c r="HXG6" s="6"/>
      <c r="HXN6" s="6"/>
      <c r="HXO6" s="6"/>
      <c r="HXV6" s="6"/>
      <c r="HXW6" s="6"/>
      <c r="HYD6" s="6"/>
      <c r="HYE6" s="6"/>
      <c r="HYL6" s="6"/>
      <c r="HYM6" s="6"/>
      <c r="HYT6" s="6"/>
      <c r="HYU6" s="6"/>
      <c r="HZB6" s="6"/>
      <c r="HZC6" s="6"/>
      <c r="HZJ6" s="6"/>
      <c r="HZK6" s="6"/>
      <c r="HZR6" s="6"/>
      <c r="HZS6" s="6"/>
      <c r="HZZ6" s="6"/>
      <c r="IAA6" s="6"/>
      <c r="IAH6" s="6"/>
      <c r="IAI6" s="6"/>
      <c r="IAP6" s="6"/>
      <c r="IAQ6" s="6"/>
      <c r="IAX6" s="6"/>
      <c r="IAY6" s="6"/>
      <c r="IBF6" s="6"/>
      <c r="IBG6" s="6"/>
      <c r="IBN6" s="6"/>
      <c r="IBO6" s="6"/>
      <c r="IBV6" s="6"/>
      <c r="IBW6" s="6"/>
      <c r="ICD6" s="6"/>
      <c r="ICE6" s="6"/>
      <c r="ICL6" s="6"/>
      <c r="ICM6" s="6"/>
      <c r="ICT6" s="6"/>
      <c r="ICU6" s="6"/>
      <c r="IDB6" s="6"/>
      <c r="IDC6" s="6"/>
      <c r="IDJ6" s="6"/>
      <c r="IDK6" s="6"/>
      <c r="IDR6" s="6"/>
      <c r="IDS6" s="6"/>
      <c r="IDZ6" s="6"/>
      <c r="IEA6" s="6"/>
      <c r="IEH6" s="6"/>
      <c r="IEI6" s="6"/>
      <c r="IEP6" s="6"/>
      <c r="IEQ6" s="6"/>
      <c r="IEX6" s="6"/>
      <c r="IEY6" s="6"/>
      <c r="IFF6" s="6"/>
      <c r="IFG6" s="6"/>
      <c r="IFN6" s="6"/>
      <c r="IFO6" s="6"/>
      <c r="IFV6" s="6"/>
      <c r="IFW6" s="6"/>
      <c r="IGD6" s="6"/>
      <c r="IGE6" s="6"/>
      <c r="IGL6" s="6"/>
      <c r="IGM6" s="6"/>
      <c r="IGT6" s="6"/>
      <c r="IGU6" s="6"/>
      <c r="IHB6" s="6"/>
      <c r="IHC6" s="6"/>
      <c r="IHJ6" s="6"/>
      <c r="IHK6" s="6"/>
      <c r="IHR6" s="6"/>
      <c r="IHS6" s="6"/>
      <c r="IHZ6" s="6"/>
      <c r="IIA6" s="6"/>
      <c r="IIH6" s="6"/>
      <c r="III6" s="6"/>
      <c r="IIP6" s="6"/>
      <c r="IIQ6" s="6"/>
      <c r="IIX6" s="6"/>
      <c r="IIY6" s="6"/>
      <c r="IJF6" s="6"/>
      <c r="IJG6" s="6"/>
      <c r="IJN6" s="6"/>
      <c r="IJO6" s="6"/>
      <c r="IJV6" s="6"/>
      <c r="IJW6" s="6"/>
      <c r="IKD6" s="6"/>
      <c r="IKE6" s="6"/>
      <c r="IKL6" s="6"/>
      <c r="IKM6" s="6"/>
      <c r="IKT6" s="6"/>
      <c r="IKU6" s="6"/>
      <c r="ILB6" s="6"/>
      <c r="ILC6" s="6"/>
      <c r="ILJ6" s="6"/>
      <c r="ILK6" s="6"/>
      <c r="ILR6" s="6"/>
      <c r="ILS6" s="6"/>
      <c r="ILZ6" s="6"/>
      <c r="IMA6" s="6"/>
      <c r="IMH6" s="6"/>
      <c r="IMI6" s="6"/>
      <c r="IMP6" s="6"/>
      <c r="IMQ6" s="6"/>
      <c r="IMX6" s="6"/>
      <c r="IMY6" s="6"/>
      <c r="INF6" s="6"/>
      <c r="ING6" s="6"/>
      <c r="INN6" s="6"/>
      <c r="INO6" s="6"/>
      <c r="INV6" s="6"/>
      <c r="INW6" s="6"/>
      <c r="IOD6" s="6"/>
      <c r="IOE6" s="6"/>
      <c r="IOL6" s="6"/>
      <c r="IOM6" s="6"/>
      <c r="IOT6" s="6"/>
      <c r="IOU6" s="6"/>
      <c r="IPB6" s="6"/>
      <c r="IPC6" s="6"/>
      <c r="IPJ6" s="6"/>
      <c r="IPK6" s="6"/>
      <c r="IPR6" s="6"/>
      <c r="IPS6" s="6"/>
      <c r="IPZ6" s="6"/>
      <c r="IQA6" s="6"/>
      <c r="IQH6" s="6"/>
      <c r="IQI6" s="6"/>
      <c r="IQP6" s="6"/>
      <c r="IQQ6" s="6"/>
      <c r="IQX6" s="6"/>
      <c r="IQY6" s="6"/>
      <c r="IRF6" s="6"/>
      <c r="IRG6" s="6"/>
      <c r="IRN6" s="6"/>
      <c r="IRO6" s="6"/>
      <c r="IRV6" s="6"/>
      <c r="IRW6" s="6"/>
      <c r="ISD6" s="6"/>
      <c r="ISE6" s="6"/>
      <c r="ISL6" s="6"/>
      <c r="ISM6" s="6"/>
      <c r="IST6" s="6"/>
      <c r="ISU6" s="6"/>
      <c r="ITB6" s="6"/>
      <c r="ITC6" s="6"/>
      <c r="ITJ6" s="6"/>
      <c r="ITK6" s="6"/>
      <c r="ITR6" s="6"/>
      <c r="ITS6" s="6"/>
      <c r="ITZ6" s="6"/>
      <c r="IUA6" s="6"/>
      <c r="IUH6" s="6"/>
      <c r="IUI6" s="6"/>
      <c r="IUP6" s="6"/>
      <c r="IUQ6" s="6"/>
      <c r="IUX6" s="6"/>
      <c r="IUY6" s="6"/>
      <c r="IVF6" s="6"/>
      <c r="IVG6" s="6"/>
      <c r="IVN6" s="6"/>
      <c r="IVO6" s="6"/>
      <c r="IVV6" s="6"/>
      <c r="IVW6" s="6"/>
      <c r="IWD6" s="6"/>
      <c r="IWE6" s="6"/>
      <c r="IWL6" s="6"/>
      <c r="IWM6" s="6"/>
      <c r="IWT6" s="6"/>
      <c r="IWU6" s="6"/>
      <c r="IXB6" s="6"/>
      <c r="IXC6" s="6"/>
      <c r="IXJ6" s="6"/>
      <c r="IXK6" s="6"/>
      <c r="IXR6" s="6"/>
      <c r="IXS6" s="6"/>
      <c r="IXZ6" s="6"/>
      <c r="IYA6" s="6"/>
      <c r="IYH6" s="6"/>
      <c r="IYI6" s="6"/>
      <c r="IYP6" s="6"/>
      <c r="IYQ6" s="6"/>
      <c r="IYX6" s="6"/>
      <c r="IYY6" s="6"/>
      <c r="IZF6" s="6"/>
      <c r="IZG6" s="6"/>
      <c r="IZN6" s="6"/>
      <c r="IZO6" s="6"/>
      <c r="IZV6" s="6"/>
      <c r="IZW6" s="6"/>
      <c r="JAD6" s="6"/>
      <c r="JAE6" s="6"/>
      <c r="JAL6" s="6"/>
      <c r="JAM6" s="6"/>
      <c r="JAT6" s="6"/>
      <c r="JAU6" s="6"/>
      <c r="JBB6" s="6"/>
      <c r="JBC6" s="6"/>
      <c r="JBJ6" s="6"/>
      <c r="JBK6" s="6"/>
      <c r="JBR6" s="6"/>
      <c r="JBS6" s="6"/>
      <c r="JBZ6" s="6"/>
      <c r="JCA6" s="6"/>
      <c r="JCH6" s="6"/>
      <c r="JCI6" s="6"/>
      <c r="JCP6" s="6"/>
      <c r="JCQ6" s="6"/>
      <c r="JCX6" s="6"/>
      <c r="JCY6" s="6"/>
      <c r="JDF6" s="6"/>
      <c r="JDG6" s="6"/>
      <c r="JDN6" s="6"/>
      <c r="JDO6" s="6"/>
      <c r="JDV6" s="6"/>
      <c r="JDW6" s="6"/>
      <c r="JED6" s="6"/>
      <c r="JEE6" s="6"/>
      <c r="JEL6" s="6"/>
      <c r="JEM6" s="6"/>
      <c r="JET6" s="6"/>
      <c r="JEU6" s="6"/>
      <c r="JFB6" s="6"/>
      <c r="JFC6" s="6"/>
      <c r="JFJ6" s="6"/>
      <c r="JFK6" s="6"/>
      <c r="JFR6" s="6"/>
      <c r="JFS6" s="6"/>
      <c r="JFZ6" s="6"/>
      <c r="JGA6" s="6"/>
      <c r="JGH6" s="6"/>
      <c r="JGI6" s="6"/>
      <c r="JGP6" s="6"/>
      <c r="JGQ6" s="6"/>
      <c r="JGX6" s="6"/>
      <c r="JGY6" s="6"/>
      <c r="JHF6" s="6"/>
      <c r="JHG6" s="6"/>
      <c r="JHN6" s="6"/>
      <c r="JHO6" s="6"/>
      <c r="JHV6" s="6"/>
      <c r="JHW6" s="6"/>
      <c r="JID6" s="6"/>
      <c r="JIE6" s="6"/>
      <c r="JIL6" s="6"/>
      <c r="JIM6" s="6"/>
      <c r="JIT6" s="6"/>
      <c r="JIU6" s="6"/>
      <c r="JJB6" s="6"/>
      <c r="JJC6" s="6"/>
      <c r="JJJ6" s="6"/>
      <c r="JJK6" s="6"/>
      <c r="JJR6" s="6"/>
      <c r="JJS6" s="6"/>
      <c r="JJZ6" s="6"/>
      <c r="JKA6" s="6"/>
      <c r="JKH6" s="6"/>
      <c r="JKI6" s="6"/>
      <c r="JKP6" s="6"/>
      <c r="JKQ6" s="6"/>
      <c r="JKX6" s="6"/>
      <c r="JKY6" s="6"/>
      <c r="JLF6" s="6"/>
      <c r="JLG6" s="6"/>
      <c r="JLN6" s="6"/>
      <c r="JLO6" s="6"/>
      <c r="JLV6" s="6"/>
      <c r="JLW6" s="6"/>
      <c r="JMD6" s="6"/>
      <c r="JME6" s="6"/>
      <c r="JML6" s="6"/>
      <c r="JMM6" s="6"/>
      <c r="JMT6" s="6"/>
      <c r="JMU6" s="6"/>
      <c r="JNB6" s="6"/>
      <c r="JNC6" s="6"/>
      <c r="JNJ6" s="6"/>
      <c r="JNK6" s="6"/>
      <c r="JNR6" s="6"/>
      <c r="JNS6" s="6"/>
      <c r="JNZ6" s="6"/>
      <c r="JOA6" s="6"/>
      <c r="JOH6" s="6"/>
      <c r="JOI6" s="6"/>
      <c r="JOP6" s="6"/>
      <c r="JOQ6" s="6"/>
      <c r="JOX6" s="6"/>
      <c r="JOY6" s="6"/>
      <c r="JPF6" s="6"/>
      <c r="JPG6" s="6"/>
      <c r="JPN6" s="6"/>
      <c r="JPO6" s="6"/>
      <c r="JPV6" s="6"/>
      <c r="JPW6" s="6"/>
      <c r="JQD6" s="6"/>
      <c r="JQE6" s="6"/>
      <c r="JQL6" s="6"/>
      <c r="JQM6" s="6"/>
      <c r="JQT6" s="6"/>
      <c r="JQU6" s="6"/>
      <c r="JRB6" s="6"/>
      <c r="JRC6" s="6"/>
      <c r="JRJ6" s="6"/>
      <c r="JRK6" s="6"/>
      <c r="JRR6" s="6"/>
      <c r="JRS6" s="6"/>
      <c r="JRZ6" s="6"/>
      <c r="JSA6" s="6"/>
      <c r="JSH6" s="6"/>
      <c r="JSI6" s="6"/>
      <c r="JSP6" s="6"/>
      <c r="JSQ6" s="6"/>
      <c r="JSX6" s="6"/>
      <c r="JSY6" s="6"/>
      <c r="JTF6" s="6"/>
      <c r="JTG6" s="6"/>
      <c r="JTN6" s="6"/>
      <c r="JTO6" s="6"/>
      <c r="JTV6" s="6"/>
      <c r="JTW6" s="6"/>
      <c r="JUD6" s="6"/>
      <c r="JUE6" s="6"/>
      <c r="JUL6" s="6"/>
      <c r="JUM6" s="6"/>
      <c r="JUT6" s="6"/>
      <c r="JUU6" s="6"/>
      <c r="JVB6" s="6"/>
      <c r="JVC6" s="6"/>
      <c r="JVJ6" s="6"/>
      <c r="JVK6" s="6"/>
      <c r="JVR6" s="6"/>
      <c r="JVS6" s="6"/>
      <c r="JVZ6" s="6"/>
      <c r="JWA6" s="6"/>
      <c r="JWH6" s="6"/>
      <c r="JWI6" s="6"/>
      <c r="JWP6" s="6"/>
      <c r="JWQ6" s="6"/>
      <c r="JWX6" s="6"/>
      <c r="JWY6" s="6"/>
      <c r="JXF6" s="6"/>
      <c r="JXG6" s="6"/>
      <c r="JXN6" s="6"/>
      <c r="JXO6" s="6"/>
      <c r="JXV6" s="6"/>
      <c r="JXW6" s="6"/>
      <c r="JYD6" s="6"/>
      <c r="JYE6" s="6"/>
      <c r="JYL6" s="6"/>
      <c r="JYM6" s="6"/>
      <c r="JYT6" s="6"/>
      <c r="JYU6" s="6"/>
      <c r="JZB6" s="6"/>
      <c r="JZC6" s="6"/>
      <c r="JZJ6" s="6"/>
      <c r="JZK6" s="6"/>
      <c r="JZR6" s="6"/>
      <c r="JZS6" s="6"/>
      <c r="JZZ6" s="6"/>
      <c r="KAA6" s="6"/>
      <c r="KAH6" s="6"/>
      <c r="KAI6" s="6"/>
      <c r="KAP6" s="6"/>
      <c r="KAQ6" s="6"/>
      <c r="KAX6" s="6"/>
      <c r="KAY6" s="6"/>
      <c r="KBF6" s="6"/>
      <c r="KBG6" s="6"/>
      <c r="KBN6" s="6"/>
      <c r="KBO6" s="6"/>
      <c r="KBV6" s="6"/>
      <c r="KBW6" s="6"/>
      <c r="KCD6" s="6"/>
      <c r="KCE6" s="6"/>
      <c r="KCL6" s="6"/>
      <c r="KCM6" s="6"/>
      <c r="KCT6" s="6"/>
      <c r="KCU6" s="6"/>
      <c r="KDB6" s="6"/>
      <c r="KDC6" s="6"/>
      <c r="KDJ6" s="6"/>
      <c r="KDK6" s="6"/>
      <c r="KDR6" s="6"/>
      <c r="KDS6" s="6"/>
      <c r="KDZ6" s="6"/>
      <c r="KEA6" s="6"/>
      <c r="KEH6" s="6"/>
      <c r="KEI6" s="6"/>
      <c r="KEP6" s="6"/>
      <c r="KEQ6" s="6"/>
      <c r="KEX6" s="6"/>
      <c r="KEY6" s="6"/>
      <c r="KFF6" s="6"/>
      <c r="KFG6" s="6"/>
      <c r="KFN6" s="6"/>
      <c r="KFO6" s="6"/>
      <c r="KFV6" s="6"/>
      <c r="KFW6" s="6"/>
      <c r="KGD6" s="6"/>
      <c r="KGE6" s="6"/>
      <c r="KGL6" s="6"/>
      <c r="KGM6" s="6"/>
      <c r="KGT6" s="6"/>
      <c r="KGU6" s="6"/>
      <c r="KHB6" s="6"/>
      <c r="KHC6" s="6"/>
      <c r="KHJ6" s="6"/>
      <c r="KHK6" s="6"/>
      <c r="KHR6" s="6"/>
      <c r="KHS6" s="6"/>
      <c r="KHZ6" s="6"/>
      <c r="KIA6" s="6"/>
      <c r="KIH6" s="6"/>
      <c r="KII6" s="6"/>
      <c r="KIP6" s="6"/>
      <c r="KIQ6" s="6"/>
      <c r="KIX6" s="6"/>
      <c r="KIY6" s="6"/>
      <c r="KJF6" s="6"/>
      <c r="KJG6" s="6"/>
      <c r="KJN6" s="6"/>
      <c r="KJO6" s="6"/>
      <c r="KJV6" s="6"/>
      <c r="KJW6" s="6"/>
      <c r="KKD6" s="6"/>
      <c r="KKE6" s="6"/>
      <c r="KKL6" s="6"/>
      <c r="KKM6" s="6"/>
      <c r="KKT6" s="6"/>
      <c r="KKU6" s="6"/>
      <c r="KLB6" s="6"/>
      <c r="KLC6" s="6"/>
      <c r="KLJ6" s="6"/>
      <c r="KLK6" s="6"/>
      <c r="KLR6" s="6"/>
      <c r="KLS6" s="6"/>
      <c r="KLZ6" s="6"/>
      <c r="KMA6" s="6"/>
      <c r="KMH6" s="6"/>
      <c r="KMI6" s="6"/>
      <c r="KMP6" s="6"/>
      <c r="KMQ6" s="6"/>
      <c r="KMX6" s="6"/>
      <c r="KMY6" s="6"/>
      <c r="KNF6" s="6"/>
      <c r="KNG6" s="6"/>
      <c r="KNN6" s="6"/>
      <c r="KNO6" s="6"/>
      <c r="KNV6" s="6"/>
      <c r="KNW6" s="6"/>
      <c r="KOD6" s="6"/>
      <c r="KOE6" s="6"/>
      <c r="KOL6" s="6"/>
      <c r="KOM6" s="6"/>
      <c r="KOT6" s="6"/>
      <c r="KOU6" s="6"/>
      <c r="KPB6" s="6"/>
      <c r="KPC6" s="6"/>
      <c r="KPJ6" s="6"/>
      <c r="KPK6" s="6"/>
      <c r="KPR6" s="6"/>
      <c r="KPS6" s="6"/>
      <c r="KPZ6" s="6"/>
      <c r="KQA6" s="6"/>
      <c r="KQH6" s="6"/>
      <c r="KQI6" s="6"/>
      <c r="KQP6" s="6"/>
      <c r="KQQ6" s="6"/>
      <c r="KQX6" s="6"/>
      <c r="KQY6" s="6"/>
      <c r="KRF6" s="6"/>
      <c r="KRG6" s="6"/>
      <c r="KRN6" s="6"/>
      <c r="KRO6" s="6"/>
      <c r="KRV6" s="6"/>
      <c r="KRW6" s="6"/>
      <c r="KSD6" s="6"/>
      <c r="KSE6" s="6"/>
      <c r="KSL6" s="6"/>
      <c r="KSM6" s="6"/>
      <c r="KST6" s="6"/>
      <c r="KSU6" s="6"/>
      <c r="KTB6" s="6"/>
      <c r="KTC6" s="6"/>
      <c r="KTJ6" s="6"/>
      <c r="KTK6" s="6"/>
      <c r="KTR6" s="6"/>
      <c r="KTS6" s="6"/>
      <c r="KTZ6" s="6"/>
      <c r="KUA6" s="6"/>
      <c r="KUH6" s="6"/>
      <c r="KUI6" s="6"/>
      <c r="KUP6" s="6"/>
      <c r="KUQ6" s="6"/>
      <c r="KUX6" s="6"/>
      <c r="KUY6" s="6"/>
      <c r="KVF6" s="6"/>
      <c r="KVG6" s="6"/>
      <c r="KVN6" s="6"/>
      <c r="KVO6" s="6"/>
      <c r="KVV6" s="6"/>
      <c r="KVW6" s="6"/>
      <c r="KWD6" s="6"/>
      <c r="KWE6" s="6"/>
      <c r="KWL6" s="6"/>
      <c r="KWM6" s="6"/>
      <c r="KWT6" s="6"/>
      <c r="KWU6" s="6"/>
      <c r="KXB6" s="6"/>
      <c r="KXC6" s="6"/>
      <c r="KXJ6" s="6"/>
      <c r="KXK6" s="6"/>
      <c r="KXR6" s="6"/>
      <c r="KXS6" s="6"/>
      <c r="KXZ6" s="6"/>
      <c r="KYA6" s="6"/>
      <c r="KYH6" s="6"/>
      <c r="KYI6" s="6"/>
      <c r="KYP6" s="6"/>
      <c r="KYQ6" s="6"/>
      <c r="KYX6" s="6"/>
      <c r="KYY6" s="6"/>
      <c r="KZF6" s="6"/>
      <c r="KZG6" s="6"/>
      <c r="KZN6" s="6"/>
      <c r="KZO6" s="6"/>
      <c r="KZV6" s="6"/>
      <c r="KZW6" s="6"/>
      <c r="LAD6" s="6"/>
      <c r="LAE6" s="6"/>
      <c r="LAL6" s="6"/>
      <c r="LAM6" s="6"/>
      <c r="LAT6" s="6"/>
      <c r="LAU6" s="6"/>
      <c r="LBB6" s="6"/>
      <c r="LBC6" s="6"/>
      <c r="LBJ6" s="6"/>
      <c r="LBK6" s="6"/>
      <c r="LBR6" s="6"/>
      <c r="LBS6" s="6"/>
      <c r="LBZ6" s="6"/>
      <c r="LCA6" s="6"/>
      <c r="LCH6" s="6"/>
      <c r="LCI6" s="6"/>
      <c r="LCP6" s="6"/>
      <c r="LCQ6" s="6"/>
      <c r="LCX6" s="6"/>
      <c r="LCY6" s="6"/>
      <c r="LDF6" s="6"/>
      <c r="LDG6" s="6"/>
      <c r="LDN6" s="6"/>
      <c r="LDO6" s="6"/>
      <c r="LDV6" s="6"/>
      <c r="LDW6" s="6"/>
      <c r="LED6" s="6"/>
      <c r="LEE6" s="6"/>
      <c r="LEL6" s="6"/>
      <c r="LEM6" s="6"/>
      <c r="LET6" s="6"/>
      <c r="LEU6" s="6"/>
      <c r="LFB6" s="6"/>
      <c r="LFC6" s="6"/>
      <c r="LFJ6" s="6"/>
      <c r="LFK6" s="6"/>
      <c r="LFR6" s="6"/>
      <c r="LFS6" s="6"/>
      <c r="LFZ6" s="6"/>
      <c r="LGA6" s="6"/>
      <c r="LGH6" s="6"/>
      <c r="LGI6" s="6"/>
      <c r="LGP6" s="6"/>
      <c r="LGQ6" s="6"/>
      <c r="LGX6" s="6"/>
      <c r="LGY6" s="6"/>
      <c r="LHF6" s="6"/>
      <c r="LHG6" s="6"/>
      <c r="LHN6" s="6"/>
      <c r="LHO6" s="6"/>
      <c r="LHV6" s="6"/>
      <c r="LHW6" s="6"/>
      <c r="LID6" s="6"/>
      <c r="LIE6" s="6"/>
      <c r="LIL6" s="6"/>
      <c r="LIM6" s="6"/>
      <c r="LIT6" s="6"/>
      <c r="LIU6" s="6"/>
      <c r="LJB6" s="6"/>
      <c r="LJC6" s="6"/>
      <c r="LJJ6" s="6"/>
      <c r="LJK6" s="6"/>
      <c r="LJR6" s="6"/>
      <c r="LJS6" s="6"/>
      <c r="LJZ6" s="6"/>
      <c r="LKA6" s="6"/>
      <c r="LKH6" s="6"/>
      <c r="LKI6" s="6"/>
      <c r="LKP6" s="6"/>
      <c r="LKQ6" s="6"/>
      <c r="LKX6" s="6"/>
      <c r="LKY6" s="6"/>
      <c r="LLF6" s="6"/>
      <c r="LLG6" s="6"/>
      <c r="LLN6" s="6"/>
      <c r="LLO6" s="6"/>
      <c r="LLV6" s="6"/>
      <c r="LLW6" s="6"/>
      <c r="LMD6" s="6"/>
      <c r="LME6" s="6"/>
      <c r="LML6" s="6"/>
      <c r="LMM6" s="6"/>
      <c r="LMT6" s="6"/>
      <c r="LMU6" s="6"/>
      <c r="LNB6" s="6"/>
      <c r="LNC6" s="6"/>
      <c r="LNJ6" s="6"/>
      <c r="LNK6" s="6"/>
      <c r="LNR6" s="6"/>
      <c r="LNS6" s="6"/>
      <c r="LNZ6" s="6"/>
      <c r="LOA6" s="6"/>
      <c r="LOH6" s="6"/>
      <c r="LOI6" s="6"/>
      <c r="LOP6" s="6"/>
      <c r="LOQ6" s="6"/>
      <c r="LOX6" s="6"/>
      <c r="LOY6" s="6"/>
      <c r="LPF6" s="6"/>
      <c r="LPG6" s="6"/>
      <c r="LPN6" s="6"/>
      <c r="LPO6" s="6"/>
      <c r="LPV6" s="6"/>
      <c r="LPW6" s="6"/>
      <c r="LQD6" s="6"/>
      <c r="LQE6" s="6"/>
      <c r="LQL6" s="6"/>
      <c r="LQM6" s="6"/>
      <c r="LQT6" s="6"/>
      <c r="LQU6" s="6"/>
      <c r="LRB6" s="6"/>
      <c r="LRC6" s="6"/>
      <c r="LRJ6" s="6"/>
      <c r="LRK6" s="6"/>
      <c r="LRR6" s="6"/>
      <c r="LRS6" s="6"/>
      <c r="LRZ6" s="6"/>
      <c r="LSA6" s="6"/>
      <c r="LSH6" s="6"/>
      <c r="LSI6" s="6"/>
      <c r="LSP6" s="6"/>
      <c r="LSQ6" s="6"/>
      <c r="LSX6" s="6"/>
      <c r="LSY6" s="6"/>
      <c r="LTF6" s="6"/>
      <c r="LTG6" s="6"/>
      <c r="LTN6" s="6"/>
      <c r="LTO6" s="6"/>
      <c r="LTV6" s="6"/>
      <c r="LTW6" s="6"/>
      <c r="LUD6" s="6"/>
      <c r="LUE6" s="6"/>
      <c r="LUL6" s="6"/>
      <c r="LUM6" s="6"/>
      <c r="LUT6" s="6"/>
      <c r="LUU6" s="6"/>
      <c r="LVB6" s="6"/>
      <c r="LVC6" s="6"/>
      <c r="LVJ6" s="6"/>
      <c r="LVK6" s="6"/>
      <c r="LVR6" s="6"/>
      <c r="LVS6" s="6"/>
      <c r="LVZ6" s="6"/>
      <c r="LWA6" s="6"/>
      <c r="LWH6" s="6"/>
      <c r="LWI6" s="6"/>
      <c r="LWP6" s="6"/>
      <c r="LWQ6" s="6"/>
      <c r="LWX6" s="6"/>
      <c r="LWY6" s="6"/>
      <c r="LXF6" s="6"/>
      <c r="LXG6" s="6"/>
      <c r="LXN6" s="6"/>
      <c r="LXO6" s="6"/>
      <c r="LXV6" s="6"/>
      <c r="LXW6" s="6"/>
      <c r="LYD6" s="6"/>
      <c r="LYE6" s="6"/>
      <c r="LYL6" s="6"/>
      <c r="LYM6" s="6"/>
      <c r="LYT6" s="6"/>
      <c r="LYU6" s="6"/>
      <c r="LZB6" s="6"/>
      <c r="LZC6" s="6"/>
      <c r="LZJ6" s="6"/>
      <c r="LZK6" s="6"/>
      <c r="LZR6" s="6"/>
      <c r="LZS6" s="6"/>
      <c r="LZZ6" s="6"/>
      <c r="MAA6" s="6"/>
      <c r="MAH6" s="6"/>
      <c r="MAI6" s="6"/>
      <c r="MAP6" s="6"/>
      <c r="MAQ6" s="6"/>
      <c r="MAX6" s="6"/>
      <c r="MAY6" s="6"/>
      <c r="MBF6" s="6"/>
      <c r="MBG6" s="6"/>
      <c r="MBN6" s="6"/>
      <c r="MBO6" s="6"/>
      <c r="MBV6" s="6"/>
      <c r="MBW6" s="6"/>
      <c r="MCD6" s="6"/>
      <c r="MCE6" s="6"/>
      <c r="MCL6" s="6"/>
      <c r="MCM6" s="6"/>
      <c r="MCT6" s="6"/>
      <c r="MCU6" s="6"/>
      <c r="MDB6" s="6"/>
      <c r="MDC6" s="6"/>
      <c r="MDJ6" s="6"/>
      <c r="MDK6" s="6"/>
      <c r="MDR6" s="6"/>
      <c r="MDS6" s="6"/>
      <c r="MDZ6" s="6"/>
      <c r="MEA6" s="6"/>
      <c r="MEH6" s="6"/>
      <c r="MEI6" s="6"/>
      <c r="MEP6" s="6"/>
      <c r="MEQ6" s="6"/>
      <c r="MEX6" s="6"/>
      <c r="MEY6" s="6"/>
      <c r="MFF6" s="6"/>
      <c r="MFG6" s="6"/>
      <c r="MFN6" s="6"/>
      <c r="MFO6" s="6"/>
      <c r="MFV6" s="6"/>
      <c r="MFW6" s="6"/>
      <c r="MGD6" s="6"/>
      <c r="MGE6" s="6"/>
      <c r="MGL6" s="6"/>
      <c r="MGM6" s="6"/>
      <c r="MGT6" s="6"/>
      <c r="MGU6" s="6"/>
      <c r="MHB6" s="6"/>
      <c r="MHC6" s="6"/>
      <c r="MHJ6" s="6"/>
      <c r="MHK6" s="6"/>
      <c r="MHR6" s="6"/>
      <c r="MHS6" s="6"/>
      <c r="MHZ6" s="6"/>
      <c r="MIA6" s="6"/>
      <c r="MIH6" s="6"/>
      <c r="MII6" s="6"/>
      <c r="MIP6" s="6"/>
      <c r="MIQ6" s="6"/>
      <c r="MIX6" s="6"/>
      <c r="MIY6" s="6"/>
      <c r="MJF6" s="6"/>
      <c r="MJG6" s="6"/>
      <c r="MJN6" s="6"/>
      <c r="MJO6" s="6"/>
      <c r="MJV6" s="6"/>
      <c r="MJW6" s="6"/>
      <c r="MKD6" s="6"/>
      <c r="MKE6" s="6"/>
      <c r="MKL6" s="6"/>
      <c r="MKM6" s="6"/>
      <c r="MKT6" s="6"/>
      <c r="MKU6" s="6"/>
      <c r="MLB6" s="6"/>
      <c r="MLC6" s="6"/>
      <c r="MLJ6" s="6"/>
      <c r="MLK6" s="6"/>
      <c r="MLR6" s="6"/>
      <c r="MLS6" s="6"/>
      <c r="MLZ6" s="6"/>
      <c r="MMA6" s="6"/>
      <c r="MMH6" s="6"/>
      <c r="MMI6" s="6"/>
      <c r="MMP6" s="6"/>
      <c r="MMQ6" s="6"/>
      <c r="MMX6" s="6"/>
      <c r="MMY6" s="6"/>
      <c r="MNF6" s="6"/>
      <c r="MNG6" s="6"/>
      <c r="MNN6" s="6"/>
      <c r="MNO6" s="6"/>
      <c r="MNV6" s="6"/>
      <c r="MNW6" s="6"/>
      <c r="MOD6" s="6"/>
      <c r="MOE6" s="6"/>
      <c r="MOL6" s="6"/>
      <c r="MOM6" s="6"/>
      <c r="MOT6" s="6"/>
      <c r="MOU6" s="6"/>
      <c r="MPB6" s="6"/>
      <c r="MPC6" s="6"/>
      <c r="MPJ6" s="6"/>
      <c r="MPK6" s="6"/>
      <c r="MPR6" s="6"/>
      <c r="MPS6" s="6"/>
      <c r="MPZ6" s="6"/>
      <c r="MQA6" s="6"/>
      <c r="MQH6" s="6"/>
      <c r="MQI6" s="6"/>
      <c r="MQP6" s="6"/>
      <c r="MQQ6" s="6"/>
      <c r="MQX6" s="6"/>
      <c r="MQY6" s="6"/>
      <c r="MRF6" s="6"/>
      <c r="MRG6" s="6"/>
      <c r="MRN6" s="6"/>
      <c r="MRO6" s="6"/>
      <c r="MRV6" s="6"/>
      <c r="MRW6" s="6"/>
      <c r="MSD6" s="6"/>
      <c r="MSE6" s="6"/>
      <c r="MSL6" s="6"/>
      <c r="MSM6" s="6"/>
      <c r="MST6" s="6"/>
      <c r="MSU6" s="6"/>
      <c r="MTB6" s="6"/>
      <c r="MTC6" s="6"/>
      <c r="MTJ6" s="6"/>
      <c r="MTK6" s="6"/>
      <c r="MTR6" s="6"/>
      <c r="MTS6" s="6"/>
      <c r="MTZ6" s="6"/>
      <c r="MUA6" s="6"/>
      <c r="MUH6" s="6"/>
      <c r="MUI6" s="6"/>
      <c r="MUP6" s="6"/>
      <c r="MUQ6" s="6"/>
      <c r="MUX6" s="6"/>
      <c r="MUY6" s="6"/>
      <c r="MVF6" s="6"/>
      <c r="MVG6" s="6"/>
      <c r="MVN6" s="6"/>
      <c r="MVO6" s="6"/>
      <c r="MVV6" s="6"/>
      <c r="MVW6" s="6"/>
      <c r="MWD6" s="6"/>
      <c r="MWE6" s="6"/>
      <c r="MWL6" s="6"/>
      <c r="MWM6" s="6"/>
      <c r="MWT6" s="6"/>
      <c r="MWU6" s="6"/>
      <c r="MXB6" s="6"/>
      <c r="MXC6" s="6"/>
      <c r="MXJ6" s="6"/>
      <c r="MXK6" s="6"/>
      <c r="MXR6" s="6"/>
      <c r="MXS6" s="6"/>
      <c r="MXZ6" s="6"/>
      <c r="MYA6" s="6"/>
      <c r="MYH6" s="6"/>
      <c r="MYI6" s="6"/>
      <c r="MYP6" s="6"/>
      <c r="MYQ6" s="6"/>
      <c r="MYX6" s="6"/>
      <c r="MYY6" s="6"/>
      <c r="MZF6" s="6"/>
      <c r="MZG6" s="6"/>
      <c r="MZN6" s="6"/>
      <c r="MZO6" s="6"/>
      <c r="MZV6" s="6"/>
      <c r="MZW6" s="6"/>
      <c r="NAD6" s="6"/>
      <c r="NAE6" s="6"/>
      <c r="NAL6" s="6"/>
      <c r="NAM6" s="6"/>
      <c r="NAT6" s="6"/>
      <c r="NAU6" s="6"/>
      <c r="NBB6" s="6"/>
      <c r="NBC6" s="6"/>
      <c r="NBJ6" s="6"/>
      <c r="NBK6" s="6"/>
      <c r="NBR6" s="6"/>
      <c r="NBS6" s="6"/>
      <c r="NBZ6" s="6"/>
      <c r="NCA6" s="6"/>
      <c r="NCH6" s="6"/>
      <c r="NCI6" s="6"/>
      <c r="NCP6" s="6"/>
      <c r="NCQ6" s="6"/>
      <c r="NCX6" s="6"/>
      <c r="NCY6" s="6"/>
      <c r="NDF6" s="6"/>
      <c r="NDG6" s="6"/>
      <c r="NDN6" s="6"/>
      <c r="NDO6" s="6"/>
      <c r="NDV6" s="6"/>
      <c r="NDW6" s="6"/>
      <c r="NED6" s="6"/>
      <c r="NEE6" s="6"/>
      <c r="NEL6" s="6"/>
      <c r="NEM6" s="6"/>
      <c r="NET6" s="6"/>
      <c r="NEU6" s="6"/>
      <c r="NFB6" s="6"/>
      <c r="NFC6" s="6"/>
      <c r="NFJ6" s="6"/>
      <c r="NFK6" s="6"/>
      <c r="NFR6" s="6"/>
      <c r="NFS6" s="6"/>
      <c r="NFZ6" s="6"/>
      <c r="NGA6" s="6"/>
      <c r="NGH6" s="6"/>
      <c r="NGI6" s="6"/>
      <c r="NGP6" s="6"/>
      <c r="NGQ6" s="6"/>
      <c r="NGX6" s="6"/>
      <c r="NGY6" s="6"/>
      <c r="NHF6" s="6"/>
      <c r="NHG6" s="6"/>
      <c r="NHN6" s="6"/>
      <c r="NHO6" s="6"/>
      <c r="NHV6" s="6"/>
      <c r="NHW6" s="6"/>
      <c r="NID6" s="6"/>
      <c r="NIE6" s="6"/>
      <c r="NIL6" s="6"/>
      <c r="NIM6" s="6"/>
      <c r="NIT6" s="6"/>
      <c r="NIU6" s="6"/>
      <c r="NJB6" s="6"/>
      <c r="NJC6" s="6"/>
      <c r="NJJ6" s="6"/>
      <c r="NJK6" s="6"/>
      <c r="NJR6" s="6"/>
      <c r="NJS6" s="6"/>
      <c r="NJZ6" s="6"/>
      <c r="NKA6" s="6"/>
      <c r="NKH6" s="6"/>
      <c r="NKI6" s="6"/>
      <c r="NKP6" s="6"/>
      <c r="NKQ6" s="6"/>
      <c r="NKX6" s="6"/>
      <c r="NKY6" s="6"/>
      <c r="NLF6" s="6"/>
      <c r="NLG6" s="6"/>
      <c r="NLN6" s="6"/>
      <c r="NLO6" s="6"/>
      <c r="NLV6" s="6"/>
      <c r="NLW6" s="6"/>
      <c r="NMD6" s="6"/>
      <c r="NME6" s="6"/>
      <c r="NML6" s="6"/>
      <c r="NMM6" s="6"/>
      <c r="NMT6" s="6"/>
      <c r="NMU6" s="6"/>
      <c r="NNB6" s="6"/>
      <c r="NNC6" s="6"/>
      <c r="NNJ6" s="6"/>
      <c r="NNK6" s="6"/>
      <c r="NNR6" s="6"/>
      <c r="NNS6" s="6"/>
      <c r="NNZ6" s="6"/>
      <c r="NOA6" s="6"/>
      <c r="NOH6" s="6"/>
      <c r="NOI6" s="6"/>
      <c r="NOP6" s="6"/>
      <c r="NOQ6" s="6"/>
      <c r="NOX6" s="6"/>
      <c r="NOY6" s="6"/>
      <c r="NPF6" s="6"/>
      <c r="NPG6" s="6"/>
      <c r="NPN6" s="6"/>
      <c r="NPO6" s="6"/>
      <c r="NPV6" s="6"/>
      <c r="NPW6" s="6"/>
      <c r="NQD6" s="6"/>
      <c r="NQE6" s="6"/>
      <c r="NQL6" s="6"/>
      <c r="NQM6" s="6"/>
      <c r="NQT6" s="6"/>
      <c r="NQU6" s="6"/>
      <c r="NRB6" s="6"/>
      <c r="NRC6" s="6"/>
      <c r="NRJ6" s="6"/>
      <c r="NRK6" s="6"/>
      <c r="NRR6" s="6"/>
      <c r="NRS6" s="6"/>
      <c r="NRZ6" s="6"/>
      <c r="NSA6" s="6"/>
      <c r="NSH6" s="6"/>
      <c r="NSI6" s="6"/>
      <c r="NSP6" s="6"/>
      <c r="NSQ6" s="6"/>
      <c r="NSX6" s="6"/>
      <c r="NSY6" s="6"/>
      <c r="NTF6" s="6"/>
      <c r="NTG6" s="6"/>
      <c r="NTN6" s="6"/>
      <c r="NTO6" s="6"/>
      <c r="NTV6" s="6"/>
      <c r="NTW6" s="6"/>
      <c r="NUD6" s="6"/>
      <c r="NUE6" s="6"/>
      <c r="NUL6" s="6"/>
      <c r="NUM6" s="6"/>
      <c r="NUT6" s="6"/>
      <c r="NUU6" s="6"/>
      <c r="NVB6" s="6"/>
      <c r="NVC6" s="6"/>
      <c r="NVJ6" s="6"/>
      <c r="NVK6" s="6"/>
      <c r="NVR6" s="6"/>
      <c r="NVS6" s="6"/>
      <c r="NVZ6" s="6"/>
      <c r="NWA6" s="6"/>
      <c r="NWH6" s="6"/>
      <c r="NWI6" s="6"/>
      <c r="NWP6" s="6"/>
      <c r="NWQ6" s="6"/>
      <c r="NWX6" s="6"/>
      <c r="NWY6" s="6"/>
      <c r="NXF6" s="6"/>
      <c r="NXG6" s="6"/>
      <c r="NXN6" s="6"/>
      <c r="NXO6" s="6"/>
      <c r="NXV6" s="6"/>
      <c r="NXW6" s="6"/>
      <c r="NYD6" s="6"/>
      <c r="NYE6" s="6"/>
      <c r="NYL6" s="6"/>
      <c r="NYM6" s="6"/>
      <c r="NYT6" s="6"/>
      <c r="NYU6" s="6"/>
      <c r="NZB6" s="6"/>
      <c r="NZC6" s="6"/>
      <c r="NZJ6" s="6"/>
      <c r="NZK6" s="6"/>
      <c r="NZR6" s="6"/>
      <c r="NZS6" s="6"/>
      <c r="NZZ6" s="6"/>
      <c r="OAA6" s="6"/>
      <c r="OAH6" s="6"/>
      <c r="OAI6" s="6"/>
      <c r="OAP6" s="6"/>
      <c r="OAQ6" s="6"/>
      <c r="OAX6" s="6"/>
      <c r="OAY6" s="6"/>
      <c r="OBF6" s="6"/>
      <c r="OBG6" s="6"/>
      <c r="OBN6" s="6"/>
      <c r="OBO6" s="6"/>
      <c r="OBV6" s="6"/>
      <c r="OBW6" s="6"/>
      <c r="OCD6" s="6"/>
      <c r="OCE6" s="6"/>
      <c r="OCL6" s="6"/>
      <c r="OCM6" s="6"/>
      <c r="OCT6" s="6"/>
      <c r="OCU6" s="6"/>
      <c r="ODB6" s="6"/>
      <c r="ODC6" s="6"/>
      <c r="ODJ6" s="6"/>
      <c r="ODK6" s="6"/>
      <c r="ODR6" s="6"/>
      <c r="ODS6" s="6"/>
      <c r="ODZ6" s="6"/>
      <c r="OEA6" s="6"/>
      <c r="OEH6" s="6"/>
      <c r="OEI6" s="6"/>
      <c r="OEP6" s="6"/>
      <c r="OEQ6" s="6"/>
      <c r="OEX6" s="6"/>
      <c r="OEY6" s="6"/>
      <c r="OFF6" s="6"/>
      <c r="OFG6" s="6"/>
      <c r="OFN6" s="6"/>
      <c r="OFO6" s="6"/>
      <c r="OFV6" s="6"/>
      <c r="OFW6" s="6"/>
      <c r="OGD6" s="6"/>
      <c r="OGE6" s="6"/>
      <c r="OGL6" s="6"/>
      <c r="OGM6" s="6"/>
      <c r="OGT6" s="6"/>
      <c r="OGU6" s="6"/>
      <c r="OHB6" s="6"/>
      <c r="OHC6" s="6"/>
      <c r="OHJ6" s="6"/>
      <c r="OHK6" s="6"/>
      <c r="OHR6" s="6"/>
      <c r="OHS6" s="6"/>
      <c r="OHZ6" s="6"/>
      <c r="OIA6" s="6"/>
      <c r="OIH6" s="6"/>
      <c r="OII6" s="6"/>
      <c r="OIP6" s="6"/>
      <c r="OIQ6" s="6"/>
      <c r="OIX6" s="6"/>
      <c r="OIY6" s="6"/>
      <c r="OJF6" s="6"/>
      <c r="OJG6" s="6"/>
      <c r="OJN6" s="6"/>
      <c r="OJO6" s="6"/>
      <c r="OJV6" s="6"/>
      <c r="OJW6" s="6"/>
      <c r="OKD6" s="6"/>
      <c r="OKE6" s="6"/>
      <c r="OKL6" s="6"/>
      <c r="OKM6" s="6"/>
      <c r="OKT6" s="6"/>
      <c r="OKU6" s="6"/>
      <c r="OLB6" s="6"/>
      <c r="OLC6" s="6"/>
      <c r="OLJ6" s="6"/>
      <c r="OLK6" s="6"/>
      <c r="OLR6" s="6"/>
      <c r="OLS6" s="6"/>
      <c r="OLZ6" s="6"/>
      <c r="OMA6" s="6"/>
      <c r="OMH6" s="6"/>
      <c r="OMI6" s="6"/>
      <c r="OMP6" s="6"/>
      <c r="OMQ6" s="6"/>
      <c r="OMX6" s="6"/>
      <c r="OMY6" s="6"/>
      <c r="ONF6" s="6"/>
      <c r="ONG6" s="6"/>
      <c r="ONN6" s="6"/>
      <c r="ONO6" s="6"/>
      <c r="ONV6" s="6"/>
      <c r="ONW6" s="6"/>
      <c r="OOD6" s="6"/>
      <c r="OOE6" s="6"/>
      <c r="OOL6" s="6"/>
      <c r="OOM6" s="6"/>
      <c r="OOT6" s="6"/>
      <c r="OOU6" s="6"/>
      <c r="OPB6" s="6"/>
      <c r="OPC6" s="6"/>
      <c r="OPJ6" s="6"/>
      <c r="OPK6" s="6"/>
      <c r="OPR6" s="6"/>
      <c r="OPS6" s="6"/>
      <c r="OPZ6" s="6"/>
      <c r="OQA6" s="6"/>
      <c r="OQH6" s="6"/>
      <c r="OQI6" s="6"/>
      <c r="OQP6" s="6"/>
      <c r="OQQ6" s="6"/>
      <c r="OQX6" s="6"/>
      <c r="OQY6" s="6"/>
      <c r="ORF6" s="6"/>
      <c r="ORG6" s="6"/>
      <c r="ORN6" s="6"/>
      <c r="ORO6" s="6"/>
      <c r="ORV6" s="6"/>
      <c r="ORW6" s="6"/>
      <c r="OSD6" s="6"/>
      <c r="OSE6" s="6"/>
      <c r="OSL6" s="6"/>
      <c r="OSM6" s="6"/>
      <c r="OST6" s="6"/>
      <c r="OSU6" s="6"/>
      <c r="OTB6" s="6"/>
      <c r="OTC6" s="6"/>
      <c r="OTJ6" s="6"/>
      <c r="OTK6" s="6"/>
      <c r="OTR6" s="6"/>
      <c r="OTS6" s="6"/>
      <c r="OTZ6" s="6"/>
      <c r="OUA6" s="6"/>
      <c r="OUH6" s="6"/>
      <c r="OUI6" s="6"/>
      <c r="OUP6" s="6"/>
      <c r="OUQ6" s="6"/>
      <c r="OUX6" s="6"/>
      <c r="OUY6" s="6"/>
      <c r="OVF6" s="6"/>
      <c r="OVG6" s="6"/>
      <c r="OVN6" s="6"/>
      <c r="OVO6" s="6"/>
      <c r="OVV6" s="6"/>
      <c r="OVW6" s="6"/>
      <c r="OWD6" s="6"/>
      <c r="OWE6" s="6"/>
      <c r="OWL6" s="6"/>
      <c r="OWM6" s="6"/>
      <c r="OWT6" s="6"/>
      <c r="OWU6" s="6"/>
      <c r="OXB6" s="6"/>
      <c r="OXC6" s="6"/>
      <c r="OXJ6" s="6"/>
      <c r="OXK6" s="6"/>
      <c r="OXR6" s="6"/>
      <c r="OXS6" s="6"/>
      <c r="OXZ6" s="6"/>
      <c r="OYA6" s="6"/>
      <c r="OYH6" s="6"/>
      <c r="OYI6" s="6"/>
      <c r="OYP6" s="6"/>
      <c r="OYQ6" s="6"/>
      <c r="OYX6" s="6"/>
      <c r="OYY6" s="6"/>
      <c r="OZF6" s="6"/>
      <c r="OZG6" s="6"/>
      <c r="OZN6" s="6"/>
      <c r="OZO6" s="6"/>
      <c r="OZV6" s="6"/>
      <c r="OZW6" s="6"/>
      <c r="PAD6" s="6"/>
      <c r="PAE6" s="6"/>
      <c r="PAL6" s="6"/>
      <c r="PAM6" s="6"/>
      <c r="PAT6" s="6"/>
      <c r="PAU6" s="6"/>
      <c r="PBB6" s="6"/>
      <c r="PBC6" s="6"/>
      <c r="PBJ6" s="6"/>
      <c r="PBK6" s="6"/>
      <c r="PBR6" s="6"/>
      <c r="PBS6" s="6"/>
      <c r="PBZ6" s="6"/>
      <c r="PCA6" s="6"/>
      <c r="PCH6" s="6"/>
      <c r="PCI6" s="6"/>
      <c r="PCP6" s="6"/>
      <c r="PCQ6" s="6"/>
      <c r="PCX6" s="6"/>
      <c r="PCY6" s="6"/>
      <c r="PDF6" s="6"/>
      <c r="PDG6" s="6"/>
      <c r="PDN6" s="6"/>
      <c r="PDO6" s="6"/>
      <c r="PDV6" s="6"/>
      <c r="PDW6" s="6"/>
      <c r="PED6" s="6"/>
      <c r="PEE6" s="6"/>
      <c r="PEL6" s="6"/>
      <c r="PEM6" s="6"/>
      <c r="PET6" s="6"/>
      <c r="PEU6" s="6"/>
      <c r="PFB6" s="6"/>
      <c r="PFC6" s="6"/>
      <c r="PFJ6" s="6"/>
      <c r="PFK6" s="6"/>
      <c r="PFR6" s="6"/>
      <c r="PFS6" s="6"/>
      <c r="PFZ6" s="6"/>
      <c r="PGA6" s="6"/>
      <c r="PGH6" s="6"/>
      <c r="PGI6" s="6"/>
      <c r="PGP6" s="6"/>
      <c r="PGQ6" s="6"/>
      <c r="PGX6" s="6"/>
      <c r="PGY6" s="6"/>
      <c r="PHF6" s="6"/>
      <c r="PHG6" s="6"/>
      <c r="PHN6" s="6"/>
      <c r="PHO6" s="6"/>
      <c r="PHV6" s="6"/>
      <c r="PHW6" s="6"/>
      <c r="PID6" s="6"/>
      <c r="PIE6" s="6"/>
      <c r="PIL6" s="6"/>
      <c r="PIM6" s="6"/>
      <c r="PIT6" s="6"/>
      <c r="PIU6" s="6"/>
      <c r="PJB6" s="6"/>
      <c r="PJC6" s="6"/>
      <c r="PJJ6" s="6"/>
      <c r="PJK6" s="6"/>
      <c r="PJR6" s="6"/>
      <c r="PJS6" s="6"/>
      <c r="PJZ6" s="6"/>
      <c r="PKA6" s="6"/>
      <c r="PKH6" s="6"/>
      <c r="PKI6" s="6"/>
      <c r="PKP6" s="6"/>
      <c r="PKQ6" s="6"/>
      <c r="PKX6" s="6"/>
      <c r="PKY6" s="6"/>
      <c r="PLF6" s="6"/>
      <c r="PLG6" s="6"/>
      <c r="PLN6" s="6"/>
      <c r="PLO6" s="6"/>
      <c r="PLV6" s="6"/>
      <c r="PLW6" s="6"/>
      <c r="PMD6" s="6"/>
      <c r="PME6" s="6"/>
      <c r="PML6" s="6"/>
      <c r="PMM6" s="6"/>
      <c r="PMT6" s="6"/>
      <c r="PMU6" s="6"/>
      <c r="PNB6" s="6"/>
      <c r="PNC6" s="6"/>
      <c r="PNJ6" s="6"/>
      <c r="PNK6" s="6"/>
      <c r="PNR6" s="6"/>
      <c r="PNS6" s="6"/>
      <c r="PNZ6" s="6"/>
      <c r="POA6" s="6"/>
      <c r="POH6" s="6"/>
      <c r="POI6" s="6"/>
      <c r="POP6" s="6"/>
      <c r="POQ6" s="6"/>
      <c r="POX6" s="6"/>
      <c r="POY6" s="6"/>
      <c r="PPF6" s="6"/>
      <c r="PPG6" s="6"/>
      <c r="PPN6" s="6"/>
      <c r="PPO6" s="6"/>
      <c r="PPV6" s="6"/>
      <c r="PPW6" s="6"/>
      <c r="PQD6" s="6"/>
      <c r="PQE6" s="6"/>
      <c r="PQL6" s="6"/>
      <c r="PQM6" s="6"/>
      <c r="PQT6" s="6"/>
      <c r="PQU6" s="6"/>
      <c r="PRB6" s="6"/>
      <c r="PRC6" s="6"/>
      <c r="PRJ6" s="6"/>
      <c r="PRK6" s="6"/>
      <c r="PRR6" s="6"/>
      <c r="PRS6" s="6"/>
      <c r="PRZ6" s="6"/>
      <c r="PSA6" s="6"/>
      <c r="PSH6" s="6"/>
      <c r="PSI6" s="6"/>
      <c r="PSP6" s="6"/>
      <c r="PSQ6" s="6"/>
      <c r="PSX6" s="6"/>
      <c r="PSY6" s="6"/>
      <c r="PTF6" s="6"/>
      <c r="PTG6" s="6"/>
      <c r="PTN6" s="6"/>
      <c r="PTO6" s="6"/>
      <c r="PTV6" s="6"/>
      <c r="PTW6" s="6"/>
      <c r="PUD6" s="6"/>
      <c r="PUE6" s="6"/>
      <c r="PUL6" s="6"/>
      <c r="PUM6" s="6"/>
      <c r="PUT6" s="6"/>
      <c r="PUU6" s="6"/>
      <c r="PVB6" s="6"/>
      <c r="PVC6" s="6"/>
      <c r="PVJ6" s="6"/>
      <c r="PVK6" s="6"/>
      <c r="PVR6" s="6"/>
      <c r="PVS6" s="6"/>
      <c r="PVZ6" s="6"/>
      <c r="PWA6" s="6"/>
      <c r="PWH6" s="6"/>
      <c r="PWI6" s="6"/>
      <c r="PWP6" s="6"/>
      <c r="PWQ6" s="6"/>
      <c r="PWX6" s="6"/>
      <c r="PWY6" s="6"/>
      <c r="PXF6" s="6"/>
      <c r="PXG6" s="6"/>
      <c r="PXN6" s="6"/>
      <c r="PXO6" s="6"/>
      <c r="PXV6" s="6"/>
      <c r="PXW6" s="6"/>
      <c r="PYD6" s="6"/>
      <c r="PYE6" s="6"/>
      <c r="PYL6" s="6"/>
      <c r="PYM6" s="6"/>
      <c r="PYT6" s="6"/>
      <c r="PYU6" s="6"/>
      <c r="PZB6" s="6"/>
      <c r="PZC6" s="6"/>
      <c r="PZJ6" s="6"/>
      <c r="PZK6" s="6"/>
      <c r="PZR6" s="6"/>
      <c r="PZS6" s="6"/>
      <c r="PZZ6" s="6"/>
      <c r="QAA6" s="6"/>
      <c r="QAH6" s="6"/>
      <c r="QAI6" s="6"/>
      <c r="QAP6" s="6"/>
      <c r="QAQ6" s="6"/>
      <c r="QAX6" s="6"/>
      <c r="QAY6" s="6"/>
      <c r="QBF6" s="6"/>
      <c r="QBG6" s="6"/>
      <c r="QBN6" s="6"/>
      <c r="QBO6" s="6"/>
      <c r="QBV6" s="6"/>
      <c r="QBW6" s="6"/>
      <c r="QCD6" s="6"/>
      <c r="QCE6" s="6"/>
      <c r="QCL6" s="6"/>
      <c r="QCM6" s="6"/>
      <c r="QCT6" s="6"/>
      <c r="QCU6" s="6"/>
      <c r="QDB6" s="6"/>
      <c r="QDC6" s="6"/>
      <c r="QDJ6" s="6"/>
      <c r="QDK6" s="6"/>
      <c r="QDR6" s="6"/>
      <c r="QDS6" s="6"/>
      <c r="QDZ6" s="6"/>
      <c r="QEA6" s="6"/>
      <c r="QEH6" s="6"/>
      <c r="QEI6" s="6"/>
      <c r="QEP6" s="6"/>
      <c r="QEQ6" s="6"/>
      <c r="QEX6" s="6"/>
      <c r="QEY6" s="6"/>
      <c r="QFF6" s="6"/>
      <c r="QFG6" s="6"/>
      <c r="QFN6" s="6"/>
      <c r="QFO6" s="6"/>
      <c r="QFV6" s="6"/>
      <c r="QFW6" s="6"/>
      <c r="QGD6" s="6"/>
      <c r="QGE6" s="6"/>
      <c r="QGL6" s="6"/>
      <c r="QGM6" s="6"/>
      <c r="QGT6" s="6"/>
      <c r="QGU6" s="6"/>
      <c r="QHB6" s="6"/>
      <c r="QHC6" s="6"/>
      <c r="QHJ6" s="6"/>
      <c r="QHK6" s="6"/>
      <c r="QHR6" s="6"/>
      <c r="QHS6" s="6"/>
      <c r="QHZ6" s="6"/>
      <c r="QIA6" s="6"/>
      <c r="QIH6" s="6"/>
      <c r="QII6" s="6"/>
      <c r="QIP6" s="6"/>
      <c r="QIQ6" s="6"/>
      <c r="QIX6" s="6"/>
      <c r="QIY6" s="6"/>
      <c r="QJF6" s="6"/>
      <c r="QJG6" s="6"/>
      <c r="QJN6" s="6"/>
      <c r="QJO6" s="6"/>
      <c r="QJV6" s="6"/>
      <c r="QJW6" s="6"/>
      <c r="QKD6" s="6"/>
      <c r="QKE6" s="6"/>
      <c r="QKL6" s="6"/>
      <c r="QKM6" s="6"/>
      <c r="QKT6" s="6"/>
      <c r="QKU6" s="6"/>
      <c r="QLB6" s="6"/>
      <c r="QLC6" s="6"/>
      <c r="QLJ6" s="6"/>
      <c r="QLK6" s="6"/>
      <c r="QLR6" s="6"/>
      <c r="QLS6" s="6"/>
      <c r="QLZ6" s="6"/>
      <c r="QMA6" s="6"/>
      <c r="QMH6" s="6"/>
      <c r="QMI6" s="6"/>
      <c r="QMP6" s="6"/>
      <c r="QMQ6" s="6"/>
      <c r="QMX6" s="6"/>
      <c r="QMY6" s="6"/>
      <c r="QNF6" s="6"/>
      <c r="QNG6" s="6"/>
      <c r="QNN6" s="6"/>
      <c r="QNO6" s="6"/>
      <c r="QNV6" s="6"/>
      <c r="QNW6" s="6"/>
      <c r="QOD6" s="6"/>
      <c r="QOE6" s="6"/>
      <c r="QOL6" s="6"/>
      <c r="QOM6" s="6"/>
      <c r="QOT6" s="6"/>
      <c r="QOU6" s="6"/>
      <c r="QPB6" s="6"/>
      <c r="QPC6" s="6"/>
      <c r="QPJ6" s="6"/>
      <c r="QPK6" s="6"/>
      <c r="QPR6" s="6"/>
      <c r="QPS6" s="6"/>
      <c r="QPZ6" s="6"/>
      <c r="QQA6" s="6"/>
      <c r="QQH6" s="6"/>
      <c r="QQI6" s="6"/>
      <c r="QQP6" s="6"/>
      <c r="QQQ6" s="6"/>
      <c r="QQX6" s="6"/>
      <c r="QQY6" s="6"/>
      <c r="QRF6" s="6"/>
      <c r="QRG6" s="6"/>
      <c r="QRN6" s="6"/>
      <c r="QRO6" s="6"/>
      <c r="QRV6" s="6"/>
      <c r="QRW6" s="6"/>
      <c r="QSD6" s="6"/>
      <c r="QSE6" s="6"/>
      <c r="QSL6" s="6"/>
      <c r="QSM6" s="6"/>
      <c r="QST6" s="6"/>
      <c r="QSU6" s="6"/>
      <c r="QTB6" s="6"/>
      <c r="QTC6" s="6"/>
      <c r="QTJ6" s="6"/>
      <c r="QTK6" s="6"/>
      <c r="QTR6" s="6"/>
      <c r="QTS6" s="6"/>
      <c r="QTZ6" s="6"/>
      <c r="QUA6" s="6"/>
      <c r="QUH6" s="6"/>
      <c r="QUI6" s="6"/>
      <c r="QUP6" s="6"/>
      <c r="QUQ6" s="6"/>
      <c r="QUX6" s="6"/>
      <c r="QUY6" s="6"/>
      <c r="QVF6" s="6"/>
      <c r="QVG6" s="6"/>
      <c r="QVN6" s="6"/>
      <c r="QVO6" s="6"/>
      <c r="QVV6" s="6"/>
      <c r="QVW6" s="6"/>
      <c r="QWD6" s="6"/>
      <c r="QWE6" s="6"/>
      <c r="QWL6" s="6"/>
      <c r="QWM6" s="6"/>
      <c r="QWT6" s="6"/>
      <c r="QWU6" s="6"/>
      <c r="QXB6" s="6"/>
      <c r="QXC6" s="6"/>
      <c r="QXJ6" s="6"/>
      <c r="QXK6" s="6"/>
      <c r="QXR6" s="6"/>
      <c r="QXS6" s="6"/>
      <c r="QXZ6" s="6"/>
      <c r="QYA6" s="6"/>
      <c r="QYH6" s="6"/>
      <c r="QYI6" s="6"/>
      <c r="QYP6" s="6"/>
      <c r="QYQ6" s="6"/>
      <c r="QYX6" s="6"/>
      <c r="QYY6" s="6"/>
      <c r="QZF6" s="6"/>
      <c r="QZG6" s="6"/>
      <c r="QZN6" s="6"/>
      <c r="QZO6" s="6"/>
      <c r="QZV6" s="6"/>
      <c r="QZW6" s="6"/>
      <c r="RAD6" s="6"/>
      <c r="RAE6" s="6"/>
      <c r="RAL6" s="6"/>
      <c r="RAM6" s="6"/>
      <c r="RAT6" s="6"/>
      <c r="RAU6" s="6"/>
      <c r="RBB6" s="6"/>
      <c r="RBC6" s="6"/>
      <c r="RBJ6" s="6"/>
      <c r="RBK6" s="6"/>
      <c r="RBR6" s="6"/>
      <c r="RBS6" s="6"/>
      <c r="RBZ6" s="6"/>
      <c r="RCA6" s="6"/>
      <c r="RCH6" s="6"/>
      <c r="RCI6" s="6"/>
      <c r="RCP6" s="6"/>
      <c r="RCQ6" s="6"/>
      <c r="RCX6" s="6"/>
      <c r="RCY6" s="6"/>
      <c r="RDF6" s="6"/>
      <c r="RDG6" s="6"/>
      <c r="RDN6" s="6"/>
      <c r="RDO6" s="6"/>
      <c r="RDV6" s="6"/>
      <c r="RDW6" s="6"/>
      <c r="RED6" s="6"/>
      <c r="REE6" s="6"/>
      <c r="REL6" s="6"/>
      <c r="REM6" s="6"/>
      <c r="RET6" s="6"/>
      <c r="REU6" s="6"/>
      <c r="RFB6" s="6"/>
      <c r="RFC6" s="6"/>
      <c r="RFJ6" s="6"/>
      <c r="RFK6" s="6"/>
      <c r="RFR6" s="6"/>
      <c r="RFS6" s="6"/>
      <c r="RFZ6" s="6"/>
      <c r="RGA6" s="6"/>
      <c r="RGH6" s="6"/>
      <c r="RGI6" s="6"/>
      <c r="RGP6" s="6"/>
      <c r="RGQ6" s="6"/>
      <c r="RGX6" s="6"/>
      <c r="RGY6" s="6"/>
      <c r="RHF6" s="6"/>
      <c r="RHG6" s="6"/>
      <c r="RHN6" s="6"/>
      <c r="RHO6" s="6"/>
      <c r="RHV6" s="6"/>
      <c r="RHW6" s="6"/>
      <c r="RID6" s="6"/>
      <c r="RIE6" s="6"/>
      <c r="RIL6" s="6"/>
      <c r="RIM6" s="6"/>
      <c r="RIT6" s="6"/>
      <c r="RIU6" s="6"/>
      <c r="RJB6" s="6"/>
      <c r="RJC6" s="6"/>
      <c r="RJJ6" s="6"/>
      <c r="RJK6" s="6"/>
      <c r="RJR6" s="6"/>
      <c r="RJS6" s="6"/>
      <c r="RJZ6" s="6"/>
      <c r="RKA6" s="6"/>
      <c r="RKH6" s="6"/>
      <c r="RKI6" s="6"/>
      <c r="RKP6" s="6"/>
      <c r="RKQ6" s="6"/>
      <c r="RKX6" s="6"/>
      <c r="RKY6" s="6"/>
      <c r="RLF6" s="6"/>
      <c r="RLG6" s="6"/>
      <c r="RLN6" s="6"/>
      <c r="RLO6" s="6"/>
      <c r="RLV6" s="6"/>
      <c r="RLW6" s="6"/>
      <c r="RMD6" s="6"/>
      <c r="RME6" s="6"/>
      <c r="RML6" s="6"/>
      <c r="RMM6" s="6"/>
      <c r="RMT6" s="6"/>
      <c r="RMU6" s="6"/>
      <c r="RNB6" s="6"/>
      <c r="RNC6" s="6"/>
      <c r="RNJ6" s="6"/>
      <c r="RNK6" s="6"/>
      <c r="RNR6" s="6"/>
      <c r="RNS6" s="6"/>
      <c r="RNZ6" s="6"/>
      <c r="ROA6" s="6"/>
      <c r="ROH6" s="6"/>
      <c r="ROI6" s="6"/>
      <c r="ROP6" s="6"/>
      <c r="ROQ6" s="6"/>
      <c r="ROX6" s="6"/>
      <c r="ROY6" s="6"/>
      <c r="RPF6" s="6"/>
      <c r="RPG6" s="6"/>
      <c r="RPN6" s="6"/>
      <c r="RPO6" s="6"/>
      <c r="RPV6" s="6"/>
      <c r="RPW6" s="6"/>
      <c r="RQD6" s="6"/>
      <c r="RQE6" s="6"/>
      <c r="RQL6" s="6"/>
      <c r="RQM6" s="6"/>
      <c r="RQT6" s="6"/>
      <c r="RQU6" s="6"/>
      <c r="RRB6" s="6"/>
      <c r="RRC6" s="6"/>
      <c r="RRJ6" s="6"/>
      <c r="RRK6" s="6"/>
      <c r="RRR6" s="6"/>
      <c r="RRS6" s="6"/>
      <c r="RRZ6" s="6"/>
      <c r="RSA6" s="6"/>
      <c r="RSH6" s="6"/>
      <c r="RSI6" s="6"/>
      <c r="RSP6" s="6"/>
      <c r="RSQ6" s="6"/>
      <c r="RSX6" s="6"/>
      <c r="RSY6" s="6"/>
      <c r="RTF6" s="6"/>
      <c r="RTG6" s="6"/>
      <c r="RTN6" s="6"/>
      <c r="RTO6" s="6"/>
      <c r="RTV6" s="6"/>
      <c r="RTW6" s="6"/>
      <c r="RUD6" s="6"/>
      <c r="RUE6" s="6"/>
      <c r="RUL6" s="6"/>
      <c r="RUM6" s="6"/>
      <c r="RUT6" s="6"/>
      <c r="RUU6" s="6"/>
      <c r="RVB6" s="6"/>
      <c r="RVC6" s="6"/>
      <c r="RVJ6" s="6"/>
      <c r="RVK6" s="6"/>
      <c r="RVR6" s="6"/>
      <c r="RVS6" s="6"/>
      <c r="RVZ6" s="6"/>
      <c r="RWA6" s="6"/>
      <c r="RWH6" s="6"/>
      <c r="RWI6" s="6"/>
      <c r="RWP6" s="6"/>
      <c r="RWQ6" s="6"/>
      <c r="RWX6" s="6"/>
      <c r="RWY6" s="6"/>
      <c r="RXF6" s="6"/>
      <c r="RXG6" s="6"/>
      <c r="RXN6" s="6"/>
      <c r="RXO6" s="6"/>
      <c r="RXV6" s="6"/>
      <c r="RXW6" s="6"/>
      <c r="RYD6" s="6"/>
      <c r="RYE6" s="6"/>
      <c r="RYL6" s="6"/>
      <c r="RYM6" s="6"/>
      <c r="RYT6" s="6"/>
      <c r="RYU6" s="6"/>
      <c r="RZB6" s="6"/>
      <c r="RZC6" s="6"/>
      <c r="RZJ6" s="6"/>
      <c r="RZK6" s="6"/>
      <c r="RZR6" s="6"/>
      <c r="RZS6" s="6"/>
      <c r="RZZ6" s="6"/>
      <c r="SAA6" s="6"/>
      <c r="SAH6" s="6"/>
      <c r="SAI6" s="6"/>
      <c r="SAP6" s="6"/>
      <c r="SAQ6" s="6"/>
      <c r="SAX6" s="6"/>
      <c r="SAY6" s="6"/>
      <c r="SBF6" s="6"/>
      <c r="SBG6" s="6"/>
      <c r="SBN6" s="6"/>
      <c r="SBO6" s="6"/>
      <c r="SBV6" s="6"/>
      <c r="SBW6" s="6"/>
      <c r="SCD6" s="6"/>
      <c r="SCE6" s="6"/>
      <c r="SCL6" s="6"/>
      <c r="SCM6" s="6"/>
      <c r="SCT6" s="6"/>
      <c r="SCU6" s="6"/>
      <c r="SDB6" s="6"/>
      <c r="SDC6" s="6"/>
      <c r="SDJ6" s="6"/>
      <c r="SDK6" s="6"/>
      <c r="SDR6" s="6"/>
      <c r="SDS6" s="6"/>
      <c r="SDZ6" s="6"/>
      <c r="SEA6" s="6"/>
      <c r="SEH6" s="6"/>
      <c r="SEI6" s="6"/>
      <c r="SEP6" s="6"/>
      <c r="SEQ6" s="6"/>
      <c r="SEX6" s="6"/>
      <c r="SEY6" s="6"/>
      <c r="SFF6" s="6"/>
      <c r="SFG6" s="6"/>
      <c r="SFN6" s="6"/>
      <c r="SFO6" s="6"/>
      <c r="SFV6" s="6"/>
      <c r="SFW6" s="6"/>
      <c r="SGD6" s="6"/>
      <c r="SGE6" s="6"/>
      <c r="SGL6" s="6"/>
      <c r="SGM6" s="6"/>
      <c r="SGT6" s="6"/>
      <c r="SGU6" s="6"/>
      <c r="SHB6" s="6"/>
      <c r="SHC6" s="6"/>
      <c r="SHJ6" s="6"/>
      <c r="SHK6" s="6"/>
      <c r="SHR6" s="6"/>
      <c r="SHS6" s="6"/>
      <c r="SHZ6" s="6"/>
      <c r="SIA6" s="6"/>
      <c r="SIH6" s="6"/>
      <c r="SII6" s="6"/>
      <c r="SIP6" s="6"/>
      <c r="SIQ6" s="6"/>
      <c r="SIX6" s="6"/>
      <c r="SIY6" s="6"/>
      <c r="SJF6" s="6"/>
      <c r="SJG6" s="6"/>
      <c r="SJN6" s="6"/>
      <c r="SJO6" s="6"/>
      <c r="SJV6" s="6"/>
      <c r="SJW6" s="6"/>
      <c r="SKD6" s="6"/>
      <c r="SKE6" s="6"/>
      <c r="SKL6" s="6"/>
      <c r="SKM6" s="6"/>
      <c r="SKT6" s="6"/>
      <c r="SKU6" s="6"/>
      <c r="SLB6" s="6"/>
      <c r="SLC6" s="6"/>
      <c r="SLJ6" s="6"/>
      <c r="SLK6" s="6"/>
      <c r="SLR6" s="6"/>
      <c r="SLS6" s="6"/>
      <c r="SLZ6" s="6"/>
      <c r="SMA6" s="6"/>
      <c r="SMH6" s="6"/>
      <c r="SMI6" s="6"/>
      <c r="SMP6" s="6"/>
      <c r="SMQ6" s="6"/>
      <c r="SMX6" s="6"/>
      <c r="SMY6" s="6"/>
      <c r="SNF6" s="6"/>
      <c r="SNG6" s="6"/>
      <c r="SNN6" s="6"/>
      <c r="SNO6" s="6"/>
      <c r="SNV6" s="6"/>
      <c r="SNW6" s="6"/>
      <c r="SOD6" s="6"/>
      <c r="SOE6" s="6"/>
      <c r="SOL6" s="6"/>
      <c r="SOM6" s="6"/>
      <c r="SOT6" s="6"/>
      <c r="SOU6" s="6"/>
      <c r="SPB6" s="6"/>
      <c r="SPC6" s="6"/>
      <c r="SPJ6" s="6"/>
      <c r="SPK6" s="6"/>
      <c r="SPR6" s="6"/>
      <c r="SPS6" s="6"/>
      <c r="SPZ6" s="6"/>
      <c r="SQA6" s="6"/>
      <c r="SQH6" s="6"/>
      <c r="SQI6" s="6"/>
      <c r="SQP6" s="6"/>
      <c r="SQQ6" s="6"/>
      <c r="SQX6" s="6"/>
      <c r="SQY6" s="6"/>
      <c r="SRF6" s="6"/>
      <c r="SRG6" s="6"/>
      <c r="SRN6" s="6"/>
      <c r="SRO6" s="6"/>
      <c r="SRV6" s="6"/>
      <c r="SRW6" s="6"/>
      <c r="SSD6" s="6"/>
      <c r="SSE6" s="6"/>
      <c r="SSL6" s="6"/>
      <c r="SSM6" s="6"/>
      <c r="SST6" s="6"/>
      <c r="SSU6" s="6"/>
      <c r="STB6" s="6"/>
      <c r="STC6" s="6"/>
      <c r="STJ6" s="6"/>
      <c r="STK6" s="6"/>
      <c r="STR6" s="6"/>
      <c r="STS6" s="6"/>
      <c r="STZ6" s="6"/>
      <c r="SUA6" s="6"/>
      <c r="SUH6" s="6"/>
      <c r="SUI6" s="6"/>
      <c r="SUP6" s="6"/>
      <c r="SUQ6" s="6"/>
      <c r="SUX6" s="6"/>
      <c r="SUY6" s="6"/>
      <c r="SVF6" s="6"/>
      <c r="SVG6" s="6"/>
      <c r="SVN6" s="6"/>
      <c r="SVO6" s="6"/>
      <c r="SVV6" s="6"/>
      <c r="SVW6" s="6"/>
      <c r="SWD6" s="6"/>
      <c r="SWE6" s="6"/>
      <c r="SWL6" s="6"/>
      <c r="SWM6" s="6"/>
      <c r="SWT6" s="6"/>
      <c r="SWU6" s="6"/>
      <c r="SXB6" s="6"/>
      <c r="SXC6" s="6"/>
      <c r="SXJ6" s="6"/>
      <c r="SXK6" s="6"/>
      <c r="SXR6" s="6"/>
      <c r="SXS6" s="6"/>
      <c r="SXZ6" s="6"/>
      <c r="SYA6" s="6"/>
      <c r="SYH6" s="6"/>
      <c r="SYI6" s="6"/>
      <c r="SYP6" s="6"/>
      <c r="SYQ6" s="6"/>
      <c r="SYX6" s="6"/>
      <c r="SYY6" s="6"/>
      <c r="SZF6" s="6"/>
      <c r="SZG6" s="6"/>
      <c r="SZN6" s="6"/>
      <c r="SZO6" s="6"/>
      <c r="SZV6" s="6"/>
      <c r="SZW6" s="6"/>
      <c r="TAD6" s="6"/>
      <c r="TAE6" s="6"/>
      <c r="TAL6" s="6"/>
      <c r="TAM6" s="6"/>
      <c r="TAT6" s="6"/>
      <c r="TAU6" s="6"/>
      <c r="TBB6" s="6"/>
      <c r="TBC6" s="6"/>
      <c r="TBJ6" s="6"/>
      <c r="TBK6" s="6"/>
      <c r="TBR6" s="6"/>
      <c r="TBS6" s="6"/>
      <c r="TBZ6" s="6"/>
      <c r="TCA6" s="6"/>
      <c r="TCH6" s="6"/>
      <c r="TCI6" s="6"/>
      <c r="TCP6" s="6"/>
      <c r="TCQ6" s="6"/>
      <c r="TCX6" s="6"/>
      <c r="TCY6" s="6"/>
      <c r="TDF6" s="6"/>
      <c r="TDG6" s="6"/>
      <c r="TDN6" s="6"/>
      <c r="TDO6" s="6"/>
      <c r="TDV6" s="6"/>
      <c r="TDW6" s="6"/>
      <c r="TED6" s="6"/>
      <c r="TEE6" s="6"/>
      <c r="TEL6" s="6"/>
      <c r="TEM6" s="6"/>
      <c r="TET6" s="6"/>
      <c r="TEU6" s="6"/>
      <c r="TFB6" s="6"/>
      <c r="TFC6" s="6"/>
      <c r="TFJ6" s="6"/>
      <c r="TFK6" s="6"/>
      <c r="TFR6" s="6"/>
      <c r="TFS6" s="6"/>
      <c r="TFZ6" s="6"/>
      <c r="TGA6" s="6"/>
      <c r="TGH6" s="6"/>
      <c r="TGI6" s="6"/>
      <c r="TGP6" s="6"/>
      <c r="TGQ6" s="6"/>
      <c r="TGX6" s="6"/>
      <c r="TGY6" s="6"/>
      <c r="THF6" s="6"/>
      <c r="THG6" s="6"/>
      <c r="THN6" s="6"/>
      <c r="THO6" s="6"/>
      <c r="THV6" s="6"/>
      <c r="THW6" s="6"/>
      <c r="TID6" s="6"/>
      <c r="TIE6" s="6"/>
      <c r="TIL6" s="6"/>
      <c r="TIM6" s="6"/>
      <c r="TIT6" s="6"/>
      <c r="TIU6" s="6"/>
      <c r="TJB6" s="6"/>
      <c r="TJC6" s="6"/>
      <c r="TJJ6" s="6"/>
      <c r="TJK6" s="6"/>
      <c r="TJR6" s="6"/>
      <c r="TJS6" s="6"/>
      <c r="TJZ6" s="6"/>
      <c r="TKA6" s="6"/>
      <c r="TKH6" s="6"/>
      <c r="TKI6" s="6"/>
      <c r="TKP6" s="6"/>
      <c r="TKQ6" s="6"/>
      <c r="TKX6" s="6"/>
      <c r="TKY6" s="6"/>
      <c r="TLF6" s="6"/>
      <c r="TLG6" s="6"/>
      <c r="TLN6" s="6"/>
      <c r="TLO6" s="6"/>
      <c r="TLV6" s="6"/>
      <c r="TLW6" s="6"/>
      <c r="TMD6" s="6"/>
      <c r="TME6" s="6"/>
      <c r="TML6" s="6"/>
      <c r="TMM6" s="6"/>
      <c r="TMT6" s="6"/>
      <c r="TMU6" s="6"/>
      <c r="TNB6" s="6"/>
      <c r="TNC6" s="6"/>
      <c r="TNJ6" s="6"/>
      <c r="TNK6" s="6"/>
      <c r="TNR6" s="6"/>
      <c r="TNS6" s="6"/>
      <c r="TNZ6" s="6"/>
      <c r="TOA6" s="6"/>
      <c r="TOH6" s="6"/>
      <c r="TOI6" s="6"/>
      <c r="TOP6" s="6"/>
      <c r="TOQ6" s="6"/>
      <c r="TOX6" s="6"/>
      <c r="TOY6" s="6"/>
      <c r="TPF6" s="6"/>
      <c r="TPG6" s="6"/>
      <c r="TPN6" s="6"/>
      <c r="TPO6" s="6"/>
      <c r="TPV6" s="6"/>
      <c r="TPW6" s="6"/>
      <c r="TQD6" s="6"/>
      <c r="TQE6" s="6"/>
      <c r="TQL6" s="6"/>
      <c r="TQM6" s="6"/>
      <c r="TQT6" s="6"/>
      <c r="TQU6" s="6"/>
      <c r="TRB6" s="6"/>
      <c r="TRC6" s="6"/>
      <c r="TRJ6" s="6"/>
      <c r="TRK6" s="6"/>
      <c r="TRR6" s="6"/>
      <c r="TRS6" s="6"/>
      <c r="TRZ6" s="6"/>
      <c r="TSA6" s="6"/>
      <c r="TSH6" s="6"/>
      <c r="TSI6" s="6"/>
      <c r="TSP6" s="6"/>
      <c r="TSQ6" s="6"/>
      <c r="TSX6" s="6"/>
      <c r="TSY6" s="6"/>
      <c r="TTF6" s="6"/>
      <c r="TTG6" s="6"/>
      <c r="TTN6" s="6"/>
      <c r="TTO6" s="6"/>
      <c r="TTV6" s="6"/>
      <c r="TTW6" s="6"/>
      <c r="TUD6" s="6"/>
      <c r="TUE6" s="6"/>
      <c r="TUL6" s="6"/>
      <c r="TUM6" s="6"/>
      <c r="TUT6" s="6"/>
      <c r="TUU6" s="6"/>
      <c r="TVB6" s="6"/>
      <c r="TVC6" s="6"/>
      <c r="TVJ6" s="6"/>
      <c r="TVK6" s="6"/>
      <c r="TVR6" s="6"/>
      <c r="TVS6" s="6"/>
      <c r="TVZ6" s="6"/>
      <c r="TWA6" s="6"/>
      <c r="TWH6" s="6"/>
      <c r="TWI6" s="6"/>
      <c r="TWP6" s="6"/>
      <c r="TWQ6" s="6"/>
      <c r="TWX6" s="6"/>
      <c r="TWY6" s="6"/>
      <c r="TXF6" s="6"/>
      <c r="TXG6" s="6"/>
      <c r="TXN6" s="6"/>
      <c r="TXO6" s="6"/>
      <c r="TXV6" s="6"/>
      <c r="TXW6" s="6"/>
      <c r="TYD6" s="6"/>
      <c r="TYE6" s="6"/>
      <c r="TYL6" s="6"/>
      <c r="TYM6" s="6"/>
      <c r="TYT6" s="6"/>
      <c r="TYU6" s="6"/>
      <c r="TZB6" s="6"/>
      <c r="TZC6" s="6"/>
      <c r="TZJ6" s="6"/>
      <c r="TZK6" s="6"/>
      <c r="TZR6" s="6"/>
      <c r="TZS6" s="6"/>
      <c r="TZZ6" s="6"/>
      <c r="UAA6" s="6"/>
      <c r="UAH6" s="6"/>
      <c r="UAI6" s="6"/>
      <c r="UAP6" s="6"/>
      <c r="UAQ6" s="6"/>
      <c r="UAX6" s="6"/>
      <c r="UAY6" s="6"/>
      <c r="UBF6" s="6"/>
      <c r="UBG6" s="6"/>
      <c r="UBN6" s="6"/>
      <c r="UBO6" s="6"/>
      <c r="UBV6" s="6"/>
      <c r="UBW6" s="6"/>
      <c r="UCD6" s="6"/>
      <c r="UCE6" s="6"/>
      <c r="UCL6" s="6"/>
      <c r="UCM6" s="6"/>
      <c r="UCT6" s="6"/>
      <c r="UCU6" s="6"/>
      <c r="UDB6" s="6"/>
      <c r="UDC6" s="6"/>
      <c r="UDJ6" s="6"/>
      <c r="UDK6" s="6"/>
      <c r="UDR6" s="6"/>
      <c r="UDS6" s="6"/>
      <c r="UDZ6" s="6"/>
      <c r="UEA6" s="6"/>
      <c r="UEH6" s="6"/>
      <c r="UEI6" s="6"/>
      <c r="UEP6" s="6"/>
      <c r="UEQ6" s="6"/>
      <c r="UEX6" s="6"/>
      <c r="UEY6" s="6"/>
      <c r="UFF6" s="6"/>
      <c r="UFG6" s="6"/>
      <c r="UFN6" s="6"/>
      <c r="UFO6" s="6"/>
      <c r="UFV6" s="6"/>
      <c r="UFW6" s="6"/>
      <c r="UGD6" s="6"/>
      <c r="UGE6" s="6"/>
      <c r="UGL6" s="6"/>
      <c r="UGM6" s="6"/>
      <c r="UGT6" s="6"/>
      <c r="UGU6" s="6"/>
      <c r="UHB6" s="6"/>
      <c r="UHC6" s="6"/>
      <c r="UHJ6" s="6"/>
      <c r="UHK6" s="6"/>
      <c r="UHR6" s="6"/>
      <c r="UHS6" s="6"/>
      <c r="UHZ6" s="6"/>
      <c r="UIA6" s="6"/>
      <c r="UIH6" s="6"/>
      <c r="UII6" s="6"/>
      <c r="UIP6" s="6"/>
      <c r="UIQ6" s="6"/>
      <c r="UIX6" s="6"/>
      <c r="UIY6" s="6"/>
      <c r="UJF6" s="6"/>
      <c r="UJG6" s="6"/>
      <c r="UJN6" s="6"/>
      <c r="UJO6" s="6"/>
      <c r="UJV6" s="6"/>
      <c r="UJW6" s="6"/>
      <c r="UKD6" s="6"/>
      <c r="UKE6" s="6"/>
      <c r="UKL6" s="6"/>
      <c r="UKM6" s="6"/>
      <c r="UKT6" s="6"/>
      <c r="UKU6" s="6"/>
      <c r="ULB6" s="6"/>
      <c r="ULC6" s="6"/>
      <c r="ULJ6" s="6"/>
      <c r="ULK6" s="6"/>
      <c r="ULR6" s="6"/>
      <c r="ULS6" s="6"/>
      <c r="ULZ6" s="6"/>
      <c r="UMA6" s="6"/>
      <c r="UMH6" s="6"/>
      <c r="UMI6" s="6"/>
      <c r="UMP6" s="6"/>
      <c r="UMQ6" s="6"/>
      <c r="UMX6" s="6"/>
      <c r="UMY6" s="6"/>
      <c r="UNF6" s="6"/>
      <c r="UNG6" s="6"/>
      <c r="UNN6" s="6"/>
      <c r="UNO6" s="6"/>
      <c r="UNV6" s="6"/>
      <c r="UNW6" s="6"/>
      <c r="UOD6" s="6"/>
      <c r="UOE6" s="6"/>
      <c r="UOL6" s="6"/>
      <c r="UOM6" s="6"/>
      <c r="UOT6" s="6"/>
      <c r="UOU6" s="6"/>
      <c r="UPB6" s="6"/>
      <c r="UPC6" s="6"/>
      <c r="UPJ6" s="6"/>
      <c r="UPK6" s="6"/>
      <c r="UPR6" s="6"/>
      <c r="UPS6" s="6"/>
      <c r="UPZ6" s="6"/>
      <c r="UQA6" s="6"/>
      <c r="UQH6" s="6"/>
      <c r="UQI6" s="6"/>
      <c r="UQP6" s="6"/>
      <c r="UQQ6" s="6"/>
      <c r="UQX6" s="6"/>
      <c r="UQY6" s="6"/>
      <c r="URF6" s="6"/>
      <c r="URG6" s="6"/>
      <c r="URN6" s="6"/>
      <c r="URO6" s="6"/>
      <c r="URV6" s="6"/>
      <c r="URW6" s="6"/>
      <c r="USD6" s="6"/>
      <c r="USE6" s="6"/>
      <c r="USL6" s="6"/>
      <c r="USM6" s="6"/>
      <c r="UST6" s="6"/>
      <c r="USU6" s="6"/>
      <c r="UTB6" s="6"/>
      <c r="UTC6" s="6"/>
      <c r="UTJ6" s="6"/>
      <c r="UTK6" s="6"/>
      <c r="UTR6" s="6"/>
      <c r="UTS6" s="6"/>
      <c r="UTZ6" s="6"/>
      <c r="UUA6" s="6"/>
      <c r="UUH6" s="6"/>
      <c r="UUI6" s="6"/>
      <c r="UUP6" s="6"/>
      <c r="UUQ6" s="6"/>
      <c r="UUX6" s="6"/>
      <c r="UUY6" s="6"/>
      <c r="UVF6" s="6"/>
      <c r="UVG6" s="6"/>
      <c r="UVN6" s="6"/>
      <c r="UVO6" s="6"/>
      <c r="UVV6" s="6"/>
      <c r="UVW6" s="6"/>
      <c r="UWD6" s="6"/>
      <c r="UWE6" s="6"/>
      <c r="UWL6" s="6"/>
      <c r="UWM6" s="6"/>
      <c r="UWT6" s="6"/>
      <c r="UWU6" s="6"/>
      <c r="UXB6" s="6"/>
      <c r="UXC6" s="6"/>
      <c r="UXJ6" s="6"/>
      <c r="UXK6" s="6"/>
      <c r="UXR6" s="6"/>
      <c r="UXS6" s="6"/>
      <c r="UXZ6" s="6"/>
      <c r="UYA6" s="6"/>
      <c r="UYH6" s="6"/>
      <c r="UYI6" s="6"/>
      <c r="UYP6" s="6"/>
      <c r="UYQ6" s="6"/>
      <c r="UYX6" s="6"/>
      <c r="UYY6" s="6"/>
      <c r="UZF6" s="6"/>
      <c r="UZG6" s="6"/>
      <c r="UZN6" s="6"/>
      <c r="UZO6" s="6"/>
      <c r="UZV6" s="6"/>
      <c r="UZW6" s="6"/>
      <c r="VAD6" s="6"/>
      <c r="VAE6" s="6"/>
      <c r="VAL6" s="6"/>
      <c r="VAM6" s="6"/>
      <c r="VAT6" s="6"/>
      <c r="VAU6" s="6"/>
      <c r="VBB6" s="6"/>
      <c r="VBC6" s="6"/>
      <c r="VBJ6" s="6"/>
      <c r="VBK6" s="6"/>
      <c r="VBR6" s="6"/>
      <c r="VBS6" s="6"/>
      <c r="VBZ6" s="6"/>
      <c r="VCA6" s="6"/>
      <c r="VCH6" s="6"/>
      <c r="VCI6" s="6"/>
      <c r="VCP6" s="6"/>
      <c r="VCQ6" s="6"/>
      <c r="VCX6" s="6"/>
      <c r="VCY6" s="6"/>
      <c r="VDF6" s="6"/>
      <c r="VDG6" s="6"/>
      <c r="VDN6" s="6"/>
      <c r="VDO6" s="6"/>
      <c r="VDV6" s="6"/>
      <c r="VDW6" s="6"/>
      <c r="VED6" s="6"/>
      <c r="VEE6" s="6"/>
      <c r="VEL6" s="6"/>
      <c r="VEM6" s="6"/>
      <c r="VET6" s="6"/>
      <c r="VEU6" s="6"/>
      <c r="VFB6" s="6"/>
      <c r="VFC6" s="6"/>
      <c r="VFJ6" s="6"/>
      <c r="VFK6" s="6"/>
      <c r="VFR6" s="6"/>
      <c r="VFS6" s="6"/>
      <c r="VFZ6" s="6"/>
      <c r="VGA6" s="6"/>
      <c r="VGH6" s="6"/>
      <c r="VGI6" s="6"/>
      <c r="VGP6" s="6"/>
      <c r="VGQ6" s="6"/>
      <c r="VGX6" s="6"/>
      <c r="VGY6" s="6"/>
      <c r="VHF6" s="6"/>
      <c r="VHG6" s="6"/>
      <c r="VHN6" s="6"/>
      <c r="VHO6" s="6"/>
      <c r="VHV6" s="6"/>
      <c r="VHW6" s="6"/>
      <c r="VID6" s="6"/>
      <c r="VIE6" s="6"/>
      <c r="VIL6" s="6"/>
      <c r="VIM6" s="6"/>
      <c r="VIT6" s="6"/>
      <c r="VIU6" s="6"/>
      <c r="VJB6" s="6"/>
      <c r="VJC6" s="6"/>
      <c r="VJJ6" s="6"/>
      <c r="VJK6" s="6"/>
      <c r="VJR6" s="6"/>
      <c r="VJS6" s="6"/>
      <c r="VJZ6" s="6"/>
      <c r="VKA6" s="6"/>
      <c r="VKH6" s="6"/>
      <c r="VKI6" s="6"/>
      <c r="VKP6" s="6"/>
      <c r="VKQ6" s="6"/>
      <c r="VKX6" s="6"/>
      <c r="VKY6" s="6"/>
      <c r="VLF6" s="6"/>
      <c r="VLG6" s="6"/>
      <c r="VLN6" s="6"/>
      <c r="VLO6" s="6"/>
      <c r="VLV6" s="6"/>
      <c r="VLW6" s="6"/>
      <c r="VMD6" s="6"/>
      <c r="VME6" s="6"/>
      <c r="VML6" s="6"/>
      <c r="VMM6" s="6"/>
      <c r="VMT6" s="6"/>
      <c r="VMU6" s="6"/>
      <c r="VNB6" s="6"/>
      <c r="VNC6" s="6"/>
      <c r="VNJ6" s="6"/>
      <c r="VNK6" s="6"/>
      <c r="VNR6" s="6"/>
      <c r="VNS6" s="6"/>
      <c r="VNZ6" s="6"/>
      <c r="VOA6" s="6"/>
      <c r="VOH6" s="6"/>
      <c r="VOI6" s="6"/>
      <c r="VOP6" s="6"/>
      <c r="VOQ6" s="6"/>
      <c r="VOX6" s="6"/>
      <c r="VOY6" s="6"/>
      <c r="VPF6" s="6"/>
      <c r="VPG6" s="6"/>
      <c r="VPN6" s="6"/>
      <c r="VPO6" s="6"/>
      <c r="VPV6" s="6"/>
      <c r="VPW6" s="6"/>
      <c r="VQD6" s="6"/>
      <c r="VQE6" s="6"/>
      <c r="VQL6" s="6"/>
      <c r="VQM6" s="6"/>
      <c r="VQT6" s="6"/>
      <c r="VQU6" s="6"/>
      <c r="VRB6" s="6"/>
      <c r="VRC6" s="6"/>
      <c r="VRJ6" s="6"/>
      <c r="VRK6" s="6"/>
      <c r="VRR6" s="6"/>
      <c r="VRS6" s="6"/>
      <c r="VRZ6" s="6"/>
      <c r="VSA6" s="6"/>
      <c r="VSH6" s="6"/>
      <c r="VSI6" s="6"/>
      <c r="VSP6" s="6"/>
      <c r="VSQ6" s="6"/>
      <c r="VSX6" s="6"/>
      <c r="VSY6" s="6"/>
      <c r="VTF6" s="6"/>
      <c r="VTG6" s="6"/>
      <c r="VTN6" s="6"/>
      <c r="VTO6" s="6"/>
      <c r="VTV6" s="6"/>
      <c r="VTW6" s="6"/>
      <c r="VUD6" s="6"/>
      <c r="VUE6" s="6"/>
      <c r="VUL6" s="6"/>
      <c r="VUM6" s="6"/>
      <c r="VUT6" s="6"/>
      <c r="VUU6" s="6"/>
      <c r="VVB6" s="6"/>
      <c r="VVC6" s="6"/>
      <c r="VVJ6" s="6"/>
      <c r="VVK6" s="6"/>
      <c r="VVR6" s="6"/>
      <c r="VVS6" s="6"/>
      <c r="VVZ6" s="6"/>
      <c r="VWA6" s="6"/>
      <c r="VWH6" s="6"/>
      <c r="VWI6" s="6"/>
      <c r="VWP6" s="6"/>
      <c r="VWQ6" s="6"/>
      <c r="VWX6" s="6"/>
      <c r="VWY6" s="6"/>
      <c r="VXF6" s="6"/>
      <c r="VXG6" s="6"/>
      <c r="VXN6" s="6"/>
      <c r="VXO6" s="6"/>
      <c r="VXV6" s="6"/>
      <c r="VXW6" s="6"/>
      <c r="VYD6" s="6"/>
      <c r="VYE6" s="6"/>
      <c r="VYL6" s="6"/>
      <c r="VYM6" s="6"/>
      <c r="VYT6" s="6"/>
      <c r="VYU6" s="6"/>
      <c r="VZB6" s="6"/>
      <c r="VZC6" s="6"/>
      <c r="VZJ6" s="6"/>
      <c r="VZK6" s="6"/>
      <c r="VZR6" s="6"/>
      <c r="VZS6" s="6"/>
      <c r="VZZ6" s="6"/>
      <c r="WAA6" s="6"/>
      <c r="WAH6" s="6"/>
      <c r="WAI6" s="6"/>
      <c r="WAP6" s="6"/>
      <c r="WAQ6" s="6"/>
      <c r="WAX6" s="6"/>
      <c r="WAY6" s="6"/>
      <c r="WBF6" s="6"/>
      <c r="WBG6" s="6"/>
      <c r="WBN6" s="6"/>
      <c r="WBO6" s="6"/>
      <c r="WBV6" s="6"/>
      <c r="WBW6" s="6"/>
      <c r="WCD6" s="6"/>
      <c r="WCE6" s="6"/>
      <c r="WCL6" s="6"/>
      <c r="WCM6" s="6"/>
      <c r="WCT6" s="6"/>
      <c r="WCU6" s="6"/>
      <c r="WDB6" s="6"/>
      <c r="WDC6" s="6"/>
      <c r="WDJ6" s="6"/>
      <c r="WDK6" s="6"/>
      <c r="WDR6" s="6"/>
      <c r="WDS6" s="6"/>
      <c r="WDZ6" s="6"/>
      <c r="WEA6" s="6"/>
      <c r="WEH6" s="6"/>
      <c r="WEI6" s="6"/>
      <c r="WEP6" s="6"/>
      <c r="WEQ6" s="6"/>
      <c r="WEX6" s="6"/>
      <c r="WEY6" s="6"/>
      <c r="WFF6" s="6"/>
      <c r="WFG6" s="6"/>
      <c r="WFN6" s="6"/>
      <c r="WFO6" s="6"/>
      <c r="WFV6" s="6"/>
      <c r="WFW6" s="6"/>
      <c r="WGD6" s="6"/>
      <c r="WGE6" s="6"/>
      <c r="WGL6" s="6"/>
      <c r="WGM6" s="6"/>
      <c r="WGT6" s="6"/>
      <c r="WGU6" s="6"/>
      <c r="WHB6" s="6"/>
      <c r="WHC6" s="6"/>
      <c r="WHJ6" s="6"/>
      <c r="WHK6" s="6"/>
      <c r="WHR6" s="6"/>
      <c r="WHS6" s="6"/>
      <c r="WHZ6" s="6"/>
      <c r="WIA6" s="6"/>
      <c r="WIH6" s="6"/>
      <c r="WII6" s="6"/>
      <c r="WIP6" s="6"/>
      <c r="WIQ6" s="6"/>
      <c r="WIX6" s="6"/>
      <c r="WIY6" s="6"/>
      <c r="WJF6" s="6"/>
      <c r="WJG6" s="6"/>
      <c r="WJN6" s="6"/>
      <c r="WJO6" s="6"/>
      <c r="WJV6" s="6"/>
      <c r="WJW6" s="6"/>
      <c r="WKD6" s="6"/>
      <c r="WKE6" s="6"/>
      <c r="WKL6" s="6"/>
      <c r="WKM6" s="6"/>
      <c r="WKT6" s="6"/>
      <c r="WKU6" s="6"/>
      <c r="WLB6" s="6"/>
      <c r="WLC6" s="6"/>
      <c r="WLJ6" s="6"/>
      <c r="WLK6" s="6"/>
      <c r="WLR6" s="6"/>
      <c r="WLS6" s="6"/>
      <c r="WLZ6" s="6"/>
      <c r="WMA6" s="6"/>
      <c r="WMH6" s="6"/>
      <c r="WMI6" s="6"/>
      <c r="WMP6" s="6"/>
      <c r="WMQ6" s="6"/>
      <c r="WMX6" s="6"/>
      <c r="WMY6" s="6"/>
      <c r="WNF6" s="6"/>
      <c r="WNG6" s="6"/>
      <c r="WNN6" s="6"/>
      <c r="WNO6" s="6"/>
      <c r="WNV6" s="6"/>
      <c r="WNW6" s="6"/>
      <c r="WOD6" s="6"/>
      <c r="WOE6" s="6"/>
      <c r="WOL6" s="6"/>
      <c r="WOM6" s="6"/>
      <c r="WOT6" s="6"/>
      <c r="WOU6" s="6"/>
      <c r="WPB6" s="6"/>
      <c r="WPC6" s="6"/>
      <c r="WPJ6" s="6"/>
      <c r="WPK6" s="6"/>
      <c r="WPR6" s="6"/>
      <c r="WPS6" s="6"/>
      <c r="WPZ6" s="6"/>
      <c r="WQA6" s="6"/>
      <c r="WQH6" s="6"/>
      <c r="WQI6" s="6"/>
      <c r="WQP6" s="6"/>
      <c r="WQQ6" s="6"/>
      <c r="WQX6" s="6"/>
      <c r="WQY6" s="6"/>
      <c r="WRF6" s="6"/>
      <c r="WRG6" s="6"/>
      <c r="WRN6" s="6"/>
      <c r="WRO6" s="6"/>
      <c r="WRV6" s="6"/>
      <c r="WRW6" s="6"/>
      <c r="WSD6" s="6"/>
      <c r="WSE6" s="6"/>
      <c r="WSL6" s="6"/>
      <c r="WSM6" s="6"/>
      <c r="WST6" s="6"/>
      <c r="WSU6" s="6"/>
      <c r="WTB6" s="6"/>
      <c r="WTC6" s="6"/>
      <c r="WTJ6" s="6"/>
      <c r="WTK6" s="6"/>
      <c r="WTR6" s="6"/>
      <c r="WTS6" s="6"/>
      <c r="WTZ6" s="6"/>
      <c r="WUA6" s="6"/>
      <c r="WUH6" s="6"/>
      <c r="WUI6" s="6"/>
      <c r="WUP6" s="6"/>
      <c r="WUQ6" s="6"/>
      <c r="WUX6" s="6"/>
      <c r="WUY6" s="6"/>
      <c r="WVF6" s="6"/>
      <c r="WVG6" s="6"/>
      <c r="WVN6" s="6"/>
      <c r="WVO6" s="6"/>
      <c r="WVV6" s="6"/>
      <c r="WVW6" s="6"/>
      <c r="WWD6" s="6"/>
      <c r="WWE6" s="6"/>
      <c r="WWL6" s="6"/>
      <c r="WWM6" s="6"/>
      <c r="WWT6" s="6"/>
      <c r="WWU6" s="6"/>
      <c r="WXB6" s="6"/>
      <c r="WXC6" s="6"/>
      <c r="WXJ6" s="6"/>
      <c r="WXK6" s="6"/>
      <c r="WXR6" s="6"/>
      <c r="WXS6" s="6"/>
      <c r="WXZ6" s="6"/>
      <c r="WYA6" s="6"/>
      <c r="WYH6" s="6"/>
      <c r="WYI6" s="6"/>
      <c r="WYP6" s="6"/>
      <c r="WYQ6" s="6"/>
      <c r="WYX6" s="6"/>
      <c r="WYY6" s="6"/>
      <c r="WZF6" s="6"/>
      <c r="WZG6" s="6"/>
      <c r="WZN6" s="6"/>
      <c r="WZO6" s="6"/>
      <c r="WZV6" s="6"/>
      <c r="WZW6" s="6"/>
      <c r="XAD6" s="6"/>
      <c r="XAE6" s="6"/>
      <c r="XAL6" s="6"/>
      <c r="XAM6" s="6"/>
      <c r="XAT6" s="6"/>
      <c r="XAU6" s="6"/>
      <c r="XBB6" s="6"/>
      <c r="XBC6" s="6"/>
      <c r="XBJ6" s="6"/>
      <c r="XBK6" s="6"/>
      <c r="XBR6" s="6"/>
      <c r="XBS6" s="6"/>
      <c r="XBZ6" s="6"/>
      <c r="XCA6" s="6"/>
      <c r="XCH6" s="6"/>
      <c r="XCI6" s="6"/>
      <c r="XCP6" s="6"/>
      <c r="XCQ6" s="6"/>
      <c r="XCX6" s="6"/>
      <c r="XCY6" s="6"/>
      <c r="XDF6" s="6"/>
      <c r="XDG6" s="6"/>
      <c r="XDN6" s="6"/>
      <c r="XDO6" s="6"/>
      <c r="XDV6" s="6"/>
      <c r="XDW6" s="6"/>
      <c r="XED6" s="6"/>
      <c r="XEE6" s="6"/>
      <c r="XEL6" s="6"/>
      <c r="XEM6" s="6"/>
      <c r="XET6" s="6"/>
      <c r="XEU6" s="6"/>
      <c r="XFB6" s="6"/>
      <c r="XFC6" s="6"/>
    </row>
    <row r="7" spans="1:1023 1030:2047 2054:3071 3078:4095 4102:5119 5126:6143 6150:7167 7174:8191 8198:9215 9222:10239 10246:11263 11270:12287 12294:13311 13318:14335 14342:15359 15366:16383">
      <c r="A7" t="s">
        <v>24</v>
      </c>
      <c r="B7" t="s">
        <v>147</v>
      </c>
      <c r="C7" t="s">
        <v>128</v>
      </c>
      <c r="D7" t="s">
        <v>290</v>
      </c>
      <c r="E7">
        <v>1</v>
      </c>
      <c r="F7" s="6">
        <v>5.87</v>
      </c>
      <c r="G7" s="6">
        <f t="shared" si="0"/>
        <v>5.87</v>
      </c>
      <c r="H7" t="s">
        <v>14</v>
      </c>
    </row>
    <row r="8" spans="1:1023 1030:2047 2054:3071 3078:4095 4102:5119 5126:6143 6150:7167 7174:8191 8198:9215 9222:10239 10246:11263 11270:12287 12294:13311 13318:14335 14342:15359 15366:16383">
      <c r="A8" t="s">
        <v>24</v>
      </c>
      <c r="B8" t="s">
        <v>398</v>
      </c>
      <c r="C8" t="s">
        <v>128</v>
      </c>
      <c r="D8" t="s">
        <v>290</v>
      </c>
      <c r="E8">
        <v>2</v>
      </c>
      <c r="F8" s="6">
        <v>5</v>
      </c>
      <c r="G8" s="6">
        <f t="shared" si="0"/>
        <v>10</v>
      </c>
      <c r="H8" t="s">
        <v>14</v>
      </c>
    </row>
    <row r="9" spans="1:1023 1030:2047 2054:3071 3078:4095 4102:5119 5126:6143 6150:7167 7174:8191 8198:9215 9222:10239 10246:11263 11270:12287 12294:13311 13318:14335 14342:15359 15366:16383">
      <c r="A9" t="s">
        <v>24</v>
      </c>
      <c r="B9" t="s">
        <v>202</v>
      </c>
      <c r="C9" t="s">
        <v>203</v>
      </c>
      <c r="D9" t="s">
        <v>282</v>
      </c>
      <c r="E9">
        <v>1</v>
      </c>
      <c r="F9" s="6">
        <v>3.47</v>
      </c>
      <c r="G9" s="6">
        <f t="shared" si="0"/>
        <v>3.47</v>
      </c>
      <c r="H9" t="s">
        <v>14</v>
      </c>
    </row>
    <row r="10" spans="1:1023 1030:2047 2054:3071 3078:4095 4102:5119 5126:6143 6150:7167 7174:8191 8198:9215 9222:10239 10246:11263 11270:12287 12294:13311 13318:14335 14342:15359 15366:16383">
      <c r="A10" t="s">
        <v>24</v>
      </c>
      <c r="B10" t="s">
        <v>131</v>
      </c>
      <c r="C10" t="s">
        <v>128</v>
      </c>
      <c r="D10" t="s">
        <v>283</v>
      </c>
      <c r="E10">
        <v>2</v>
      </c>
      <c r="F10" s="6">
        <v>1.67</v>
      </c>
      <c r="G10" s="6">
        <f t="shared" si="0"/>
        <v>3.34</v>
      </c>
      <c r="H10" t="s">
        <v>14</v>
      </c>
    </row>
    <row r="11" spans="1:1023 1030:2047 2054:3071 3078:4095 4102:5119 5126:6143 6150:7167 7174:8191 8198:9215 9222:10239 10246:11263 11270:12287 12294:13311 13318:14335 14342:15359 15366:16383">
      <c r="A11" t="s">
        <v>24</v>
      </c>
      <c r="B11" t="s">
        <v>476</v>
      </c>
      <c r="C11" t="s">
        <v>477</v>
      </c>
      <c r="D11" t="s">
        <v>478</v>
      </c>
      <c r="E11">
        <v>1</v>
      </c>
      <c r="F11" s="6">
        <v>2.77</v>
      </c>
      <c r="G11" s="6">
        <f t="shared" si="0"/>
        <v>2.77</v>
      </c>
      <c r="H11" t="s">
        <v>14</v>
      </c>
    </row>
    <row r="12" spans="1:1023 1030:2047 2054:3071 3078:4095 4102:5119 5126:6143 6150:7167 7174:8191 8198:9215 9222:10239 10246:11263 11270:12287 12294:13311 13318:14335 14342:15359 15366:16383">
      <c r="A12" t="s">
        <v>24</v>
      </c>
      <c r="B12" t="s">
        <v>200</v>
      </c>
      <c r="C12" t="s">
        <v>128</v>
      </c>
      <c r="D12" t="s">
        <v>148</v>
      </c>
      <c r="E12">
        <v>1</v>
      </c>
      <c r="F12" s="6">
        <v>1</v>
      </c>
      <c r="G12" s="6">
        <f t="shared" si="0"/>
        <v>1</v>
      </c>
      <c r="H12" t="s">
        <v>14</v>
      </c>
    </row>
    <row r="13" spans="1:1023 1030:2047 2054:3071 3078:4095 4102:5119 5126:6143 6150:7167 7174:8191 8198:9215 9222:10239 10246:11263 11270:12287 12294:13311 13318:14335 14342:15359 15366:16383">
      <c r="A13" t="s">
        <v>24</v>
      </c>
      <c r="B13" t="s">
        <v>220</v>
      </c>
      <c r="C13" t="s">
        <v>93</v>
      </c>
      <c r="D13" t="s">
        <v>284</v>
      </c>
      <c r="E13">
        <v>2</v>
      </c>
      <c r="F13" s="6">
        <v>15.97</v>
      </c>
      <c r="G13" s="6">
        <f t="shared" si="0"/>
        <v>31.94</v>
      </c>
      <c r="H13" t="s">
        <v>14</v>
      </c>
    </row>
    <row r="14" spans="1:1023 1030:2047 2054:3071 3078:4095 4102:5119 5126:6143 6150:7167 7174:8191 8198:9215 9222:10239 10246:11263 11270:12287 12294:13311 13318:14335 14342:15359 15366:16383">
      <c r="A14" t="s">
        <v>24</v>
      </c>
      <c r="B14" t="s">
        <v>424</v>
      </c>
      <c r="C14" t="s">
        <v>128</v>
      </c>
      <c r="D14" t="s">
        <v>290</v>
      </c>
      <c r="E14">
        <v>1</v>
      </c>
      <c r="F14" s="6">
        <v>4.97</v>
      </c>
      <c r="G14" s="6">
        <f t="shared" si="0"/>
        <v>4.97</v>
      </c>
      <c r="H14" t="s">
        <v>14</v>
      </c>
    </row>
    <row r="15" spans="1:1023 1030:2047 2054:3071 3078:4095 4102:5119 5126:6143 6150:7167 7174:8191 8198:9215 9222:10239 10246:11263 11270:12287 12294:13311 13318:14335 14342:15359 15366:16383">
      <c r="A15" t="s">
        <v>24</v>
      </c>
      <c r="B15" t="s">
        <v>479</v>
      </c>
      <c r="C15" t="s">
        <v>128</v>
      </c>
      <c r="D15" t="s">
        <v>480</v>
      </c>
      <c r="E15">
        <v>4</v>
      </c>
      <c r="F15" s="6">
        <v>1.17</v>
      </c>
      <c r="G15" s="6">
        <f t="shared" si="0"/>
        <v>4.68</v>
      </c>
      <c r="H15" t="s">
        <v>14</v>
      </c>
    </row>
    <row r="16" spans="1:1023 1030:2047 2054:3071 3078:4095 4102:5119 5126:6143 6150:7167 7174:8191 8198:9215 9222:10239 10246:11263 11270:12287 12294:13311 13318:14335 14342:15359 15366:16383">
      <c r="A16" t="s">
        <v>24</v>
      </c>
      <c r="B16" t="s">
        <v>458</v>
      </c>
      <c r="C16" t="s">
        <v>459</v>
      </c>
      <c r="D16" t="s">
        <v>460</v>
      </c>
      <c r="E16">
        <v>1</v>
      </c>
      <c r="F16" s="6">
        <v>7.97</v>
      </c>
      <c r="G16" s="6">
        <f t="shared" si="0"/>
        <v>7.97</v>
      </c>
      <c r="H16" t="s">
        <v>14</v>
      </c>
    </row>
    <row r="17" spans="1:8">
      <c r="A17" t="s">
        <v>24</v>
      </c>
      <c r="B17" t="s">
        <v>291</v>
      </c>
      <c r="C17" t="s">
        <v>88</v>
      </c>
      <c r="D17" t="s">
        <v>292</v>
      </c>
      <c r="E17">
        <v>2</v>
      </c>
      <c r="F17">
        <v>4.97</v>
      </c>
      <c r="G17" s="6">
        <f t="shared" si="0"/>
        <v>9.94</v>
      </c>
      <c r="H17" t="s">
        <v>14</v>
      </c>
    </row>
    <row r="18" spans="1:8">
      <c r="A18" t="s">
        <v>24</v>
      </c>
      <c r="B18" t="s">
        <v>481</v>
      </c>
      <c r="C18" t="s">
        <v>128</v>
      </c>
      <c r="D18" t="s">
        <v>287</v>
      </c>
      <c r="E18">
        <v>4</v>
      </c>
      <c r="F18" s="6">
        <v>1.37</v>
      </c>
      <c r="G18" s="6">
        <f t="shared" si="0"/>
        <v>5.48</v>
      </c>
      <c r="H18" t="s">
        <v>14</v>
      </c>
    </row>
    <row r="19" spans="1:8">
      <c r="A19" t="s">
        <v>24</v>
      </c>
      <c r="B19" t="s">
        <v>218</v>
      </c>
      <c r="C19" t="s">
        <v>128</v>
      </c>
      <c r="D19" t="s">
        <v>32</v>
      </c>
      <c r="E19">
        <v>1</v>
      </c>
      <c r="F19" s="6">
        <v>3.42</v>
      </c>
      <c r="G19" s="6">
        <f t="shared" si="0"/>
        <v>3.42</v>
      </c>
      <c r="H19" t="s">
        <v>14</v>
      </c>
    </row>
    <row r="20" spans="1:8">
      <c r="A20" t="s">
        <v>24</v>
      </c>
      <c r="B20" t="s">
        <v>198</v>
      </c>
      <c r="C20" t="s">
        <v>128</v>
      </c>
      <c r="D20" t="s">
        <v>148</v>
      </c>
      <c r="E20">
        <v>2</v>
      </c>
      <c r="F20" s="6">
        <v>2.57</v>
      </c>
      <c r="G20" s="6">
        <f t="shared" si="0"/>
        <v>5.14</v>
      </c>
      <c r="H20" t="s">
        <v>14</v>
      </c>
    </row>
    <row r="21" spans="1:8">
      <c r="A21" t="s">
        <v>24</v>
      </c>
      <c r="B21" t="s">
        <v>482</v>
      </c>
      <c r="C21" t="s">
        <v>128</v>
      </c>
      <c r="D21" t="s">
        <v>483</v>
      </c>
      <c r="E21">
        <v>1</v>
      </c>
      <c r="F21" s="6">
        <v>2.88</v>
      </c>
      <c r="G21" s="6">
        <f t="shared" si="0"/>
        <v>2.88</v>
      </c>
      <c r="H21" t="s">
        <v>14</v>
      </c>
    </row>
    <row r="22" spans="1:8">
      <c r="A22" t="s">
        <v>24</v>
      </c>
      <c r="B22" t="s">
        <v>409</v>
      </c>
      <c r="C22" t="s">
        <v>410</v>
      </c>
      <c r="D22" t="s">
        <v>411</v>
      </c>
      <c r="E22">
        <v>1</v>
      </c>
      <c r="F22" s="6">
        <v>2</v>
      </c>
      <c r="G22" s="6">
        <f t="shared" si="0"/>
        <v>2</v>
      </c>
      <c r="H22" t="s">
        <v>14</v>
      </c>
    </row>
    <row r="23" spans="1:8">
      <c r="A23" t="s">
        <v>24</v>
      </c>
      <c r="B23" t="s">
        <v>255</v>
      </c>
      <c r="C23" t="s">
        <v>256</v>
      </c>
      <c r="D23" t="s">
        <v>484</v>
      </c>
      <c r="E23">
        <v>1</v>
      </c>
      <c r="F23" s="6">
        <v>10</v>
      </c>
      <c r="G23" s="6">
        <f t="shared" si="0"/>
        <v>10</v>
      </c>
      <c r="H23" t="s">
        <v>14</v>
      </c>
    </row>
    <row r="24" spans="1:8" s="3" customFormat="1">
      <c r="A24" s="3" t="s">
        <v>24</v>
      </c>
      <c r="B24" s="3" t="s">
        <v>315</v>
      </c>
      <c r="C24" s="3" t="s">
        <v>256</v>
      </c>
      <c r="D24" s="3" t="s">
        <v>485</v>
      </c>
      <c r="E24" s="3">
        <v>3.254</v>
      </c>
      <c r="F24" s="8">
        <v>3.9</v>
      </c>
      <c r="G24" s="8">
        <f t="shared" si="0"/>
        <v>12.6906</v>
      </c>
    </row>
    <row r="25" spans="1:8">
      <c r="A25" t="s">
        <v>24</v>
      </c>
      <c r="B25" t="s">
        <v>258</v>
      </c>
      <c r="C25" t="s">
        <v>256</v>
      </c>
      <c r="D25" t="s">
        <v>486</v>
      </c>
      <c r="E25">
        <v>1</v>
      </c>
      <c r="F25" s="6">
        <v>18</v>
      </c>
      <c r="G25" s="6">
        <f t="shared" si="0"/>
        <v>18</v>
      </c>
      <c r="H25" t="s">
        <v>14</v>
      </c>
    </row>
    <row r="26" spans="1:8">
      <c r="A26" t="s">
        <v>24</v>
      </c>
      <c r="B26" t="s">
        <v>162</v>
      </c>
      <c r="C26" t="s">
        <v>163</v>
      </c>
      <c r="D26" t="s">
        <v>487</v>
      </c>
      <c r="E26">
        <v>1.3160000000000001</v>
      </c>
      <c r="F26" s="6">
        <v>16.25</v>
      </c>
      <c r="G26" s="6">
        <f t="shared" si="0"/>
        <v>21.385000000000002</v>
      </c>
      <c r="H26" t="s">
        <v>14</v>
      </c>
    </row>
    <row r="27" spans="1:8">
      <c r="A27" t="s">
        <v>24</v>
      </c>
      <c r="B27" t="s">
        <v>446</v>
      </c>
      <c r="C27" t="s">
        <v>447</v>
      </c>
      <c r="D27" t="s">
        <v>448</v>
      </c>
      <c r="E27">
        <v>1</v>
      </c>
      <c r="F27" s="6">
        <v>2.97</v>
      </c>
      <c r="G27" s="6">
        <f t="shared" si="0"/>
        <v>2.97</v>
      </c>
      <c r="H27" t="s">
        <v>14</v>
      </c>
    </row>
    <row r="28" spans="1:8">
      <c r="A28" t="s">
        <v>24</v>
      </c>
      <c r="B28" t="s">
        <v>135</v>
      </c>
      <c r="C28" t="s">
        <v>275</v>
      </c>
      <c r="D28" t="s">
        <v>12</v>
      </c>
      <c r="E28">
        <v>1</v>
      </c>
      <c r="F28" s="6">
        <v>1.97</v>
      </c>
      <c r="G28" s="6">
        <f t="shared" si="0"/>
        <v>1.97</v>
      </c>
      <c r="H28" t="s">
        <v>14</v>
      </c>
    </row>
    <row r="29" spans="1:8">
      <c r="A29" t="s">
        <v>24</v>
      </c>
      <c r="B29" t="s">
        <v>142</v>
      </c>
      <c r="C29" t="s">
        <v>399</v>
      </c>
      <c r="D29" t="s">
        <v>488</v>
      </c>
      <c r="E29">
        <v>0.77</v>
      </c>
      <c r="F29" s="6">
        <v>3.24</v>
      </c>
      <c r="G29" s="6">
        <f t="shared" si="0"/>
        <v>2.4948000000000001</v>
      </c>
      <c r="H29" t="s">
        <v>14</v>
      </c>
    </row>
    <row r="30" spans="1:8">
      <c r="A30" t="s">
        <v>24</v>
      </c>
      <c r="B30" t="s">
        <v>268</v>
      </c>
      <c r="C30" t="s">
        <v>269</v>
      </c>
      <c r="D30" t="s">
        <v>489</v>
      </c>
      <c r="E30">
        <v>1.405</v>
      </c>
      <c r="F30" s="6">
        <v>1.7</v>
      </c>
      <c r="G30" s="6">
        <f t="shared" si="0"/>
        <v>2.3885000000000001</v>
      </c>
      <c r="H30" t="s">
        <v>14</v>
      </c>
    </row>
    <row r="31" spans="1:8">
      <c r="A31" t="s">
        <v>24</v>
      </c>
      <c r="B31" t="s">
        <v>266</v>
      </c>
      <c r="C31" t="s">
        <v>12</v>
      </c>
      <c r="D31" t="s">
        <v>489</v>
      </c>
      <c r="E31">
        <v>1.405</v>
      </c>
      <c r="F31" s="6">
        <v>2.14</v>
      </c>
      <c r="G31" s="6">
        <f t="shared" si="0"/>
        <v>3.0067000000000004</v>
      </c>
      <c r="H31" t="s">
        <v>14</v>
      </c>
    </row>
    <row r="32" spans="1:8">
      <c r="A32" t="s">
        <v>24</v>
      </c>
      <c r="B32" t="s">
        <v>464</v>
      </c>
      <c r="C32" t="s">
        <v>12</v>
      </c>
      <c r="D32" t="s">
        <v>490</v>
      </c>
      <c r="E32">
        <v>1.38</v>
      </c>
      <c r="F32" s="6">
        <v>2.14</v>
      </c>
      <c r="G32" s="6">
        <f t="shared" si="0"/>
        <v>2.9531999999999998</v>
      </c>
      <c r="H32" t="s">
        <v>14</v>
      </c>
    </row>
    <row r="33" spans="1:8">
      <c r="A33" t="s">
        <v>24</v>
      </c>
      <c r="B33" t="s">
        <v>491</v>
      </c>
      <c r="C33" t="s">
        <v>12</v>
      </c>
      <c r="D33" t="s">
        <v>306</v>
      </c>
      <c r="E33">
        <v>2</v>
      </c>
      <c r="F33" s="6">
        <v>0.68</v>
      </c>
      <c r="G33" s="6">
        <f t="shared" si="0"/>
        <v>1.36</v>
      </c>
      <c r="H33" t="s">
        <v>14</v>
      </c>
    </row>
    <row r="34" spans="1:8">
      <c r="A34" t="s">
        <v>24</v>
      </c>
      <c r="B34" t="s">
        <v>271</v>
      </c>
      <c r="C34" t="s">
        <v>492</v>
      </c>
      <c r="D34" t="s">
        <v>493</v>
      </c>
      <c r="E34">
        <v>0.92</v>
      </c>
      <c r="F34" s="6">
        <v>8.75</v>
      </c>
      <c r="G34" s="6">
        <f t="shared" si="0"/>
        <v>8.0500000000000007</v>
      </c>
      <c r="H34" t="s">
        <v>14</v>
      </c>
    </row>
    <row r="35" spans="1:8">
      <c r="A35" t="s">
        <v>24</v>
      </c>
      <c r="B35" t="s">
        <v>494</v>
      </c>
      <c r="C35" t="s">
        <v>495</v>
      </c>
      <c r="D35" t="s">
        <v>354</v>
      </c>
      <c r="E35">
        <v>2</v>
      </c>
      <c r="F35" s="6">
        <v>0.95</v>
      </c>
      <c r="G35" s="6">
        <f t="shared" si="0"/>
        <v>1.9</v>
      </c>
      <c r="H35" t="s">
        <v>14</v>
      </c>
    </row>
    <row r="36" spans="1:8">
      <c r="A36" t="s">
        <v>24</v>
      </c>
      <c r="B36" t="s">
        <v>197</v>
      </c>
      <c r="C36" t="s">
        <v>24</v>
      </c>
      <c r="D36" t="s">
        <v>12</v>
      </c>
      <c r="E36">
        <v>2</v>
      </c>
      <c r="F36" s="6">
        <v>0.05</v>
      </c>
      <c r="G36" s="6">
        <f t="shared" si="0"/>
        <v>0.1</v>
      </c>
      <c r="H36" t="s">
        <v>14</v>
      </c>
    </row>
    <row r="37" spans="1:8">
      <c r="A37" t="s">
        <v>24</v>
      </c>
      <c r="B37" t="s">
        <v>23</v>
      </c>
      <c r="C37" t="s">
        <v>12</v>
      </c>
      <c r="D37" t="s">
        <v>12</v>
      </c>
      <c r="E37" s="5">
        <v>0.05</v>
      </c>
      <c r="F37" s="6" t="s">
        <v>12</v>
      </c>
      <c r="G37" s="6">
        <v>0.11</v>
      </c>
      <c r="H37" t="s">
        <v>14</v>
      </c>
    </row>
    <row r="38" spans="1:8">
      <c r="A38" t="s">
        <v>24</v>
      </c>
      <c r="B38" t="s">
        <v>19</v>
      </c>
      <c r="C38" t="s">
        <v>12</v>
      </c>
      <c r="D38" t="s">
        <v>12</v>
      </c>
      <c r="E38" s="5">
        <v>0.06</v>
      </c>
      <c r="F38" s="6" t="s">
        <v>12</v>
      </c>
      <c r="G38" s="6">
        <v>0.13</v>
      </c>
      <c r="H38" t="s">
        <v>14</v>
      </c>
    </row>
    <row r="39" spans="1:8">
      <c r="G39" s="9">
        <f>SUM(G2:G38)-G24</f>
        <v>213.66820000000001</v>
      </c>
      <c r="H39" s="28">
        <v>213.74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"/>
  <sheetViews>
    <sheetView workbookViewId="0">
      <selection activeCell="A3" sqref="A3"/>
    </sheetView>
  </sheetViews>
  <sheetFormatPr defaultRowHeight="15"/>
  <cols>
    <col min="1" max="1" width="16" bestFit="1" customWidth="1"/>
    <col min="2" max="2" width="28.42578125" bestFit="1" customWidth="1"/>
    <col min="3" max="3" width="17.28515625" bestFit="1" customWidth="1"/>
    <col min="4" max="4" width="20.42578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496</v>
      </c>
      <c r="C2" t="s">
        <v>128</v>
      </c>
      <c r="D2" t="s">
        <v>452</v>
      </c>
      <c r="E2">
        <v>2</v>
      </c>
      <c r="F2" s="6">
        <v>2.68</v>
      </c>
      <c r="G2" s="6">
        <f t="shared" ref="G2:G8" si="0">F2*E2</f>
        <v>5.36</v>
      </c>
      <c r="H2" t="s">
        <v>14</v>
      </c>
    </row>
    <row r="3" spans="1:9">
      <c r="A3" t="s">
        <v>24</v>
      </c>
      <c r="B3" t="s">
        <v>458</v>
      </c>
      <c r="C3" t="s">
        <v>459</v>
      </c>
      <c r="D3" t="s">
        <v>460</v>
      </c>
      <c r="E3">
        <v>1</v>
      </c>
      <c r="F3" s="6">
        <v>7.97</v>
      </c>
      <c r="G3" s="6">
        <f t="shared" si="0"/>
        <v>7.97</v>
      </c>
      <c r="H3" t="s">
        <v>14</v>
      </c>
    </row>
    <row r="4" spans="1:9">
      <c r="A4" t="s">
        <v>24</v>
      </c>
      <c r="B4" t="s">
        <v>497</v>
      </c>
      <c r="C4" t="s">
        <v>128</v>
      </c>
      <c r="D4" t="s">
        <v>382</v>
      </c>
      <c r="E4">
        <v>1</v>
      </c>
      <c r="F4" s="6">
        <v>5.47</v>
      </c>
      <c r="G4" s="6">
        <f t="shared" si="0"/>
        <v>5.47</v>
      </c>
      <c r="H4" t="s">
        <v>14</v>
      </c>
    </row>
    <row r="5" spans="1:9">
      <c r="A5" t="s">
        <v>24</v>
      </c>
      <c r="B5" t="s">
        <v>441</v>
      </c>
      <c r="C5" t="s">
        <v>442</v>
      </c>
      <c r="D5" t="s">
        <v>286</v>
      </c>
      <c r="E5">
        <v>2</v>
      </c>
      <c r="F5" s="6">
        <f>1.47+0.03+0.1</f>
        <v>1.6</v>
      </c>
      <c r="G5" s="6">
        <f t="shared" si="0"/>
        <v>3.2</v>
      </c>
      <c r="H5" t="s">
        <v>14</v>
      </c>
    </row>
    <row r="6" spans="1:9">
      <c r="A6" t="s">
        <v>24</v>
      </c>
      <c r="B6" t="s">
        <v>248</v>
      </c>
      <c r="C6" t="s">
        <v>128</v>
      </c>
      <c r="D6" t="s">
        <v>328</v>
      </c>
      <c r="E6">
        <v>2</v>
      </c>
      <c r="F6" s="6">
        <v>4.6399999999999997</v>
      </c>
      <c r="G6" s="6">
        <f t="shared" si="0"/>
        <v>9.2799999999999994</v>
      </c>
      <c r="H6" t="s">
        <v>14</v>
      </c>
    </row>
    <row r="7" spans="1:9">
      <c r="A7" t="s">
        <v>24</v>
      </c>
      <c r="B7" t="s">
        <v>135</v>
      </c>
      <c r="C7" t="s">
        <v>275</v>
      </c>
      <c r="D7" t="s">
        <v>12</v>
      </c>
      <c r="E7">
        <v>1</v>
      </c>
      <c r="F7" s="6">
        <v>1.47</v>
      </c>
      <c r="G7" s="6">
        <f t="shared" si="0"/>
        <v>1.47</v>
      </c>
      <c r="H7" t="s">
        <v>14</v>
      </c>
    </row>
    <row r="8" spans="1:9">
      <c r="A8" t="s">
        <v>24</v>
      </c>
      <c r="B8" t="s">
        <v>197</v>
      </c>
      <c r="C8" t="s">
        <v>24</v>
      </c>
      <c r="D8" t="s">
        <v>12</v>
      </c>
      <c r="E8">
        <v>2</v>
      </c>
      <c r="F8" s="6">
        <v>0.05</v>
      </c>
      <c r="G8" s="6">
        <f t="shared" si="0"/>
        <v>0.1</v>
      </c>
      <c r="H8" t="s">
        <v>14</v>
      </c>
    </row>
    <row r="9" spans="1:9">
      <c r="A9" t="s">
        <v>24</v>
      </c>
      <c r="B9" t="s">
        <v>23</v>
      </c>
      <c r="C9" t="s">
        <v>12</v>
      </c>
      <c r="D9" t="s">
        <v>12</v>
      </c>
      <c r="E9" s="5">
        <v>0.05</v>
      </c>
      <c r="F9" s="6" t="s">
        <v>12</v>
      </c>
      <c r="G9" s="6">
        <v>0.28000000000000003</v>
      </c>
      <c r="H9" t="s">
        <v>14</v>
      </c>
    </row>
    <row r="10" spans="1:9">
      <c r="A10" t="s">
        <v>24</v>
      </c>
      <c r="B10" t="s">
        <v>19</v>
      </c>
      <c r="C10" t="s">
        <v>12</v>
      </c>
      <c r="D10" t="s">
        <v>12</v>
      </c>
      <c r="E10" s="5">
        <v>0.06</v>
      </c>
      <c r="F10" s="6" t="s">
        <v>12</v>
      </c>
      <c r="G10" s="6">
        <v>0.33</v>
      </c>
      <c r="H10" t="s">
        <v>14</v>
      </c>
    </row>
    <row r="11" spans="1:9">
      <c r="G11" s="10">
        <f>SUM(G2:G10)</f>
        <v>33.46</v>
      </c>
      <c r="H11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C46"/>
  <sheetViews>
    <sheetView topLeftCell="A29" workbookViewId="0">
      <selection activeCell="B34" sqref="B34"/>
    </sheetView>
  </sheetViews>
  <sheetFormatPr defaultRowHeight="15"/>
  <cols>
    <col min="1" max="1" width="16" bestFit="1" customWidth="1"/>
    <col min="2" max="2" width="28.42578125" bestFit="1" customWidth="1"/>
    <col min="3" max="3" width="17.28515625" bestFit="1" customWidth="1"/>
    <col min="4" max="4" width="20.42578125" bestFit="1" customWidth="1"/>
    <col min="5" max="5" width="6" bestFit="1" customWidth="1"/>
    <col min="6" max="6" width="6.5703125" style="6" bestFit="1" customWidth="1"/>
    <col min="7" max="7" width="7.5703125" style="6" bestFit="1" customWidth="1"/>
    <col min="8" max="8" width="11.7109375" bestFit="1" customWidth="1"/>
    <col min="9" max="9" width="4.1406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s="6" t="s">
        <v>6</v>
      </c>
      <c r="G1" s="6" t="s">
        <v>7</v>
      </c>
      <c r="H1" t="s">
        <v>8</v>
      </c>
      <c r="I1" t="s">
        <v>9</v>
      </c>
    </row>
    <row r="2" spans="1:9">
      <c r="A2" t="s">
        <v>24</v>
      </c>
      <c r="B2" t="s">
        <v>251</v>
      </c>
      <c r="C2" t="s">
        <v>385</v>
      </c>
      <c r="D2" t="s">
        <v>384</v>
      </c>
      <c r="E2">
        <v>1</v>
      </c>
      <c r="F2" s="6">
        <f>1.97+0.06+0.25</f>
        <v>2.2799999999999998</v>
      </c>
      <c r="G2" s="6">
        <f t="shared" ref="G2:G30" si="0">F2*E2</f>
        <v>2.2799999999999998</v>
      </c>
      <c r="H2" t="s">
        <v>14</v>
      </c>
    </row>
    <row r="3" spans="1:9">
      <c r="A3" t="s">
        <v>24</v>
      </c>
      <c r="B3" t="s">
        <v>251</v>
      </c>
      <c r="C3" t="s">
        <v>498</v>
      </c>
      <c r="D3" t="s">
        <v>384</v>
      </c>
      <c r="E3">
        <v>1</v>
      </c>
      <c r="F3" s="6">
        <f>1.97+0.06+0.25</f>
        <v>2.2799999999999998</v>
      </c>
      <c r="G3" s="6">
        <f t="shared" si="0"/>
        <v>2.2799999999999998</v>
      </c>
      <c r="H3" t="s">
        <v>14</v>
      </c>
    </row>
    <row r="4" spans="1:9">
      <c r="A4" t="s">
        <v>24</v>
      </c>
      <c r="B4" t="s">
        <v>250</v>
      </c>
      <c r="C4" t="s">
        <v>419</v>
      </c>
      <c r="D4" t="s">
        <v>420</v>
      </c>
      <c r="E4">
        <v>1</v>
      </c>
      <c r="F4" s="6">
        <v>9.9700000000000006</v>
      </c>
      <c r="G4" s="6">
        <f t="shared" si="0"/>
        <v>9.9700000000000006</v>
      </c>
      <c r="H4" t="s">
        <v>14</v>
      </c>
    </row>
    <row r="5" spans="1:9">
      <c r="A5" t="s">
        <v>24</v>
      </c>
      <c r="B5" t="s">
        <v>441</v>
      </c>
      <c r="C5" t="s">
        <v>442</v>
      </c>
      <c r="D5" t="s">
        <v>286</v>
      </c>
      <c r="E5">
        <v>3</v>
      </c>
      <c r="F5" s="6">
        <f>1.47+0.03+0.1</f>
        <v>1.6</v>
      </c>
      <c r="G5" s="6">
        <f t="shared" si="0"/>
        <v>4.8000000000000007</v>
      </c>
      <c r="H5" t="s">
        <v>14</v>
      </c>
    </row>
    <row r="6" spans="1:9">
      <c r="A6" t="s">
        <v>24</v>
      </c>
      <c r="B6" t="s">
        <v>242</v>
      </c>
      <c r="C6" t="s">
        <v>243</v>
      </c>
      <c r="D6" t="s">
        <v>244</v>
      </c>
      <c r="E6">
        <v>1</v>
      </c>
      <c r="F6" s="6">
        <f>1.96+0.15+0.5</f>
        <v>2.61</v>
      </c>
      <c r="G6" s="6">
        <f t="shared" si="0"/>
        <v>2.61</v>
      </c>
      <c r="H6" t="s">
        <v>14</v>
      </c>
    </row>
    <row r="7" spans="1:9">
      <c r="A7" t="s">
        <v>24</v>
      </c>
      <c r="B7" t="s">
        <v>481</v>
      </c>
      <c r="C7" t="s">
        <v>128</v>
      </c>
      <c r="D7" t="s">
        <v>287</v>
      </c>
      <c r="E7">
        <v>3</v>
      </c>
      <c r="F7" s="6">
        <v>1.37</v>
      </c>
      <c r="G7" s="6">
        <f t="shared" si="0"/>
        <v>4.1100000000000003</v>
      </c>
      <c r="H7" t="s">
        <v>14</v>
      </c>
    </row>
    <row r="8" spans="1:9">
      <c r="A8" t="s">
        <v>24</v>
      </c>
      <c r="B8" t="s">
        <v>496</v>
      </c>
      <c r="C8" t="s">
        <v>128</v>
      </c>
      <c r="D8" t="s">
        <v>452</v>
      </c>
      <c r="E8">
        <v>3</v>
      </c>
      <c r="F8" s="6">
        <v>2.68</v>
      </c>
      <c r="G8" s="6">
        <f t="shared" si="0"/>
        <v>8.0400000000000009</v>
      </c>
      <c r="H8" t="s">
        <v>14</v>
      </c>
    </row>
    <row r="9" spans="1:9">
      <c r="A9" t="s">
        <v>24</v>
      </c>
      <c r="B9" t="s">
        <v>398</v>
      </c>
      <c r="C9" t="s">
        <v>128</v>
      </c>
      <c r="D9" t="s">
        <v>499</v>
      </c>
      <c r="E9">
        <v>2</v>
      </c>
      <c r="F9" s="6">
        <v>5</v>
      </c>
      <c r="G9" s="6">
        <f t="shared" si="0"/>
        <v>10</v>
      </c>
      <c r="H9" t="s">
        <v>14</v>
      </c>
    </row>
    <row r="10" spans="1:9">
      <c r="A10" t="s">
        <v>24</v>
      </c>
      <c r="B10" t="s">
        <v>500</v>
      </c>
      <c r="C10" t="s">
        <v>128</v>
      </c>
      <c r="D10" t="s">
        <v>501</v>
      </c>
      <c r="E10">
        <v>1</v>
      </c>
      <c r="F10" s="6">
        <v>1.97</v>
      </c>
      <c r="G10" s="6">
        <f t="shared" si="0"/>
        <v>1.97</v>
      </c>
      <c r="H10" t="s">
        <v>14</v>
      </c>
    </row>
    <row r="11" spans="1:9">
      <c r="A11" t="s">
        <v>24</v>
      </c>
      <c r="B11" t="s">
        <v>216</v>
      </c>
      <c r="C11" t="s">
        <v>128</v>
      </c>
      <c r="D11" t="s">
        <v>217</v>
      </c>
      <c r="E11">
        <v>1</v>
      </c>
      <c r="F11" s="6">
        <v>2.88</v>
      </c>
      <c r="G11" s="6">
        <f t="shared" si="0"/>
        <v>2.88</v>
      </c>
      <c r="H11" t="s">
        <v>14</v>
      </c>
    </row>
    <row r="12" spans="1:9">
      <c r="A12" t="s">
        <v>24</v>
      </c>
      <c r="B12" t="s">
        <v>202</v>
      </c>
      <c r="C12" t="s">
        <v>203</v>
      </c>
      <c r="D12" t="s">
        <v>282</v>
      </c>
      <c r="E12">
        <v>1</v>
      </c>
      <c r="F12" s="6">
        <v>3.47</v>
      </c>
      <c r="G12" s="6">
        <f t="shared" si="0"/>
        <v>3.47</v>
      </c>
      <c r="H12" t="s">
        <v>14</v>
      </c>
    </row>
    <row r="13" spans="1:9">
      <c r="A13" t="s">
        <v>24</v>
      </c>
      <c r="B13" t="s">
        <v>202</v>
      </c>
      <c r="C13" t="s">
        <v>439</v>
      </c>
      <c r="D13" t="s">
        <v>433</v>
      </c>
      <c r="E13">
        <v>1</v>
      </c>
      <c r="F13" s="6">
        <v>3.47</v>
      </c>
      <c r="G13" s="6">
        <f t="shared" si="0"/>
        <v>3.47</v>
      </c>
      <c r="H13" t="s">
        <v>14</v>
      </c>
    </row>
    <row r="14" spans="1:9">
      <c r="A14" t="s">
        <v>24</v>
      </c>
      <c r="B14" t="s">
        <v>202</v>
      </c>
      <c r="C14" t="s">
        <v>502</v>
      </c>
      <c r="D14" t="s">
        <v>503</v>
      </c>
      <c r="E14">
        <v>1</v>
      </c>
      <c r="F14" s="6">
        <v>3.97</v>
      </c>
      <c r="G14" s="6">
        <f t="shared" si="0"/>
        <v>3.97</v>
      </c>
      <c r="H14" t="s">
        <v>14</v>
      </c>
    </row>
    <row r="15" spans="1:9">
      <c r="A15" t="s">
        <v>24</v>
      </c>
      <c r="B15" t="s">
        <v>380</v>
      </c>
      <c r="C15" t="s">
        <v>128</v>
      </c>
      <c r="D15" t="s">
        <v>504</v>
      </c>
      <c r="E15">
        <v>1</v>
      </c>
      <c r="F15" s="6">
        <v>1.97</v>
      </c>
      <c r="G15" s="6">
        <f t="shared" si="0"/>
        <v>1.97</v>
      </c>
      <c r="H15" t="s">
        <v>14</v>
      </c>
    </row>
    <row r="16" spans="1:9">
      <c r="A16" t="s">
        <v>24</v>
      </c>
      <c r="B16" t="s">
        <v>476</v>
      </c>
      <c r="C16" t="s">
        <v>477</v>
      </c>
      <c r="D16" t="s">
        <v>478</v>
      </c>
      <c r="E16">
        <v>1</v>
      </c>
      <c r="F16" s="6">
        <v>2.48</v>
      </c>
      <c r="G16" s="6">
        <f t="shared" si="0"/>
        <v>2.48</v>
      </c>
      <c r="H16" t="s">
        <v>14</v>
      </c>
    </row>
    <row r="17" spans="1:8">
      <c r="A17" t="s">
        <v>24</v>
      </c>
      <c r="B17" t="s">
        <v>131</v>
      </c>
      <c r="C17" t="s">
        <v>128</v>
      </c>
      <c r="D17" t="s">
        <v>283</v>
      </c>
      <c r="E17">
        <v>1</v>
      </c>
      <c r="F17" s="6">
        <v>1.67</v>
      </c>
      <c r="G17" s="6">
        <f t="shared" si="0"/>
        <v>1.67</v>
      </c>
      <c r="H17" t="s">
        <v>14</v>
      </c>
    </row>
    <row r="18" spans="1:8">
      <c r="A18" t="s">
        <v>24</v>
      </c>
      <c r="B18" t="s">
        <v>437</v>
      </c>
      <c r="C18" t="s">
        <v>128</v>
      </c>
      <c r="D18" t="s">
        <v>438</v>
      </c>
      <c r="E18">
        <v>1</v>
      </c>
      <c r="F18" s="6">
        <v>4.2300000000000004</v>
      </c>
      <c r="G18" s="6">
        <f t="shared" si="0"/>
        <v>4.2300000000000004</v>
      </c>
      <c r="H18" t="s">
        <v>14</v>
      </c>
    </row>
    <row r="19" spans="1:8">
      <c r="A19" t="s">
        <v>24</v>
      </c>
      <c r="B19" t="s">
        <v>210</v>
      </c>
      <c r="C19" t="s">
        <v>211</v>
      </c>
      <c r="D19" t="s">
        <v>32</v>
      </c>
      <c r="E19">
        <v>1</v>
      </c>
      <c r="F19" s="6">
        <v>2.98</v>
      </c>
      <c r="G19" s="6">
        <f t="shared" si="0"/>
        <v>2.98</v>
      </c>
      <c r="H19" t="s">
        <v>14</v>
      </c>
    </row>
    <row r="20" spans="1:8">
      <c r="A20" t="s">
        <v>24</v>
      </c>
      <c r="B20" t="s">
        <v>505</v>
      </c>
      <c r="C20" t="s">
        <v>12</v>
      </c>
      <c r="D20" t="s">
        <v>506</v>
      </c>
      <c r="E20">
        <v>1.19</v>
      </c>
      <c r="F20" s="6">
        <v>2.14</v>
      </c>
      <c r="G20" s="6">
        <f t="shared" si="0"/>
        <v>2.5466000000000002</v>
      </c>
      <c r="H20" t="s">
        <v>14</v>
      </c>
    </row>
    <row r="21" spans="1:8">
      <c r="A21" t="s">
        <v>24</v>
      </c>
      <c r="B21" t="s">
        <v>335</v>
      </c>
      <c r="C21" t="s">
        <v>261</v>
      </c>
      <c r="D21" t="s">
        <v>420</v>
      </c>
      <c r="E21">
        <v>1</v>
      </c>
      <c r="F21" s="6">
        <v>1.97</v>
      </c>
      <c r="G21" s="6">
        <f t="shared" si="0"/>
        <v>1.97</v>
      </c>
      <c r="H21" t="s">
        <v>14</v>
      </c>
    </row>
    <row r="22" spans="1:8">
      <c r="A22" t="s">
        <v>24</v>
      </c>
      <c r="B22" t="s">
        <v>507</v>
      </c>
      <c r="C22" t="s">
        <v>12</v>
      </c>
      <c r="D22" t="s">
        <v>508</v>
      </c>
      <c r="E22">
        <v>0.66</v>
      </c>
      <c r="F22" s="6">
        <v>6.55</v>
      </c>
      <c r="G22" s="6">
        <f t="shared" si="0"/>
        <v>4.3230000000000004</v>
      </c>
      <c r="H22" t="s">
        <v>14</v>
      </c>
    </row>
    <row r="23" spans="1:8">
      <c r="A23" t="s">
        <v>24</v>
      </c>
      <c r="B23" t="s">
        <v>142</v>
      </c>
      <c r="C23" t="s">
        <v>399</v>
      </c>
      <c r="D23" t="s">
        <v>509</v>
      </c>
      <c r="E23">
        <v>0.67500000000000004</v>
      </c>
      <c r="F23" s="6">
        <v>3.24</v>
      </c>
      <c r="G23" s="6">
        <f t="shared" si="0"/>
        <v>2.1870000000000003</v>
      </c>
      <c r="H23" t="s">
        <v>14</v>
      </c>
    </row>
    <row r="24" spans="1:8">
      <c r="A24" t="s">
        <v>24</v>
      </c>
      <c r="B24" t="s">
        <v>268</v>
      </c>
      <c r="C24" t="s">
        <v>269</v>
      </c>
      <c r="D24" t="s">
        <v>510</v>
      </c>
      <c r="E24">
        <v>2.11</v>
      </c>
      <c r="F24" s="6">
        <v>1.7</v>
      </c>
      <c r="G24" s="6">
        <f t="shared" si="0"/>
        <v>3.5869999999999997</v>
      </c>
      <c r="H24" t="s">
        <v>14</v>
      </c>
    </row>
    <row r="25" spans="1:8">
      <c r="A25" t="s">
        <v>24</v>
      </c>
      <c r="B25" t="s">
        <v>266</v>
      </c>
      <c r="C25" t="s">
        <v>261</v>
      </c>
      <c r="D25" t="s">
        <v>420</v>
      </c>
      <c r="E25">
        <v>1</v>
      </c>
      <c r="F25" s="6">
        <v>2.4700000000000002</v>
      </c>
      <c r="G25" s="6">
        <f t="shared" si="0"/>
        <v>2.4700000000000002</v>
      </c>
      <c r="H25" t="s">
        <v>14</v>
      </c>
    </row>
    <row r="26" spans="1:8">
      <c r="A26" t="s">
        <v>24</v>
      </c>
      <c r="B26" t="s">
        <v>264</v>
      </c>
      <c r="C26" t="s">
        <v>12</v>
      </c>
      <c r="D26" t="s">
        <v>12</v>
      </c>
      <c r="E26">
        <v>1</v>
      </c>
      <c r="F26" s="6">
        <v>3.47</v>
      </c>
      <c r="G26" s="6">
        <f t="shared" si="0"/>
        <v>3.47</v>
      </c>
      <c r="H26" t="s">
        <v>14</v>
      </c>
    </row>
    <row r="27" spans="1:8">
      <c r="A27" t="s">
        <v>24</v>
      </c>
      <c r="B27" t="s">
        <v>494</v>
      </c>
      <c r="C27" t="s">
        <v>495</v>
      </c>
      <c r="D27" t="s">
        <v>354</v>
      </c>
      <c r="E27">
        <v>2</v>
      </c>
      <c r="F27" s="6">
        <v>0.95</v>
      </c>
      <c r="G27" s="6">
        <f t="shared" si="0"/>
        <v>1.9</v>
      </c>
      <c r="H27" t="s">
        <v>14</v>
      </c>
    </row>
    <row r="28" spans="1:8">
      <c r="A28" t="s">
        <v>24</v>
      </c>
      <c r="B28" t="s">
        <v>511</v>
      </c>
      <c r="C28" t="s">
        <v>512</v>
      </c>
      <c r="D28" t="s">
        <v>513</v>
      </c>
      <c r="E28">
        <v>0.86499999999999999</v>
      </c>
      <c r="F28" s="6">
        <v>4.34</v>
      </c>
      <c r="G28" s="6">
        <f t="shared" si="0"/>
        <v>3.7540999999999998</v>
      </c>
      <c r="H28" t="s">
        <v>14</v>
      </c>
    </row>
    <row r="29" spans="1:8">
      <c r="A29" t="s">
        <v>24</v>
      </c>
      <c r="B29" t="s">
        <v>514</v>
      </c>
      <c r="C29" t="s">
        <v>515</v>
      </c>
      <c r="D29" t="s">
        <v>354</v>
      </c>
      <c r="E29">
        <v>4</v>
      </c>
      <c r="F29" s="6">
        <v>0.47</v>
      </c>
      <c r="G29" s="6">
        <f t="shared" si="0"/>
        <v>1.88</v>
      </c>
      <c r="H29" t="s">
        <v>14</v>
      </c>
    </row>
    <row r="30" spans="1:8">
      <c r="A30" t="s">
        <v>24</v>
      </c>
      <c r="B30" t="s">
        <v>208</v>
      </c>
      <c r="C30" t="s">
        <v>206</v>
      </c>
      <c r="D30" t="s">
        <v>516</v>
      </c>
      <c r="E30">
        <v>0.27500000000000002</v>
      </c>
      <c r="F30" s="6">
        <v>6.8</v>
      </c>
      <c r="G30" s="6">
        <f t="shared" si="0"/>
        <v>1.87</v>
      </c>
      <c r="H30" t="s">
        <v>14</v>
      </c>
    </row>
    <row r="31" spans="1:8">
      <c r="A31" t="s">
        <v>24</v>
      </c>
      <c r="B31" t="s">
        <v>205</v>
      </c>
      <c r="C31" t="s">
        <v>206</v>
      </c>
      <c r="D31" t="s">
        <v>517</v>
      </c>
      <c r="E31">
        <v>0.33500000000000002</v>
      </c>
      <c r="F31" s="6">
        <v>4.8</v>
      </c>
      <c r="G31" s="6">
        <f t="shared" ref="G31:G37" si="1">F31*E31</f>
        <v>1.6080000000000001</v>
      </c>
      <c r="H31" t="s">
        <v>14</v>
      </c>
    </row>
    <row r="32" spans="1:8">
      <c r="A32" t="s">
        <v>24</v>
      </c>
      <c r="B32" t="s">
        <v>212</v>
      </c>
      <c r="C32" t="s">
        <v>128</v>
      </c>
      <c r="D32" t="s">
        <v>213</v>
      </c>
      <c r="E32">
        <v>1</v>
      </c>
      <c r="F32" s="6">
        <v>2.86</v>
      </c>
      <c r="G32" s="6">
        <f t="shared" si="1"/>
        <v>2.86</v>
      </c>
      <c r="H32" t="s">
        <v>14</v>
      </c>
    </row>
    <row r="33" spans="1:1023 1030:2047 2054:3071 3078:4095 4102:5119 5126:6143 6150:7167 7174:8191 8198:9215 9222:10239 10246:11263 11270:12287 12294:13311 13318:14335 14342:15359 15366:16383">
      <c r="A33" t="s">
        <v>24</v>
      </c>
      <c r="B33" t="s">
        <v>168</v>
      </c>
      <c r="C33" t="s">
        <v>128</v>
      </c>
      <c r="D33" t="s">
        <v>141</v>
      </c>
      <c r="E33">
        <v>1</v>
      </c>
      <c r="F33" s="6">
        <v>3.87</v>
      </c>
      <c r="G33" s="6">
        <f t="shared" si="1"/>
        <v>3.87</v>
      </c>
      <c r="H33" t="s">
        <v>14</v>
      </c>
      <c r="N33" s="6"/>
      <c r="O33" s="6"/>
      <c r="V33" s="6"/>
      <c r="W33" s="6"/>
      <c r="AD33" s="6"/>
      <c r="AE33" s="6"/>
      <c r="AL33" s="6"/>
      <c r="AM33" s="6"/>
      <c r="AT33" s="6"/>
      <c r="AU33" s="6"/>
      <c r="BB33" s="6"/>
      <c r="BC33" s="6"/>
      <c r="BJ33" s="6"/>
      <c r="BK33" s="6"/>
      <c r="BR33" s="6"/>
      <c r="BS33" s="6"/>
      <c r="BZ33" s="6"/>
      <c r="CA33" s="6"/>
      <c r="CH33" s="6"/>
      <c r="CI33" s="6"/>
      <c r="CP33" s="6"/>
      <c r="CQ33" s="6"/>
      <c r="CX33" s="6"/>
      <c r="CY33" s="6"/>
      <c r="DF33" s="6"/>
      <c r="DG33" s="6"/>
      <c r="DN33" s="6"/>
      <c r="DO33" s="6"/>
      <c r="DV33" s="6"/>
      <c r="DW33" s="6"/>
      <c r="ED33" s="6"/>
      <c r="EE33" s="6"/>
      <c r="EL33" s="6"/>
      <c r="EM33" s="6"/>
      <c r="ET33" s="6"/>
      <c r="EU33" s="6"/>
      <c r="FB33" s="6"/>
      <c r="FC33" s="6"/>
      <c r="FJ33" s="6"/>
      <c r="FK33" s="6"/>
      <c r="FR33" s="6"/>
      <c r="FS33" s="6"/>
      <c r="FZ33" s="6"/>
      <c r="GA33" s="6"/>
      <c r="GH33" s="6"/>
      <c r="GI33" s="6"/>
      <c r="GP33" s="6"/>
      <c r="GQ33" s="6"/>
      <c r="GX33" s="6"/>
      <c r="GY33" s="6"/>
      <c r="HF33" s="6"/>
      <c r="HG33" s="6"/>
      <c r="HN33" s="6"/>
      <c r="HO33" s="6"/>
      <c r="HV33" s="6"/>
      <c r="HW33" s="6"/>
      <c r="ID33" s="6"/>
      <c r="IE33" s="6"/>
      <c r="IL33" s="6"/>
      <c r="IM33" s="6"/>
      <c r="IT33" s="6"/>
      <c r="IU33" s="6"/>
      <c r="JB33" s="6"/>
      <c r="JC33" s="6"/>
      <c r="JJ33" s="6"/>
      <c r="JK33" s="6"/>
      <c r="JR33" s="6"/>
      <c r="JS33" s="6"/>
      <c r="JZ33" s="6"/>
      <c r="KA33" s="6"/>
      <c r="KH33" s="6"/>
      <c r="KI33" s="6"/>
      <c r="KP33" s="6"/>
      <c r="KQ33" s="6"/>
      <c r="KX33" s="6"/>
      <c r="KY33" s="6"/>
      <c r="LF33" s="6"/>
      <c r="LG33" s="6"/>
      <c r="LN33" s="6"/>
      <c r="LO33" s="6"/>
      <c r="LV33" s="6"/>
      <c r="LW33" s="6"/>
      <c r="MD33" s="6"/>
      <c r="ME33" s="6"/>
      <c r="ML33" s="6"/>
      <c r="MM33" s="6"/>
      <c r="MT33" s="6"/>
      <c r="MU33" s="6"/>
      <c r="NB33" s="6"/>
      <c r="NC33" s="6"/>
      <c r="NJ33" s="6"/>
      <c r="NK33" s="6"/>
      <c r="NR33" s="6"/>
      <c r="NS33" s="6"/>
      <c r="NZ33" s="6"/>
      <c r="OA33" s="6"/>
      <c r="OH33" s="6"/>
      <c r="OI33" s="6"/>
      <c r="OP33" s="6"/>
      <c r="OQ33" s="6"/>
      <c r="OX33" s="6"/>
      <c r="OY33" s="6"/>
      <c r="PF33" s="6"/>
      <c r="PG33" s="6"/>
      <c r="PN33" s="6"/>
      <c r="PO33" s="6"/>
      <c r="PV33" s="6"/>
      <c r="PW33" s="6"/>
      <c r="QD33" s="6"/>
      <c r="QE33" s="6"/>
      <c r="QL33" s="6"/>
      <c r="QM33" s="6"/>
      <c r="QT33" s="6"/>
      <c r="QU33" s="6"/>
      <c r="RB33" s="6"/>
      <c r="RC33" s="6"/>
      <c r="RJ33" s="6"/>
      <c r="RK33" s="6"/>
      <c r="RR33" s="6"/>
      <c r="RS33" s="6"/>
      <c r="RZ33" s="6"/>
      <c r="SA33" s="6"/>
      <c r="SH33" s="6"/>
      <c r="SI33" s="6"/>
      <c r="SP33" s="6"/>
      <c r="SQ33" s="6"/>
      <c r="SX33" s="6"/>
      <c r="SY33" s="6"/>
      <c r="TF33" s="6"/>
      <c r="TG33" s="6"/>
      <c r="TN33" s="6"/>
      <c r="TO33" s="6"/>
      <c r="TV33" s="6"/>
      <c r="TW33" s="6"/>
      <c r="UD33" s="6"/>
      <c r="UE33" s="6"/>
      <c r="UL33" s="6"/>
      <c r="UM33" s="6"/>
      <c r="UT33" s="6"/>
      <c r="UU33" s="6"/>
      <c r="VB33" s="6"/>
      <c r="VC33" s="6"/>
      <c r="VJ33" s="6"/>
      <c r="VK33" s="6"/>
      <c r="VR33" s="6"/>
      <c r="VS33" s="6"/>
      <c r="VZ33" s="6"/>
      <c r="WA33" s="6"/>
      <c r="WH33" s="6"/>
      <c r="WI33" s="6"/>
      <c r="WP33" s="6"/>
      <c r="WQ33" s="6"/>
      <c r="WX33" s="6"/>
      <c r="WY33" s="6"/>
      <c r="XF33" s="6"/>
      <c r="XG33" s="6"/>
      <c r="XN33" s="6"/>
      <c r="XO33" s="6"/>
      <c r="XV33" s="6"/>
      <c r="XW33" s="6"/>
      <c r="YD33" s="6"/>
      <c r="YE33" s="6"/>
      <c r="YL33" s="6"/>
      <c r="YM33" s="6"/>
      <c r="YT33" s="6"/>
      <c r="YU33" s="6"/>
      <c r="ZB33" s="6"/>
      <c r="ZC33" s="6"/>
      <c r="ZJ33" s="6"/>
      <c r="ZK33" s="6"/>
      <c r="ZR33" s="6"/>
      <c r="ZS33" s="6"/>
      <c r="ZZ33" s="6"/>
      <c r="AAA33" s="6"/>
      <c r="AAH33" s="6"/>
      <c r="AAI33" s="6"/>
      <c r="AAP33" s="6"/>
      <c r="AAQ33" s="6"/>
      <c r="AAX33" s="6"/>
      <c r="AAY33" s="6"/>
      <c r="ABF33" s="6"/>
      <c r="ABG33" s="6"/>
      <c r="ABN33" s="6"/>
      <c r="ABO33" s="6"/>
      <c r="ABV33" s="6"/>
      <c r="ABW33" s="6"/>
      <c r="ACD33" s="6"/>
      <c r="ACE33" s="6"/>
      <c r="ACL33" s="6"/>
      <c r="ACM33" s="6"/>
      <c r="ACT33" s="6"/>
      <c r="ACU33" s="6"/>
      <c r="ADB33" s="6"/>
      <c r="ADC33" s="6"/>
      <c r="ADJ33" s="6"/>
      <c r="ADK33" s="6"/>
      <c r="ADR33" s="6"/>
      <c r="ADS33" s="6"/>
      <c r="ADZ33" s="6"/>
      <c r="AEA33" s="6"/>
      <c r="AEH33" s="6"/>
      <c r="AEI33" s="6"/>
      <c r="AEP33" s="6"/>
      <c r="AEQ33" s="6"/>
      <c r="AEX33" s="6"/>
      <c r="AEY33" s="6"/>
      <c r="AFF33" s="6"/>
      <c r="AFG33" s="6"/>
      <c r="AFN33" s="6"/>
      <c r="AFO33" s="6"/>
      <c r="AFV33" s="6"/>
      <c r="AFW33" s="6"/>
      <c r="AGD33" s="6"/>
      <c r="AGE33" s="6"/>
      <c r="AGL33" s="6"/>
      <c r="AGM33" s="6"/>
      <c r="AGT33" s="6"/>
      <c r="AGU33" s="6"/>
      <c r="AHB33" s="6"/>
      <c r="AHC33" s="6"/>
      <c r="AHJ33" s="6"/>
      <c r="AHK33" s="6"/>
      <c r="AHR33" s="6"/>
      <c r="AHS33" s="6"/>
      <c r="AHZ33" s="6"/>
      <c r="AIA33" s="6"/>
      <c r="AIH33" s="6"/>
      <c r="AII33" s="6"/>
      <c r="AIP33" s="6"/>
      <c r="AIQ33" s="6"/>
      <c r="AIX33" s="6"/>
      <c r="AIY33" s="6"/>
      <c r="AJF33" s="6"/>
      <c r="AJG33" s="6"/>
      <c r="AJN33" s="6"/>
      <c r="AJO33" s="6"/>
      <c r="AJV33" s="6"/>
      <c r="AJW33" s="6"/>
      <c r="AKD33" s="6"/>
      <c r="AKE33" s="6"/>
      <c r="AKL33" s="6"/>
      <c r="AKM33" s="6"/>
      <c r="AKT33" s="6"/>
      <c r="AKU33" s="6"/>
      <c r="ALB33" s="6"/>
      <c r="ALC33" s="6"/>
      <c r="ALJ33" s="6"/>
      <c r="ALK33" s="6"/>
      <c r="ALR33" s="6"/>
      <c r="ALS33" s="6"/>
      <c r="ALZ33" s="6"/>
      <c r="AMA33" s="6"/>
      <c r="AMH33" s="6"/>
      <c r="AMI33" s="6"/>
      <c r="AMP33" s="6"/>
      <c r="AMQ33" s="6"/>
      <c r="AMX33" s="6"/>
      <c r="AMY33" s="6"/>
      <c r="ANF33" s="6"/>
      <c r="ANG33" s="6"/>
      <c r="ANN33" s="6"/>
      <c r="ANO33" s="6"/>
      <c r="ANV33" s="6"/>
      <c r="ANW33" s="6"/>
      <c r="AOD33" s="6"/>
      <c r="AOE33" s="6"/>
      <c r="AOL33" s="6"/>
      <c r="AOM33" s="6"/>
      <c r="AOT33" s="6"/>
      <c r="AOU33" s="6"/>
      <c r="APB33" s="6"/>
      <c r="APC33" s="6"/>
      <c r="APJ33" s="6"/>
      <c r="APK33" s="6"/>
      <c r="APR33" s="6"/>
      <c r="APS33" s="6"/>
      <c r="APZ33" s="6"/>
      <c r="AQA33" s="6"/>
      <c r="AQH33" s="6"/>
      <c r="AQI33" s="6"/>
      <c r="AQP33" s="6"/>
      <c r="AQQ33" s="6"/>
      <c r="AQX33" s="6"/>
      <c r="AQY33" s="6"/>
      <c r="ARF33" s="6"/>
      <c r="ARG33" s="6"/>
      <c r="ARN33" s="6"/>
      <c r="ARO33" s="6"/>
      <c r="ARV33" s="6"/>
      <c r="ARW33" s="6"/>
      <c r="ASD33" s="6"/>
      <c r="ASE33" s="6"/>
      <c r="ASL33" s="6"/>
      <c r="ASM33" s="6"/>
      <c r="AST33" s="6"/>
      <c r="ASU33" s="6"/>
      <c r="ATB33" s="6"/>
      <c r="ATC33" s="6"/>
      <c r="ATJ33" s="6"/>
      <c r="ATK33" s="6"/>
      <c r="ATR33" s="6"/>
      <c r="ATS33" s="6"/>
      <c r="ATZ33" s="6"/>
      <c r="AUA33" s="6"/>
      <c r="AUH33" s="6"/>
      <c r="AUI33" s="6"/>
      <c r="AUP33" s="6"/>
      <c r="AUQ33" s="6"/>
      <c r="AUX33" s="6"/>
      <c r="AUY33" s="6"/>
      <c r="AVF33" s="6"/>
      <c r="AVG33" s="6"/>
      <c r="AVN33" s="6"/>
      <c r="AVO33" s="6"/>
      <c r="AVV33" s="6"/>
      <c r="AVW33" s="6"/>
      <c r="AWD33" s="6"/>
      <c r="AWE33" s="6"/>
      <c r="AWL33" s="6"/>
      <c r="AWM33" s="6"/>
      <c r="AWT33" s="6"/>
      <c r="AWU33" s="6"/>
      <c r="AXB33" s="6"/>
      <c r="AXC33" s="6"/>
      <c r="AXJ33" s="6"/>
      <c r="AXK33" s="6"/>
      <c r="AXR33" s="6"/>
      <c r="AXS33" s="6"/>
      <c r="AXZ33" s="6"/>
      <c r="AYA33" s="6"/>
      <c r="AYH33" s="6"/>
      <c r="AYI33" s="6"/>
      <c r="AYP33" s="6"/>
      <c r="AYQ33" s="6"/>
      <c r="AYX33" s="6"/>
      <c r="AYY33" s="6"/>
      <c r="AZF33" s="6"/>
      <c r="AZG33" s="6"/>
      <c r="AZN33" s="6"/>
      <c r="AZO33" s="6"/>
      <c r="AZV33" s="6"/>
      <c r="AZW33" s="6"/>
      <c r="BAD33" s="6"/>
      <c r="BAE33" s="6"/>
      <c r="BAL33" s="6"/>
      <c r="BAM33" s="6"/>
      <c r="BAT33" s="6"/>
      <c r="BAU33" s="6"/>
      <c r="BBB33" s="6"/>
      <c r="BBC33" s="6"/>
      <c r="BBJ33" s="6"/>
      <c r="BBK33" s="6"/>
      <c r="BBR33" s="6"/>
      <c r="BBS33" s="6"/>
      <c r="BBZ33" s="6"/>
      <c r="BCA33" s="6"/>
      <c r="BCH33" s="6"/>
      <c r="BCI33" s="6"/>
      <c r="BCP33" s="6"/>
      <c r="BCQ33" s="6"/>
      <c r="BCX33" s="6"/>
      <c r="BCY33" s="6"/>
      <c r="BDF33" s="6"/>
      <c r="BDG33" s="6"/>
      <c r="BDN33" s="6"/>
      <c r="BDO33" s="6"/>
      <c r="BDV33" s="6"/>
      <c r="BDW33" s="6"/>
      <c r="BED33" s="6"/>
      <c r="BEE33" s="6"/>
      <c r="BEL33" s="6"/>
      <c r="BEM33" s="6"/>
      <c r="BET33" s="6"/>
      <c r="BEU33" s="6"/>
      <c r="BFB33" s="6"/>
      <c r="BFC33" s="6"/>
      <c r="BFJ33" s="6"/>
      <c r="BFK33" s="6"/>
      <c r="BFR33" s="6"/>
      <c r="BFS33" s="6"/>
      <c r="BFZ33" s="6"/>
      <c r="BGA33" s="6"/>
      <c r="BGH33" s="6"/>
      <c r="BGI33" s="6"/>
      <c r="BGP33" s="6"/>
      <c r="BGQ33" s="6"/>
      <c r="BGX33" s="6"/>
      <c r="BGY33" s="6"/>
      <c r="BHF33" s="6"/>
      <c r="BHG33" s="6"/>
      <c r="BHN33" s="6"/>
      <c r="BHO33" s="6"/>
      <c r="BHV33" s="6"/>
      <c r="BHW33" s="6"/>
      <c r="BID33" s="6"/>
      <c r="BIE33" s="6"/>
      <c r="BIL33" s="6"/>
      <c r="BIM33" s="6"/>
      <c r="BIT33" s="6"/>
      <c r="BIU33" s="6"/>
      <c r="BJB33" s="6"/>
      <c r="BJC33" s="6"/>
      <c r="BJJ33" s="6"/>
      <c r="BJK33" s="6"/>
      <c r="BJR33" s="6"/>
      <c r="BJS33" s="6"/>
      <c r="BJZ33" s="6"/>
      <c r="BKA33" s="6"/>
      <c r="BKH33" s="6"/>
      <c r="BKI33" s="6"/>
      <c r="BKP33" s="6"/>
      <c r="BKQ33" s="6"/>
      <c r="BKX33" s="6"/>
      <c r="BKY33" s="6"/>
      <c r="BLF33" s="6"/>
      <c r="BLG33" s="6"/>
      <c r="BLN33" s="6"/>
      <c r="BLO33" s="6"/>
      <c r="BLV33" s="6"/>
      <c r="BLW33" s="6"/>
      <c r="BMD33" s="6"/>
      <c r="BME33" s="6"/>
      <c r="BML33" s="6"/>
      <c r="BMM33" s="6"/>
      <c r="BMT33" s="6"/>
      <c r="BMU33" s="6"/>
      <c r="BNB33" s="6"/>
      <c r="BNC33" s="6"/>
      <c r="BNJ33" s="6"/>
      <c r="BNK33" s="6"/>
      <c r="BNR33" s="6"/>
      <c r="BNS33" s="6"/>
      <c r="BNZ33" s="6"/>
      <c r="BOA33" s="6"/>
      <c r="BOH33" s="6"/>
      <c r="BOI33" s="6"/>
      <c r="BOP33" s="6"/>
      <c r="BOQ33" s="6"/>
      <c r="BOX33" s="6"/>
      <c r="BOY33" s="6"/>
      <c r="BPF33" s="6"/>
      <c r="BPG33" s="6"/>
      <c r="BPN33" s="6"/>
      <c r="BPO33" s="6"/>
      <c r="BPV33" s="6"/>
      <c r="BPW33" s="6"/>
      <c r="BQD33" s="6"/>
      <c r="BQE33" s="6"/>
      <c r="BQL33" s="6"/>
      <c r="BQM33" s="6"/>
      <c r="BQT33" s="6"/>
      <c r="BQU33" s="6"/>
      <c r="BRB33" s="6"/>
      <c r="BRC33" s="6"/>
      <c r="BRJ33" s="6"/>
      <c r="BRK33" s="6"/>
      <c r="BRR33" s="6"/>
      <c r="BRS33" s="6"/>
      <c r="BRZ33" s="6"/>
      <c r="BSA33" s="6"/>
      <c r="BSH33" s="6"/>
      <c r="BSI33" s="6"/>
      <c r="BSP33" s="6"/>
      <c r="BSQ33" s="6"/>
      <c r="BSX33" s="6"/>
      <c r="BSY33" s="6"/>
      <c r="BTF33" s="6"/>
      <c r="BTG33" s="6"/>
      <c r="BTN33" s="6"/>
      <c r="BTO33" s="6"/>
      <c r="BTV33" s="6"/>
      <c r="BTW33" s="6"/>
      <c r="BUD33" s="6"/>
      <c r="BUE33" s="6"/>
      <c r="BUL33" s="6"/>
      <c r="BUM33" s="6"/>
      <c r="BUT33" s="6"/>
      <c r="BUU33" s="6"/>
      <c r="BVB33" s="6"/>
      <c r="BVC33" s="6"/>
      <c r="BVJ33" s="6"/>
      <c r="BVK33" s="6"/>
      <c r="BVR33" s="6"/>
      <c r="BVS33" s="6"/>
      <c r="BVZ33" s="6"/>
      <c r="BWA33" s="6"/>
      <c r="BWH33" s="6"/>
      <c r="BWI33" s="6"/>
      <c r="BWP33" s="6"/>
      <c r="BWQ33" s="6"/>
      <c r="BWX33" s="6"/>
      <c r="BWY33" s="6"/>
      <c r="BXF33" s="6"/>
      <c r="BXG33" s="6"/>
      <c r="BXN33" s="6"/>
      <c r="BXO33" s="6"/>
      <c r="BXV33" s="6"/>
      <c r="BXW33" s="6"/>
      <c r="BYD33" s="6"/>
      <c r="BYE33" s="6"/>
      <c r="BYL33" s="6"/>
      <c r="BYM33" s="6"/>
      <c r="BYT33" s="6"/>
      <c r="BYU33" s="6"/>
      <c r="BZB33" s="6"/>
      <c r="BZC33" s="6"/>
      <c r="BZJ33" s="6"/>
      <c r="BZK33" s="6"/>
      <c r="BZR33" s="6"/>
      <c r="BZS33" s="6"/>
      <c r="BZZ33" s="6"/>
      <c r="CAA33" s="6"/>
      <c r="CAH33" s="6"/>
      <c r="CAI33" s="6"/>
      <c r="CAP33" s="6"/>
      <c r="CAQ33" s="6"/>
      <c r="CAX33" s="6"/>
      <c r="CAY33" s="6"/>
      <c r="CBF33" s="6"/>
      <c r="CBG33" s="6"/>
      <c r="CBN33" s="6"/>
      <c r="CBO33" s="6"/>
      <c r="CBV33" s="6"/>
      <c r="CBW33" s="6"/>
      <c r="CCD33" s="6"/>
      <c r="CCE33" s="6"/>
      <c r="CCL33" s="6"/>
      <c r="CCM33" s="6"/>
      <c r="CCT33" s="6"/>
      <c r="CCU33" s="6"/>
      <c r="CDB33" s="6"/>
      <c r="CDC33" s="6"/>
      <c r="CDJ33" s="6"/>
      <c r="CDK33" s="6"/>
      <c r="CDR33" s="6"/>
      <c r="CDS33" s="6"/>
      <c r="CDZ33" s="6"/>
      <c r="CEA33" s="6"/>
      <c r="CEH33" s="6"/>
      <c r="CEI33" s="6"/>
      <c r="CEP33" s="6"/>
      <c r="CEQ33" s="6"/>
      <c r="CEX33" s="6"/>
      <c r="CEY33" s="6"/>
      <c r="CFF33" s="6"/>
      <c r="CFG33" s="6"/>
      <c r="CFN33" s="6"/>
      <c r="CFO33" s="6"/>
      <c r="CFV33" s="6"/>
      <c r="CFW33" s="6"/>
      <c r="CGD33" s="6"/>
      <c r="CGE33" s="6"/>
      <c r="CGL33" s="6"/>
      <c r="CGM33" s="6"/>
      <c r="CGT33" s="6"/>
      <c r="CGU33" s="6"/>
      <c r="CHB33" s="6"/>
      <c r="CHC33" s="6"/>
      <c r="CHJ33" s="6"/>
      <c r="CHK33" s="6"/>
      <c r="CHR33" s="6"/>
      <c r="CHS33" s="6"/>
      <c r="CHZ33" s="6"/>
      <c r="CIA33" s="6"/>
      <c r="CIH33" s="6"/>
      <c r="CII33" s="6"/>
      <c r="CIP33" s="6"/>
      <c r="CIQ33" s="6"/>
      <c r="CIX33" s="6"/>
      <c r="CIY33" s="6"/>
      <c r="CJF33" s="6"/>
      <c r="CJG33" s="6"/>
      <c r="CJN33" s="6"/>
      <c r="CJO33" s="6"/>
      <c r="CJV33" s="6"/>
      <c r="CJW33" s="6"/>
      <c r="CKD33" s="6"/>
      <c r="CKE33" s="6"/>
      <c r="CKL33" s="6"/>
      <c r="CKM33" s="6"/>
      <c r="CKT33" s="6"/>
      <c r="CKU33" s="6"/>
      <c r="CLB33" s="6"/>
      <c r="CLC33" s="6"/>
      <c r="CLJ33" s="6"/>
      <c r="CLK33" s="6"/>
      <c r="CLR33" s="6"/>
      <c r="CLS33" s="6"/>
      <c r="CLZ33" s="6"/>
      <c r="CMA33" s="6"/>
      <c r="CMH33" s="6"/>
      <c r="CMI33" s="6"/>
      <c r="CMP33" s="6"/>
      <c r="CMQ33" s="6"/>
      <c r="CMX33" s="6"/>
      <c r="CMY33" s="6"/>
      <c r="CNF33" s="6"/>
      <c r="CNG33" s="6"/>
      <c r="CNN33" s="6"/>
      <c r="CNO33" s="6"/>
      <c r="CNV33" s="6"/>
      <c r="CNW33" s="6"/>
      <c r="COD33" s="6"/>
      <c r="COE33" s="6"/>
      <c r="COL33" s="6"/>
      <c r="COM33" s="6"/>
      <c r="COT33" s="6"/>
      <c r="COU33" s="6"/>
      <c r="CPB33" s="6"/>
      <c r="CPC33" s="6"/>
      <c r="CPJ33" s="6"/>
      <c r="CPK33" s="6"/>
      <c r="CPR33" s="6"/>
      <c r="CPS33" s="6"/>
      <c r="CPZ33" s="6"/>
      <c r="CQA33" s="6"/>
      <c r="CQH33" s="6"/>
      <c r="CQI33" s="6"/>
      <c r="CQP33" s="6"/>
      <c r="CQQ33" s="6"/>
      <c r="CQX33" s="6"/>
      <c r="CQY33" s="6"/>
      <c r="CRF33" s="6"/>
      <c r="CRG33" s="6"/>
      <c r="CRN33" s="6"/>
      <c r="CRO33" s="6"/>
      <c r="CRV33" s="6"/>
      <c r="CRW33" s="6"/>
      <c r="CSD33" s="6"/>
      <c r="CSE33" s="6"/>
      <c r="CSL33" s="6"/>
      <c r="CSM33" s="6"/>
      <c r="CST33" s="6"/>
      <c r="CSU33" s="6"/>
      <c r="CTB33" s="6"/>
      <c r="CTC33" s="6"/>
      <c r="CTJ33" s="6"/>
      <c r="CTK33" s="6"/>
      <c r="CTR33" s="6"/>
      <c r="CTS33" s="6"/>
      <c r="CTZ33" s="6"/>
      <c r="CUA33" s="6"/>
      <c r="CUH33" s="6"/>
      <c r="CUI33" s="6"/>
      <c r="CUP33" s="6"/>
      <c r="CUQ33" s="6"/>
      <c r="CUX33" s="6"/>
      <c r="CUY33" s="6"/>
      <c r="CVF33" s="6"/>
      <c r="CVG33" s="6"/>
      <c r="CVN33" s="6"/>
      <c r="CVO33" s="6"/>
      <c r="CVV33" s="6"/>
      <c r="CVW33" s="6"/>
      <c r="CWD33" s="6"/>
      <c r="CWE33" s="6"/>
      <c r="CWL33" s="6"/>
      <c r="CWM33" s="6"/>
      <c r="CWT33" s="6"/>
      <c r="CWU33" s="6"/>
      <c r="CXB33" s="6"/>
      <c r="CXC33" s="6"/>
      <c r="CXJ33" s="6"/>
      <c r="CXK33" s="6"/>
      <c r="CXR33" s="6"/>
      <c r="CXS33" s="6"/>
      <c r="CXZ33" s="6"/>
      <c r="CYA33" s="6"/>
      <c r="CYH33" s="6"/>
      <c r="CYI33" s="6"/>
      <c r="CYP33" s="6"/>
      <c r="CYQ33" s="6"/>
      <c r="CYX33" s="6"/>
      <c r="CYY33" s="6"/>
      <c r="CZF33" s="6"/>
      <c r="CZG33" s="6"/>
      <c r="CZN33" s="6"/>
      <c r="CZO33" s="6"/>
      <c r="CZV33" s="6"/>
      <c r="CZW33" s="6"/>
      <c r="DAD33" s="6"/>
      <c r="DAE33" s="6"/>
      <c r="DAL33" s="6"/>
      <c r="DAM33" s="6"/>
      <c r="DAT33" s="6"/>
      <c r="DAU33" s="6"/>
      <c r="DBB33" s="6"/>
      <c r="DBC33" s="6"/>
      <c r="DBJ33" s="6"/>
      <c r="DBK33" s="6"/>
      <c r="DBR33" s="6"/>
      <c r="DBS33" s="6"/>
      <c r="DBZ33" s="6"/>
      <c r="DCA33" s="6"/>
      <c r="DCH33" s="6"/>
      <c r="DCI33" s="6"/>
      <c r="DCP33" s="6"/>
      <c r="DCQ33" s="6"/>
      <c r="DCX33" s="6"/>
      <c r="DCY33" s="6"/>
      <c r="DDF33" s="6"/>
      <c r="DDG33" s="6"/>
      <c r="DDN33" s="6"/>
      <c r="DDO33" s="6"/>
      <c r="DDV33" s="6"/>
      <c r="DDW33" s="6"/>
      <c r="DED33" s="6"/>
      <c r="DEE33" s="6"/>
      <c r="DEL33" s="6"/>
      <c r="DEM33" s="6"/>
      <c r="DET33" s="6"/>
      <c r="DEU33" s="6"/>
      <c r="DFB33" s="6"/>
      <c r="DFC33" s="6"/>
      <c r="DFJ33" s="6"/>
      <c r="DFK33" s="6"/>
      <c r="DFR33" s="6"/>
      <c r="DFS33" s="6"/>
      <c r="DFZ33" s="6"/>
      <c r="DGA33" s="6"/>
      <c r="DGH33" s="6"/>
      <c r="DGI33" s="6"/>
      <c r="DGP33" s="6"/>
      <c r="DGQ33" s="6"/>
      <c r="DGX33" s="6"/>
      <c r="DGY33" s="6"/>
      <c r="DHF33" s="6"/>
      <c r="DHG33" s="6"/>
      <c r="DHN33" s="6"/>
      <c r="DHO33" s="6"/>
      <c r="DHV33" s="6"/>
      <c r="DHW33" s="6"/>
      <c r="DID33" s="6"/>
      <c r="DIE33" s="6"/>
      <c r="DIL33" s="6"/>
      <c r="DIM33" s="6"/>
      <c r="DIT33" s="6"/>
      <c r="DIU33" s="6"/>
      <c r="DJB33" s="6"/>
      <c r="DJC33" s="6"/>
      <c r="DJJ33" s="6"/>
      <c r="DJK33" s="6"/>
      <c r="DJR33" s="6"/>
      <c r="DJS33" s="6"/>
      <c r="DJZ33" s="6"/>
      <c r="DKA33" s="6"/>
      <c r="DKH33" s="6"/>
      <c r="DKI33" s="6"/>
      <c r="DKP33" s="6"/>
      <c r="DKQ33" s="6"/>
      <c r="DKX33" s="6"/>
      <c r="DKY33" s="6"/>
      <c r="DLF33" s="6"/>
      <c r="DLG33" s="6"/>
      <c r="DLN33" s="6"/>
      <c r="DLO33" s="6"/>
      <c r="DLV33" s="6"/>
      <c r="DLW33" s="6"/>
      <c r="DMD33" s="6"/>
      <c r="DME33" s="6"/>
      <c r="DML33" s="6"/>
      <c r="DMM33" s="6"/>
      <c r="DMT33" s="6"/>
      <c r="DMU33" s="6"/>
      <c r="DNB33" s="6"/>
      <c r="DNC33" s="6"/>
      <c r="DNJ33" s="6"/>
      <c r="DNK33" s="6"/>
      <c r="DNR33" s="6"/>
      <c r="DNS33" s="6"/>
      <c r="DNZ33" s="6"/>
      <c r="DOA33" s="6"/>
      <c r="DOH33" s="6"/>
      <c r="DOI33" s="6"/>
      <c r="DOP33" s="6"/>
      <c r="DOQ33" s="6"/>
      <c r="DOX33" s="6"/>
      <c r="DOY33" s="6"/>
      <c r="DPF33" s="6"/>
      <c r="DPG33" s="6"/>
      <c r="DPN33" s="6"/>
      <c r="DPO33" s="6"/>
      <c r="DPV33" s="6"/>
      <c r="DPW33" s="6"/>
      <c r="DQD33" s="6"/>
      <c r="DQE33" s="6"/>
      <c r="DQL33" s="6"/>
      <c r="DQM33" s="6"/>
      <c r="DQT33" s="6"/>
      <c r="DQU33" s="6"/>
      <c r="DRB33" s="6"/>
      <c r="DRC33" s="6"/>
      <c r="DRJ33" s="6"/>
      <c r="DRK33" s="6"/>
      <c r="DRR33" s="6"/>
      <c r="DRS33" s="6"/>
      <c r="DRZ33" s="6"/>
      <c r="DSA33" s="6"/>
      <c r="DSH33" s="6"/>
      <c r="DSI33" s="6"/>
      <c r="DSP33" s="6"/>
      <c r="DSQ33" s="6"/>
      <c r="DSX33" s="6"/>
      <c r="DSY33" s="6"/>
      <c r="DTF33" s="6"/>
      <c r="DTG33" s="6"/>
      <c r="DTN33" s="6"/>
      <c r="DTO33" s="6"/>
      <c r="DTV33" s="6"/>
      <c r="DTW33" s="6"/>
      <c r="DUD33" s="6"/>
      <c r="DUE33" s="6"/>
      <c r="DUL33" s="6"/>
      <c r="DUM33" s="6"/>
      <c r="DUT33" s="6"/>
      <c r="DUU33" s="6"/>
      <c r="DVB33" s="6"/>
      <c r="DVC33" s="6"/>
      <c r="DVJ33" s="6"/>
      <c r="DVK33" s="6"/>
      <c r="DVR33" s="6"/>
      <c r="DVS33" s="6"/>
      <c r="DVZ33" s="6"/>
      <c r="DWA33" s="6"/>
      <c r="DWH33" s="6"/>
      <c r="DWI33" s="6"/>
      <c r="DWP33" s="6"/>
      <c r="DWQ33" s="6"/>
      <c r="DWX33" s="6"/>
      <c r="DWY33" s="6"/>
      <c r="DXF33" s="6"/>
      <c r="DXG33" s="6"/>
      <c r="DXN33" s="6"/>
      <c r="DXO33" s="6"/>
      <c r="DXV33" s="6"/>
      <c r="DXW33" s="6"/>
      <c r="DYD33" s="6"/>
      <c r="DYE33" s="6"/>
      <c r="DYL33" s="6"/>
      <c r="DYM33" s="6"/>
      <c r="DYT33" s="6"/>
      <c r="DYU33" s="6"/>
      <c r="DZB33" s="6"/>
      <c r="DZC33" s="6"/>
      <c r="DZJ33" s="6"/>
      <c r="DZK33" s="6"/>
      <c r="DZR33" s="6"/>
      <c r="DZS33" s="6"/>
      <c r="DZZ33" s="6"/>
      <c r="EAA33" s="6"/>
      <c r="EAH33" s="6"/>
      <c r="EAI33" s="6"/>
      <c r="EAP33" s="6"/>
      <c r="EAQ33" s="6"/>
      <c r="EAX33" s="6"/>
      <c r="EAY33" s="6"/>
      <c r="EBF33" s="6"/>
      <c r="EBG33" s="6"/>
      <c r="EBN33" s="6"/>
      <c r="EBO33" s="6"/>
      <c r="EBV33" s="6"/>
      <c r="EBW33" s="6"/>
      <c r="ECD33" s="6"/>
      <c r="ECE33" s="6"/>
      <c r="ECL33" s="6"/>
      <c r="ECM33" s="6"/>
      <c r="ECT33" s="6"/>
      <c r="ECU33" s="6"/>
      <c r="EDB33" s="6"/>
      <c r="EDC33" s="6"/>
      <c r="EDJ33" s="6"/>
      <c r="EDK33" s="6"/>
      <c r="EDR33" s="6"/>
      <c r="EDS33" s="6"/>
      <c r="EDZ33" s="6"/>
      <c r="EEA33" s="6"/>
      <c r="EEH33" s="6"/>
      <c r="EEI33" s="6"/>
      <c r="EEP33" s="6"/>
      <c r="EEQ33" s="6"/>
      <c r="EEX33" s="6"/>
      <c r="EEY33" s="6"/>
      <c r="EFF33" s="6"/>
      <c r="EFG33" s="6"/>
      <c r="EFN33" s="6"/>
      <c r="EFO33" s="6"/>
      <c r="EFV33" s="6"/>
      <c r="EFW33" s="6"/>
      <c r="EGD33" s="6"/>
      <c r="EGE33" s="6"/>
      <c r="EGL33" s="6"/>
      <c r="EGM33" s="6"/>
      <c r="EGT33" s="6"/>
      <c r="EGU33" s="6"/>
      <c r="EHB33" s="6"/>
      <c r="EHC33" s="6"/>
      <c r="EHJ33" s="6"/>
      <c r="EHK33" s="6"/>
      <c r="EHR33" s="6"/>
      <c r="EHS33" s="6"/>
      <c r="EHZ33" s="6"/>
      <c r="EIA33" s="6"/>
      <c r="EIH33" s="6"/>
      <c r="EII33" s="6"/>
      <c r="EIP33" s="6"/>
      <c r="EIQ33" s="6"/>
      <c r="EIX33" s="6"/>
      <c r="EIY33" s="6"/>
      <c r="EJF33" s="6"/>
      <c r="EJG33" s="6"/>
      <c r="EJN33" s="6"/>
      <c r="EJO33" s="6"/>
      <c r="EJV33" s="6"/>
      <c r="EJW33" s="6"/>
      <c r="EKD33" s="6"/>
      <c r="EKE33" s="6"/>
      <c r="EKL33" s="6"/>
      <c r="EKM33" s="6"/>
      <c r="EKT33" s="6"/>
      <c r="EKU33" s="6"/>
      <c r="ELB33" s="6"/>
      <c r="ELC33" s="6"/>
      <c r="ELJ33" s="6"/>
      <c r="ELK33" s="6"/>
      <c r="ELR33" s="6"/>
      <c r="ELS33" s="6"/>
      <c r="ELZ33" s="6"/>
      <c r="EMA33" s="6"/>
      <c r="EMH33" s="6"/>
      <c r="EMI33" s="6"/>
      <c r="EMP33" s="6"/>
      <c r="EMQ33" s="6"/>
      <c r="EMX33" s="6"/>
      <c r="EMY33" s="6"/>
      <c r="ENF33" s="6"/>
      <c r="ENG33" s="6"/>
      <c r="ENN33" s="6"/>
      <c r="ENO33" s="6"/>
      <c r="ENV33" s="6"/>
      <c r="ENW33" s="6"/>
      <c r="EOD33" s="6"/>
      <c r="EOE33" s="6"/>
      <c r="EOL33" s="6"/>
      <c r="EOM33" s="6"/>
      <c r="EOT33" s="6"/>
      <c r="EOU33" s="6"/>
      <c r="EPB33" s="6"/>
      <c r="EPC33" s="6"/>
      <c r="EPJ33" s="6"/>
      <c r="EPK33" s="6"/>
      <c r="EPR33" s="6"/>
      <c r="EPS33" s="6"/>
      <c r="EPZ33" s="6"/>
      <c r="EQA33" s="6"/>
      <c r="EQH33" s="6"/>
      <c r="EQI33" s="6"/>
      <c r="EQP33" s="6"/>
      <c r="EQQ33" s="6"/>
      <c r="EQX33" s="6"/>
      <c r="EQY33" s="6"/>
      <c r="ERF33" s="6"/>
      <c r="ERG33" s="6"/>
      <c r="ERN33" s="6"/>
      <c r="ERO33" s="6"/>
      <c r="ERV33" s="6"/>
      <c r="ERW33" s="6"/>
      <c r="ESD33" s="6"/>
      <c r="ESE33" s="6"/>
      <c r="ESL33" s="6"/>
      <c r="ESM33" s="6"/>
      <c r="EST33" s="6"/>
      <c r="ESU33" s="6"/>
      <c r="ETB33" s="6"/>
      <c r="ETC33" s="6"/>
      <c r="ETJ33" s="6"/>
      <c r="ETK33" s="6"/>
      <c r="ETR33" s="6"/>
      <c r="ETS33" s="6"/>
      <c r="ETZ33" s="6"/>
      <c r="EUA33" s="6"/>
      <c r="EUH33" s="6"/>
      <c r="EUI33" s="6"/>
      <c r="EUP33" s="6"/>
      <c r="EUQ33" s="6"/>
      <c r="EUX33" s="6"/>
      <c r="EUY33" s="6"/>
      <c r="EVF33" s="6"/>
      <c r="EVG33" s="6"/>
      <c r="EVN33" s="6"/>
      <c r="EVO33" s="6"/>
      <c r="EVV33" s="6"/>
      <c r="EVW33" s="6"/>
      <c r="EWD33" s="6"/>
      <c r="EWE33" s="6"/>
      <c r="EWL33" s="6"/>
      <c r="EWM33" s="6"/>
      <c r="EWT33" s="6"/>
      <c r="EWU33" s="6"/>
      <c r="EXB33" s="6"/>
      <c r="EXC33" s="6"/>
      <c r="EXJ33" s="6"/>
      <c r="EXK33" s="6"/>
      <c r="EXR33" s="6"/>
      <c r="EXS33" s="6"/>
      <c r="EXZ33" s="6"/>
      <c r="EYA33" s="6"/>
      <c r="EYH33" s="6"/>
      <c r="EYI33" s="6"/>
      <c r="EYP33" s="6"/>
      <c r="EYQ33" s="6"/>
      <c r="EYX33" s="6"/>
      <c r="EYY33" s="6"/>
      <c r="EZF33" s="6"/>
      <c r="EZG33" s="6"/>
      <c r="EZN33" s="6"/>
      <c r="EZO33" s="6"/>
      <c r="EZV33" s="6"/>
      <c r="EZW33" s="6"/>
      <c r="FAD33" s="6"/>
      <c r="FAE33" s="6"/>
      <c r="FAL33" s="6"/>
      <c r="FAM33" s="6"/>
      <c r="FAT33" s="6"/>
      <c r="FAU33" s="6"/>
      <c r="FBB33" s="6"/>
      <c r="FBC33" s="6"/>
      <c r="FBJ33" s="6"/>
      <c r="FBK33" s="6"/>
      <c r="FBR33" s="6"/>
      <c r="FBS33" s="6"/>
      <c r="FBZ33" s="6"/>
      <c r="FCA33" s="6"/>
      <c r="FCH33" s="6"/>
      <c r="FCI33" s="6"/>
      <c r="FCP33" s="6"/>
      <c r="FCQ33" s="6"/>
      <c r="FCX33" s="6"/>
      <c r="FCY33" s="6"/>
      <c r="FDF33" s="6"/>
      <c r="FDG33" s="6"/>
      <c r="FDN33" s="6"/>
      <c r="FDO33" s="6"/>
      <c r="FDV33" s="6"/>
      <c r="FDW33" s="6"/>
      <c r="FED33" s="6"/>
      <c r="FEE33" s="6"/>
      <c r="FEL33" s="6"/>
      <c r="FEM33" s="6"/>
      <c r="FET33" s="6"/>
      <c r="FEU33" s="6"/>
      <c r="FFB33" s="6"/>
      <c r="FFC33" s="6"/>
      <c r="FFJ33" s="6"/>
      <c r="FFK33" s="6"/>
      <c r="FFR33" s="6"/>
      <c r="FFS33" s="6"/>
      <c r="FFZ33" s="6"/>
      <c r="FGA33" s="6"/>
      <c r="FGH33" s="6"/>
      <c r="FGI33" s="6"/>
      <c r="FGP33" s="6"/>
      <c r="FGQ33" s="6"/>
      <c r="FGX33" s="6"/>
      <c r="FGY33" s="6"/>
      <c r="FHF33" s="6"/>
      <c r="FHG33" s="6"/>
      <c r="FHN33" s="6"/>
      <c r="FHO33" s="6"/>
      <c r="FHV33" s="6"/>
      <c r="FHW33" s="6"/>
      <c r="FID33" s="6"/>
      <c r="FIE33" s="6"/>
      <c r="FIL33" s="6"/>
      <c r="FIM33" s="6"/>
      <c r="FIT33" s="6"/>
      <c r="FIU33" s="6"/>
      <c r="FJB33" s="6"/>
      <c r="FJC33" s="6"/>
      <c r="FJJ33" s="6"/>
      <c r="FJK33" s="6"/>
      <c r="FJR33" s="6"/>
      <c r="FJS33" s="6"/>
      <c r="FJZ33" s="6"/>
      <c r="FKA33" s="6"/>
      <c r="FKH33" s="6"/>
      <c r="FKI33" s="6"/>
      <c r="FKP33" s="6"/>
      <c r="FKQ33" s="6"/>
      <c r="FKX33" s="6"/>
      <c r="FKY33" s="6"/>
      <c r="FLF33" s="6"/>
      <c r="FLG33" s="6"/>
      <c r="FLN33" s="6"/>
      <c r="FLO33" s="6"/>
      <c r="FLV33" s="6"/>
      <c r="FLW33" s="6"/>
      <c r="FMD33" s="6"/>
      <c r="FME33" s="6"/>
      <c r="FML33" s="6"/>
      <c r="FMM33" s="6"/>
      <c r="FMT33" s="6"/>
      <c r="FMU33" s="6"/>
      <c r="FNB33" s="6"/>
      <c r="FNC33" s="6"/>
      <c r="FNJ33" s="6"/>
      <c r="FNK33" s="6"/>
      <c r="FNR33" s="6"/>
      <c r="FNS33" s="6"/>
      <c r="FNZ33" s="6"/>
      <c r="FOA33" s="6"/>
      <c r="FOH33" s="6"/>
      <c r="FOI33" s="6"/>
      <c r="FOP33" s="6"/>
      <c r="FOQ33" s="6"/>
      <c r="FOX33" s="6"/>
      <c r="FOY33" s="6"/>
      <c r="FPF33" s="6"/>
      <c r="FPG33" s="6"/>
      <c r="FPN33" s="6"/>
      <c r="FPO33" s="6"/>
      <c r="FPV33" s="6"/>
      <c r="FPW33" s="6"/>
      <c r="FQD33" s="6"/>
      <c r="FQE33" s="6"/>
      <c r="FQL33" s="6"/>
      <c r="FQM33" s="6"/>
      <c r="FQT33" s="6"/>
      <c r="FQU33" s="6"/>
      <c r="FRB33" s="6"/>
      <c r="FRC33" s="6"/>
      <c r="FRJ33" s="6"/>
      <c r="FRK33" s="6"/>
      <c r="FRR33" s="6"/>
      <c r="FRS33" s="6"/>
      <c r="FRZ33" s="6"/>
      <c r="FSA33" s="6"/>
      <c r="FSH33" s="6"/>
      <c r="FSI33" s="6"/>
      <c r="FSP33" s="6"/>
      <c r="FSQ33" s="6"/>
      <c r="FSX33" s="6"/>
      <c r="FSY33" s="6"/>
      <c r="FTF33" s="6"/>
      <c r="FTG33" s="6"/>
      <c r="FTN33" s="6"/>
      <c r="FTO33" s="6"/>
      <c r="FTV33" s="6"/>
      <c r="FTW33" s="6"/>
      <c r="FUD33" s="6"/>
      <c r="FUE33" s="6"/>
      <c r="FUL33" s="6"/>
      <c r="FUM33" s="6"/>
      <c r="FUT33" s="6"/>
      <c r="FUU33" s="6"/>
      <c r="FVB33" s="6"/>
      <c r="FVC33" s="6"/>
      <c r="FVJ33" s="6"/>
      <c r="FVK33" s="6"/>
      <c r="FVR33" s="6"/>
      <c r="FVS33" s="6"/>
      <c r="FVZ33" s="6"/>
      <c r="FWA33" s="6"/>
      <c r="FWH33" s="6"/>
      <c r="FWI33" s="6"/>
      <c r="FWP33" s="6"/>
      <c r="FWQ33" s="6"/>
      <c r="FWX33" s="6"/>
      <c r="FWY33" s="6"/>
      <c r="FXF33" s="6"/>
      <c r="FXG33" s="6"/>
      <c r="FXN33" s="6"/>
      <c r="FXO33" s="6"/>
      <c r="FXV33" s="6"/>
      <c r="FXW33" s="6"/>
      <c r="FYD33" s="6"/>
      <c r="FYE33" s="6"/>
      <c r="FYL33" s="6"/>
      <c r="FYM33" s="6"/>
      <c r="FYT33" s="6"/>
      <c r="FYU33" s="6"/>
      <c r="FZB33" s="6"/>
      <c r="FZC33" s="6"/>
      <c r="FZJ33" s="6"/>
      <c r="FZK33" s="6"/>
      <c r="FZR33" s="6"/>
      <c r="FZS33" s="6"/>
      <c r="FZZ33" s="6"/>
      <c r="GAA33" s="6"/>
      <c r="GAH33" s="6"/>
      <c r="GAI33" s="6"/>
      <c r="GAP33" s="6"/>
      <c r="GAQ33" s="6"/>
      <c r="GAX33" s="6"/>
      <c r="GAY33" s="6"/>
      <c r="GBF33" s="6"/>
      <c r="GBG33" s="6"/>
      <c r="GBN33" s="6"/>
      <c r="GBO33" s="6"/>
      <c r="GBV33" s="6"/>
      <c r="GBW33" s="6"/>
      <c r="GCD33" s="6"/>
      <c r="GCE33" s="6"/>
      <c r="GCL33" s="6"/>
      <c r="GCM33" s="6"/>
      <c r="GCT33" s="6"/>
      <c r="GCU33" s="6"/>
      <c r="GDB33" s="6"/>
      <c r="GDC33" s="6"/>
      <c r="GDJ33" s="6"/>
      <c r="GDK33" s="6"/>
      <c r="GDR33" s="6"/>
      <c r="GDS33" s="6"/>
      <c r="GDZ33" s="6"/>
      <c r="GEA33" s="6"/>
      <c r="GEH33" s="6"/>
      <c r="GEI33" s="6"/>
      <c r="GEP33" s="6"/>
      <c r="GEQ33" s="6"/>
      <c r="GEX33" s="6"/>
      <c r="GEY33" s="6"/>
      <c r="GFF33" s="6"/>
      <c r="GFG33" s="6"/>
      <c r="GFN33" s="6"/>
      <c r="GFO33" s="6"/>
      <c r="GFV33" s="6"/>
      <c r="GFW33" s="6"/>
      <c r="GGD33" s="6"/>
      <c r="GGE33" s="6"/>
      <c r="GGL33" s="6"/>
      <c r="GGM33" s="6"/>
      <c r="GGT33" s="6"/>
      <c r="GGU33" s="6"/>
      <c r="GHB33" s="6"/>
      <c r="GHC33" s="6"/>
      <c r="GHJ33" s="6"/>
      <c r="GHK33" s="6"/>
      <c r="GHR33" s="6"/>
      <c r="GHS33" s="6"/>
      <c r="GHZ33" s="6"/>
      <c r="GIA33" s="6"/>
      <c r="GIH33" s="6"/>
      <c r="GII33" s="6"/>
      <c r="GIP33" s="6"/>
      <c r="GIQ33" s="6"/>
      <c r="GIX33" s="6"/>
      <c r="GIY33" s="6"/>
      <c r="GJF33" s="6"/>
      <c r="GJG33" s="6"/>
      <c r="GJN33" s="6"/>
      <c r="GJO33" s="6"/>
      <c r="GJV33" s="6"/>
      <c r="GJW33" s="6"/>
      <c r="GKD33" s="6"/>
      <c r="GKE33" s="6"/>
      <c r="GKL33" s="6"/>
      <c r="GKM33" s="6"/>
      <c r="GKT33" s="6"/>
      <c r="GKU33" s="6"/>
      <c r="GLB33" s="6"/>
      <c r="GLC33" s="6"/>
      <c r="GLJ33" s="6"/>
      <c r="GLK33" s="6"/>
      <c r="GLR33" s="6"/>
      <c r="GLS33" s="6"/>
      <c r="GLZ33" s="6"/>
      <c r="GMA33" s="6"/>
      <c r="GMH33" s="6"/>
      <c r="GMI33" s="6"/>
      <c r="GMP33" s="6"/>
      <c r="GMQ33" s="6"/>
      <c r="GMX33" s="6"/>
      <c r="GMY33" s="6"/>
      <c r="GNF33" s="6"/>
      <c r="GNG33" s="6"/>
      <c r="GNN33" s="6"/>
      <c r="GNO33" s="6"/>
      <c r="GNV33" s="6"/>
      <c r="GNW33" s="6"/>
      <c r="GOD33" s="6"/>
      <c r="GOE33" s="6"/>
      <c r="GOL33" s="6"/>
      <c r="GOM33" s="6"/>
      <c r="GOT33" s="6"/>
      <c r="GOU33" s="6"/>
      <c r="GPB33" s="6"/>
      <c r="GPC33" s="6"/>
      <c r="GPJ33" s="6"/>
      <c r="GPK33" s="6"/>
      <c r="GPR33" s="6"/>
      <c r="GPS33" s="6"/>
      <c r="GPZ33" s="6"/>
      <c r="GQA33" s="6"/>
      <c r="GQH33" s="6"/>
      <c r="GQI33" s="6"/>
      <c r="GQP33" s="6"/>
      <c r="GQQ33" s="6"/>
      <c r="GQX33" s="6"/>
      <c r="GQY33" s="6"/>
      <c r="GRF33" s="6"/>
      <c r="GRG33" s="6"/>
      <c r="GRN33" s="6"/>
      <c r="GRO33" s="6"/>
      <c r="GRV33" s="6"/>
      <c r="GRW33" s="6"/>
      <c r="GSD33" s="6"/>
      <c r="GSE33" s="6"/>
      <c r="GSL33" s="6"/>
      <c r="GSM33" s="6"/>
      <c r="GST33" s="6"/>
      <c r="GSU33" s="6"/>
      <c r="GTB33" s="6"/>
      <c r="GTC33" s="6"/>
      <c r="GTJ33" s="6"/>
      <c r="GTK33" s="6"/>
      <c r="GTR33" s="6"/>
      <c r="GTS33" s="6"/>
      <c r="GTZ33" s="6"/>
      <c r="GUA33" s="6"/>
      <c r="GUH33" s="6"/>
      <c r="GUI33" s="6"/>
      <c r="GUP33" s="6"/>
      <c r="GUQ33" s="6"/>
      <c r="GUX33" s="6"/>
      <c r="GUY33" s="6"/>
      <c r="GVF33" s="6"/>
      <c r="GVG33" s="6"/>
      <c r="GVN33" s="6"/>
      <c r="GVO33" s="6"/>
      <c r="GVV33" s="6"/>
      <c r="GVW33" s="6"/>
      <c r="GWD33" s="6"/>
      <c r="GWE33" s="6"/>
      <c r="GWL33" s="6"/>
      <c r="GWM33" s="6"/>
      <c r="GWT33" s="6"/>
      <c r="GWU33" s="6"/>
      <c r="GXB33" s="6"/>
      <c r="GXC33" s="6"/>
      <c r="GXJ33" s="6"/>
      <c r="GXK33" s="6"/>
      <c r="GXR33" s="6"/>
      <c r="GXS33" s="6"/>
      <c r="GXZ33" s="6"/>
      <c r="GYA33" s="6"/>
      <c r="GYH33" s="6"/>
      <c r="GYI33" s="6"/>
      <c r="GYP33" s="6"/>
      <c r="GYQ33" s="6"/>
      <c r="GYX33" s="6"/>
      <c r="GYY33" s="6"/>
      <c r="GZF33" s="6"/>
      <c r="GZG33" s="6"/>
      <c r="GZN33" s="6"/>
      <c r="GZO33" s="6"/>
      <c r="GZV33" s="6"/>
      <c r="GZW33" s="6"/>
      <c r="HAD33" s="6"/>
      <c r="HAE33" s="6"/>
      <c r="HAL33" s="6"/>
      <c r="HAM33" s="6"/>
      <c r="HAT33" s="6"/>
      <c r="HAU33" s="6"/>
      <c r="HBB33" s="6"/>
      <c r="HBC33" s="6"/>
      <c r="HBJ33" s="6"/>
      <c r="HBK33" s="6"/>
      <c r="HBR33" s="6"/>
      <c r="HBS33" s="6"/>
      <c r="HBZ33" s="6"/>
      <c r="HCA33" s="6"/>
      <c r="HCH33" s="6"/>
      <c r="HCI33" s="6"/>
      <c r="HCP33" s="6"/>
      <c r="HCQ33" s="6"/>
      <c r="HCX33" s="6"/>
      <c r="HCY33" s="6"/>
      <c r="HDF33" s="6"/>
      <c r="HDG33" s="6"/>
      <c r="HDN33" s="6"/>
      <c r="HDO33" s="6"/>
      <c r="HDV33" s="6"/>
      <c r="HDW33" s="6"/>
      <c r="HED33" s="6"/>
      <c r="HEE33" s="6"/>
      <c r="HEL33" s="6"/>
      <c r="HEM33" s="6"/>
      <c r="HET33" s="6"/>
      <c r="HEU33" s="6"/>
      <c r="HFB33" s="6"/>
      <c r="HFC33" s="6"/>
      <c r="HFJ33" s="6"/>
      <c r="HFK33" s="6"/>
      <c r="HFR33" s="6"/>
      <c r="HFS33" s="6"/>
      <c r="HFZ33" s="6"/>
      <c r="HGA33" s="6"/>
      <c r="HGH33" s="6"/>
      <c r="HGI33" s="6"/>
      <c r="HGP33" s="6"/>
      <c r="HGQ33" s="6"/>
      <c r="HGX33" s="6"/>
      <c r="HGY33" s="6"/>
      <c r="HHF33" s="6"/>
      <c r="HHG33" s="6"/>
      <c r="HHN33" s="6"/>
      <c r="HHO33" s="6"/>
      <c r="HHV33" s="6"/>
      <c r="HHW33" s="6"/>
      <c r="HID33" s="6"/>
      <c r="HIE33" s="6"/>
      <c r="HIL33" s="6"/>
      <c r="HIM33" s="6"/>
      <c r="HIT33" s="6"/>
      <c r="HIU33" s="6"/>
      <c r="HJB33" s="6"/>
      <c r="HJC33" s="6"/>
      <c r="HJJ33" s="6"/>
      <c r="HJK33" s="6"/>
      <c r="HJR33" s="6"/>
      <c r="HJS33" s="6"/>
      <c r="HJZ33" s="6"/>
      <c r="HKA33" s="6"/>
      <c r="HKH33" s="6"/>
      <c r="HKI33" s="6"/>
      <c r="HKP33" s="6"/>
      <c r="HKQ33" s="6"/>
      <c r="HKX33" s="6"/>
      <c r="HKY33" s="6"/>
      <c r="HLF33" s="6"/>
      <c r="HLG33" s="6"/>
      <c r="HLN33" s="6"/>
      <c r="HLO33" s="6"/>
      <c r="HLV33" s="6"/>
      <c r="HLW33" s="6"/>
      <c r="HMD33" s="6"/>
      <c r="HME33" s="6"/>
      <c r="HML33" s="6"/>
      <c r="HMM33" s="6"/>
      <c r="HMT33" s="6"/>
      <c r="HMU33" s="6"/>
      <c r="HNB33" s="6"/>
      <c r="HNC33" s="6"/>
      <c r="HNJ33" s="6"/>
      <c r="HNK33" s="6"/>
      <c r="HNR33" s="6"/>
      <c r="HNS33" s="6"/>
      <c r="HNZ33" s="6"/>
      <c r="HOA33" s="6"/>
      <c r="HOH33" s="6"/>
      <c r="HOI33" s="6"/>
      <c r="HOP33" s="6"/>
      <c r="HOQ33" s="6"/>
      <c r="HOX33" s="6"/>
      <c r="HOY33" s="6"/>
      <c r="HPF33" s="6"/>
      <c r="HPG33" s="6"/>
      <c r="HPN33" s="6"/>
      <c r="HPO33" s="6"/>
      <c r="HPV33" s="6"/>
      <c r="HPW33" s="6"/>
      <c r="HQD33" s="6"/>
      <c r="HQE33" s="6"/>
      <c r="HQL33" s="6"/>
      <c r="HQM33" s="6"/>
      <c r="HQT33" s="6"/>
      <c r="HQU33" s="6"/>
      <c r="HRB33" s="6"/>
      <c r="HRC33" s="6"/>
      <c r="HRJ33" s="6"/>
      <c r="HRK33" s="6"/>
      <c r="HRR33" s="6"/>
      <c r="HRS33" s="6"/>
      <c r="HRZ33" s="6"/>
      <c r="HSA33" s="6"/>
      <c r="HSH33" s="6"/>
      <c r="HSI33" s="6"/>
      <c r="HSP33" s="6"/>
      <c r="HSQ33" s="6"/>
      <c r="HSX33" s="6"/>
      <c r="HSY33" s="6"/>
      <c r="HTF33" s="6"/>
      <c r="HTG33" s="6"/>
      <c r="HTN33" s="6"/>
      <c r="HTO33" s="6"/>
      <c r="HTV33" s="6"/>
      <c r="HTW33" s="6"/>
      <c r="HUD33" s="6"/>
      <c r="HUE33" s="6"/>
      <c r="HUL33" s="6"/>
      <c r="HUM33" s="6"/>
      <c r="HUT33" s="6"/>
      <c r="HUU33" s="6"/>
      <c r="HVB33" s="6"/>
      <c r="HVC33" s="6"/>
      <c r="HVJ33" s="6"/>
      <c r="HVK33" s="6"/>
      <c r="HVR33" s="6"/>
      <c r="HVS33" s="6"/>
      <c r="HVZ33" s="6"/>
      <c r="HWA33" s="6"/>
      <c r="HWH33" s="6"/>
      <c r="HWI33" s="6"/>
      <c r="HWP33" s="6"/>
      <c r="HWQ33" s="6"/>
      <c r="HWX33" s="6"/>
      <c r="HWY33" s="6"/>
      <c r="HXF33" s="6"/>
      <c r="HXG33" s="6"/>
      <c r="HXN33" s="6"/>
      <c r="HXO33" s="6"/>
      <c r="HXV33" s="6"/>
      <c r="HXW33" s="6"/>
      <c r="HYD33" s="6"/>
      <c r="HYE33" s="6"/>
      <c r="HYL33" s="6"/>
      <c r="HYM33" s="6"/>
      <c r="HYT33" s="6"/>
      <c r="HYU33" s="6"/>
      <c r="HZB33" s="6"/>
      <c r="HZC33" s="6"/>
      <c r="HZJ33" s="6"/>
      <c r="HZK33" s="6"/>
      <c r="HZR33" s="6"/>
      <c r="HZS33" s="6"/>
      <c r="HZZ33" s="6"/>
      <c r="IAA33" s="6"/>
      <c r="IAH33" s="6"/>
      <c r="IAI33" s="6"/>
      <c r="IAP33" s="6"/>
      <c r="IAQ33" s="6"/>
      <c r="IAX33" s="6"/>
      <c r="IAY33" s="6"/>
      <c r="IBF33" s="6"/>
      <c r="IBG33" s="6"/>
      <c r="IBN33" s="6"/>
      <c r="IBO33" s="6"/>
      <c r="IBV33" s="6"/>
      <c r="IBW33" s="6"/>
      <c r="ICD33" s="6"/>
      <c r="ICE33" s="6"/>
      <c r="ICL33" s="6"/>
      <c r="ICM33" s="6"/>
      <c r="ICT33" s="6"/>
      <c r="ICU33" s="6"/>
      <c r="IDB33" s="6"/>
      <c r="IDC33" s="6"/>
      <c r="IDJ33" s="6"/>
      <c r="IDK33" s="6"/>
      <c r="IDR33" s="6"/>
      <c r="IDS33" s="6"/>
      <c r="IDZ33" s="6"/>
      <c r="IEA33" s="6"/>
      <c r="IEH33" s="6"/>
      <c r="IEI33" s="6"/>
      <c r="IEP33" s="6"/>
      <c r="IEQ33" s="6"/>
      <c r="IEX33" s="6"/>
      <c r="IEY33" s="6"/>
      <c r="IFF33" s="6"/>
      <c r="IFG33" s="6"/>
      <c r="IFN33" s="6"/>
      <c r="IFO33" s="6"/>
      <c r="IFV33" s="6"/>
      <c r="IFW33" s="6"/>
      <c r="IGD33" s="6"/>
      <c r="IGE33" s="6"/>
      <c r="IGL33" s="6"/>
      <c r="IGM33" s="6"/>
      <c r="IGT33" s="6"/>
      <c r="IGU33" s="6"/>
      <c r="IHB33" s="6"/>
      <c r="IHC33" s="6"/>
      <c r="IHJ33" s="6"/>
      <c r="IHK33" s="6"/>
      <c r="IHR33" s="6"/>
      <c r="IHS33" s="6"/>
      <c r="IHZ33" s="6"/>
      <c r="IIA33" s="6"/>
      <c r="IIH33" s="6"/>
      <c r="III33" s="6"/>
      <c r="IIP33" s="6"/>
      <c r="IIQ33" s="6"/>
      <c r="IIX33" s="6"/>
      <c r="IIY33" s="6"/>
      <c r="IJF33" s="6"/>
      <c r="IJG33" s="6"/>
      <c r="IJN33" s="6"/>
      <c r="IJO33" s="6"/>
      <c r="IJV33" s="6"/>
      <c r="IJW33" s="6"/>
      <c r="IKD33" s="6"/>
      <c r="IKE33" s="6"/>
      <c r="IKL33" s="6"/>
      <c r="IKM33" s="6"/>
      <c r="IKT33" s="6"/>
      <c r="IKU33" s="6"/>
      <c r="ILB33" s="6"/>
      <c r="ILC33" s="6"/>
      <c r="ILJ33" s="6"/>
      <c r="ILK33" s="6"/>
      <c r="ILR33" s="6"/>
      <c r="ILS33" s="6"/>
      <c r="ILZ33" s="6"/>
      <c r="IMA33" s="6"/>
      <c r="IMH33" s="6"/>
      <c r="IMI33" s="6"/>
      <c r="IMP33" s="6"/>
      <c r="IMQ33" s="6"/>
      <c r="IMX33" s="6"/>
      <c r="IMY33" s="6"/>
      <c r="INF33" s="6"/>
      <c r="ING33" s="6"/>
      <c r="INN33" s="6"/>
      <c r="INO33" s="6"/>
      <c r="INV33" s="6"/>
      <c r="INW33" s="6"/>
      <c r="IOD33" s="6"/>
      <c r="IOE33" s="6"/>
      <c r="IOL33" s="6"/>
      <c r="IOM33" s="6"/>
      <c r="IOT33" s="6"/>
      <c r="IOU33" s="6"/>
      <c r="IPB33" s="6"/>
      <c r="IPC33" s="6"/>
      <c r="IPJ33" s="6"/>
      <c r="IPK33" s="6"/>
      <c r="IPR33" s="6"/>
      <c r="IPS33" s="6"/>
      <c r="IPZ33" s="6"/>
      <c r="IQA33" s="6"/>
      <c r="IQH33" s="6"/>
      <c r="IQI33" s="6"/>
      <c r="IQP33" s="6"/>
      <c r="IQQ33" s="6"/>
      <c r="IQX33" s="6"/>
      <c r="IQY33" s="6"/>
      <c r="IRF33" s="6"/>
      <c r="IRG33" s="6"/>
      <c r="IRN33" s="6"/>
      <c r="IRO33" s="6"/>
      <c r="IRV33" s="6"/>
      <c r="IRW33" s="6"/>
      <c r="ISD33" s="6"/>
      <c r="ISE33" s="6"/>
      <c r="ISL33" s="6"/>
      <c r="ISM33" s="6"/>
      <c r="IST33" s="6"/>
      <c r="ISU33" s="6"/>
      <c r="ITB33" s="6"/>
      <c r="ITC33" s="6"/>
      <c r="ITJ33" s="6"/>
      <c r="ITK33" s="6"/>
      <c r="ITR33" s="6"/>
      <c r="ITS33" s="6"/>
      <c r="ITZ33" s="6"/>
      <c r="IUA33" s="6"/>
      <c r="IUH33" s="6"/>
      <c r="IUI33" s="6"/>
      <c r="IUP33" s="6"/>
      <c r="IUQ33" s="6"/>
      <c r="IUX33" s="6"/>
      <c r="IUY33" s="6"/>
      <c r="IVF33" s="6"/>
      <c r="IVG33" s="6"/>
      <c r="IVN33" s="6"/>
      <c r="IVO33" s="6"/>
      <c r="IVV33" s="6"/>
      <c r="IVW33" s="6"/>
      <c r="IWD33" s="6"/>
      <c r="IWE33" s="6"/>
      <c r="IWL33" s="6"/>
      <c r="IWM33" s="6"/>
      <c r="IWT33" s="6"/>
      <c r="IWU33" s="6"/>
      <c r="IXB33" s="6"/>
      <c r="IXC33" s="6"/>
      <c r="IXJ33" s="6"/>
      <c r="IXK33" s="6"/>
      <c r="IXR33" s="6"/>
      <c r="IXS33" s="6"/>
      <c r="IXZ33" s="6"/>
      <c r="IYA33" s="6"/>
      <c r="IYH33" s="6"/>
      <c r="IYI33" s="6"/>
      <c r="IYP33" s="6"/>
      <c r="IYQ33" s="6"/>
      <c r="IYX33" s="6"/>
      <c r="IYY33" s="6"/>
      <c r="IZF33" s="6"/>
      <c r="IZG33" s="6"/>
      <c r="IZN33" s="6"/>
      <c r="IZO33" s="6"/>
      <c r="IZV33" s="6"/>
      <c r="IZW33" s="6"/>
      <c r="JAD33" s="6"/>
      <c r="JAE33" s="6"/>
      <c r="JAL33" s="6"/>
      <c r="JAM33" s="6"/>
      <c r="JAT33" s="6"/>
      <c r="JAU33" s="6"/>
      <c r="JBB33" s="6"/>
      <c r="JBC33" s="6"/>
      <c r="JBJ33" s="6"/>
      <c r="JBK33" s="6"/>
      <c r="JBR33" s="6"/>
      <c r="JBS33" s="6"/>
      <c r="JBZ33" s="6"/>
      <c r="JCA33" s="6"/>
      <c r="JCH33" s="6"/>
      <c r="JCI33" s="6"/>
      <c r="JCP33" s="6"/>
      <c r="JCQ33" s="6"/>
      <c r="JCX33" s="6"/>
      <c r="JCY33" s="6"/>
      <c r="JDF33" s="6"/>
      <c r="JDG33" s="6"/>
      <c r="JDN33" s="6"/>
      <c r="JDO33" s="6"/>
      <c r="JDV33" s="6"/>
      <c r="JDW33" s="6"/>
      <c r="JED33" s="6"/>
      <c r="JEE33" s="6"/>
      <c r="JEL33" s="6"/>
      <c r="JEM33" s="6"/>
      <c r="JET33" s="6"/>
      <c r="JEU33" s="6"/>
      <c r="JFB33" s="6"/>
      <c r="JFC33" s="6"/>
      <c r="JFJ33" s="6"/>
      <c r="JFK33" s="6"/>
      <c r="JFR33" s="6"/>
      <c r="JFS33" s="6"/>
      <c r="JFZ33" s="6"/>
      <c r="JGA33" s="6"/>
      <c r="JGH33" s="6"/>
      <c r="JGI33" s="6"/>
      <c r="JGP33" s="6"/>
      <c r="JGQ33" s="6"/>
      <c r="JGX33" s="6"/>
      <c r="JGY33" s="6"/>
      <c r="JHF33" s="6"/>
      <c r="JHG33" s="6"/>
      <c r="JHN33" s="6"/>
      <c r="JHO33" s="6"/>
      <c r="JHV33" s="6"/>
      <c r="JHW33" s="6"/>
      <c r="JID33" s="6"/>
      <c r="JIE33" s="6"/>
      <c r="JIL33" s="6"/>
      <c r="JIM33" s="6"/>
      <c r="JIT33" s="6"/>
      <c r="JIU33" s="6"/>
      <c r="JJB33" s="6"/>
      <c r="JJC33" s="6"/>
      <c r="JJJ33" s="6"/>
      <c r="JJK33" s="6"/>
      <c r="JJR33" s="6"/>
      <c r="JJS33" s="6"/>
      <c r="JJZ33" s="6"/>
      <c r="JKA33" s="6"/>
      <c r="JKH33" s="6"/>
      <c r="JKI33" s="6"/>
      <c r="JKP33" s="6"/>
      <c r="JKQ33" s="6"/>
      <c r="JKX33" s="6"/>
      <c r="JKY33" s="6"/>
      <c r="JLF33" s="6"/>
      <c r="JLG33" s="6"/>
      <c r="JLN33" s="6"/>
      <c r="JLO33" s="6"/>
      <c r="JLV33" s="6"/>
      <c r="JLW33" s="6"/>
      <c r="JMD33" s="6"/>
      <c r="JME33" s="6"/>
      <c r="JML33" s="6"/>
      <c r="JMM33" s="6"/>
      <c r="JMT33" s="6"/>
      <c r="JMU33" s="6"/>
      <c r="JNB33" s="6"/>
      <c r="JNC33" s="6"/>
      <c r="JNJ33" s="6"/>
      <c r="JNK33" s="6"/>
      <c r="JNR33" s="6"/>
      <c r="JNS33" s="6"/>
      <c r="JNZ33" s="6"/>
      <c r="JOA33" s="6"/>
      <c r="JOH33" s="6"/>
      <c r="JOI33" s="6"/>
      <c r="JOP33" s="6"/>
      <c r="JOQ33" s="6"/>
      <c r="JOX33" s="6"/>
      <c r="JOY33" s="6"/>
      <c r="JPF33" s="6"/>
      <c r="JPG33" s="6"/>
      <c r="JPN33" s="6"/>
      <c r="JPO33" s="6"/>
      <c r="JPV33" s="6"/>
      <c r="JPW33" s="6"/>
      <c r="JQD33" s="6"/>
      <c r="JQE33" s="6"/>
      <c r="JQL33" s="6"/>
      <c r="JQM33" s="6"/>
      <c r="JQT33" s="6"/>
      <c r="JQU33" s="6"/>
      <c r="JRB33" s="6"/>
      <c r="JRC33" s="6"/>
      <c r="JRJ33" s="6"/>
      <c r="JRK33" s="6"/>
      <c r="JRR33" s="6"/>
      <c r="JRS33" s="6"/>
      <c r="JRZ33" s="6"/>
      <c r="JSA33" s="6"/>
      <c r="JSH33" s="6"/>
      <c r="JSI33" s="6"/>
      <c r="JSP33" s="6"/>
      <c r="JSQ33" s="6"/>
      <c r="JSX33" s="6"/>
      <c r="JSY33" s="6"/>
      <c r="JTF33" s="6"/>
      <c r="JTG33" s="6"/>
      <c r="JTN33" s="6"/>
      <c r="JTO33" s="6"/>
      <c r="JTV33" s="6"/>
      <c r="JTW33" s="6"/>
      <c r="JUD33" s="6"/>
      <c r="JUE33" s="6"/>
      <c r="JUL33" s="6"/>
      <c r="JUM33" s="6"/>
      <c r="JUT33" s="6"/>
      <c r="JUU33" s="6"/>
      <c r="JVB33" s="6"/>
      <c r="JVC33" s="6"/>
      <c r="JVJ33" s="6"/>
      <c r="JVK33" s="6"/>
      <c r="JVR33" s="6"/>
      <c r="JVS33" s="6"/>
      <c r="JVZ33" s="6"/>
      <c r="JWA33" s="6"/>
      <c r="JWH33" s="6"/>
      <c r="JWI33" s="6"/>
      <c r="JWP33" s="6"/>
      <c r="JWQ33" s="6"/>
      <c r="JWX33" s="6"/>
      <c r="JWY33" s="6"/>
      <c r="JXF33" s="6"/>
      <c r="JXG33" s="6"/>
      <c r="JXN33" s="6"/>
      <c r="JXO33" s="6"/>
      <c r="JXV33" s="6"/>
      <c r="JXW33" s="6"/>
      <c r="JYD33" s="6"/>
      <c r="JYE33" s="6"/>
      <c r="JYL33" s="6"/>
      <c r="JYM33" s="6"/>
      <c r="JYT33" s="6"/>
      <c r="JYU33" s="6"/>
      <c r="JZB33" s="6"/>
      <c r="JZC33" s="6"/>
      <c r="JZJ33" s="6"/>
      <c r="JZK33" s="6"/>
      <c r="JZR33" s="6"/>
      <c r="JZS33" s="6"/>
      <c r="JZZ33" s="6"/>
      <c r="KAA33" s="6"/>
      <c r="KAH33" s="6"/>
      <c r="KAI33" s="6"/>
      <c r="KAP33" s="6"/>
      <c r="KAQ33" s="6"/>
      <c r="KAX33" s="6"/>
      <c r="KAY33" s="6"/>
      <c r="KBF33" s="6"/>
      <c r="KBG33" s="6"/>
      <c r="KBN33" s="6"/>
      <c r="KBO33" s="6"/>
      <c r="KBV33" s="6"/>
      <c r="KBW33" s="6"/>
      <c r="KCD33" s="6"/>
      <c r="KCE33" s="6"/>
      <c r="KCL33" s="6"/>
      <c r="KCM33" s="6"/>
      <c r="KCT33" s="6"/>
      <c r="KCU33" s="6"/>
      <c r="KDB33" s="6"/>
      <c r="KDC33" s="6"/>
      <c r="KDJ33" s="6"/>
      <c r="KDK33" s="6"/>
      <c r="KDR33" s="6"/>
      <c r="KDS33" s="6"/>
      <c r="KDZ33" s="6"/>
      <c r="KEA33" s="6"/>
      <c r="KEH33" s="6"/>
      <c r="KEI33" s="6"/>
      <c r="KEP33" s="6"/>
      <c r="KEQ33" s="6"/>
      <c r="KEX33" s="6"/>
      <c r="KEY33" s="6"/>
      <c r="KFF33" s="6"/>
      <c r="KFG33" s="6"/>
      <c r="KFN33" s="6"/>
      <c r="KFO33" s="6"/>
      <c r="KFV33" s="6"/>
      <c r="KFW33" s="6"/>
      <c r="KGD33" s="6"/>
      <c r="KGE33" s="6"/>
      <c r="KGL33" s="6"/>
      <c r="KGM33" s="6"/>
      <c r="KGT33" s="6"/>
      <c r="KGU33" s="6"/>
      <c r="KHB33" s="6"/>
      <c r="KHC33" s="6"/>
      <c r="KHJ33" s="6"/>
      <c r="KHK33" s="6"/>
      <c r="KHR33" s="6"/>
      <c r="KHS33" s="6"/>
      <c r="KHZ33" s="6"/>
      <c r="KIA33" s="6"/>
      <c r="KIH33" s="6"/>
      <c r="KII33" s="6"/>
      <c r="KIP33" s="6"/>
      <c r="KIQ33" s="6"/>
      <c r="KIX33" s="6"/>
      <c r="KIY33" s="6"/>
      <c r="KJF33" s="6"/>
      <c r="KJG33" s="6"/>
      <c r="KJN33" s="6"/>
      <c r="KJO33" s="6"/>
      <c r="KJV33" s="6"/>
      <c r="KJW33" s="6"/>
      <c r="KKD33" s="6"/>
      <c r="KKE33" s="6"/>
      <c r="KKL33" s="6"/>
      <c r="KKM33" s="6"/>
      <c r="KKT33" s="6"/>
      <c r="KKU33" s="6"/>
      <c r="KLB33" s="6"/>
      <c r="KLC33" s="6"/>
      <c r="KLJ33" s="6"/>
      <c r="KLK33" s="6"/>
      <c r="KLR33" s="6"/>
      <c r="KLS33" s="6"/>
      <c r="KLZ33" s="6"/>
      <c r="KMA33" s="6"/>
      <c r="KMH33" s="6"/>
      <c r="KMI33" s="6"/>
      <c r="KMP33" s="6"/>
      <c r="KMQ33" s="6"/>
      <c r="KMX33" s="6"/>
      <c r="KMY33" s="6"/>
      <c r="KNF33" s="6"/>
      <c r="KNG33" s="6"/>
      <c r="KNN33" s="6"/>
      <c r="KNO33" s="6"/>
      <c r="KNV33" s="6"/>
      <c r="KNW33" s="6"/>
      <c r="KOD33" s="6"/>
      <c r="KOE33" s="6"/>
      <c r="KOL33" s="6"/>
      <c r="KOM33" s="6"/>
      <c r="KOT33" s="6"/>
      <c r="KOU33" s="6"/>
      <c r="KPB33" s="6"/>
      <c r="KPC33" s="6"/>
      <c r="KPJ33" s="6"/>
      <c r="KPK33" s="6"/>
      <c r="KPR33" s="6"/>
      <c r="KPS33" s="6"/>
      <c r="KPZ33" s="6"/>
      <c r="KQA33" s="6"/>
      <c r="KQH33" s="6"/>
      <c r="KQI33" s="6"/>
      <c r="KQP33" s="6"/>
      <c r="KQQ33" s="6"/>
      <c r="KQX33" s="6"/>
      <c r="KQY33" s="6"/>
      <c r="KRF33" s="6"/>
      <c r="KRG33" s="6"/>
      <c r="KRN33" s="6"/>
      <c r="KRO33" s="6"/>
      <c r="KRV33" s="6"/>
      <c r="KRW33" s="6"/>
      <c r="KSD33" s="6"/>
      <c r="KSE33" s="6"/>
      <c r="KSL33" s="6"/>
      <c r="KSM33" s="6"/>
      <c r="KST33" s="6"/>
      <c r="KSU33" s="6"/>
      <c r="KTB33" s="6"/>
      <c r="KTC33" s="6"/>
      <c r="KTJ33" s="6"/>
      <c r="KTK33" s="6"/>
      <c r="KTR33" s="6"/>
      <c r="KTS33" s="6"/>
      <c r="KTZ33" s="6"/>
      <c r="KUA33" s="6"/>
      <c r="KUH33" s="6"/>
      <c r="KUI33" s="6"/>
      <c r="KUP33" s="6"/>
      <c r="KUQ33" s="6"/>
      <c r="KUX33" s="6"/>
      <c r="KUY33" s="6"/>
      <c r="KVF33" s="6"/>
      <c r="KVG33" s="6"/>
      <c r="KVN33" s="6"/>
      <c r="KVO33" s="6"/>
      <c r="KVV33" s="6"/>
      <c r="KVW33" s="6"/>
      <c r="KWD33" s="6"/>
      <c r="KWE33" s="6"/>
      <c r="KWL33" s="6"/>
      <c r="KWM33" s="6"/>
      <c r="KWT33" s="6"/>
      <c r="KWU33" s="6"/>
      <c r="KXB33" s="6"/>
      <c r="KXC33" s="6"/>
      <c r="KXJ33" s="6"/>
      <c r="KXK33" s="6"/>
      <c r="KXR33" s="6"/>
      <c r="KXS33" s="6"/>
      <c r="KXZ33" s="6"/>
      <c r="KYA33" s="6"/>
      <c r="KYH33" s="6"/>
      <c r="KYI33" s="6"/>
      <c r="KYP33" s="6"/>
      <c r="KYQ33" s="6"/>
      <c r="KYX33" s="6"/>
      <c r="KYY33" s="6"/>
      <c r="KZF33" s="6"/>
      <c r="KZG33" s="6"/>
      <c r="KZN33" s="6"/>
      <c r="KZO33" s="6"/>
      <c r="KZV33" s="6"/>
      <c r="KZW33" s="6"/>
      <c r="LAD33" s="6"/>
      <c r="LAE33" s="6"/>
      <c r="LAL33" s="6"/>
      <c r="LAM33" s="6"/>
      <c r="LAT33" s="6"/>
      <c r="LAU33" s="6"/>
      <c r="LBB33" s="6"/>
      <c r="LBC33" s="6"/>
      <c r="LBJ33" s="6"/>
      <c r="LBK33" s="6"/>
      <c r="LBR33" s="6"/>
      <c r="LBS33" s="6"/>
      <c r="LBZ33" s="6"/>
      <c r="LCA33" s="6"/>
      <c r="LCH33" s="6"/>
      <c r="LCI33" s="6"/>
      <c r="LCP33" s="6"/>
      <c r="LCQ33" s="6"/>
      <c r="LCX33" s="6"/>
      <c r="LCY33" s="6"/>
      <c r="LDF33" s="6"/>
      <c r="LDG33" s="6"/>
      <c r="LDN33" s="6"/>
      <c r="LDO33" s="6"/>
      <c r="LDV33" s="6"/>
      <c r="LDW33" s="6"/>
      <c r="LED33" s="6"/>
      <c r="LEE33" s="6"/>
      <c r="LEL33" s="6"/>
      <c r="LEM33" s="6"/>
      <c r="LET33" s="6"/>
      <c r="LEU33" s="6"/>
      <c r="LFB33" s="6"/>
      <c r="LFC33" s="6"/>
      <c r="LFJ33" s="6"/>
      <c r="LFK33" s="6"/>
      <c r="LFR33" s="6"/>
      <c r="LFS33" s="6"/>
      <c r="LFZ33" s="6"/>
      <c r="LGA33" s="6"/>
      <c r="LGH33" s="6"/>
      <c r="LGI33" s="6"/>
      <c r="LGP33" s="6"/>
      <c r="LGQ33" s="6"/>
      <c r="LGX33" s="6"/>
      <c r="LGY33" s="6"/>
      <c r="LHF33" s="6"/>
      <c r="LHG33" s="6"/>
      <c r="LHN33" s="6"/>
      <c r="LHO33" s="6"/>
      <c r="LHV33" s="6"/>
      <c r="LHW33" s="6"/>
      <c r="LID33" s="6"/>
      <c r="LIE33" s="6"/>
      <c r="LIL33" s="6"/>
      <c r="LIM33" s="6"/>
      <c r="LIT33" s="6"/>
      <c r="LIU33" s="6"/>
      <c r="LJB33" s="6"/>
      <c r="LJC33" s="6"/>
      <c r="LJJ33" s="6"/>
      <c r="LJK33" s="6"/>
      <c r="LJR33" s="6"/>
      <c r="LJS33" s="6"/>
      <c r="LJZ33" s="6"/>
      <c r="LKA33" s="6"/>
      <c r="LKH33" s="6"/>
      <c r="LKI33" s="6"/>
      <c r="LKP33" s="6"/>
      <c r="LKQ33" s="6"/>
      <c r="LKX33" s="6"/>
      <c r="LKY33" s="6"/>
      <c r="LLF33" s="6"/>
      <c r="LLG33" s="6"/>
      <c r="LLN33" s="6"/>
      <c r="LLO33" s="6"/>
      <c r="LLV33" s="6"/>
      <c r="LLW33" s="6"/>
      <c r="LMD33" s="6"/>
      <c r="LME33" s="6"/>
      <c r="LML33" s="6"/>
      <c r="LMM33" s="6"/>
      <c r="LMT33" s="6"/>
      <c r="LMU33" s="6"/>
      <c r="LNB33" s="6"/>
      <c r="LNC33" s="6"/>
      <c r="LNJ33" s="6"/>
      <c r="LNK33" s="6"/>
      <c r="LNR33" s="6"/>
      <c r="LNS33" s="6"/>
      <c r="LNZ33" s="6"/>
      <c r="LOA33" s="6"/>
      <c r="LOH33" s="6"/>
      <c r="LOI33" s="6"/>
      <c r="LOP33" s="6"/>
      <c r="LOQ33" s="6"/>
      <c r="LOX33" s="6"/>
      <c r="LOY33" s="6"/>
      <c r="LPF33" s="6"/>
      <c r="LPG33" s="6"/>
      <c r="LPN33" s="6"/>
      <c r="LPO33" s="6"/>
      <c r="LPV33" s="6"/>
      <c r="LPW33" s="6"/>
      <c r="LQD33" s="6"/>
      <c r="LQE33" s="6"/>
      <c r="LQL33" s="6"/>
      <c r="LQM33" s="6"/>
      <c r="LQT33" s="6"/>
      <c r="LQU33" s="6"/>
      <c r="LRB33" s="6"/>
      <c r="LRC33" s="6"/>
      <c r="LRJ33" s="6"/>
      <c r="LRK33" s="6"/>
      <c r="LRR33" s="6"/>
      <c r="LRS33" s="6"/>
      <c r="LRZ33" s="6"/>
      <c r="LSA33" s="6"/>
      <c r="LSH33" s="6"/>
      <c r="LSI33" s="6"/>
      <c r="LSP33" s="6"/>
      <c r="LSQ33" s="6"/>
      <c r="LSX33" s="6"/>
      <c r="LSY33" s="6"/>
      <c r="LTF33" s="6"/>
      <c r="LTG33" s="6"/>
      <c r="LTN33" s="6"/>
      <c r="LTO33" s="6"/>
      <c r="LTV33" s="6"/>
      <c r="LTW33" s="6"/>
      <c r="LUD33" s="6"/>
      <c r="LUE33" s="6"/>
      <c r="LUL33" s="6"/>
      <c r="LUM33" s="6"/>
      <c r="LUT33" s="6"/>
      <c r="LUU33" s="6"/>
      <c r="LVB33" s="6"/>
      <c r="LVC33" s="6"/>
      <c r="LVJ33" s="6"/>
      <c r="LVK33" s="6"/>
      <c r="LVR33" s="6"/>
      <c r="LVS33" s="6"/>
      <c r="LVZ33" s="6"/>
      <c r="LWA33" s="6"/>
      <c r="LWH33" s="6"/>
      <c r="LWI33" s="6"/>
      <c r="LWP33" s="6"/>
      <c r="LWQ33" s="6"/>
      <c r="LWX33" s="6"/>
      <c r="LWY33" s="6"/>
      <c r="LXF33" s="6"/>
      <c r="LXG33" s="6"/>
      <c r="LXN33" s="6"/>
      <c r="LXO33" s="6"/>
      <c r="LXV33" s="6"/>
      <c r="LXW33" s="6"/>
      <c r="LYD33" s="6"/>
      <c r="LYE33" s="6"/>
      <c r="LYL33" s="6"/>
      <c r="LYM33" s="6"/>
      <c r="LYT33" s="6"/>
      <c r="LYU33" s="6"/>
      <c r="LZB33" s="6"/>
      <c r="LZC33" s="6"/>
      <c r="LZJ33" s="6"/>
      <c r="LZK33" s="6"/>
      <c r="LZR33" s="6"/>
      <c r="LZS33" s="6"/>
      <c r="LZZ33" s="6"/>
      <c r="MAA33" s="6"/>
      <c r="MAH33" s="6"/>
      <c r="MAI33" s="6"/>
      <c r="MAP33" s="6"/>
      <c r="MAQ33" s="6"/>
      <c r="MAX33" s="6"/>
      <c r="MAY33" s="6"/>
      <c r="MBF33" s="6"/>
      <c r="MBG33" s="6"/>
      <c r="MBN33" s="6"/>
      <c r="MBO33" s="6"/>
      <c r="MBV33" s="6"/>
      <c r="MBW33" s="6"/>
      <c r="MCD33" s="6"/>
      <c r="MCE33" s="6"/>
      <c r="MCL33" s="6"/>
      <c r="MCM33" s="6"/>
      <c r="MCT33" s="6"/>
      <c r="MCU33" s="6"/>
      <c r="MDB33" s="6"/>
      <c r="MDC33" s="6"/>
      <c r="MDJ33" s="6"/>
      <c r="MDK33" s="6"/>
      <c r="MDR33" s="6"/>
      <c r="MDS33" s="6"/>
      <c r="MDZ33" s="6"/>
      <c r="MEA33" s="6"/>
      <c r="MEH33" s="6"/>
      <c r="MEI33" s="6"/>
      <c r="MEP33" s="6"/>
      <c r="MEQ33" s="6"/>
      <c r="MEX33" s="6"/>
      <c r="MEY33" s="6"/>
      <c r="MFF33" s="6"/>
      <c r="MFG33" s="6"/>
      <c r="MFN33" s="6"/>
      <c r="MFO33" s="6"/>
      <c r="MFV33" s="6"/>
      <c r="MFW33" s="6"/>
      <c r="MGD33" s="6"/>
      <c r="MGE33" s="6"/>
      <c r="MGL33" s="6"/>
      <c r="MGM33" s="6"/>
      <c r="MGT33" s="6"/>
      <c r="MGU33" s="6"/>
      <c r="MHB33" s="6"/>
      <c r="MHC33" s="6"/>
      <c r="MHJ33" s="6"/>
      <c r="MHK33" s="6"/>
      <c r="MHR33" s="6"/>
      <c r="MHS33" s="6"/>
      <c r="MHZ33" s="6"/>
      <c r="MIA33" s="6"/>
      <c r="MIH33" s="6"/>
      <c r="MII33" s="6"/>
      <c r="MIP33" s="6"/>
      <c r="MIQ33" s="6"/>
      <c r="MIX33" s="6"/>
      <c r="MIY33" s="6"/>
      <c r="MJF33" s="6"/>
      <c r="MJG33" s="6"/>
      <c r="MJN33" s="6"/>
      <c r="MJO33" s="6"/>
      <c r="MJV33" s="6"/>
      <c r="MJW33" s="6"/>
      <c r="MKD33" s="6"/>
      <c r="MKE33" s="6"/>
      <c r="MKL33" s="6"/>
      <c r="MKM33" s="6"/>
      <c r="MKT33" s="6"/>
      <c r="MKU33" s="6"/>
      <c r="MLB33" s="6"/>
      <c r="MLC33" s="6"/>
      <c r="MLJ33" s="6"/>
      <c r="MLK33" s="6"/>
      <c r="MLR33" s="6"/>
      <c r="MLS33" s="6"/>
      <c r="MLZ33" s="6"/>
      <c r="MMA33" s="6"/>
      <c r="MMH33" s="6"/>
      <c r="MMI33" s="6"/>
      <c r="MMP33" s="6"/>
      <c r="MMQ33" s="6"/>
      <c r="MMX33" s="6"/>
      <c r="MMY33" s="6"/>
      <c r="MNF33" s="6"/>
      <c r="MNG33" s="6"/>
      <c r="MNN33" s="6"/>
      <c r="MNO33" s="6"/>
      <c r="MNV33" s="6"/>
      <c r="MNW33" s="6"/>
      <c r="MOD33" s="6"/>
      <c r="MOE33" s="6"/>
      <c r="MOL33" s="6"/>
      <c r="MOM33" s="6"/>
      <c r="MOT33" s="6"/>
      <c r="MOU33" s="6"/>
      <c r="MPB33" s="6"/>
      <c r="MPC33" s="6"/>
      <c r="MPJ33" s="6"/>
      <c r="MPK33" s="6"/>
      <c r="MPR33" s="6"/>
      <c r="MPS33" s="6"/>
      <c r="MPZ33" s="6"/>
      <c r="MQA33" s="6"/>
      <c r="MQH33" s="6"/>
      <c r="MQI33" s="6"/>
      <c r="MQP33" s="6"/>
      <c r="MQQ33" s="6"/>
      <c r="MQX33" s="6"/>
      <c r="MQY33" s="6"/>
      <c r="MRF33" s="6"/>
      <c r="MRG33" s="6"/>
      <c r="MRN33" s="6"/>
      <c r="MRO33" s="6"/>
      <c r="MRV33" s="6"/>
      <c r="MRW33" s="6"/>
      <c r="MSD33" s="6"/>
      <c r="MSE33" s="6"/>
      <c r="MSL33" s="6"/>
      <c r="MSM33" s="6"/>
      <c r="MST33" s="6"/>
      <c r="MSU33" s="6"/>
      <c r="MTB33" s="6"/>
      <c r="MTC33" s="6"/>
      <c r="MTJ33" s="6"/>
      <c r="MTK33" s="6"/>
      <c r="MTR33" s="6"/>
      <c r="MTS33" s="6"/>
      <c r="MTZ33" s="6"/>
      <c r="MUA33" s="6"/>
      <c r="MUH33" s="6"/>
      <c r="MUI33" s="6"/>
      <c r="MUP33" s="6"/>
      <c r="MUQ33" s="6"/>
      <c r="MUX33" s="6"/>
      <c r="MUY33" s="6"/>
      <c r="MVF33" s="6"/>
      <c r="MVG33" s="6"/>
      <c r="MVN33" s="6"/>
      <c r="MVO33" s="6"/>
      <c r="MVV33" s="6"/>
      <c r="MVW33" s="6"/>
      <c r="MWD33" s="6"/>
      <c r="MWE33" s="6"/>
      <c r="MWL33" s="6"/>
      <c r="MWM33" s="6"/>
      <c r="MWT33" s="6"/>
      <c r="MWU33" s="6"/>
      <c r="MXB33" s="6"/>
      <c r="MXC33" s="6"/>
      <c r="MXJ33" s="6"/>
      <c r="MXK33" s="6"/>
      <c r="MXR33" s="6"/>
      <c r="MXS33" s="6"/>
      <c r="MXZ33" s="6"/>
      <c r="MYA33" s="6"/>
      <c r="MYH33" s="6"/>
      <c r="MYI33" s="6"/>
      <c r="MYP33" s="6"/>
      <c r="MYQ33" s="6"/>
      <c r="MYX33" s="6"/>
      <c r="MYY33" s="6"/>
      <c r="MZF33" s="6"/>
      <c r="MZG33" s="6"/>
      <c r="MZN33" s="6"/>
      <c r="MZO33" s="6"/>
      <c r="MZV33" s="6"/>
      <c r="MZW33" s="6"/>
      <c r="NAD33" s="6"/>
      <c r="NAE33" s="6"/>
      <c r="NAL33" s="6"/>
      <c r="NAM33" s="6"/>
      <c r="NAT33" s="6"/>
      <c r="NAU33" s="6"/>
      <c r="NBB33" s="6"/>
      <c r="NBC33" s="6"/>
      <c r="NBJ33" s="6"/>
      <c r="NBK33" s="6"/>
      <c r="NBR33" s="6"/>
      <c r="NBS33" s="6"/>
      <c r="NBZ33" s="6"/>
      <c r="NCA33" s="6"/>
      <c r="NCH33" s="6"/>
      <c r="NCI33" s="6"/>
      <c r="NCP33" s="6"/>
      <c r="NCQ33" s="6"/>
      <c r="NCX33" s="6"/>
      <c r="NCY33" s="6"/>
      <c r="NDF33" s="6"/>
      <c r="NDG33" s="6"/>
      <c r="NDN33" s="6"/>
      <c r="NDO33" s="6"/>
      <c r="NDV33" s="6"/>
      <c r="NDW33" s="6"/>
      <c r="NED33" s="6"/>
      <c r="NEE33" s="6"/>
      <c r="NEL33" s="6"/>
      <c r="NEM33" s="6"/>
      <c r="NET33" s="6"/>
      <c r="NEU33" s="6"/>
      <c r="NFB33" s="6"/>
      <c r="NFC33" s="6"/>
      <c r="NFJ33" s="6"/>
      <c r="NFK33" s="6"/>
      <c r="NFR33" s="6"/>
      <c r="NFS33" s="6"/>
      <c r="NFZ33" s="6"/>
      <c r="NGA33" s="6"/>
      <c r="NGH33" s="6"/>
      <c r="NGI33" s="6"/>
      <c r="NGP33" s="6"/>
      <c r="NGQ33" s="6"/>
      <c r="NGX33" s="6"/>
      <c r="NGY33" s="6"/>
      <c r="NHF33" s="6"/>
      <c r="NHG33" s="6"/>
      <c r="NHN33" s="6"/>
      <c r="NHO33" s="6"/>
      <c r="NHV33" s="6"/>
      <c r="NHW33" s="6"/>
      <c r="NID33" s="6"/>
      <c r="NIE33" s="6"/>
      <c r="NIL33" s="6"/>
      <c r="NIM33" s="6"/>
      <c r="NIT33" s="6"/>
      <c r="NIU33" s="6"/>
      <c r="NJB33" s="6"/>
      <c r="NJC33" s="6"/>
      <c r="NJJ33" s="6"/>
      <c r="NJK33" s="6"/>
      <c r="NJR33" s="6"/>
      <c r="NJS33" s="6"/>
      <c r="NJZ33" s="6"/>
      <c r="NKA33" s="6"/>
      <c r="NKH33" s="6"/>
      <c r="NKI33" s="6"/>
      <c r="NKP33" s="6"/>
      <c r="NKQ33" s="6"/>
      <c r="NKX33" s="6"/>
      <c r="NKY33" s="6"/>
      <c r="NLF33" s="6"/>
      <c r="NLG33" s="6"/>
      <c r="NLN33" s="6"/>
      <c r="NLO33" s="6"/>
      <c r="NLV33" s="6"/>
      <c r="NLW33" s="6"/>
      <c r="NMD33" s="6"/>
      <c r="NME33" s="6"/>
      <c r="NML33" s="6"/>
      <c r="NMM33" s="6"/>
      <c r="NMT33" s="6"/>
      <c r="NMU33" s="6"/>
      <c r="NNB33" s="6"/>
      <c r="NNC33" s="6"/>
      <c r="NNJ33" s="6"/>
      <c r="NNK33" s="6"/>
      <c r="NNR33" s="6"/>
      <c r="NNS33" s="6"/>
      <c r="NNZ33" s="6"/>
      <c r="NOA33" s="6"/>
      <c r="NOH33" s="6"/>
      <c r="NOI33" s="6"/>
      <c r="NOP33" s="6"/>
      <c r="NOQ33" s="6"/>
      <c r="NOX33" s="6"/>
      <c r="NOY33" s="6"/>
      <c r="NPF33" s="6"/>
      <c r="NPG33" s="6"/>
      <c r="NPN33" s="6"/>
      <c r="NPO33" s="6"/>
      <c r="NPV33" s="6"/>
      <c r="NPW33" s="6"/>
      <c r="NQD33" s="6"/>
      <c r="NQE33" s="6"/>
      <c r="NQL33" s="6"/>
      <c r="NQM33" s="6"/>
      <c r="NQT33" s="6"/>
      <c r="NQU33" s="6"/>
      <c r="NRB33" s="6"/>
      <c r="NRC33" s="6"/>
      <c r="NRJ33" s="6"/>
      <c r="NRK33" s="6"/>
      <c r="NRR33" s="6"/>
      <c r="NRS33" s="6"/>
      <c r="NRZ33" s="6"/>
      <c r="NSA33" s="6"/>
      <c r="NSH33" s="6"/>
      <c r="NSI33" s="6"/>
      <c r="NSP33" s="6"/>
      <c r="NSQ33" s="6"/>
      <c r="NSX33" s="6"/>
      <c r="NSY33" s="6"/>
      <c r="NTF33" s="6"/>
      <c r="NTG33" s="6"/>
      <c r="NTN33" s="6"/>
      <c r="NTO33" s="6"/>
      <c r="NTV33" s="6"/>
      <c r="NTW33" s="6"/>
      <c r="NUD33" s="6"/>
      <c r="NUE33" s="6"/>
      <c r="NUL33" s="6"/>
      <c r="NUM33" s="6"/>
      <c r="NUT33" s="6"/>
      <c r="NUU33" s="6"/>
      <c r="NVB33" s="6"/>
      <c r="NVC33" s="6"/>
      <c r="NVJ33" s="6"/>
      <c r="NVK33" s="6"/>
      <c r="NVR33" s="6"/>
      <c r="NVS33" s="6"/>
      <c r="NVZ33" s="6"/>
      <c r="NWA33" s="6"/>
      <c r="NWH33" s="6"/>
      <c r="NWI33" s="6"/>
      <c r="NWP33" s="6"/>
      <c r="NWQ33" s="6"/>
      <c r="NWX33" s="6"/>
      <c r="NWY33" s="6"/>
      <c r="NXF33" s="6"/>
      <c r="NXG33" s="6"/>
      <c r="NXN33" s="6"/>
      <c r="NXO33" s="6"/>
      <c r="NXV33" s="6"/>
      <c r="NXW33" s="6"/>
      <c r="NYD33" s="6"/>
      <c r="NYE33" s="6"/>
      <c r="NYL33" s="6"/>
      <c r="NYM33" s="6"/>
      <c r="NYT33" s="6"/>
      <c r="NYU33" s="6"/>
      <c r="NZB33" s="6"/>
      <c r="NZC33" s="6"/>
      <c r="NZJ33" s="6"/>
      <c r="NZK33" s="6"/>
      <c r="NZR33" s="6"/>
      <c r="NZS33" s="6"/>
      <c r="NZZ33" s="6"/>
      <c r="OAA33" s="6"/>
      <c r="OAH33" s="6"/>
      <c r="OAI33" s="6"/>
      <c r="OAP33" s="6"/>
      <c r="OAQ33" s="6"/>
      <c r="OAX33" s="6"/>
      <c r="OAY33" s="6"/>
      <c r="OBF33" s="6"/>
      <c r="OBG33" s="6"/>
      <c r="OBN33" s="6"/>
      <c r="OBO33" s="6"/>
      <c r="OBV33" s="6"/>
      <c r="OBW33" s="6"/>
      <c r="OCD33" s="6"/>
      <c r="OCE33" s="6"/>
      <c r="OCL33" s="6"/>
      <c r="OCM33" s="6"/>
      <c r="OCT33" s="6"/>
      <c r="OCU33" s="6"/>
      <c r="ODB33" s="6"/>
      <c r="ODC33" s="6"/>
      <c r="ODJ33" s="6"/>
      <c r="ODK33" s="6"/>
      <c r="ODR33" s="6"/>
      <c r="ODS33" s="6"/>
      <c r="ODZ33" s="6"/>
      <c r="OEA33" s="6"/>
      <c r="OEH33" s="6"/>
      <c r="OEI33" s="6"/>
      <c r="OEP33" s="6"/>
      <c r="OEQ33" s="6"/>
      <c r="OEX33" s="6"/>
      <c r="OEY33" s="6"/>
      <c r="OFF33" s="6"/>
      <c r="OFG33" s="6"/>
      <c r="OFN33" s="6"/>
      <c r="OFO33" s="6"/>
      <c r="OFV33" s="6"/>
      <c r="OFW33" s="6"/>
      <c r="OGD33" s="6"/>
      <c r="OGE33" s="6"/>
      <c r="OGL33" s="6"/>
      <c r="OGM33" s="6"/>
      <c r="OGT33" s="6"/>
      <c r="OGU33" s="6"/>
      <c r="OHB33" s="6"/>
      <c r="OHC33" s="6"/>
      <c r="OHJ33" s="6"/>
      <c r="OHK33" s="6"/>
      <c r="OHR33" s="6"/>
      <c r="OHS33" s="6"/>
      <c r="OHZ33" s="6"/>
      <c r="OIA33" s="6"/>
      <c r="OIH33" s="6"/>
      <c r="OII33" s="6"/>
      <c r="OIP33" s="6"/>
      <c r="OIQ33" s="6"/>
      <c r="OIX33" s="6"/>
      <c r="OIY33" s="6"/>
      <c r="OJF33" s="6"/>
      <c r="OJG33" s="6"/>
      <c r="OJN33" s="6"/>
      <c r="OJO33" s="6"/>
      <c r="OJV33" s="6"/>
      <c r="OJW33" s="6"/>
      <c r="OKD33" s="6"/>
      <c r="OKE33" s="6"/>
      <c r="OKL33" s="6"/>
      <c r="OKM33" s="6"/>
      <c r="OKT33" s="6"/>
      <c r="OKU33" s="6"/>
      <c r="OLB33" s="6"/>
      <c r="OLC33" s="6"/>
      <c r="OLJ33" s="6"/>
      <c r="OLK33" s="6"/>
      <c r="OLR33" s="6"/>
      <c r="OLS33" s="6"/>
      <c r="OLZ33" s="6"/>
      <c r="OMA33" s="6"/>
      <c r="OMH33" s="6"/>
      <c r="OMI33" s="6"/>
      <c r="OMP33" s="6"/>
      <c r="OMQ33" s="6"/>
      <c r="OMX33" s="6"/>
      <c r="OMY33" s="6"/>
      <c r="ONF33" s="6"/>
      <c r="ONG33" s="6"/>
      <c r="ONN33" s="6"/>
      <c r="ONO33" s="6"/>
      <c r="ONV33" s="6"/>
      <c r="ONW33" s="6"/>
      <c r="OOD33" s="6"/>
      <c r="OOE33" s="6"/>
      <c r="OOL33" s="6"/>
      <c r="OOM33" s="6"/>
      <c r="OOT33" s="6"/>
      <c r="OOU33" s="6"/>
      <c r="OPB33" s="6"/>
      <c r="OPC33" s="6"/>
      <c r="OPJ33" s="6"/>
      <c r="OPK33" s="6"/>
      <c r="OPR33" s="6"/>
      <c r="OPS33" s="6"/>
      <c r="OPZ33" s="6"/>
      <c r="OQA33" s="6"/>
      <c r="OQH33" s="6"/>
      <c r="OQI33" s="6"/>
      <c r="OQP33" s="6"/>
      <c r="OQQ33" s="6"/>
      <c r="OQX33" s="6"/>
      <c r="OQY33" s="6"/>
      <c r="ORF33" s="6"/>
      <c r="ORG33" s="6"/>
      <c r="ORN33" s="6"/>
      <c r="ORO33" s="6"/>
      <c r="ORV33" s="6"/>
      <c r="ORW33" s="6"/>
      <c r="OSD33" s="6"/>
      <c r="OSE33" s="6"/>
      <c r="OSL33" s="6"/>
      <c r="OSM33" s="6"/>
      <c r="OST33" s="6"/>
      <c r="OSU33" s="6"/>
      <c r="OTB33" s="6"/>
      <c r="OTC33" s="6"/>
      <c r="OTJ33" s="6"/>
      <c r="OTK33" s="6"/>
      <c r="OTR33" s="6"/>
      <c r="OTS33" s="6"/>
      <c r="OTZ33" s="6"/>
      <c r="OUA33" s="6"/>
      <c r="OUH33" s="6"/>
      <c r="OUI33" s="6"/>
      <c r="OUP33" s="6"/>
      <c r="OUQ33" s="6"/>
      <c r="OUX33" s="6"/>
      <c r="OUY33" s="6"/>
      <c r="OVF33" s="6"/>
      <c r="OVG33" s="6"/>
      <c r="OVN33" s="6"/>
      <c r="OVO33" s="6"/>
      <c r="OVV33" s="6"/>
      <c r="OVW33" s="6"/>
      <c r="OWD33" s="6"/>
      <c r="OWE33" s="6"/>
      <c r="OWL33" s="6"/>
      <c r="OWM33" s="6"/>
      <c r="OWT33" s="6"/>
      <c r="OWU33" s="6"/>
      <c r="OXB33" s="6"/>
      <c r="OXC33" s="6"/>
      <c r="OXJ33" s="6"/>
      <c r="OXK33" s="6"/>
      <c r="OXR33" s="6"/>
      <c r="OXS33" s="6"/>
      <c r="OXZ33" s="6"/>
      <c r="OYA33" s="6"/>
      <c r="OYH33" s="6"/>
      <c r="OYI33" s="6"/>
      <c r="OYP33" s="6"/>
      <c r="OYQ33" s="6"/>
      <c r="OYX33" s="6"/>
      <c r="OYY33" s="6"/>
      <c r="OZF33" s="6"/>
      <c r="OZG33" s="6"/>
      <c r="OZN33" s="6"/>
      <c r="OZO33" s="6"/>
      <c r="OZV33" s="6"/>
      <c r="OZW33" s="6"/>
      <c r="PAD33" s="6"/>
      <c r="PAE33" s="6"/>
      <c r="PAL33" s="6"/>
      <c r="PAM33" s="6"/>
      <c r="PAT33" s="6"/>
      <c r="PAU33" s="6"/>
      <c r="PBB33" s="6"/>
      <c r="PBC33" s="6"/>
      <c r="PBJ33" s="6"/>
      <c r="PBK33" s="6"/>
      <c r="PBR33" s="6"/>
      <c r="PBS33" s="6"/>
      <c r="PBZ33" s="6"/>
      <c r="PCA33" s="6"/>
      <c r="PCH33" s="6"/>
      <c r="PCI33" s="6"/>
      <c r="PCP33" s="6"/>
      <c r="PCQ33" s="6"/>
      <c r="PCX33" s="6"/>
      <c r="PCY33" s="6"/>
      <c r="PDF33" s="6"/>
      <c r="PDG33" s="6"/>
      <c r="PDN33" s="6"/>
      <c r="PDO33" s="6"/>
      <c r="PDV33" s="6"/>
      <c r="PDW33" s="6"/>
      <c r="PED33" s="6"/>
      <c r="PEE33" s="6"/>
      <c r="PEL33" s="6"/>
      <c r="PEM33" s="6"/>
      <c r="PET33" s="6"/>
      <c r="PEU33" s="6"/>
      <c r="PFB33" s="6"/>
      <c r="PFC33" s="6"/>
      <c r="PFJ33" s="6"/>
      <c r="PFK33" s="6"/>
      <c r="PFR33" s="6"/>
      <c r="PFS33" s="6"/>
      <c r="PFZ33" s="6"/>
      <c r="PGA33" s="6"/>
      <c r="PGH33" s="6"/>
      <c r="PGI33" s="6"/>
      <c r="PGP33" s="6"/>
      <c r="PGQ33" s="6"/>
      <c r="PGX33" s="6"/>
      <c r="PGY33" s="6"/>
      <c r="PHF33" s="6"/>
      <c r="PHG33" s="6"/>
      <c r="PHN33" s="6"/>
      <c r="PHO33" s="6"/>
      <c r="PHV33" s="6"/>
      <c r="PHW33" s="6"/>
      <c r="PID33" s="6"/>
      <c r="PIE33" s="6"/>
      <c r="PIL33" s="6"/>
      <c r="PIM33" s="6"/>
      <c r="PIT33" s="6"/>
      <c r="PIU33" s="6"/>
      <c r="PJB33" s="6"/>
      <c r="PJC33" s="6"/>
      <c r="PJJ33" s="6"/>
      <c r="PJK33" s="6"/>
      <c r="PJR33" s="6"/>
      <c r="PJS33" s="6"/>
      <c r="PJZ33" s="6"/>
      <c r="PKA33" s="6"/>
      <c r="PKH33" s="6"/>
      <c r="PKI33" s="6"/>
      <c r="PKP33" s="6"/>
      <c r="PKQ33" s="6"/>
      <c r="PKX33" s="6"/>
      <c r="PKY33" s="6"/>
      <c r="PLF33" s="6"/>
      <c r="PLG33" s="6"/>
      <c r="PLN33" s="6"/>
      <c r="PLO33" s="6"/>
      <c r="PLV33" s="6"/>
      <c r="PLW33" s="6"/>
      <c r="PMD33" s="6"/>
      <c r="PME33" s="6"/>
      <c r="PML33" s="6"/>
      <c r="PMM33" s="6"/>
      <c r="PMT33" s="6"/>
      <c r="PMU33" s="6"/>
      <c r="PNB33" s="6"/>
      <c r="PNC33" s="6"/>
      <c r="PNJ33" s="6"/>
      <c r="PNK33" s="6"/>
      <c r="PNR33" s="6"/>
      <c r="PNS33" s="6"/>
      <c r="PNZ33" s="6"/>
      <c r="POA33" s="6"/>
      <c r="POH33" s="6"/>
      <c r="POI33" s="6"/>
      <c r="POP33" s="6"/>
      <c r="POQ33" s="6"/>
      <c r="POX33" s="6"/>
      <c r="POY33" s="6"/>
      <c r="PPF33" s="6"/>
      <c r="PPG33" s="6"/>
      <c r="PPN33" s="6"/>
      <c r="PPO33" s="6"/>
      <c r="PPV33" s="6"/>
      <c r="PPW33" s="6"/>
      <c r="PQD33" s="6"/>
      <c r="PQE33" s="6"/>
      <c r="PQL33" s="6"/>
      <c r="PQM33" s="6"/>
      <c r="PQT33" s="6"/>
      <c r="PQU33" s="6"/>
      <c r="PRB33" s="6"/>
      <c r="PRC33" s="6"/>
      <c r="PRJ33" s="6"/>
      <c r="PRK33" s="6"/>
      <c r="PRR33" s="6"/>
      <c r="PRS33" s="6"/>
      <c r="PRZ33" s="6"/>
      <c r="PSA33" s="6"/>
      <c r="PSH33" s="6"/>
      <c r="PSI33" s="6"/>
      <c r="PSP33" s="6"/>
      <c r="PSQ33" s="6"/>
      <c r="PSX33" s="6"/>
      <c r="PSY33" s="6"/>
      <c r="PTF33" s="6"/>
      <c r="PTG33" s="6"/>
      <c r="PTN33" s="6"/>
      <c r="PTO33" s="6"/>
      <c r="PTV33" s="6"/>
      <c r="PTW33" s="6"/>
      <c r="PUD33" s="6"/>
      <c r="PUE33" s="6"/>
      <c r="PUL33" s="6"/>
      <c r="PUM33" s="6"/>
      <c r="PUT33" s="6"/>
      <c r="PUU33" s="6"/>
      <c r="PVB33" s="6"/>
      <c r="PVC33" s="6"/>
      <c r="PVJ33" s="6"/>
      <c r="PVK33" s="6"/>
      <c r="PVR33" s="6"/>
      <c r="PVS33" s="6"/>
      <c r="PVZ33" s="6"/>
      <c r="PWA33" s="6"/>
      <c r="PWH33" s="6"/>
      <c r="PWI33" s="6"/>
      <c r="PWP33" s="6"/>
      <c r="PWQ33" s="6"/>
      <c r="PWX33" s="6"/>
      <c r="PWY33" s="6"/>
      <c r="PXF33" s="6"/>
      <c r="PXG33" s="6"/>
      <c r="PXN33" s="6"/>
      <c r="PXO33" s="6"/>
      <c r="PXV33" s="6"/>
      <c r="PXW33" s="6"/>
      <c r="PYD33" s="6"/>
      <c r="PYE33" s="6"/>
      <c r="PYL33" s="6"/>
      <c r="PYM33" s="6"/>
      <c r="PYT33" s="6"/>
      <c r="PYU33" s="6"/>
      <c r="PZB33" s="6"/>
      <c r="PZC33" s="6"/>
      <c r="PZJ33" s="6"/>
      <c r="PZK33" s="6"/>
      <c r="PZR33" s="6"/>
      <c r="PZS33" s="6"/>
      <c r="PZZ33" s="6"/>
      <c r="QAA33" s="6"/>
      <c r="QAH33" s="6"/>
      <c r="QAI33" s="6"/>
      <c r="QAP33" s="6"/>
      <c r="QAQ33" s="6"/>
      <c r="QAX33" s="6"/>
      <c r="QAY33" s="6"/>
      <c r="QBF33" s="6"/>
      <c r="QBG33" s="6"/>
      <c r="QBN33" s="6"/>
      <c r="QBO33" s="6"/>
      <c r="QBV33" s="6"/>
      <c r="QBW33" s="6"/>
      <c r="QCD33" s="6"/>
      <c r="QCE33" s="6"/>
      <c r="QCL33" s="6"/>
      <c r="QCM33" s="6"/>
      <c r="QCT33" s="6"/>
      <c r="QCU33" s="6"/>
      <c r="QDB33" s="6"/>
      <c r="QDC33" s="6"/>
      <c r="QDJ33" s="6"/>
      <c r="QDK33" s="6"/>
      <c r="QDR33" s="6"/>
      <c r="QDS33" s="6"/>
      <c r="QDZ33" s="6"/>
      <c r="QEA33" s="6"/>
      <c r="QEH33" s="6"/>
      <c r="QEI33" s="6"/>
      <c r="QEP33" s="6"/>
      <c r="QEQ33" s="6"/>
      <c r="QEX33" s="6"/>
      <c r="QEY33" s="6"/>
      <c r="QFF33" s="6"/>
      <c r="QFG33" s="6"/>
      <c r="QFN33" s="6"/>
      <c r="QFO33" s="6"/>
      <c r="QFV33" s="6"/>
      <c r="QFW33" s="6"/>
      <c r="QGD33" s="6"/>
      <c r="QGE33" s="6"/>
      <c r="QGL33" s="6"/>
      <c r="QGM33" s="6"/>
      <c r="QGT33" s="6"/>
      <c r="QGU33" s="6"/>
      <c r="QHB33" s="6"/>
      <c r="QHC33" s="6"/>
      <c r="QHJ33" s="6"/>
      <c r="QHK33" s="6"/>
      <c r="QHR33" s="6"/>
      <c r="QHS33" s="6"/>
      <c r="QHZ33" s="6"/>
      <c r="QIA33" s="6"/>
      <c r="QIH33" s="6"/>
      <c r="QII33" s="6"/>
      <c r="QIP33" s="6"/>
      <c r="QIQ33" s="6"/>
      <c r="QIX33" s="6"/>
      <c r="QIY33" s="6"/>
      <c r="QJF33" s="6"/>
      <c r="QJG33" s="6"/>
      <c r="QJN33" s="6"/>
      <c r="QJO33" s="6"/>
      <c r="QJV33" s="6"/>
      <c r="QJW33" s="6"/>
      <c r="QKD33" s="6"/>
      <c r="QKE33" s="6"/>
      <c r="QKL33" s="6"/>
      <c r="QKM33" s="6"/>
      <c r="QKT33" s="6"/>
      <c r="QKU33" s="6"/>
      <c r="QLB33" s="6"/>
      <c r="QLC33" s="6"/>
      <c r="QLJ33" s="6"/>
      <c r="QLK33" s="6"/>
      <c r="QLR33" s="6"/>
      <c r="QLS33" s="6"/>
      <c r="QLZ33" s="6"/>
      <c r="QMA33" s="6"/>
      <c r="QMH33" s="6"/>
      <c r="QMI33" s="6"/>
      <c r="QMP33" s="6"/>
      <c r="QMQ33" s="6"/>
      <c r="QMX33" s="6"/>
      <c r="QMY33" s="6"/>
      <c r="QNF33" s="6"/>
      <c r="QNG33" s="6"/>
      <c r="QNN33" s="6"/>
      <c r="QNO33" s="6"/>
      <c r="QNV33" s="6"/>
      <c r="QNW33" s="6"/>
      <c r="QOD33" s="6"/>
      <c r="QOE33" s="6"/>
      <c r="QOL33" s="6"/>
      <c r="QOM33" s="6"/>
      <c r="QOT33" s="6"/>
      <c r="QOU33" s="6"/>
      <c r="QPB33" s="6"/>
      <c r="QPC33" s="6"/>
      <c r="QPJ33" s="6"/>
      <c r="QPK33" s="6"/>
      <c r="QPR33" s="6"/>
      <c r="QPS33" s="6"/>
      <c r="QPZ33" s="6"/>
      <c r="QQA33" s="6"/>
      <c r="QQH33" s="6"/>
      <c r="QQI33" s="6"/>
      <c r="QQP33" s="6"/>
      <c r="QQQ33" s="6"/>
      <c r="QQX33" s="6"/>
      <c r="QQY33" s="6"/>
      <c r="QRF33" s="6"/>
      <c r="QRG33" s="6"/>
      <c r="QRN33" s="6"/>
      <c r="QRO33" s="6"/>
      <c r="QRV33" s="6"/>
      <c r="QRW33" s="6"/>
      <c r="QSD33" s="6"/>
      <c r="QSE33" s="6"/>
      <c r="QSL33" s="6"/>
      <c r="QSM33" s="6"/>
      <c r="QST33" s="6"/>
      <c r="QSU33" s="6"/>
      <c r="QTB33" s="6"/>
      <c r="QTC33" s="6"/>
      <c r="QTJ33" s="6"/>
      <c r="QTK33" s="6"/>
      <c r="QTR33" s="6"/>
      <c r="QTS33" s="6"/>
      <c r="QTZ33" s="6"/>
      <c r="QUA33" s="6"/>
      <c r="QUH33" s="6"/>
      <c r="QUI33" s="6"/>
      <c r="QUP33" s="6"/>
      <c r="QUQ33" s="6"/>
      <c r="QUX33" s="6"/>
      <c r="QUY33" s="6"/>
      <c r="QVF33" s="6"/>
      <c r="QVG33" s="6"/>
      <c r="QVN33" s="6"/>
      <c r="QVO33" s="6"/>
      <c r="QVV33" s="6"/>
      <c r="QVW33" s="6"/>
      <c r="QWD33" s="6"/>
      <c r="QWE33" s="6"/>
      <c r="QWL33" s="6"/>
      <c r="QWM33" s="6"/>
      <c r="QWT33" s="6"/>
      <c r="QWU33" s="6"/>
      <c r="QXB33" s="6"/>
      <c r="QXC33" s="6"/>
      <c r="QXJ33" s="6"/>
      <c r="QXK33" s="6"/>
      <c r="QXR33" s="6"/>
      <c r="QXS33" s="6"/>
      <c r="QXZ33" s="6"/>
      <c r="QYA33" s="6"/>
      <c r="QYH33" s="6"/>
      <c r="QYI33" s="6"/>
      <c r="QYP33" s="6"/>
      <c r="QYQ33" s="6"/>
      <c r="QYX33" s="6"/>
      <c r="QYY33" s="6"/>
      <c r="QZF33" s="6"/>
      <c r="QZG33" s="6"/>
      <c r="QZN33" s="6"/>
      <c r="QZO33" s="6"/>
      <c r="QZV33" s="6"/>
      <c r="QZW33" s="6"/>
      <c r="RAD33" s="6"/>
      <c r="RAE33" s="6"/>
      <c r="RAL33" s="6"/>
      <c r="RAM33" s="6"/>
      <c r="RAT33" s="6"/>
      <c r="RAU33" s="6"/>
      <c r="RBB33" s="6"/>
      <c r="RBC33" s="6"/>
      <c r="RBJ33" s="6"/>
      <c r="RBK33" s="6"/>
      <c r="RBR33" s="6"/>
      <c r="RBS33" s="6"/>
      <c r="RBZ33" s="6"/>
      <c r="RCA33" s="6"/>
      <c r="RCH33" s="6"/>
      <c r="RCI33" s="6"/>
      <c r="RCP33" s="6"/>
      <c r="RCQ33" s="6"/>
      <c r="RCX33" s="6"/>
      <c r="RCY33" s="6"/>
      <c r="RDF33" s="6"/>
      <c r="RDG33" s="6"/>
      <c r="RDN33" s="6"/>
      <c r="RDO33" s="6"/>
      <c r="RDV33" s="6"/>
      <c r="RDW33" s="6"/>
      <c r="RED33" s="6"/>
      <c r="REE33" s="6"/>
      <c r="REL33" s="6"/>
      <c r="REM33" s="6"/>
      <c r="RET33" s="6"/>
      <c r="REU33" s="6"/>
      <c r="RFB33" s="6"/>
      <c r="RFC33" s="6"/>
      <c r="RFJ33" s="6"/>
      <c r="RFK33" s="6"/>
      <c r="RFR33" s="6"/>
      <c r="RFS33" s="6"/>
      <c r="RFZ33" s="6"/>
      <c r="RGA33" s="6"/>
      <c r="RGH33" s="6"/>
      <c r="RGI33" s="6"/>
      <c r="RGP33" s="6"/>
      <c r="RGQ33" s="6"/>
      <c r="RGX33" s="6"/>
      <c r="RGY33" s="6"/>
      <c r="RHF33" s="6"/>
      <c r="RHG33" s="6"/>
      <c r="RHN33" s="6"/>
      <c r="RHO33" s="6"/>
      <c r="RHV33" s="6"/>
      <c r="RHW33" s="6"/>
      <c r="RID33" s="6"/>
      <c r="RIE33" s="6"/>
      <c r="RIL33" s="6"/>
      <c r="RIM33" s="6"/>
      <c r="RIT33" s="6"/>
      <c r="RIU33" s="6"/>
      <c r="RJB33" s="6"/>
      <c r="RJC33" s="6"/>
      <c r="RJJ33" s="6"/>
      <c r="RJK33" s="6"/>
      <c r="RJR33" s="6"/>
      <c r="RJS33" s="6"/>
      <c r="RJZ33" s="6"/>
      <c r="RKA33" s="6"/>
      <c r="RKH33" s="6"/>
      <c r="RKI33" s="6"/>
      <c r="RKP33" s="6"/>
      <c r="RKQ33" s="6"/>
      <c r="RKX33" s="6"/>
      <c r="RKY33" s="6"/>
      <c r="RLF33" s="6"/>
      <c r="RLG33" s="6"/>
      <c r="RLN33" s="6"/>
      <c r="RLO33" s="6"/>
      <c r="RLV33" s="6"/>
      <c r="RLW33" s="6"/>
      <c r="RMD33" s="6"/>
      <c r="RME33" s="6"/>
      <c r="RML33" s="6"/>
      <c r="RMM33" s="6"/>
      <c r="RMT33" s="6"/>
      <c r="RMU33" s="6"/>
      <c r="RNB33" s="6"/>
      <c r="RNC33" s="6"/>
      <c r="RNJ33" s="6"/>
      <c r="RNK33" s="6"/>
      <c r="RNR33" s="6"/>
      <c r="RNS33" s="6"/>
      <c r="RNZ33" s="6"/>
      <c r="ROA33" s="6"/>
      <c r="ROH33" s="6"/>
      <c r="ROI33" s="6"/>
      <c r="ROP33" s="6"/>
      <c r="ROQ33" s="6"/>
      <c r="ROX33" s="6"/>
      <c r="ROY33" s="6"/>
      <c r="RPF33" s="6"/>
      <c r="RPG33" s="6"/>
      <c r="RPN33" s="6"/>
      <c r="RPO33" s="6"/>
      <c r="RPV33" s="6"/>
      <c r="RPW33" s="6"/>
      <c r="RQD33" s="6"/>
      <c r="RQE33" s="6"/>
      <c r="RQL33" s="6"/>
      <c r="RQM33" s="6"/>
      <c r="RQT33" s="6"/>
      <c r="RQU33" s="6"/>
      <c r="RRB33" s="6"/>
      <c r="RRC33" s="6"/>
      <c r="RRJ33" s="6"/>
      <c r="RRK33" s="6"/>
      <c r="RRR33" s="6"/>
      <c r="RRS33" s="6"/>
      <c r="RRZ33" s="6"/>
      <c r="RSA33" s="6"/>
      <c r="RSH33" s="6"/>
      <c r="RSI33" s="6"/>
      <c r="RSP33" s="6"/>
      <c r="RSQ33" s="6"/>
      <c r="RSX33" s="6"/>
      <c r="RSY33" s="6"/>
      <c r="RTF33" s="6"/>
      <c r="RTG33" s="6"/>
      <c r="RTN33" s="6"/>
      <c r="RTO33" s="6"/>
      <c r="RTV33" s="6"/>
      <c r="RTW33" s="6"/>
      <c r="RUD33" s="6"/>
      <c r="RUE33" s="6"/>
      <c r="RUL33" s="6"/>
      <c r="RUM33" s="6"/>
      <c r="RUT33" s="6"/>
      <c r="RUU33" s="6"/>
      <c r="RVB33" s="6"/>
      <c r="RVC33" s="6"/>
      <c r="RVJ33" s="6"/>
      <c r="RVK33" s="6"/>
      <c r="RVR33" s="6"/>
      <c r="RVS33" s="6"/>
      <c r="RVZ33" s="6"/>
      <c r="RWA33" s="6"/>
      <c r="RWH33" s="6"/>
      <c r="RWI33" s="6"/>
      <c r="RWP33" s="6"/>
      <c r="RWQ33" s="6"/>
      <c r="RWX33" s="6"/>
      <c r="RWY33" s="6"/>
      <c r="RXF33" s="6"/>
      <c r="RXG33" s="6"/>
      <c r="RXN33" s="6"/>
      <c r="RXO33" s="6"/>
      <c r="RXV33" s="6"/>
      <c r="RXW33" s="6"/>
      <c r="RYD33" s="6"/>
      <c r="RYE33" s="6"/>
      <c r="RYL33" s="6"/>
      <c r="RYM33" s="6"/>
      <c r="RYT33" s="6"/>
      <c r="RYU33" s="6"/>
      <c r="RZB33" s="6"/>
      <c r="RZC33" s="6"/>
      <c r="RZJ33" s="6"/>
      <c r="RZK33" s="6"/>
      <c r="RZR33" s="6"/>
      <c r="RZS33" s="6"/>
      <c r="RZZ33" s="6"/>
      <c r="SAA33" s="6"/>
      <c r="SAH33" s="6"/>
      <c r="SAI33" s="6"/>
      <c r="SAP33" s="6"/>
      <c r="SAQ33" s="6"/>
      <c r="SAX33" s="6"/>
      <c r="SAY33" s="6"/>
      <c r="SBF33" s="6"/>
      <c r="SBG33" s="6"/>
      <c r="SBN33" s="6"/>
      <c r="SBO33" s="6"/>
      <c r="SBV33" s="6"/>
      <c r="SBW33" s="6"/>
      <c r="SCD33" s="6"/>
      <c r="SCE33" s="6"/>
      <c r="SCL33" s="6"/>
      <c r="SCM33" s="6"/>
      <c r="SCT33" s="6"/>
      <c r="SCU33" s="6"/>
      <c r="SDB33" s="6"/>
      <c r="SDC33" s="6"/>
      <c r="SDJ33" s="6"/>
      <c r="SDK33" s="6"/>
      <c r="SDR33" s="6"/>
      <c r="SDS33" s="6"/>
      <c r="SDZ33" s="6"/>
      <c r="SEA33" s="6"/>
      <c r="SEH33" s="6"/>
      <c r="SEI33" s="6"/>
      <c r="SEP33" s="6"/>
      <c r="SEQ33" s="6"/>
      <c r="SEX33" s="6"/>
      <c r="SEY33" s="6"/>
      <c r="SFF33" s="6"/>
      <c r="SFG33" s="6"/>
      <c r="SFN33" s="6"/>
      <c r="SFO33" s="6"/>
      <c r="SFV33" s="6"/>
      <c r="SFW33" s="6"/>
      <c r="SGD33" s="6"/>
      <c r="SGE33" s="6"/>
      <c r="SGL33" s="6"/>
      <c r="SGM33" s="6"/>
      <c r="SGT33" s="6"/>
      <c r="SGU33" s="6"/>
      <c r="SHB33" s="6"/>
      <c r="SHC33" s="6"/>
      <c r="SHJ33" s="6"/>
      <c r="SHK33" s="6"/>
      <c r="SHR33" s="6"/>
      <c r="SHS33" s="6"/>
      <c r="SHZ33" s="6"/>
      <c r="SIA33" s="6"/>
      <c r="SIH33" s="6"/>
      <c r="SII33" s="6"/>
      <c r="SIP33" s="6"/>
      <c r="SIQ33" s="6"/>
      <c r="SIX33" s="6"/>
      <c r="SIY33" s="6"/>
      <c r="SJF33" s="6"/>
      <c r="SJG33" s="6"/>
      <c r="SJN33" s="6"/>
      <c r="SJO33" s="6"/>
      <c r="SJV33" s="6"/>
      <c r="SJW33" s="6"/>
      <c r="SKD33" s="6"/>
      <c r="SKE33" s="6"/>
      <c r="SKL33" s="6"/>
      <c r="SKM33" s="6"/>
      <c r="SKT33" s="6"/>
      <c r="SKU33" s="6"/>
      <c r="SLB33" s="6"/>
      <c r="SLC33" s="6"/>
      <c r="SLJ33" s="6"/>
      <c r="SLK33" s="6"/>
      <c r="SLR33" s="6"/>
      <c r="SLS33" s="6"/>
      <c r="SLZ33" s="6"/>
      <c r="SMA33" s="6"/>
      <c r="SMH33" s="6"/>
      <c r="SMI33" s="6"/>
      <c r="SMP33" s="6"/>
      <c r="SMQ33" s="6"/>
      <c r="SMX33" s="6"/>
      <c r="SMY33" s="6"/>
      <c r="SNF33" s="6"/>
      <c r="SNG33" s="6"/>
      <c r="SNN33" s="6"/>
      <c r="SNO33" s="6"/>
      <c r="SNV33" s="6"/>
      <c r="SNW33" s="6"/>
      <c r="SOD33" s="6"/>
      <c r="SOE33" s="6"/>
      <c r="SOL33" s="6"/>
      <c r="SOM33" s="6"/>
      <c r="SOT33" s="6"/>
      <c r="SOU33" s="6"/>
      <c r="SPB33" s="6"/>
      <c r="SPC33" s="6"/>
      <c r="SPJ33" s="6"/>
      <c r="SPK33" s="6"/>
      <c r="SPR33" s="6"/>
      <c r="SPS33" s="6"/>
      <c r="SPZ33" s="6"/>
      <c r="SQA33" s="6"/>
      <c r="SQH33" s="6"/>
      <c r="SQI33" s="6"/>
      <c r="SQP33" s="6"/>
      <c r="SQQ33" s="6"/>
      <c r="SQX33" s="6"/>
      <c r="SQY33" s="6"/>
      <c r="SRF33" s="6"/>
      <c r="SRG33" s="6"/>
      <c r="SRN33" s="6"/>
      <c r="SRO33" s="6"/>
      <c r="SRV33" s="6"/>
      <c r="SRW33" s="6"/>
      <c r="SSD33" s="6"/>
      <c r="SSE33" s="6"/>
      <c r="SSL33" s="6"/>
      <c r="SSM33" s="6"/>
      <c r="SST33" s="6"/>
      <c r="SSU33" s="6"/>
      <c r="STB33" s="6"/>
      <c r="STC33" s="6"/>
      <c r="STJ33" s="6"/>
      <c r="STK33" s="6"/>
      <c r="STR33" s="6"/>
      <c r="STS33" s="6"/>
      <c r="STZ33" s="6"/>
      <c r="SUA33" s="6"/>
      <c r="SUH33" s="6"/>
      <c r="SUI33" s="6"/>
      <c r="SUP33" s="6"/>
      <c r="SUQ33" s="6"/>
      <c r="SUX33" s="6"/>
      <c r="SUY33" s="6"/>
      <c r="SVF33" s="6"/>
      <c r="SVG33" s="6"/>
      <c r="SVN33" s="6"/>
      <c r="SVO33" s="6"/>
      <c r="SVV33" s="6"/>
      <c r="SVW33" s="6"/>
      <c r="SWD33" s="6"/>
      <c r="SWE33" s="6"/>
      <c r="SWL33" s="6"/>
      <c r="SWM33" s="6"/>
      <c r="SWT33" s="6"/>
      <c r="SWU33" s="6"/>
      <c r="SXB33" s="6"/>
      <c r="SXC33" s="6"/>
      <c r="SXJ33" s="6"/>
      <c r="SXK33" s="6"/>
      <c r="SXR33" s="6"/>
      <c r="SXS33" s="6"/>
      <c r="SXZ33" s="6"/>
      <c r="SYA33" s="6"/>
      <c r="SYH33" s="6"/>
      <c r="SYI33" s="6"/>
      <c r="SYP33" s="6"/>
      <c r="SYQ33" s="6"/>
      <c r="SYX33" s="6"/>
      <c r="SYY33" s="6"/>
      <c r="SZF33" s="6"/>
      <c r="SZG33" s="6"/>
      <c r="SZN33" s="6"/>
      <c r="SZO33" s="6"/>
      <c r="SZV33" s="6"/>
      <c r="SZW33" s="6"/>
      <c r="TAD33" s="6"/>
      <c r="TAE33" s="6"/>
      <c r="TAL33" s="6"/>
      <c r="TAM33" s="6"/>
      <c r="TAT33" s="6"/>
      <c r="TAU33" s="6"/>
      <c r="TBB33" s="6"/>
      <c r="TBC33" s="6"/>
      <c r="TBJ33" s="6"/>
      <c r="TBK33" s="6"/>
      <c r="TBR33" s="6"/>
      <c r="TBS33" s="6"/>
      <c r="TBZ33" s="6"/>
      <c r="TCA33" s="6"/>
      <c r="TCH33" s="6"/>
      <c r="TCI33" s="6"/>
      <c r="TCP33" s="6"/>
      <c r="TCQ33" s="6"/>
      <c r="TCX33" s="6"/>
      <c r="TCY33" s="6"/>
      <c r="TDF33" s="6"/>
      <c r="TDG33" s="6"/>
      <c r="TDN33" s="6"/>
      <c r="TDO33" s="6"/>
      <c r="TDV33" s="6"/>
      <c r="TDW33" s="6"/>
      <c r="TED33" s="6"/>
      <c r="TEE33" s="6"/>
      <c r="TEL33" s="6"/>
      <c r="TEM33" s="6"/>
      <c r="TET33" s="6"/>
      <c r="TEU33" s="6"/>
      <c r="TFB33" s="6"/>
      <c r="TFC33" s="6"/>
      <c r="TFJ33" s="6"/>
      <c r="TFK33" s="6"/>
      <c r="TFR33" s="6"/>
      <c r="TFS33" s="6"/>
      <c r="TFZ33" s="6"/>
      <c r="TGA33" s="6"/>
      <c r="TGH33" s="6"/>
      <c r="TGI33" s="6"/>
      <c r="TGP33" s="6"/>
      <c r="TGQ33" s="6"/>
      <c r="TGX33" s="6"/>
      <c r="TGY33" s="6"/>
      <c r="THF33" s="6"/>
      <c r="THG33" s="6"/>
      <c r="THN33" s="6"/>
      <c r="THO33" s="6"/>
      <c r="THV33" s="6"/>
      <c r="THW33" s="6"/>
      <c r="TID33" s="6"/>
      <c r="TIE33" s="6"/>
      <c r="TIL33" s="6"/>
      <c r="TIM33" s="6"/>
      <c r="TIT33" s="6"/>
      <c r="TIU33" s="6"/>
      <c r="TJB33" s="6"/>
      <c r="TJC33" s="6"/>
      <c r="TJJ33" s="6"/>
      <c r="TJK33" s="6"/>
      <c r="TJR33" s="6"/>
      <c r="TJS33" s="6"/>
      <c r="TJZ33" s="6"/>
      <c r="TKA33" s="6"/>
      <c r="TKH33" s="6"/>
      <c r="TKI33" s="6"/>
      <c r="TKP33" s="6"/>
      <c r="TKQ33" s="6"/>
      <c r="TKX33" s="6"/>
      <c r="TKY33" s="6"/>
      <c r="TLF33" s="6"/>
      <c r="TLG33" s="6"/>
      <c r="TLN33" s="6"/>
      <c r="TLO33" s="6"/>
      <c r="TLV33" s="6"/>
      <c r="TLW33" s="6"/>
      <c r="TMD33" s="6"/>
      <c r="TME33" s="6"/>
      <c r="TML33" s="6"/>
      <c r="TMM33" s="6"/>
      <c r="TMT33" s="6"/>
      <c r="TMU33" s="6"/>
      <c r="TNB33" s="6"/>
      <c r="TNC33" s="6"/>
      <c r="TNJ33" s="6"/>
      <c r="TNK33" s="6"/>
      <c r="TNR33" s="6"/>
      <c r="TNS33" s="6"/>
      <c r="TNZ33" s="6"/>
      <c r="TOA33" s="6"/>
      <c r="TOH33" s="6"/>
      <c r="TOI33" s="6"/>
      <c r="TOP33" s="6"/>
      <c r="TOQ33" s="6"/>
      <c r="TOX33" s="6"/>
      <c r="TOY33" s="6"/>
      <c r="TPF33" s="6"/>
      <c r="TPG33" s="6"/>
      <c r="TPN33" s="6"/>
      <c r="TPO33" s="6"/>
      <c r="TPV33" s="6"/>
      <c r="TPW33" s="6"/>
      <c r="TQD33" s="6"/>
      <c r="TQE33" s="6"/>
      <c r="TQL33" s="6"/>
      <c r="TQM33" s="6"/>
      <c r="TQT33" s="6"/>
      <c r="TQU33" s="6"/>
      <c r="TRB33" s="6"/>
      <c r="TRC33" s="6"/>
      <c r="TRJ33" s="6"/>
      <c r="TRK33" s="6"/>
      <c r="TRR33" s="6"/>
      <c r="TRS33" s="6"/>
      <c r="TRZ33" s="6"/>
      <c r="TSA33" s="6"/>
      <c r="TSH33" s="6"/>
      <c r="TSI33" s="6"/>
      <c r="TSP33" s="6"/>
      <c r="TSQ33" s="6"/>
      <c r="TSX33" s="6"/>
      <c r="TSY33" s="6"/>
      <c r="TTF33" s="6"/>
      <c r="TTG33" s="6"/>
      <c r="TTN33" s="6"/>
      <c r="TTO33" s="6"/>
      <c r="TTV33" s="6"/>
      <c r="TTW33" s="6"/>
      <c r="TUD33" s="6"/>
      <c r="TUE33" s="6"/>
      <c r="TUL33" s="6"/>
      <c r="TUM33" s="6"/>
      <c r="TUT33" s="6"/>
      <c r="TUU33" s="6"/>
      <c r="TVB33" s="6"/>
      <c r="TVC33" s="6"/>
      <c r="TVJ33" s="6"/>
      <c r="TVK33" s="6"/>
      <c r="TVR33" s="6"/>
      <c r="TVS33" s="6"/>
      <c r="TVZ33" s="6"/>
      <c r="TWA33" s="6"/>
      <c r="TWH33" s="6"/>
      <c r="TWI33" s="6"/>
      <c r="TWP33" s="6"/>
      <c r="TWQ33" s="6"/>
      <c r="TWX33" s="6"/>
      <c r="TWY33" s="6"/>
      <c r="TXF33" s="6"/>
      <c r="TXG33" s="6"/>
      <c r="TXN33" s="6"/>
      <c r="TXO33" s="6"/>
      <c r="TXV33" s="6"/>
      <c r="TXW33" s="6"/>
      <c r="TYD33" s="6"/>
      <c r="TYE33" s="6"/>
      <c r="TYL33" s="6"/>
      <c r="TYM33" s="6"/>
      <c r="TYT33" s="6"/>
      <c r="TYU33" s="6"/>
      <c r="TZB33" s="6"/>
      <c r="TZC33" s="6"/>
      <c r="TZJ33" s="6"/>
      <c r="TZK33" s="6"/>
      <c r="TZR33" s="6"/>
      <c r="TZS33" s="6"/>
      <c r="TZZ33" s="6"/>
      <c r="UAA33" s="6"/>
      <c r="UAH33" s="6"/>
      <c r="UAI33" s="6"/>
      <c r="UAP33" s="6"/>
      <c r="UAQ33" s="6"/>
      <c r="UAX33" s="6"/>
      <c r="UAY33" s="6"/>
      <c r="UBF33" s="6"/>
      <c r="UBG33" s="6"/>
      <c r="UBN33" s="6"/>
      <c r="UBO33" s="6"/>
      <c r="UBV33" s="6"/>
      <c r="UBW33" s="6"/>
      <c r="UCD33" s="6"/>
      <c r="UCE33" s="6"/>
      <c r="UCL33" s="6"/>
      <c r="UCM33" s="6"/>
      <c r="UCT33" s="6"/>
      <c r="UCU33" s="6"/>
      <c r="UDB33" s="6"/>
      <c r="UDC33" s="6"/>
      <c r="UDJ33" s="6"/>
      <c r="UDK33" s="6"/>
      <c r="UDR33" s="6"/>
      <c r="UDS33" s="6"/>
      <c r="UDZ33" s="6"/>
      <c r="UEA33" s="6"/>
      <c r="UEH33" s="6"/>
      <c r="UEI33" s="6"/>
      <c r="UEP33" s="6"/>
      <c r="UEQ33" s="6"/>
      <c r="UEX33" s="6"/>
      <c r="UEY33" s="6"/>
      <c r="UFF33" s="6"/>
      <c r="UFG33" s="6"/>
      <c r="UFN33" s="6"/>
      <c r="UFO33" s="6"/>
      <c r="UFV33" s="6"/>
      <c r="UFW33" s="6"/>
      <c r="UGD33" s="6"/>
      <c r="UGE33" s="6"/>
      <c r="UGL33" s="6"/>
      <c r="UGM33" s="6"/>
      <c r="UGT33" s="6"/>
      <c r="UGU33" s="6"/>
      <c r="UHB33" s="6"/>
      <c r="UHC33" s="6"/>
      <c r="UHJ33" s="6"/>
      <c r="UHK33" s="6"/>
      <c r="UHR33" s="6"/>
      <c r="UHS33" s="6"/>
      <c r="UHZ33" s="6"/>
      <c r="UIA33" s="6"/>
      <c r="UIH33" s="6"/>
      <c r="UII33" s="6"/>
      <c r="UIP33" s="6"/>
      <c r="UIQ33" s="6"/>
      <c r="UIX33" s="6"/>
      <c r="UIY33" s="6"/>
      <c r="UJF33" s="6"/>
      <c r="UJG33" s="6"/>
      <c r="UJN33" s="6"/>
      <c r="UJO33" s="6"/>
      <c r="UJV33" s="6"/>
      <c r="UJW33" s="6"/>
      <c r="UKD33" s="6"/>
      <c r="UKE33" s="6"/>
      <c r="UKL33" s="6"/>
      <c r="UKM33" s="6"/>
      <c r="UKT33" s="6"/>
      <c r="UKU33" s="6"/>
      <c r="ULB33" s="6"/>
      <c r="ULC33" s="6"/>
      <c r="ULJ33" s="6"/>
      <c r="ULK33" s="6"/>
      <c r="ULR33" s="6"/>
      <c r="ULS33" s="6"/>
      <c r="ULZ33" s="6"/>
      <c r="UMA33" s="6"/>
      <c r="UMH33" s="6"/>
      <c r="UMI33" s="6"/>
      <c r="UMP33" s="6"/>
      <c r="UMQ33" s="6"/>
      <c r="UMX33" s="6"/>
      <c r="UMY33" s="6"/>
      <c r="UNF33" s="6"/>
      <c r="UNG33" s="6"/>
      <c r="UNN33" s="6"/>
      <c r="UNO33" s="6"/>
      <c r="UNV33" s="6"/>
      <c r="UNW33" s="6"/>
      <c r="UOD33" s="6"/>
      <c r="UOE33" s="6"/>
      <c r="UOL33" s="6"/>
      <c r="UOM33" s="6"/>
      <c r="UOT33" s="6"/>
      <c r="UOU33" s="6"/>
      <c r="UPB33" s="6"/>
      <c r="UPC33" s="6"/>
      <c r="UPJ33" s="6"/>
      <c r="UPK33" s="6"/>
      <c r="UPR33" s="6"/>
      <c r="UPS33" s="6"/>
      <c r="UPZ33" s="6"/>
      <c r="UQA33" s="6"/>
      <c r="UQH33" s="6"/>
      <c r="UQI33" s="6"/>
      <c r="UQP33" s="6"/>
      <c r="UQQ33" s="6"/>
      <c r="UQX33" s="6"/>
      <c r="UQY33" s="6"/>
      <c r="URF33" s="6"/>
      <c r="URG33" s="6"/>
      <c r="URN33" s="6"/>
      <c r="URO33" s="6"/>
      <c r="URV33" s="6"/>
      <c r="URW33" s="6"/>
      <c r="USD33" s="6"/>
      <c r="USE33" s="6"/>
      <c r="USL33" s="6"/>
      <c r="USM33" s="6"/>
      <c r="UST33" s="6"/>
      <c r="USU33" s="6"/>
      <c r="UTB33" s="6"/>
      <c r="UTC33" s="6"/>
      <c r="UTJ33" s="6"/>
      <c r="UTK33" s="6"/>
      <c r="UTR33" s="6"/>
      <c r="UTS33" s="6"/>
      <c r="UTZ33" s="6"/>
      <c r="UUA33" s="6"/>
      <c r="UUH33" s="6"/>
      <c r="UUI33" s="6"/>
      <c r="UUP33" s="6"/>
      <c r="UUQ33" s="6"/>
      <c r="UUX33" s="6"/>
      <c r="UUY33" s="6"/>
      <c r="UVF33" s="6"/>
      <c r="UVG33" s="6"/>
      <c r="UVN33" s="6"/>
      <c r="UVO33" s="6"/>
      <c r="UVV33" s="6"/>
      <c r="UVW33" s="6"/>
      <c r="UWD33" s="6"/>
      <c r="UWE33" s="6"/>
      <c r="UWL33" s="6"/>
      <c r="UWM33" s="6"/>
      <c r="UWT33" s="6"/>
      <c r="UWU33" s="6"/>
      <c r="UXB33" s="6"/>
      <c r="UXC33" s="6"/>
      <c r="UXJ33" s="6"/>
      <c r="UXK33" s="6"/>
      <c r="UXR33" s="6"/>
      <c r="UXS33" s="6"/>
      <c r="UXZ33" s="6"/>
      <c r="UYA33" s="6"/>
      <c r="UYH33" s="6"/>
      <c r="UYI33" s="6"/>
      <c r="UYP33" s="6"/>
      <c r="UYQ33" s="6"/>
      <c r="UYX33" s="6"/>
      <c r="UYY33" s="6"/>
      <c r="UZF33" s="6"/>
      <c r="UZG33" s="6"/>
      <c r="UZN33" s="6"/>
      <c r="UZO33" s="6"/>
      <c r="UZV33" s="6"/>
      <c r="UZW33" s="6"/>
      <c r="VAD33" s="6"/>
      <c r="VAE33" s="6"/>
      <c r="VAL33" s="6"/>
      <c r="VAM33" s="6"/>
      <c r="VAT33" s="6"/>
      <c r="VAU33" s="6"/>
      <c r="VBB33" s="6"/>
      <c r="VBC33" s="6"/>
      <c r="VBJ33" s="6"/>
      <c r="VBK33" s="6"/>
      <c r="VBR33" s="6"/>
      <c r="VBS33" s="6"/>
      <c r="VBZ33" s="6"/>
      <c r="VCA33" s="6"/>
      <c r="VCH33" s="6"/>
      <c r="VCI33" s="6"/>
      <c r="VCP33" s="6"/>
      <c r="VCQ33" s="6"/>
      <c r="VCX33" s="6"/>
      <c r="VCY33" s="6"/>
      <c r="VDF33" s="6"/>
      <c r="VDG33" s="6"/>
      <c r="VDN33" s="6"/>
      <c r="VDO33" s="6"/>
      <c r="VDV33" s="6"/>
      <c r="VDW33" s="6"/>
      <c r="VED33" s="6"/>
      <c r="VEE33" s="6"/>
      <c r="VEL33" s="6"/>
      <c r="VEM33" s="6"/>
      <c r="VET33" s="6"/>
      <c r="VEU33" s="6"/>
      <c r="VFB33" s="6"/>
      <c r="VFC33" s="6"/>
      <c r="VFJ33" s="6"/>
      <c r="VFK33" s="6"/>
      <c r="VFR33" s="6"/>
      <c r="VFS33" s="6"/>
      <c r="VFZ33" s="6"/>
      <c r="VGA33" s="6"/>
      <c r="VGH33" s="6"/>
      <c r="VGI33" s="6"/>
      <c r="VGP33" s="6"/>
      <c r="VGQ33" s="6"/>
      <c r="VGX33" s="6"/>
      <c r="VGY33" s="6"/>
      <c r="VHF33" s="6"/>
      <c r="VHG33" s="6"/>
      <c r="VHN33" s="6"/>
      <c r="VHO33" s="6"/>
      <c r="VHV33" s="6"/>
      <c r="VHW33" s="6"/>
      <c r="VID33" s="6"/>
      <c r="VIE33" s="6"/>
      <c r="VIL33" s="6"/>
      <c r="VIM33" s="6"/>
      <c r="VIT33" s="6"/>
      <c r="VIU33" s="6"/>
      <c r="VJB33" s="6"/>
      <c r="VJC33" s="6"/>
      <c r="VJJ33" s="6"/>
      <c r="VJK33" s="6"/>
      <c r="VJR33" s="6"/>
      <c r="VJS33" s="6"/>
      <c r="VJZ33" s="6"/>
      <c r="VKA33" s="6"/>
      <c r="VKH33" s="6"/>
      <c r="VKI33" s="6"/>
      <c r="VKP33" s="6"/>
      <c r="VKQ33" s="6"/>
      <c r="VKX33" s="6"/>
      <c r="VKY33" s="6"/>
      <c r="VLF33" s="6"/>
      <c r="VLG33" s="6"/>
      <c r="VLN33" s="6"/>
      <c r="VLO33" s="6"/>
      <c r="VLV33" s="6"/>
      <c r="VLW33" s="6"/>
      <c r="VMD33" s="6"/>
      <c r="VME33" s="6"/>
      <c r="VML33" s="6"/>
      <c r="VMM33" s="6"/>
      <c r="VMT33" s="6"/>
      <c r="VMU33" s="6"/>
      <c r="VNB33" s="6"/>
      <c r="VNC33" s="6"/>
      <c r="VNJ33" s="6"/>
      <c r="VNK33" s="6"/>
      <c r="VNR33" s="6"/>
      <c r="VNS33" s="6"/>
      <c r="VNZ33" s="6"/>
      <c r="VOA33" s="6"/>
      <c r="VOH33" s="6"/>
      <c r="VOI33" s="6"/>
      <c r="VOP33" s="6"/>
      <c r="VOQ33" s="6"/>
      <c r="VOX33" s="6"/>
      <c r="VOY33" s="6"/>
      <c r="VPF33" s="6"/>
      <c r="VPG33" s="6"/>
      <c r="VPN33" s="6"/>
      <c r="VPO33" s="6"/>
      <c r="VPV33" s="6"/>
      <c r="VPW33" s="6"/>
      <c r="VQD33" s="6"/>
      <c r="VQE33" s="6"/>
      <c r="VQL33" s="6"/>
      <c r="VQM33" s="6"/>
      <c r="VQT33" s="6"/>
      <c r="VQU33" s="6"/>
      <c r="VRB33" s="6"/>
      <c r="VRC33" s="6"/>
      <c r="VRJ33" s="6"/>
      <c r="VRK33" s="6"/>
      <c r="VRR33" s="6"/>
      <c r="VRS33" s="6"/>
      <c r="VRZ33" s="6"/>
      <c r="VSA33" s="6"/>
      <c r="VSH33" s="6"/>
      <c r="VSI33" s="6"/>
      <c r="VSP33" s="6"/>
      <c r="VSQ33" s="6"/>
      <c r="VSX33" s="6"/>
      <c r="VSY33" s="6"/>
      <c r="VTF33" s="6"/>
      <c r="VTG33" s="6"/>
      <c r="VTN33" s="6"/>
      <c r="VTO33" s="6"/>
      <c r="VTV33" s="6"/>
      <c r="VTW33" s="6"/>
      <c r="VUD33" s="6"/>
      <c r="VUE33" s="6"/>
      <c r="VUL33" s="6"/>
      <c r="VUM33" s="6"/>
      <c r="VUT33" s="6"/>
      <c r="VUU33" s="6"/>
      <c r="VVB33" s="6"/>
      <c r="VVC33" s="6"/>
      <c r="VVJ33" s="6"/>
      <c r="VVK33" s="6"/>
      <c r="VVR33" s="6"/>
      <c r="VVS33" s="6"/>
      <c r="VVZ33" s="6"/>
      <c r="VWA33" s="6"/>
      <c r="VWH33" s="6"/>
      <c r="VWI33" s="6"/>
      <c r="VWP33" s="6"/>
      <c r="VWQ33" s="6"/>
      <c r="VWX33" s="6"/>
      <c r="VWY33" s="6"/>
      <c r="VXF33" s="6"/>
      <c r="VXG33" s="6"/>
      <c r="VXN33" s="6"/>
      <c r="VXO33" s="6"/>
      <c r="VXV33" s="6"/>
      <c r="VXW33" s="6"/>
      <c r="VYD33" s="6"/>
      <c r="VYE33" s="6"/>
      <c r="VYL33" s="6"/>
      <c r="VYM33" s="6"/>
      <c r="VYT33" s="6"/>
      <c r="VYU33" s="6"/>
      <c r="VZB33" s="6"/>
      <c r="VZC33" s="6"/>
      <c r="VZJ33" s="6"/>
      <c r="VZK33" s="6"/>
      <c r="VZR33" s="6"/>
      <c r="VZS33" s="6"/>
      <c r="VZZ33" s="6"/>
      <c r="WAA33" s="6"/>
      <c r="WAH33" s="6"/>
      <c r="WAI33" s="6"/>
      <c r="WAP33" s="6"/>
      <c r="WAQ33" s="6"/>
      <c r="WAX33" s="6"/>
      <c r="WAY33" s="6"/>
      <c r="WBF33" s="6"/>
      <c r="WBG33" s="6"/>
      <c r="WBN33" s="6"/>
      <c r="WBO33" s="6"/>
      <c r="WBV33" s="6"/>
      <c r="WBW33" s="6"/>
      <c r="WCD33" s="6"/>
      <c r="WCE33" s="6"/>
      <c r="WCL33" s="6"/>
      <c r="WCM33" s="6"/>
      <c r="WCT33" s="6"/>
      <c r="WCU33" s="6"/>
      <c r="WDB33" s="6"/>
      <c r="WDC33" s="6"/>
      <c r="WDJ33" s="6"/>
      <c r="WDK33" s="6"/>
      <c r="WDR33" s="6"/>
      <c r="WDS33" s="6"/>
      <c r="WDZ33" s="6"/>
      <c r="WEA33" s="6"/>
      <c r="WEH33" s="6"/>
      <c r="WEI33" s="6"/>
      <c r="WEP33" s="6"/>
      <c r="WEQ33" s="6"/>
      <c r="WEX33" s="6"/>
      <c r="WEY33" s="6"/>
      <c r="WFF33" s="6"/>
      <c r="WFG33" s="6"/>
      <c r="WFN33" s="6"/>
      <c r="WFO33" s="6"/>
      <c r="WFV33" s="6"/>
      <c r="WFW33" s="6"/>
      <c r="WGD33" s="6"/>
      <c r="WGE33" s="6"/>
      <c r="WGL33" s="6"/>
      <c r="WGM33" s="6"/>
      <c r="WGT33" s="6"/>
      <c r="WGU33" s="6"/>
      <c r="WHB33" s="6"/>
      <c r="WHC33" s="6"/>
      <c r="WHJ33" s="6"/>
      <c r="WHK33" s="6"/>
      <c r="WHR33" s="6"/>
      <c r="WHS33" s="6"/>
      <c r="WHZ33" s="6"/>
      <c r="WIA33" s="6"/>
      <c r="WIH33" s="6"/>
      <c r="WII33" s="6"/>
      <c r="WIP33" s="6"/>
      <c r="WIQ33" s="6"/>
      <c r="WIX33" s="6"/>
      <c r="WIY33" s="6"/>
      <c r="WJF33" s="6"/>
      <c r="WJG33" s="6"/>
      <c r="WJN33" s="6"/>
      <c r="WJO33" s="6"/>
      <c r="WJV33" s="6"/>
      <c r="WJW33" s="6"/>
      <c r="WKD33" s="6"/>
      <c r="WKE33" s="6"/>
      <c r="WKL33" s="6"/>
      <c r="WKM33" s="6"/>
      <c r="WKT33" s="6"/>
      <c r="WKU33" s="6"/>
      <c r="WLB33" s="6"/>
      <c r="WLC33" s="6"/>
      <c r="WLJ33" s="6"/>
      <c r="WLK33" s="6"/>
      <c r="WLR33" s="6"/>
      <c r="WLS33" s="6"/>
      <c r="WLZ33" s="6"/>
      <c r="WMA33" s="6"/>
      <c r="WMH33" s="6"/>
      <c r="WMI33" s="6"/>
      <c r="WMP33" s="6"/>
      <c r="WMQ33" s="6"/>
      <c r="WMX33" s="6"/>
      <c r="WMY33" s="6"/>
      <c r="WNF33" s="6"/>
      <c r="WNG33" s="6"/>
      <c r="WNN33" s="6"/>
      <c r="WNO33" s="6"/>
      <c r="WNV33" s="6"/>
      <c r="WNW33" s="6"/>
      <c r="WOD33" s="6"/>
      <c r="WOE33" s="6"/>
      <c r="WOL33" s="6"/>
      <c r="WOM33" s="6"/>
      <c r="WOT33" s="6"/>
      <c r="WOU33" s="6"/>
      <c r="WPB33" s="6"/>
      <c r="WPC33" s="6"/>
      <c r="WPJ33" s="6"/>
      <c r="WPK33" s="6"/>
      <c r="WPR33" s="6"/>
      <c r="WPS33" s="6"/>
      <c r="WPZ33" s="6"/>
      <c r="WQA33" s="6"/>
      <c r="WQH33" s="6"/>
      <c r="WQI33" s="6"/>
      <c r="WQP33" s="6"/>
      <c r="WQQ33" s="6"/>
      <c r="WQX33" s="6"/>
      <c r="WQY33" s="6"/>
      <c r="WRF33" s="6"/>
      <c r="WRG33" s="6"/>
      <c r="WRN33" s="6"/>
      <c r="WRO33" s="6"/>
      <c r="WRV33" s="6"/>
      <c r="WRW33" s="6"/>
      <c r="WSD33" s="6"/>
      <c r="WSE33" s="6"/>
      <c r="WSL33" s="6"/>
      <c r="WSM33" s="6"/>
      <c r="WST33" s="6"/>
      <c r="WSU33" s="6"/>
      <c r="WTB33" s="6"/>
      <c r="WTC33" s="6"/>
      <c r="WTJ33" s="6"/>
      <c r="WTK33" s="6"/>
      <c r="WTR33" s="6"/>
      <c r="WTS33" s="6"/>
      <c r="WTZ33" s="6"/>
      <c r="WUA33" s="6"/>
      <c r="WUH33" s="6"/>
      <c r="WUI33" s="6"/>
      <c r="WUP33" s="6"/>
      <c r="WUQ33" s="6"/>
      <c r="WUX33" s="6"/>
      <c r="WUY33" s="6"/>
      <c r="WVF33" s="6"/>
      <c r="WVG33" s="6"/>
      <c r="WVN33" s="6"/>
      <c r="WVO33" s="6"/>
      <c r="WVV33" s="6"/>
      <c r="WVW33" s="6"/>
      <c r="WWD33" s="6"/>
      <c r="WWE33" s="6"/>
      <c r="WWL33" s="6"/>
      <c r="WWM33" s="6"/>
      <c r="WWT33" s="6"/>
      <c r="WWU33" s="6"/>
      <c r="WXB33" s="6"/>
      <c r="WXC33" s="6"/>
      <c r="WXJ33" s="6"/>
      <c r="WXK33" s="6"/>
      <c r="WXR33" s="6"/>
      <c r="WXS33" s="6"/>
      <c r="WXZ33" s="6"/>
      <c r="WYA33" s="6"/>
      <c r="WYH33" s="6"/>
      <c r="WYI33" s="6"/>
      <c r="WYP33" s="6"/>
      <c r="WYQ33" s="6"/>
      <c r="WYX33" s="6"/>
      <c r="WYY33" s="6"/>
      <c r="WZF33" s="6"/>
      <c r="WZG33" s="6"/>
      <c r="WZN33" s="6"/>
      <c r="WZO33" s="6"/>
      <c r="WZV33" s="6"/>
      <c r="WZW33" s="6"/>
      <c r="XAD33" s="6"/>
      <c r="XAE33" s="6"/>
      <c r="XAL33" s="6"/>
      <c r="XAM33" s="6"/>
      <c r="XAT33" s="6"/>
      <c r="XAU33" s="6"/>
      <c r="XBB33" s="6"/>
      <c r="XBC33" s="6"/>
      <c r="XBJ33" s="6"/>
      <c r="XBK33" s="6"/>
      <c r="XBR33" s="6"/>
      <c r="XBS33" s="6"/>
      <c r="XBZ33" s="6"/>
      <c r="XCA33" s="6"/>
      <c r="XCH33" s="6"/>
      <c r="XCI33" s="6"/>
      <c r="XCP33" s="6"/>
      <c r="XCQ33" s="6"/>
      <c r="XCX33" s="6"/>
      <c r="XCY33" s="6"/>
      <c r="XDF33" s="6"/>
      <c r="XDG33" s="6"/>
      <c r="XDN33" s="6"/>
      <c r="XDO33" s="6"/>
      <c r="XDV33" s="6"/>
      <c r="XDW33" s="6"/>
      <c r="XED33" s="6"/>
      <c r="XEE33" s="6"/>
      <c r="XEL33" s="6"/>
      <c r="XEM33" s="6"/>
      <c r="XET33" s="6"/>
      <c r="XEU33" s="6"/>
      <c r="XFB33" s="6"/>
      <c r="XFC33" s="6"/>
    </row>
    <row r="34" spans="1:1023 1030:2047 2054:3071 3078:4095 4102:5119 5126:6143 6150:7167 7174:8191 8198:9215 9222:10239 10246:11263 11270:12287 12294:13311 13318:14335 14342:15359 15366:16383">
      <c r="A34" t="s">
        <v>24</v>
      </c>
      <c r="B34" t="s">
        <v>228</v>
      </c>
      <c r="C34" t="s">
        <v>128</v>
      </c>
      <c r="D34" t="s">
        <v>229</v>
      </c>
      <c r="E34">
        <v>1</v>
      </c>
      <c r="F34" s="6">
        <v>1.96</v>
      </c>
      <c r="G34" s="6">
        <f t="shared" si="1"/>
        <v>1.96</v>
      </c>
      <c r="H34" t="s">
        <v>14</v>
      </c>
    </row>
    <row r="35" spans="1:1023 1030:2047 2054:3071 3078:4095 4102:5119 5126:6143 6150:7167 7174:8191 8198:9215 9222:10239 10246:11263 11270:12287 12294:13311 13318:14335 14342:15359 15366:16383">
      <c r="A35" t="s">
        <v>24</v>
      </c>
      <c r="B35" t="s">
        <v>294</v>
      </c>
      <c r="C35" t="s">
        <v>459</v>
      </c>
      <c r="D35" t="s">
        <v>460</v>
      </c>
      <c r="E35">
        <v>1</v>
      </c>
      <c r="F35" s="6">
        <v>7.97</v>
      </c>
      <c r="G35" s="6">
        <f t="shared" si="1"/>
        <v>7.97</v>
      </c>
      <c r="H35" t="s">
        <v>14</v>
      </c>
    </row>
    <row r="36" spans="1:1023 1030:2047 2054:3071 3078:4095 4102:5119 5126:6143 6150:7167 7174:8191 8198:9215 9222:10239 10246:11263 11270:12287 12294:13311 13318:14335 14342:15359 15366:16383">
      <c r="A36" t="s">
        <v>24</v>
      </c>
      <c r="B36" t="s">
        <v>518</v>
      </c>
      <c r="C36" t="s">
        <v>519</v>
      </c>
      <c r="D36" t="s">
        <v>520</v>
      </c>
      <c r="E36">
        <v>3</v>
      </c>
      <c r="F36" s="6">
        <v>1.5</v>
      </c>
      <c r="G36" s="6">
        <f t="shared" si="1"/>
        <v>4.5</v>
      </c>
      <c r="H36" t="s">
        <v>14</v>
      </c>
    </row>
    <row r="37" spans="1:1023 1030:2047 2054:3071 3078:4095 4102:5119 5126:6143 6150:7167 7174:8191 8198:9215 9222:10239 10246:11263 11270:12287 12294:13311 13318:14335 14342:15359 15366:16383">
      <c r="A37" t="s">
        <v>24</v>
      </c>
      <c r="B37" t="s">
        <v>185</v>
      </c>
      <c r="C37" t="s">
        <v>186</v>
      </c>
      <c r="D37" t="s">
        <v>187</v>
      </c>
      <c r="E37">
        <v>1</v>
      </c>
      <c r="F37" s="6">
        <v>3.97</v>
      </c>
      <c r="G37" s="6">
        <f t="shared" si="1"/>
        <v>3.97</v>
      </c>
      <c r="H37" t="s">
        <v>14</v>
      </c>
    </row>
    <row r="38" spans="1:1023 1030:2047 2054:3071 3078:4095 4102:5119 5126:6143 6150:7167 7174:8191 8198:9215 9222:10239 10246:11263 11270:12287 12294:13311 13318:14335 14342:15359 15366:16383">
      <c r="A38" t="s">
        <v>24</v>
      </c>
      <c r="B38" t="s">
        <v>473</v>
      </c>
      <c r="C38" t="s">
        <v>156</v>
      </c>
      <c r="D38" t="s">
        <v>383</v>
      </c>
      <c r="E38">
        <v>1</v>
      </c>
      <c r="F38" s="6">
        <f>9.09+0.06+0.25</f>
        <v>9.4</v>
      </c>
      <c r="G38" s="6">
        <f t="shared" ref="G38:G43" si="2">F38*E38</f>
        <v>9.4</v>
      </c>
      <c r="H38" t="s">
        <v>14</v>
      </c>
    </row>
    <row r="39" spans="1:1023 1030:2047 2054:3071 3078:4095 4102:5119 5126:6143 6150:7167 7174:8191 8198:9215 9222:10239 10246:11263 11270:12287 12294:13311 13318:14335 14342:15359 15366:16383">
      <c r="A39" t="s">
        <v>24</v>
      </c>
      <c r="B39" t="s">
        <v>474</v>
      </c>
      <c r="C39" t="s">
        <v>153</v>
      </c>
      <c r="D39" t="s">
        <v>383</v>
      </c>
      <c r="E39">
        <v>2</v>
      </c>
      <c r="F39" s="6">
        <f>4.58+0.06+0.25</f>
        <v>4.8899999999999997</v>
      </c>
      <c r="G39" s="6">
        <f t="shared" si="2"/>
        <v>9.7799999999999994</v>
      </c>
      <c r="H39" t="s">
        <v>14</v>
      </c>
    </row>
    <row r="40" spans="1:1023 1030:2047 2054:3071 3078:4095 4102:5119 5126:6143 6150:7167 7174:8191 8198:9215 9222:10239 10246:11263 11270:12287 12294:13311 13318:14335 14342:15359 15366:16383">
      <c r="A40" t="s">
        <v>24</v>
      </c>
      <c r="B40" t="s">
        <v>521</v>
      </c>
      <c r="C40" t="s">
        <v>233</v>
      </c>
      <c r="D40" t="s">
        <v>522</v>
      </c>
      <c r="E40">
        <v>1</v>
      </c>
      <c r="F40" s="6">
        <v>4.9400000000000004</v>
      </c>
      <c r="G40" s="6">
        <f t="shared" si="2"/>
        <v>4.9400000000000004</v>
      </c>
      <c r="H40" t="s">
        <v>14</v>
      </c>
    </row>
    <row r="41" spans="1:1023 1030:2047 2054:3071 3078:4095 4102:5119 5126:6143 6150:7167 7174:8191 8198:9215 9222:10239 10246:11263 11270:12287 12294:13311 13318:14335 14342:15359 15366:16383">
      <c r="A41" t="s">
        <v>24</v>
      </c>
      <c r="B41" t="s">
        <v>523</v>
      </c>
      <c r="C41" t="s">
        <v>233</v>
      </c>
      <c r="D41" t="s">
        <v>524</v>
      </c>
      <c r="E41">
        <v>1</v>
      </c>
      <c r="F41" s="6">
        <v>4.9400000000000004</v>
      </c>
      <c r="G41" s="6">
        <f t="shared" si="2"/>
        <v>4.9400000000000004</v>
      </c>
      <c r="H41" t="s">
        <v>14</v>
      </c>
    </row>
    <row r="42" spans="1:1023 1030:2047 2054:3071 3078:4095 4102:5119 5126:6143 6150:7167 7174:8191 8198:9215 9222:10239 10246:11263 11270:12287 12294:13311 13318:14335 14342:15359 15366:16383">
      <c r="A42" t="s">
        <v>24</v>
      </c>
      <c r="B42" t="s">
        <v>525</v>
      </c>
      <c r="C42" t="s">
        <v>526</v>
      </c>
      <c r="D42" t="s">
        <v>382</v>
      </c>
      <c r="E42">
        <v>1</v>
      </c>
      <c r="F42" s="6">
        <v>1.58</v>
      </c>
      <c r="G42" s="6">
        <f t="shared" si="2"/>
        <v>1.58</v>
      </c>
      <c r="H42" t="s">
        <v>14</v>
      </c>
    </row>
    <row r="43" spans="1:1023 1030:2047 2054:3071 3078:4095 4102:5119 5126:6143 6150:7167 7174:8191 8198:9215 9222:10239 10246:11263 11270:12287 12294:13311 13318:14335 14342:15359 15366:16383">
      <c r="A43" t="s">
        <v>24</v>
      </c>
      <c r="B43" t="s">
        <v>197</v>
      </c>
      <c r="C43" t="s">
        <v>24</v>
      </c>
      <c r="D43" t="s">
        <v>12</v>
      </c>
      <c r="E43">
        <v>8</v>
      </c>
      <c r="F43" s="6">
        <v>0.05</v>
      </c>
      <c r="G43" s="6">
        <f t="shared" si="2"/>
        <v>0.4</v>
      </c>
      <c r="H43" t="s">
        <v>14</v>
      </c>
    </row>
    <row r="44" spans="1:1023 1030:2047 2054:3071 3078:4095 4102:5119 5126:6143 6150:7167 7174:8191 8198:9215 9222:10239 10246:11263 11270:12287 12294:13311 13318:14335 14342:15359 15366:16383">
      <c r="A44" t="s">
        <v>24</v>
      </c>
      <c r="B44" t="s">
        <v>23</v>
      </c>
      <c r="C44" t="s">
        <v>12</v>
      </c>
      <c r="D44" t="s">
        <v>12</v>
      </c>
      <c r="E44" s="5">
        <v>0.05</v>
      </c>
      <c r="F44" s="6" t="s">
        <v>12</v>
      </c>
      <c r="G44" s="6">
        <v>0.96</v>
      </c>
      <c r="H44" t="s">
        <v>14</v>
      </c>
    </row>
    <row r="45" spans="1:1023 1030:2047 2054:3071 3078:4095 4102:5119 5126:6143 6150:7167 7174:8191 8198:9215 9222:10239 10246:11263 11270:12287 12294:13311 13318:14335 14342:15359 15366:16383">
      <c r="A45" t="s">
        <v>24</v>
      </c>
      <c r="B45" t="s">
        <v>19</v>
      </c>
      <c r="C45" t="s">
        <v>12</v>
      </c>
      <c r="D45" t="s">
        <v>12</v>
      </c>
      <c r="E45" s="5">
        <v>0.06</v>
      </c>
      <c r="F45" s="6" t="s">
        <v>12</v>
      </c>
      <c r="G45" s="6">
        <v>0.98</v>
      </c>
      <c r="H45" t="s">
        <v>14</v>
      </c>
    </row>
    <row r="46" spans="1:1023 1030:2047 2054:3071 3078:4095 4102:5119 5126:6143 6150:7167 7174:8191 8198:9215 9222:10239 10246:11263 11270:12287 12294:13311 13318:14335 14342:15359 15366:16383">
      <c r="G46" s="9">
        <f>SUM(G2:G45)</f>
        <v>162.85570000000001</v>
      </c>
      <c r="H46" s="28">
        <v>162.93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topLeftCell="A2" workbookViewId="0">
      <selection activeCell="C22" sqref="C22"/>
    </sheetView>
  </sheetViews>
  <sheetFormatPr defaultRowHeight="15"/>
  <cols>
    <col min="1" max="1" width="16" bestFit="1" customWidth="1"/>
    <col min="2" max="2" width="28.42578125" bestFit="1" customWidth="1"/>
    <col min="3" max="3" width="15.7109375" bestFit="1" customWidth="1"/>
    <col min="4" max="4" width="17.28515625" bestFit="1" customWidth="1"/>
    <col min="5" max="5" width="20.42578125" bestFit="1" customWidth="1"/>
    <col min="6" max="6" width="6" bestFit="1" customWidth="1"/>
    <col min="7" max="7" width="6.5703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248</v>
      </c>
      <c r="C2" s="11">
        <v>628915013498</v>
      </c>
      <c r="D2" t="s">
        <v>128</v>
      </c>
      <c r="E2" t="s">
        <v>328</v>
      </c>
      <c r="F2">
        <v>2</v>
      </c>
      <c r="G2" s="6">
        <v>4.6399999999999997</v>
      </c>
      <c r="H2" s="6">
        <f t="shared" ref="H2:H29" si="0">G2*F2</f>
        <v>9.2799999999999994</v>
      </c>
      <c r="I2" t="s">
        <v>14</v>
      </c>
    </row>
    <row r="3" spans="1:10">
      <c r="A3" t="s">
        <v>24</v>
      </c>
      <c r="B3" t="s">
        <v>329</v>
      </c>
      <c r="C3" s="11">
        <v>628915178210</v>
      </c>
      <c r="D3" t="s">
        <v>128</v>
      </c>
      <c r="E3" t="s">
        <v>330</v>
      </c>
      <c r="F3">
        <v>1</v>
      </c>
      <c r="G3" s="6">
        <v>16.66</v>
      </c>
      <c r="H3" s="6">
        <f t="shared" si="0"/>
        <v>16.66</v>
      </c>
      <c r="I3" t="s">
        <v>14</v>
      </c>
    </row>
    <row r="4" spans="1:10">
      <c r="A4" t="s">
        <v>24</v>
      </c>
      <c r="B4" t="s">
        <v>260</v>
      </c>
      <c r="C4" s="11">
        <v>220432515969</v>
      </c>
      <c r="D4" t="s">
        <v>261</v>
      </c>
      <c r="E4" t="s">
        <v>527</v>
      </c>
      <c r="F4">
        <v>1.8240000000000001</v>
      </c>
      <c r="G4" s="6">
        <v>8.75</v>
      </c>
      <c r="H4" s="6">
        <f t="shared" si="0"/>
        <v>15.96</v>
      </c>
      <c r="I4" t="s">
        <v>14</v>
      </c>
    </row>
    <row r="5" spans="1:10">
      <c r="A5" t="s">
        <v>24</v>
      </c>
      <c r="B5" t="s">
        <v>260</v>
      </c>
      <c r="C5" s="11">
        <v>220432315729</v>
      </c>
      <c r="D5" t="s">
        <v>261</v>
      </c>
      <c r="E5" t="s">
        <v>528</v>
      </c>
      <c r="F5">
        <v>1.796</v>
      </c>
      <c r="G5" s="6">
        <v>8.75</v>
      </c>
      <c r="H5" s="6">
        <f t="shared" si="0"/>
        <v>15.715</v>
      </c>
      <c r="I5" t="s">
        <v>14</v>
      </c>
    </row>
    <row r="6" spans="1:10">
      <c r="A6" t="s">
        <v>24</v>
      </c>
      <c r="B6" t="s">
        <v>162</v>
      </c>
      <c r="C6" s="11">
        <v>220022022280</v>
      </c>
      <c r="D6" t="s">
        <v>163</v>
      </c>
      <c r="E6" t="s">
        <v>529</v>
      </c>
      <c r="F6">
        <v>1.371</v>
      </c>
      <c r="G6" s="6">
        <v>16.25</v>
      </c>
      <c r="H6" s="6">
        <f t="shared" si="0"/>
        <v>22.278749999999999</v>
      </c>
      <c r="I6" t="s">
        <v>14</v>
      </c>
    </row>
    <row r="7" spans="1:10">
      <c r="A7" t="s">
        <v>24</v>
      </c>
      <c r="B7" t="s">
        <v>162</v>
      </c>
      <c r="C7" s="11">
        <v>220022418939</v>
      </c>
      <c r="D7" t="s">
        <v>163</v>
      </c>
      <c r="E7" t="s">
        <v>530</v>
      </c>
      <c r="F7">
        <v>1.165</v>
      </c>
      <c r="G7" s="6">
        <v>16.25</v>
      </c>
      <c r="H7" s="6">
        <f t="shared" si="0"/>
        <v>18.931250000000002</v>
      </c>
      <c r="I7" t="s">
        <v>14</v>
      </c>
    </row>
    <row r="8" spans="1:10">
      <c r="A8" t="s">
        <v>24</v>
      </c>
      <c r="B8" t="s">
        <v>258</v>
      </c>
      <c r="C8" s="11">
        <v>605388765017</v>
      </c>
      <c r="D8" t="s">
        <v>256</v>
      </c>
      <c r="E8" t="s">
        <v>531</v>
      </c>
      <c r="F8">
        <v>1</v>
      </c>
      <c r="G8" s="6">
        <v>10</v>
      </c>
      <c r="H8" s="6">
        <f t="shared" si="0"/>
        <v>10</v>
      </c>
      <c r="I8" t="s">
        <v>14</v>
      </c>
    </row>
    <row r="9" spans="1:10">
      <c r="A9" t="s">
        <v>24</v>
      </c>
      <c r="B9" t="s">
        <v>258</v>
      </c>
      <c r="C9" s="11">
        <v>628915167979</v>
      </c>
      <c r="D9" t="s">
        <v>256</v>
      </c>
      <c r="E9" t="s">
        <v>532</v>
      </c>
      <c r="F9">
        <v>1</v>
      </c>
      <c r="G9" s="6">
        <v>18</v>
      </c>
      <c r="H9" s="6">
        <f t="shared" si="0"/>
        <v>18</v>
      </c>
      <c r="I9" t="s">
        <v>14</v>
      </c>
    </row>
    <row r="10" spans="1:10">
      <c r="A10" t="s">
        <v>24</v>
      </c>
      <c r="B10" t="s">
        <v>441</v>
      </c>
      <c r="C10" s="11">
        <v>83900006365</v>
      </c>
      <c r="D10" t="s">
        <v>442</v>
      </c>
      <c r="E10" t="s">
        <v>286</v>
      </c>
      <c r="F10">
        <v>3</v>
      </c>
      <c r="G10" s="6">
        <f>1.47+0.03+0.1</f>
        <v>1.6</v>
      </c>
      <c r="H10" s="6">
        <f t="shared" si="0"/>
        <v>4.8000000000000007</v>
      </c>
      <c r="I10" t="s">
        <v>14</v>
      </c>
    </row>
    <row r="11" spans="1:10">
      <c r="A11" t="s">
        <v>24</v>
      </c>
      <c r="B11" t="s">
        <v>220</v>
      </c>
      <c r="C11" s="11">
        <v>69052265812</v>
      </c>
      <c r="D11" t="s">
        <v>93</v>
      </c>
      <c r="E11" t="s">
        <v>533</v>
      </c>
      <c r="F11">
        <v>2</v>
      </c>
      <c r="G11" s="6">
        <v>4.72</v>
      </c>
      <c r="H11" s="6">
        <f t="shared" si="0"/>
        <v>9.44</v>
      </c>
      <c r="I11" t="s">
        <v>14</v>
      </c>
    </row>
    <row r="12" spans="1:10">
      <c r="A12" t="s">
        <v>24</v>
      </c>
      <c r="B12" t="s">
        <v>534</v>
      </c>
      <c r="C12" s="11">
        <v>628915231762</v>
      </c>
      <c r="D12" t="s">
        <v>128</v>
      </c>
      <c r="E12" t="s">
        <v>535</v>
      </c>
      <c r="F12">
        <v>1</v>
      </c>
      <c r="G12" s="6">
        <v>4.87</v>
      </c>
      <c r="H12" s="6">
        <f t="shared" si="0"/>
        <v>4.87</v>
      </c>
      <c r="I12" t="s">
        <v>14</v>
      </c>
    </row>
    <row r="13" spans="1:10">
      <c r="A13" t="s">
        <v>24</v>
      </c>
      <c r="B13" t="s">
        <v>534</v>
      </c>
      <c r="C13" s="11">
        <v>58336851209</v>
      </c>
      <c r="D13" t="s">
        <v>536</v>
      </c>
      <c r="E13" t="s">
        <v>537</v>
      </c>
      <c r="F13">
        <v>1</v>
      </c>
      <c r="G13" s="6">
        <v>3.97</v>
      </c>
      <c r="H13" s="6">
        <f t="shared" si="0"/>
        <v>3.97</v>
      </c>
      <c r="I13" t="s">
        <v>14</v>
      </c>
    </row>
    <row r="14" spans="1:10">
      <c r="A14" t="s">
        <v>24</v>
      </c>
      <c r="B14" t="s">
        <v>538</v>
      </c>
      <c r="C14" s="11">
        <v>62020000842</v>
      </c>
      <c r="D14" t="s">
        <v>539</v>
      </c>
      <c r="E14" t="s">
        <v>540</v>
      </c>
      <c r="F14">
        <v>1</v>
      </c>
      <c r="G14" s="6">
        <v>3.97</v>
      </c>
      <c r="H14" s="6">
        <f t="shared" si="0"/>
        <v>3.97</v>
      </c>
      <c r="I14" t="s">
        <v>14</v>
      </c>
    </row>
    <row r="15" spans="1:10">
      <c r="A15" t="s">
        <v>24</v>
      </c>
      <c r="B15" t="s">
        <v>230</v>
      </c>
      <c r="C15">
        <v>64217007030</v>
      </c>
      <c r="D15" t="s">
        <v>227</v>
      </c>
      <c r="E15" t="s">
        <v>231</v>
      </c>
      <c r="F15">
        <v>1</v>
      </c>
      <c r="G15" s="6">
        <v>1.96</v>
      </c>
      <c r="H15" s="6">
        <f t="shared" si="0"/>
        <v>1.96</v>
      </c>
      <c r="I15" t="s">
        <v>14</v>
      </c>
    </row>
    <row r="16" spans="1:10">
      <c r="A16" t="s">
        <v>24</v>
      </c>
      <c r="B16" t="s">
        <v>291</v>
      </c>
      <c r="C16">
        <v>68100896060</v>
      </c>
      <c r="D16" t="s">
        <v>88</v>
      </c>
      <c r="E16" t="s">
        <v>292</v>
      </c>
      <c r="F16">
        <v>1</v>
      </c>
      <c r="G16">
        <v>4.97</v>
      </c>
      <c r="H16" s="6">
        <f t="shared" si="0"/>
        <v>4.97</v>
      </c>
      <c r="I16" t="s">
        <v>14</v>
      </c>
    </row>
    <row r="17" spans="1:9">
      <c r="A17" t="s">
        <v>24</v>
      </c>
      <c r="B17" t="s">
        <v>541</v>
      </c>
      <c r="C17" s="11">
        <v>681131412155</v>
      </c>
      <c r="D17" t="s">
        <v>128</v>
      </c>
      <c r="E17" t="s">
        <v>542</v>
      </c>
      <c r="F17">
        <v>1</v>
      </c>
      <c r="G17" s="6">
        <v>2.77</v>
      </c>
      <c r="H17" s="6">
        <f t="shared" si="0"/>
        <v>2.77</v>
      </c>
      <c r="I17" t="s">
        <v>14</v>
      </c>
    </row>
    <row r="18" spans="1:9">
      <c r="A18" t="s">
        <v>24</v>
      </c>
      <c r="B18" t="s">
        <v>160</v>
      </c>
      <c r="C18" s="11">
        <v>628915553246</v>
      </c>
      <c r="D18" t="s">
        <v>128</v>
      </c>
      <c r="E18" t="s">
        <v>161</v>
      </c>
      <c r="F18">
        <v>1</v>
      </c>
      <c r="G18" s="6">
        <v>2</v>
      </c>
      <c r="H18" s="6">
        <f t="shared" si="0"/>
        <v>2</v>
      </c>
      <c r="I18" t="s">
        <v>14</v>
      </c>
    </row>
    <row r="19" spans="1:9">
      <c r="A19" t="s">
        <v>24</v>
      </c>
      <c r="B19" t="s">
        <v>543</v>
      </c>
      <c r="C19" s="11">
        <v>628915409048</v>
      </c>
      <c r="D19" t="s">
        <v>128</v>
      </c>
      <c r="E19" t="s">
        <v>544</v>
      </c>
      <c r="F19">
        <v>1</v>
      </c>
      <c r="G19" s="6">
        <v>1.18</v>
      </c>
      <c r="H19" s="6">
        <f t="shared" si="0"/>
        <v>1.18</v>
      </c>
      <c r="I19" t="s">
        <v>14</v>
      </c>
    </row>
    <row r="20" spans="1:9">
      <c r="A20" t="s">
        <v>24</v>
      </c>
      <c r="B20" t="s">
        <v>198</v>
      </c>
      <c r="C20" s="11">
        <v>628915365634</v>
      </c>
      <c r="D20" t="s">
        <v>128</v>
      </c>
      <c r="E20" t="s">
        <v>148</v>
      </c>
      <c r="F20">
        <v>1</v>
      </c>
      <c r="G20" s="6">
        <v>2.57</v>
      </c>
      <c r="H20" s="6">
        <f t="shared" si="0"/>
        <v>2.57</v>
      </c>
      <c r="I20" t="s">
        <v>14</v>
      </c>
    </row>
    <row r="21" spans="1:9">
      <c r="A21" t="s">
        <v>24</v>
      </c>
      <c r="B21" t="s">
        <v>476</v>
      </c>
      <c r="C21" s="11">
        <v>68721003625</v>
      </c>
      <c r="D21" t="s">
        <v>477</v>
      </c>
      <c r="E21" t="s">
        <v>478</v>
      </c>
      <c r="F21">
        <v>1</v>
      </c>
      <c r="G21" s="6">
        <v>2.48</v>
      </c>
      <c r="H21" s="6">
        <f t="shared" si="0"/>
        <v>2.48</v>
      </c>
      <c r="I21" t="s">
        <v>14</v>
      </c>
    </row>
    <row r="22" spans="1:9">
      <c r="A22" t="s">
        <v>24</v>
      </c>
      <c r="B22" t="s">
        <v>131</v>
      </c>
      <c r="C22" s="11">
        <v>605388925558</v>
      </c>
      <c r="D22" t="s">
        <v>128</v>
      </c>
      <c r="E22" t="s">
        <v>283</v>
      </c>
      <c r="F22">
        <v>1</v>
      </c>
      <c r="G22" s="6">
        <v>1.67</v>
      </c>
      <c r="H22" s="6">
        <f t="shared" si="0"/>
        <v>1.67</v>
      </c>
      <c r="I22" t="s">
        <v>14</v>
      </c>
    </row>
    <row r="23" spans="1:9">
      <c r="A23" t="s">
        <v>24</v>
      </c>
      <c r="B23" t="s">
        <v>25</v>
      </c>
      <c r="C23" s="11">
        <v>643126072065</v>
      </c>
      <c r="D23" t="s">
        <v>396</v>
      </c>
      <c r="E23" t="s">
        <v>354</v>
      </c>
      <c r="F23">
        <v>1</v>
      </c>
      <c r="G23" s="6">
        <v>3.47</v>
      </c>
      <c r="H23" s="6">
        <f t="shared" si="0"/>
        <v>3.47</v>
      </c>
      <c r="I23" t="s">
        <v>14</v>
      </c>
    </row>
    <row r="24" spans="1:9">
      <c r="A24" t="s">
        <v>24</v>
      </c>
      <c r="B24" t="s">
        <v>491</v>
      </c>
      <c r="C24" s="11">
        <v>6943128000085</v>
      </c>
      <c r="D24" t="s">
        <v>12</v>
      </c>
      <c r="E24" t="s">
        <v>296</v>
      </c>
      <c r="F24">
        <v>1</v>
      </c>
      <c r="G24" s="6">
        <v>2.98</v>
      </c>
      <c r="H24" s="6">
        <f t="shared" si="0"/>
        <v>2.98</v>
      </c>
      <c r="I24" t="s">
        <v>14</v>
      </c>
    </row>
    <row r="25" spans="1:9">
      <c r="A25" t="s">
        <v>24</v>
      </c>
      <c r="B25" t="s">
        <v>545</v>
      </c>
      <c r="C25" s="11">
        <v>4394</v>
      </c>
      <c r="D25" t="s">
        <v>12</v>
      </c>
      <c r="E25" t="s">
        <v>546</v>
      </c>
      <c r="F25">
        <v>1.25</v>
      </c>
      <c r="G25" s="6">
        <v>3.68</v>
      </c>
      <c r="H25" s="6">
        <f t="shared" si="0"/>
        <v>4.6000000000000005</v>
      </c>
      <c r="I25" t="s">
        <v>14</v>
      </c>
    </row>
    <row r="26" spans="1:9">
      <c r="A26" t="s">
        <v>24</v>
      </c>
      <c r="B26" t="s">
        <v>276</v>
      </c>
      <c r="C26" s="11">
        <v>4173</v>
      </c>
      <c r="D26" t="s">
        <v>547</v>
      </c>
      <c r="E26" t="s">
        <v>548</v>
      </c>
      <c r="F26">
        <v>0.96499999999999997</v>
      </c>
      <c r="G26" s="6">
        <v>4.34</v>
      </c>
      <c r="H26" s="6">
        <f t="shared" si="0"/>
        <v>4.1880999999999995</v>
      </c>
      <c r="I26" t="s">
        <v>14</v>
      </c>
    </row>
    <row r="27" spans="1:9">
      <c r="A27" t="s">
        <v>24</v>
      </c>
      <c r="B27" t="s">
        <v>268</v>
      </c>
      <c r="C27" s="11">
        <v>4011</v>
      </c>
      <c r="D27" t="s">
        <v>269</v>
      </c>
      <c r="E27" t="s">
        <v>549</v>
      </c>
      <c r="F27">
        <v>1.5649999999999999</v>
      </c>
      <c r="G27" s="6">
        <v>1.7</v>
      </c>
      <c r="H27" s="6">
        <f t="shared" si="0"/>
        <v>2.6604999999999999</v>
      </c>
      <c r="I27" t="s">
        <v>14</v>
      </c>
    </row>
    <row r="28" spans="1:9">
      <c r="A28" t="s">
        <v>24</v>
      </c>
      <c r="B28" t="s">
        <v>474</v>
      </c>
      <c r="C28" s="11">
        <v>68700011016</v>
      </c>
      <c r="D28" t="s">
        <v>153</v>
      </c>
      <c r="E28" t="s">
        <v>383</v>
      </c>
      <c r="F28">
        <v>1</v>
      </c>
      <c r="G28" s="6">
        <f>4.58+0.06+0.25</f>
        <v>4.8899999999999997</v>
      </c>
      <c r="H28" s="6">
        <f t="shared" si="0"/>
        <v>4.8899999999999997</v>
      </c>
      <c r="I28" t="s">
        <v>14</v>
      </c>
    </row>
    <row r="29" spans="1:9">
      <c r="A29" t="s">
        <v>24</v>
      </c>
      <c r="B29" t="s">
        <v>473</v>
      </c>
      <c r="C29" s="11">
        <v>68700282669</v>
      </c>
      <c r="D29" t="s">
        <v>156</v>
      </c>
      <c r="E29" t="s">
        <v>383</v>
      </c>
      <c r="F29">
        <v>1</v>
      </c>
      <c r="G29" s="6">
        <f>9.09+0.06+0.25</f>
        <v>9.4</v>
      </c>
      <c r="H29" s="6">
        <f t="shared" si="0"/>
        <v>9.4</v>
      </c>
      <c r="I29" t="s">
        <v>14</v>
      </c>
    </row>
    <row r="30" spans="1:9">
      <c r="A30" t="s">
        <v>24</v>
      </c>
      <c r="B30" t="s">
        <v>23</v>
      </c>
      <c r="C30" s="11"/>
      <c r="D30" t="s">
        <v>12</v>
      </c>
      <c r="E30" t="s">
        <v>12</v>
      </c>
      <c r="F30" s="5">
        <v>0.05</v>
      </c>
      <c r="G30" s="6" t="s">
        <v>12</v>
      </c>
      <c r="H30" s="6">
        <v>0.83</v>
      </c>
    </row>
    <row r="31" spans="1:9">
      <c r="A31" t="s">
        <v>24</v>
      </c>
      <c r="B31" t="s">
        <v>19</v>
      </c>
      <c r="C31" s="11"/>
      <c r="D31" t="s">
        <v>12</v>
      </c>
      <c r="E31" t="s">
        <v>12</v>
      </c>
      <c r="F31" s="5">
        <v>0.06</v>
      </c>
      <c r="G31" s="6" t="s">
        <v>12</v>
      </c>
      <c r="H31" s="6">
        <v>1</v>
      </c>
    </row>
    <row r="32" spans="1:9">
      <c r="H32" s="10">
        <f>SUM(H2:H31)</f>
        <v>207.49359999999999</v>
      </c>
      <c r="I32" s="28"/>
    </row>
    <row r="34" spans="1:9">
      <c r="A34" t="s">
        <v>24</v>
      </c>
      <c r="B34" t="s">
        <v>251</v>
      </c>
      <c r="C34">
        <v>6742708</v>
      </c>
      <c r="D34" t="s">
        <v>385</v>
      </c>
      <c r="E34" t="s">
        <v>384</v>
      </c>
      <c r="F34">
        <v>1</v>
      </c>
      <c r="G34" s="6">
        <f>1.97+0.06+0.25</f>
        <v>2.2799999999999998</v>
      </c>
      <c r="H34" s="6">
        <f>G34*F34</f>
        <v>2.2799999999999998</v>
      </c>
      <c r="I34" t="s">
        <v>14</v>
      </c>
    </row>
    <row r="35" spans="1:9">
      <c r="A35" t="s">
        <v>24</v>
      </c>
      <c r="B35" t="s">
        <v>279</v>
      </c>
      <c r="C35" s="11">
        <v>628915165005</v>
      </c>
      <c r="D35" t="s">
        <v>128</v>
      </c>
      <c r="E35" t="s">
        <v>288</v>
      </c>
      <c r="F35">
        <v>2</v>
      </c>
      <c r="G35" s="6">
        <v>3.97</v>
      </c>
      <c r="H35" s="6">
        <f>G35*F35</f>
        <v>7.94</v>
      </c>
      <c r="I35" t="s">
        <v>14</v>
      </c>
    </row>
    <row r="36" spans="1:9">
      <c r="A36" t="s">
        <v>24</v>
      </c>
      <c r="B36" t="s">
        <v>550</v>
      </c>
      <c r="C36" s="11">
        <v>628915173437</v>
      </c>
      <c r="D36" t="s">
        <v>128</v>
      </c>
      <c r="E36" t="s">
        <v>292</v>
      </c>
      <c r="F36">
        <v>1</v>
      </c>
      <c r="G36" s="6">
        <v>5.08</v>
      </c>
      <c r="H36" s="6">
        <f>G36*F36</f>
        <v>5.08</v>
      </c>
      <c r="I36" t="s">
        <v>14</v>
      </c>
    </row>
    <row r="37" spans="1:9">
      <c r="A37" t="s">
        <v>24</v>
      </c>
      <c r="B37" t="s">
        <v>197</v>
      </c>
      <c r="D37" t="s">
        <v>24</v>
      </c>
      <c r="E37" t="s">
        <v>12</v>
      </c>
      <c r="F37">
        <v>1</v>
      </c>
      <c r="G37" s="6">
        <v>0.05</v>
      </c>
      <c r="H37" s="6">
        <f>G37*F37</f>
        <v>0.05</v>
      </c>
      <c r="I37" t="s">
        <v>14</v>
      </c>
    </row>
    <row r="38" spans="1:9">
      <c r="A38" t="s">
        <v>24</v>
      </c>
      <c r="B38" t="s">
        <v>23</v>
      </c>
      <c r="C38" s="11"/>
      <c r="D38" t="s">
        <v>12</v>
      </c>
      <c r="E38" t="s">
        <v>12</v>
      </c>
      <c r="F38" s="5">
        <v>0.05</v>
      </c>
      <c r="G38" s="6" t="s">
        <v>12</v>
      </c>
      <c r="H38" s="6">
        <v>0.1</v>
      </c>
      <c r="I38" t="s">
        <v>14</v>
      </c>
    </row>
    <row r="39" spans="1:9">
      <c r="A39" t="s">
        <v>24</v>
      </c>
      <c r="B39" t="s">
        <v>19</v>
      </c>
      <c r="C39" s="11"/>
      <c r="D39" t="s">
        <v>12</v>
      </c>
      <c r="E39" t="s">
        <v>12</v>
      </c>
      <c r="F39" s="5">
        <v>0.06</v>
      </c>
      <c r="G39" s="6" t="s">
        <v>12</v>
      </c>
      <c r="H39" s="6">
        <v>0.12</v>
      </c>
      <c r="I39" t="s">
        <v>14</v>
      </c>
    </row>
    <row r="40" spans="1:9">
      <c r="H40" s="10">
        <f>SUM(H34:H39)</f>
        <v>15.57</v>
      </c>
      <c r="I40" s="28"/>
    </row>
    <row r="42" spans="1:9">
      <c r="A42" t="s">
        <v>551</v>
      </c>
      <c r="B42" t="s">
        <v>496</v>
      </c>
      <c r="C42">
        <v>57197605914</v>
      </c>
      <c r="D42" t="s">
        <v>552</v>
      </c>
      <c r="E42" t="s">
        <v>452</v>
      </c>
      <c r="F42">
        <v>8</v>
      </c>
      <c r="G42" s="6">
        <v>1.88</v>
      </c>
      <c r="H42" s="6">
        <f>G42*F42</f>
        <v>15.04</v>
      </c>
      <c r="I42" t="s">
        <v>14</v>
      </c>
    </row>
    <row r="43" spans="1:9">
      <c r="A43" t="s">
        <v>551</v>
      </c>
      <c r="B43" t="s">
        <v>139</v>
      </c>
      <c r="C43" s="11">
        <v>769197404021</v>
      </c>
      <c r="D43" t="s">
        <v>553</v>
      </c>
      <c r="E43" t="s">
        <v>554</v>
      </c>
      <c r="F43">
        <v>2</v>
      </c>
      <c r="G43" s="6">
        <v>2.5</v>
      </c>
      <c r="H43" s="6">
        <f>G43*F43</f>
        <v>5</v>
      </c>
      <c r="I43" t="s">
        <v>14</v>
      </c>
    </row>
    <row r="44" spans="1:9">
      <c r="A44" t="s">
        <v>551</v>
      </c>
      <c r="B44" t="s">
        <v>197</v>
      </c>
      <c r="D44" t="s">
        <v>24</v>
      </c>
      <c r="E44" t="s">
        <v>12</v>
      </c>
      <c r="F44">
        <v>1</v>
      </c>
      <c r="G44" s="6">
        <v>0.05</v>
      </c>
      <c r="H44" s="6">
        <f>G44*F44</f>
        <v>0.05</v>
      </c>
      <c r="I44" t="s">
        <v>14</v>
      </c>
    </row>
    <row r="45" spans="1:9">
      <c r="A45" t="s">
        <v>551</v>
      </c>
      <c r="B45" t="s">
        <v>23</v>
      </c>
      <c r="C45" s="11"/>
      <c r="D45" t="s">
        <v>12</v>
      </c>
      <c r="E45" t="s">
        <v>12</v>
      </c>
      <c r="F45" s="5">
        <v>0.05</v>
      </c>
      <c r="G45" s="6" t="s">
        <v>12</v>
      </c>
      <c r="H45" s="6">
        <v>0</v>
      </c>
      <c r="I45" t="s">
        <v>14</v>
      </c>
    </row>
    <row r="46" spans="1:9">
      <c r="A46" t="s">
        <v>551</v>
      </c>
      <c r="B46" t="s">
        <v>19</v>
      </c>
      <c r="C46" s="11"/>
      <c r="D46" t="s">
        <v>12</v>
      </c>
      <c r="E46" t="s">
        <v>12</v>
      </c>
      <c r="F46" s="5">
        <v>0.06</v>
      </c>
      <c r="G46" s="6" t="s">
        <v>12</v>
      </c>
      <c r="H46" s="6">
        <v>0</v>
      </c>
      <c r="I46" t="s">
        <v>14</v>
      </c>
    </row>
    <row r="47" spans="1:9">
      <c r="H47" s="10">
        <f>SUM(H42:H46)</f>
        <v>20.09</v>
      </c>
      <c r="I47" s="28"/>
    </row>
    <row r="49" spans="8:8">
      <c r="H49" s="7">
        <f>H32+H40+H47</f>
        <v>243.15359999999998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85546875" bestFit="1" customWidth="1"/>
    <col min="7" max="7" width="7.7109375" style="6" bestFit="1" customWidth="1"/>
    <col min="8" max="8" width="14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10</v>
      </c>
      <c r="B2" t="s">
        <v>555</v>
      </c>
      <c r="C2" s="11" t="s">
        <v>12</v>
      </c>
      <c r="D2" t="s">
        <v>10</v>
      </c>
      <c r="E2" t="s">
        <v>13</v>
      </c>
      <c r="F2">
        <v>30</v>
      </c>
      <c r="G2" s="6">
        <v>25</v>
      </c>
      <c r="H2" s="6">
        <f>G2*F2</f>
        <v>750</v>
      </c>
      <c r="I2" t="s">
        <v>14</v>
      </c>
    </row>
    <row r="3" spans="1:10">
      <c r="H3" s="10">
        <f xml:space="preserve"> H2</f>
        <v>750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0"/>
  <sheetViews>
    <sheetView topLeftCell="A5" workbookViewId="0">
      <selection activeCell="C11" sqref="C11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6.5703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556</v>
      </c>
      <c r="C2" s="11">
        <v>59800516419</v>
      </c>
      <c r="D2" t="s">
        <v>394</v>
      </c>
      <c r="E2" t="s">
        <v>557</v>
      </c>
      <c r="F2">
        <v>3</v>
      </c>
      <c r="G2" s="6">
        <v>1.24</v>
      </c>
      <c r="H2" s="6">
        <f t="shared" ref="H2:H36" si="0">G2*F2</f>
        <v>3.7199999999999998</v>
      </c>
      <c r="I2" t="s">
        <v>14</v>
      </c>
    </row>
    <row r="3" spans="1:10">
      <c r="A3" t="s">
        <v>24</v>
      </c>
      <c r="B3" t="s">
        <v>202</v>
      </c>
      <c r="C3" s="11">
        <v>66721006707</v>
      </c>
      <c r="D3" t="s">
        <v>203</v>
      </c>
      <c r="E3" t="s">
        <v>282</v>
      </c>
      <c r="F3">
        <v>1</v>
      </c>
      <c r="G3" s="6">
        <v>3.47</v>
      </c>
      <c r="H3" s="6">
        <f t="shared" si="0"/>
        <v>3.47</v>
      </c>
      <c r="I3" t="s">
        <v>14</v>
      </c>
    </row>
    <row r="4" spans="1:10">
      <c r="A4" t="s">
        <v>24</v>
      </c>
      <c r="B4" t="s">
        <v>558</v>
      </c>
      <c r="C4" s="11">
        <v>777034001791</v>
      </c>
      <c r="D4" t="s">
        <v>401</v>
      </c>
      <c r="E4" t="s">
        <v>402</v>
      </c>
      <c r="F4">
        <v>1</v>
      </c>
      <c r="G4" s="6">
        <v>4.97</v>
      </c>
      <c r="H4" s="6">
        <f t="shared" si="0"/>
        <v>4.97</v>
      </c>
      <c r="I4" t="s">
        <v>14</v>
      </c>
    </row>
    <row r="5" spans="1:10">
      <c r="A5" t="s">
        <v>24</v>
      </c>
      <c r="B5" t="s">
        <v>559</v>
      </c>
      <c r="C5" s="11">
        <v>628915403596</v>
      </c>
      <c r="D5" t="s">
        <v>128</v>
      </c>
      <c r="E5" t="s">
        <v>560</v>
      </c>
      <c r="F5">
        <v>1</v>
      </c>
      <c r="G5" s="6">
        <v>7.88</v>
      </c>
      <c r="H5" s="6">
        <f t="shared" si="0"/>
        <v>7.88</v>
      </c>
      <c r="I5" t="s">
        <v>14</v>
      </c>
    </row>
    <row r="6" spans="1:10">
      <c r="A6" t="s">
        <v>24</v>
      </c>
      <c r="B6" t="s">
        <v>441</v>
      </c>
      <c r="C6" s="11">
        <v>83900006365</v>
      </c>
      <c r="D6" t="s">
        <v>442</v>
      </c>
      <c r="E6" t="s">
        <v>286</v>
      </c>
      <c r="F6">
        <v>4</v>
      </c>
      <c r="G6" s="6">
        <f>1.47+0.03+0.1</f>
        <v>1.6</v>
      </c>
      <c r="H6" s="6">
        <f t="shared" si="0"/>
        <v>6.4</v>
      </c>
      <c r="I6" t="s">
        <v>14</v>
      </c>
    </row>
    <row r="7" spans="1:10">
      <c r="A7" t="s">
        <v>24</v>
      </c>
      <c r="B7" t="s">
        <v>473</v>
      </c>
      <c r="C7" s="11">
        <v>68700282669</v>
      </c>
      <c r="D7" t="s">
        <v>156</v>
      </c>
      <c r="E7" t="s">
        <v>383</v>
      </c>
      <c r="F7">
        <v>1</v>
      </c>
      <c r="G7" s="6">
        <f>9.09+0.06+0.25</f>
        <v>9.4</v>
      </c>
      <c r="H7" s="6">
        <f t="shared" si="0"/>
        <v>9.4</v>
      </c>
      <c r="I7" t="s">
        <v>14</v>
      </c>
    </row>
    <row r="8" spans="1:10">
      <c r="A8" t="s">
        <v>24</v>
      </c>
      <c r="B8" t="s">
        <v>474</v>
      </c>
      <c r="C8" s="11">
        <v>68700011016</v>
      </c>
      <c r="D8" t="s">
        <v>153</v>
      </c>
      <c r="E8" t="s">
        <v>383</v>
      </c>
      <c r="F8">
        <v>2</v>
      </c>
      <c r="G8" s="6">
        <f>4.58+0.06+0.25</f>
        <v>4.8899999999999997</v>
      </c>
      <c r="H8" s="6">
        <f t="shared" si="0"/>
        <v>9.7799999999999994</v>
      </c>
      <c r="I8" t="s">
        <v>14</v>
      </c>
    </row>
    <row r="9" spans="1:10">
      <c r="A9" t="s">
        <v>24</v>
      </c>
      <c r="B9" t="s">
        <v>251</v>
      </c>
      <c r="C9">
        <v>6742708</v>
      </c>
      <c r="D9" t="s">
        <v>385</v>
      </c>
      <c r="E9" t="s">
        <v>384</v>
      </c>
      <c r="F9">
        <v>1</v>
      </c>
      <c r="G9" s="6">
        <f>1.97+0.06+0.25</f>
        <v>2.2799999999999998</v>
      </c>
      <c r="H9" s="6">
        <f t="shared" si="0"/>
        <v>2.2799999999999998</v>
      </c>
      <c r="I9" t="s">
        <v>14</v>
      </c>
    </row>
    <row r="10" spans="1:10">
      <c r="A10" t="s">
        <v>24</v>
      </c>
      <c r="B10" t="s">
        <v>298</v>
      </c>
      <c r="C10" s="11">
        <v>628915380415</v>
      </c>
      <c r="D10" t="s">
        <v>128</v>
      </c>
      <c r="E10" t="s">
        <v>299</v>
      </c>
      <c r="F10">
        <v>1</v>
      </c>
      <c r="G10" s="6">
        <v>3.47</v>
      </c>
      <c r="H10" s="6">
        <f t="shared" si="0"/>
        <v>3.47</v>
      </c>
      <c r="I10" t="s">
        <v>14</v>
      </c>
    </row>
    <row r="11" spans="1:10">
      <c r="A11" t="s">
        <v>24</v>
      </c>
      <c r="B11" t="s">
        <v>561</v>
      </c>
      <c r="C11" s="11">
        <v>628915008722</v>
      </c>
      <c r="D11" t="s">
        <v>128</v>
      </c>
      <c r="E11" t="s">
        <v>562</v>
      </c>
      <c r="F11">
        <v>1</v>
      </c>
      <c r="G11" s="6">
        <v>4.67</v>
      </c>
      <c r="H11" s="6">
        <f t="shared" si="0"/>
        <v>4.67</v>
      </c>
      <c r="I11" t="s">
        <v>14</v>
      </c>
    </row>
    <row r="12" spans="1:10">
      <c r="A12" t="s">
        <v>24</v>
      </c>
      <c r="B12" t="s">
        <v>563</v>
      </c>
      <c r="C12" s="11">
        <v>55437624411</v>
      </c>
      <c r="D12" t="s">
        <v>564</v>
      </c>
      <c r="E12" t="s">
        <v>310</v>
      </c>
      <c r="F12">
        <v>1</v>
      </c>
      <c r="G12" s="6">
        <v>2.97</v>
      </c>
      <c r="H12" s="6">
        <f t="shared" si="0"/>
        <v>2.97</v>
      </c>
      <c r="I12" t="s">
        <v>14</v>
      </c>
    </row>
    <row r="13" spans="1:10">
      <c r="A13" t="s">
        <v>24</v>
      </c>
      <c r="B13" t="s">
        <v>565</v>
      </c>
      <c r="C13" s="11">
        <v>681131760072</v>
      </c>
      <c r="D13" t="s">
        <v>128</v>
      </c>
      <c r="E13" t="s">
        <v>296</v>
      </c>
      <c r="F13">
        <v>1</v>
      </c>
      <c r="G13" s="6">
        <v>1.57</v>
      </c>
      <c r="H13" s="6">
        <f t="shared" si="0"/>
        <v>1.57</v>
      </c>
      <c r="I13" t="s">
        <v>14</v>
      </c>
    </row>
    <row r="14" spans="1:10">
      <c r="A14" t="s">
        <v>24</v>
      </c>
      <c r="B14" t="s">
        <v>566</v>
      </c>
      <c r="C14" s="11">
        <v>605388881311</v>
      </c>
      <c r="D14" t="s">
        <v>128</v>
      </c>
      <c r="E14" t="s">
        <v>290</v>
      </c>
      <c r="F14">
        <v>1</v>
      </c>
      <c r="G14" s="6">
        <v>1</v>
      </c>
      <c r="H14" s="6">
        <f t="shared" si="0"/>
        <v>1</v>
      </c>
      <c r="I14" t="s">
        <v>14</v>
      </c>
    </row>
    <row r="15" spans="1:10">
      <c r="A15" t="s">
        <v>24</v>
      </c>
      <c r="B15" t="s">
        <v>218</v>
      </c>
      <c r="C15" s="11">
        <v>628915082838</v>
      </c>
      <c r="D15" t="s">
        <v>128</v>
      </c>
      <c r="E15" t="s">
        <v>444</v>
      </c>
      <c r="F15">
        <v>1</v>
      </c>
      <c r="G15" s="6">
        <v>3.42</v>
      </c>
      <c r="H15" s="6">
        <f t="shared" si="0"/>
        <v>3.42</v>
      </c>
      <c r="I15" t="s">
        <v>14</v>
      </c>
    </row>
    <row r="16" spans="1:10">
      <c r="A16" t="s">
        <v>24</v>
      </c>
      <c r="B16" t="s">
        <v>198</v>
      </c>
      <c r="C16" s="11">
        <v>628915365634</v>
      </c>
      <c r="D16" t="s">
        <v>128</v>
      </c>
      <c r="E16" t="s">
        <v>290</v>
      </c>
      <c r="F16">
        <v>1</v>
      </c>
      <c r="G16" s="6">
        <v>2.57</v>
      </c>
      <c r="H16" s="6">
        <f t="shared" si="0"/>
        <v>2.57</v>
      </c>
      <c r="I16" t="s">
        <v>14</v>
      </c>
    </row>
    <row r="17" spans="1:9">
      <c r="A17" t="s">
        <v>24</v>
      </c>
      <c r="B17" t="s">
        <v>567</v>
      </c>
      <c r="C17" s="11">
        <v>681131862615</v>
      </c>
      <c r="D17" t="s">
        <v>128</v>
      </c>
      <c r="E17" t="s">
        <v>296</v>
      </c>
      <c r="F17">
        <v>1</v>
      </c>
      <c r="G17" s="6">
        <v>0.97</v>
      </c>
      <c r="H17" s="6">
        <f t="shared" si="0"/>
        <v>0.97</v>
      </c>
      <c r="I17" t="s">
        <v>14</v>
      </c>
    </row>
    <row r="18" spans="1:9">
      <c r="A18" t="s">
        <v>24</v>
      </c>
      <c r="B18" t="s">
        <v>169</v>
      </c>
      <c r="C18" s="11">
        <v>628915001907</v>
      </c>
      <c r="D18" t="s">
        <v>128</v>
      </c>
      <c r="E18" t="s">
        <v>568</v>
      </c>
      <c r="F18">
        <v>2</v>
      </c>
      <c r="G18" s="6">
        <v>1</v>
      </c>
      <c r="H18" s="6">
        <f t="shared" si="0"/>
        <v>2</v>
      </c>
      <c r="I18" t="s">
        <v>14</v>
      </c>
    </row>
    <row r="19" spans="1:9">
      <c r="A19" t="s">
        <v>24</v>
      </c>
      <c r="B19" t="s">
        <v>569</v>
      </c>
      <c r="C19" s="11">
        <v>681131799591</v>
      </c>
      <c r="D19" t="s">
        <v>128</v>
      </c>
      <c r="E19" t="s">
        <v>223</v>
      </c>
      <c r="F19">
        <v>1</v>
      </c>
      <c r="G19" s="6">
        <v>0.87</v>
      </c>
      <c r="H19" s="6">
        <f t="shared" si="0"/>
        <v>0.87</v>
      </c>
      <c r="I19" t="s">
        <v>14</v>
      </c>
    </row>
    <row r="20" spans="1:9">
      <c r="A20" t="s">
        <v>24</v>
      </c>
      <c r="B20" t="s">
        <v>264</v>
      </c>
      <c r="C20" s="11">
        <v>87432000556</v>
      </c>
      <c r="D20" t="s">
        <v>12</v>
      </c>
      <c r="E20" t="s">
        <v>12</v>
      </c>
      <c r="F20">
        <v>1</v>
      </c>
      <c r="G20" s="6">
        <v>3.47</v>
      </c>
      <c r="H20" s="6">
        <f t="shared" si="0"/>
        <v>3.47</v>
      </c>
      <c r="I20" t="s">
        <v>14</v>
      </c>
    </row>
    <row r="21" spans="1:9">
      <c r="A21" t="s">
        <v>24</v>
      </c>
      <c r="B21" t="s">
        <v>380</v>
      </c>
      <c r="C21" s="11">
        <v>605388926012</v>
      </c>
      <c r="D21" t="s">
        <v>128</v>
      </c>
      <c r="E21" t="s">
        <v>504</v>
      </c>
      <c r="F21">
        <v>1</v>
      </c>
      <c r="G21" s="6">
        <v>2.27</v>
      </c>
      <c r="H21" s="6">
        <f t="shared" si="0"/>
        <v>2.27</v>
      </c>
      <c r="I21" t="s">
        <v>14</v>
      </c>
    </row>
    <row r="22" spans="1:9">
      <c r="A22" t="s">
        <v>24</v>
      </c>
      <c r="B22" t="s">
        <v>131</v>
      </c>
      <c r="C22" s="11">
        <v>605388925558</v>
      </c>
      <c r="D22" t="s">
        <v>128</v>
      </c>
      <c r="E22" t="s">
        <v>283</v>
      </c>
      <c r="F22">
        <v>1</v>
      </c>
      <c r="G22" s="6">
        <v>1.67</v>
      </c>
      <c r="H22" s="6">
        <f t="shared" si="0"/>
        <v>1.67</v>
      </c>
      <c r="I22" t="s">
        <v>14</v>
      </c>
    </row>
    <row r="23" spans="1:9">
      <c r="A23" t="s">
        <v>24</v>
      </c>
      <c r="B23" t="s">
        <v>446</v>
      </c>
      <c r="C23" s="11">
        <v>71279132075</v>
      </c>
      <c r="D23" t="s">
        <v>447</v>
      </c>
      <c r="E23" t="s">
        <v>448</v>
      </c>
      <c r="F23">
        <v>1</v>
      </c>
      <c r="G23" s="6">
        <v>2.97</v>
      </c>
      <c r="H23" s="6">
        <f t="shared" si="0"/>
        <v>2.97</v>
      </c>
      <c r="I23" t="s">
        <v>14</v>
      </c>
    </row>
    <row r="24" spans="1:9">
      <c r="A24" t="s">
        <v>24</v>
      </c>
      <c r="B24" t="s">
        <v>570</v>
      </c>
      <c r="C24" s="11">
        <v>55086601443</v>
      </c>
      <c r="D24" t="s">
        <v>571</v>
      </c>
      <c r="E24" t="s">
        <v>572</v>
      </c>
      <c r="F24">
        <v>1</v>
      </c>
      <c r="G24" s="6">
        <v>3.86</v>
      </c>
      <c r="H24" s="6">
        <f t="shared" si="0"/>
        <v>3.86</v>
      </c>
      <c r="I24" t="s">
        <v>14</v>
      </c>
    </row>
    <row r="25" spans="1:9">
      <c r="A25" t="s">
        <v>24</v>
      </c>
      <c r="B25" t="s">
        <v>147</v>
      </c>
      <c r="C25" s="11">
        <v>628915224856</v>
      </c>
      <c r="D25" t="s">
        <v>128</v>
      </c>
      <c r="E25" t="s">
        <v>290</v>
      </c>
      <c r="F25">
        <v>1</v>
      </c>
      <c r="G25" s="6">
        <v>5.87</v>
      </c>
      <c r="H25" s="6">
        <f t="shared" si="0"/>
        <v>5.87</v>
      </c>
      <c r="I25" t="s">
        <v>14</v>
      </c>
    </row>
    <row r="26" spans="1:9">
      <c r="A26" t="s">
        <v>24</v>
      </c>
      <c r="B26" t="s">
        <v>550</v>
      </c>
      <c r="C26" s="11">
        <v>628915173505</v>
      </c>
      <c r="D26" t="s">
        <v>128</v>
      </c>
      <c r="E26" t="s">
        <v>573</v>
      </c>
      <c r="F26">
        <v>1</v>
      </c>
      <c r="G26" s="6">
        <v>8.27</v>
      </c>
      <c r="H26" s="6">
        <f t="shared" si="0"/>
        <v>8.27</v>
      </c>
      <c r="I26" t="s">
        <v>14</v>
      </c>
    </row>
    <row r="27" spans="1:9">
      <c r="A27" t="s">
        <v>24</v>
      </c>
      <c r="B27" t="s">
        <v>574</v>
      </c>
      <c r="C27" s="11">
        <v>628915173475</v>
      </c>
      <c r="D27" t="s">
        <v>128</v>
      </c>
      <c r="E27" t="s">
        <v>573</v>
      </c>
      <c r="F27">
        <v>1</v>
      </c>
      <c r="G27" s="6">
        <v>8.27</v>
      </c>
      <c r="H27" s="6">
        <f t="shared" si="0"/>
        <v>8.27</v>
      </c>
      <c r="I27" t="s">
        <v>14</v>
      </c>
    </row>
    <row r="28" spans="1:9">
      <c r="A28" t="s">
        <v>24</v>
      </c>
      <c r="B28" t="s">
        <v>135</v>
      </c>
      <c r="C28" s="11">
        <v>4076</v>
      </c>
      <c r="D28" t="s">
        <v>275</v>
      </c>
      <c r="E28" t="s">
        <v>12</v>
      </c>
      <c r="F28">
        <v>1</v>
      </c>
      <c r="G28" s="6">
        <v>1.97</v>
      </c>
      <c r="H28" s="6">
        <f t="shared" si="0"/>
        <v>1.97</v>
      </c>
      <c r="I28" t="s">
        <v>14</v>
      </c>
    </row>
    <row r="29" spans="1:9">
      <c r="A29" t="s">
        <v>24</v>
      </c>
      <c r="B29" t="s">
        <v>268</v>
      </c>
      <c r="C29" s="11">
        <v>4011</v>
      </c>
      <c r="D29" t="s">
        <v>269</v>
      </c>
      <c r="E29" t="s">
        <v>575</v>
      </c>
      <c r="F29">
        <v>1.67</v>
      </c>
      <c r="G29" s="6">
        <v>1.7</v>
      </c>
      <c r="H29" s="6">
        <f t="shared" si="0"/>
        <v>2.839</v>
      </c>
      <c r="I29" t="s">
        <v>14</v>
      </c>
    </row>
    <row r="30" spans="1:9">
      <c r="A30" t="s">
        <v>24</v>
      </c>
      <c r="B30" t="s">
        <v>142</v>
      </c>
      <c r="C30" s="11">
        <v>4087</v>
      </c>
      <c r="D30" t="s">
        <v>399</v>
      </c>
      <c r="E30" t="s">
        <v>576</v>
      </c>
      <c r="F30">
        <v>0.84499999999999997</v>
      </c>
      <c r="G30" s="6">
        <v>3.24</v>
      </c>
      <c r="H30" s="6">
        <f t="shared" si="0"/>
        <v>2.7378</v>
      </c>
      <c r="I30" t="s">
        <v>14</v>
      </c>
    </row>
    <row r="31" spans="1:9">
      <c r="A31" t="s">
        <v>24</v>
      </c>
      <c r="B31" t="s">
        <v>464</v>
      </c>
      <c r="C31" s="11">
        <v>4072</v>
      </c>
      <c r="D31" t="s">
        <v>12</v>
      </c>
      <c r="E31" t="s">
        <v>577</v>
      </c>
      <c r="F31">
        <v>1.44</v>
      </c>
      <c r="G31" s="6">
        <v>2.14</v>
      </c>
      <c r="H31" s="6">
        <f t="shared" si="0"/>
        <v>3.0815999999999999</v>
      </c>
      <c r="I31" t="s">
        <v>14</v>
      </c>
    </row>
    <row r="32" spans="1:9">
      <c r="A32" t="s">
        <v>24</v>
      </c>
      <c r="B32" t="s">
        <v>578</v>
      </c>
      <c r="C32" s="11">
        <v>4612</v>
      </c>
      <c r="D32" t="s">
        <v>12</v>
      </c>
      <c r="E32" t="s">
        <v>579</v>
      </c>
      <c r="F32">
        <v>0.23499999999999999</v>
      </c>
      <c r="G32" s="6">
        <v>3.26</v>
      </c>
      <c r="H32" s="6">
        <f t="shared" si="0"/>
        <v>0.76609999999999989</v>
      </c>
      <c r="I32" t="s">
        <v>14</v>
      </c>
    </row>
    <row r="33" spans="1:9">
      <c r="A33" t="s">
        <v>24</v>
      </c>
      <c r="B33" t="s">
        <v>514</v>
      </c>
      <c r="C33" s="11">
        <v>4048</v>
      </c>
      <c r="D33" t="s">
        <v>515</v>
      </c>
      <c r="E33" t="s">
        <v>354</v>
      </c>
      <c r="F33">
        <v>4</v>
      </c>
      <c r="G33" s="6">
        <v>0.47</v>
      </c>
      <c r="H33" s="6">
        <f t="shared" si="0"/>
        <v>1.88</v>
      </c>
      <c r="I33" t="s">
        <v>14</v>
      </c>
    </row>
    <row r="34" spans="1:9">
      <c r="A34" t="s">
        <v>24</v>
      </c>
      <c r="B34" t="s">
        <v>331</v>
      </c>
      <c r="C34" s="11">
        <v>3107</v>
      </c>
      <c r="D34" t="s">
        <v>12</v>
      </c>
      <c r="E34" t="s">
        <v>580</v>
      </c>
      <c r="F34">
        <v>0.95499999999999996</v>
      </c>
      <c r="G34" s="6">
        <v>3.9</v>
      </c>
      <c r="H34" s="6">
        <f t="shared" si="0"/>
        <v>3.7244999999999999</v>
      </c>
      <c r="I34" t="s">
        <v>14</v>
      </c>
    </row>
    <row r="35" spans="1:9">
      <c r="A35" t="s">
        <v>24</v>
      </c>
      <c r="B35" t="s">
        <v>266</v>
      </c>
      <c r="C35" s="11">
        <v>628915409284</v>
      </c>
      <c r="D35" t="s">
        <v>261</v>
      </c>
      <c r="E35" t="s">
        <v>420</v>
      </c>
      <c r="F35">
        <v>1</v>
      </c>
      <c r="G35" s="6">
        <v>2.4700000000000002</v>
      </c>
      <c r="H35" s="6">
        <f t="shared" si="0"/>
        <v>2.4700000000000002</v>
      </c>
      <c r="I35" t="s">
        <v>14</v>
      </c>
    </row>
    <row r="36" spans="1:9">
      <c r="A36" t="s">
        <v>24</v>
      </c>
      <c r="B36" t="s">
        <v>581</v>
      </c>
      <c r="D36" t="s">
        <v>12</v>
      </c>
      <c r="E36" t="s">
        <v>582</v>
      </c>
      <c r="F36">
        <v>0.60499999999999998</v>
      </c>
      <c r="G36" s="6">
        <v>2.8</v>
      </c>
      <c r="H36" s="6">
        <f t="shared" si="0"/>
        <v>1.694</v>
      </c>
      <c r="I36" t="s">
        <v>14</v>
      </c>
    </row>
    <row r="37" spans="1:9">
      <c r="A37" t="s">
        <v>24</v>
      </c>
      <c r="B37" t="s">
        <v>23</v>
      </c>
      <c r="C37" s="11"/>
      <c r="D37" t="s">
        <v>12</v>
      </c>
      <c r="E37" t="s">
        <v>12</v>
      </c>
      <c r="F37" s="5">
        <v>0.05</v>
      </c>
      <c r="G37" s="6" t="s">
        <v>12</v>
      </c>
      <c r="H37" s="6">
        <v>1.29</v>
      </c>
      <c r="I37" t="s">
        <v>14</v>
      </c>
    </row>
    <row r="38" spans="1:9">
      <c r="A38" t="s">
        <v>24</v>
      </c>
      <c r="B38" t="s">
        <v>19</v>
      </c>
      <c r="C38" s="11"/>
      <c r="D38" t="s">
        <v>12</v>
      </c>
      <c r="E38" t="s">
        <v>12</v>
      </c>
      <c r="F38" s="5">
        <v>0.06</v>
      </c>
      <c r="G38" s="6" t="s">
        <v>12</v>
      </c>
      <c r="H38" s="6">
        <v>1.55</v>
      </c>
      <c r="I38" t="s">
        <v>14</v>
      </c>
    </row>
    <row r="39" spans="1:9">
      <c r="A39" t="s">
        <v>24</v>
      </c>
      <c r="B39" t="s">
        <v>197</v>
      </c>
      <c r="D39" t="s">
        <v>24</v>
      </c>
      <c r="E39" t="s">
        <v>12</v>
      </c>
      <c r="F39">
        <v>8</v>
      </c>
      <c r="G39" s="6">
        <v>0.05</v>
      </c>
      <c r="H39" s="6">
        <f>G39*F39</f>
        <v>0.4</v>
      </c>
      <c r="I39" t="s">
        <v>14</v>
      </c>
    </row>
    <row r="40" spans="1:9">
      <c r="H40" s="10">
        <f>SUM(H2:H39)</f>
        <v>132.46299999999999</v>
      </c>
      <c r="I40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FC60"/>
  <sheetViews>
    <sheetView topLeftCell="A29" workbookViewId="0">
      <selection activeCell="A8" sqref="A8:XFD8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6.5703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327</v>
      </c>
      <c r="C2" s="11">
        <v>64331700213</v>
      </c>
      <c r="D2" t="s">
        <v>583</v>
      </c>
      <c r="E2" t="s">
        <v>584</v>
      </c>
      <c r="F2">
        <v>2</v>
      </c>
      <c r="G2" s="6">
        <v>1.5</v>
      </c>
      <c r="H2" s="6">
        <f t="shared" ref="H2:H40" si="0">G2*F2</f>
        <v>3</v>
      </c>
      <c r="I2" t="s">
        <v>14</v>
      </c>
    </row>
    <row r="3" spans="1:10">
      <c r="A3" t="s">
        <v>24</v>
      </c>
      <c r="B3" t="s">
        <v>268</v>
      </c>
      <c r="C3" s="11">
        <v>4011</v>
      </c>
      <c r="D3" t="s">
        <v>269</v>
      </c>
      <c r="E3" t="s">
        <v>585</v>
      </c>
      <c r="F3">
        <v>2.0649999999999999</v>
      </c>
      <c r="G3" s="6">
        <v>1.7</v>
      </c>
      <c r="H3" s="6">
        <f t="shared" si="0"/>
        <v>3.5105</v>
      </c>
      <c r="I3" t="s">
        <v>14</v>
      </c>
    </row>
    <row r="4" spans="1:10">
      <c r="A4" t="s">
        <v>24</v>
      </c>
      <c r="B4" t="s">
        <v>464</v>
      </c>
      <c r="C4" s="11">
        <v>4072</v>
      </c>
      <c r="D4" t="s">
        <v>12</v>
      </c>
      <c r="E4" t="s">
        <v>449</v>
      </c>
      <c r="F4">
        <v>0.91</v>
      </c>
      <c r="G4" s="6">
        <v>2.14</v>
      </c>
      <c r="H4" s="6">
        <f t="shared" si="0"/>
        <v>1.9474000000000002</v>
      </c>
      <c r="I4" t="s">
        <v>14</v>
      </c>
    </row>
    <row r="5" spans="1:10">
      <c r="A5" t="s">
        <v>24</v>
      </c>
      <c r="B5" t="s">
        <v>142</v>
      </c>
      <c r="C5" s="11">
        <v>4087</v>
      </c>
      <c r="D5" t="s">
        <v>399</v>
      </c>
      <c r="E5" t="s">
        <v>586</v>
      </c>
      <c r="F5">
        <v>1.04</v>
      </c>
      <c r="G5" s="6">
        <v>3.24</v>
      </c>
      <c r="H5" s="6">
        <f t="shared" si="0"/>
        <v>3.3696000000000002</v>
      </c>
      <c r="I5" t="s">
        <v>14</v>
      </c>
    </row>
    <row r="6" spans="1:10">
      <c r="A6" t="s">
        <v>24</v>
      </c>
      <c r="B6" t="s">
        <v>136</v>
      </c>
      <c r="C6" s="11">
        <v>33383222011</v>
      </c>
      <c r="D6" t="s">
        <v>587</v>
      </c>
      <c r="E6" t="s">
        <v>588</v>
      </c>
      <c r="F6">
        <v>1</v>
      </c>
      <c r="G6" s="6">
        <v>1.5</v>
      </c>
      <c r="H6" s="6">
        <f t="shared" si="0"/>
        <v>1.5</v>
      </c>
      <c r="I6" t="s">
        <v>14</v>
      </c>
    </row>
    <row r="7" spans="1:10">
      <c r="A7" t="s">
        <v>24</v>
      </c>
      <c r="B7" t="s">
        <v>589</v>
      </c>
      <c r="C7" s="11">
        <v>709351302282</v>
      </c>
      <c r="D7" t="s">
        <v>590</v>
      </c>
      <c r="E7" t="s">
        <v>591</v>
      </c>
      <c r="F7">
        <v>1</v>
      </c>
      <c r="G7" s="6">
        <v>2.97</v>
      </c>
      <c r="H7" s="6">
        <f t="shared" si="0"/>
        <v>2.97</v>
      </c>
      <c r="I7" t="s">
        <v>14</v>
      </c>
    </row>
    <row r="8" spans="1:10">
      <c r="A8" t="s">
        <v>24</v>
      </c>
      <c r="B8" t="s">
        <v>494</v>
      </c>
      <c r="C8" s="11">
        <v>33383671017</v>
      </c>
      <c r="D8" t="s">
        <v>495</v>
      </c>
      <c r="E8" t="s">
        <v>354</v>
      </c>
      <c r="F8">
        <v>3</v>
      </c>
      <c r="G8" s="6">
        <v>1.47</v>
      </c>
      <c r="H8" s="6">
        <f t="shared" si="0"/>
        <v>4.41</v>
      </c>
      <c r="I8" t="s">
        <v>14</v>
      </c>
    </row>
    <row r="9" spans="1:10">
      <c r="A9" t="s">
        <v>24</v>
      </c>
      <c r="B9" t="s">
        <v>135</v>
      </c>
      <c r="C9" s="11">
        <v>4640</v>
      </c>
      <c r="D9" t="s">
        <v>592</v>
      </c>
      <c r="E9" t="s">
        <v>12</v>
      </c>
      <c r="F9">
        <v>1</v>
      </c>
      <c r="G9" s="6">
        <v>2.4700000000000002</v>
      </c>
      <c r="H9" s="6">
        <f t="shared" si="0"/>
        <v>2.4700000000000002</v>
      </c>
      <c r="I9" t="s">
        <v>14</v>
      </c>
    </row>
    <row r="10" spans="1:10">
      <c r="A10" t="s">
        <v>24</v>
      </c>
      <c r="B10" t="s">
        <v>335</v>
      </c>
      <c r="C10" s="11">
        <v>628915409222</v>
      </c>
      <c r="D10" t="s">
        <v>261</v>
      </c>
      <c r="E10" t="s">
        <v>420</v>
      </c>
      <c r="F10">
        <v>1</v>
      </c>
      <c r="G10" s="6">
        <v>1.97</v>
      </c>
      <c r="H10" s="6">
        <f t="shared" si="0"/>
        <v>1.97</v>
      </c>
      <c r="I10" t="s">
        <v>14</v>
      </c>
    </row>
    <row r="11" spans="1:10">
      <c r="A11" t="s">
        <v>24</v>
      </c>
      <c r="B11" t="s">
        <v>218</v>
      </c>
      <c r="C11" s="11">
        <v>628915082838</v>
      </c>
      <c r="D11" t="s">
        <v>128</v>
      </c>
      <c r="E11" t="s">
        <v>444</v>
      </c>
      <c r="F11">
        <v>1</v>
      </c>
      <c r="G11" s="6">
        <v>3.42</v>
      </c>
      <c r="H11" s="6">
        <f t="shared" si="0"/>
        <v>3.42</v>
      </c>
      <c r="I11" t="s">
        <v>14</v>
      </c>
    </row>
    <row r="12" spans="1:10">
      <c r="A12" t="s">
        <v>24</v>
      </c>
      <c r="B12" t="s">
        <v>271</v>
      </c>
      <c r="C12" s="11">
        <v>814326010007</v>
      </c>
      <c r="D12" t="s">
        <v>593</v>
      </c>
      <c r="E12" t="s">
        <v>594</v>
      </c>
      <c r="F12">
        <v>1.345</v>
      </c>
      <c r="G12" s="6">
        <v>6.55</v>
      </c>
      <c r="H12" s="6">
        <f t="shared" si="0"/>
        <v>8.8097499999999993</v>
      </c>
      <c r="I12" t="s">
        <v>14</v>
      </c>
    </row>
    <row r="13" spans="1:10">
      <c r="A13" t="s">
        <v>24</v>
      </c>
      <c r="B13" t="s">
        <v>258</v>
      </c>
      <c r="C13" s="11">
        <v>605388765017</v>
      </c>
      <c r="D13" t="s">
        <v>256</v>
      </c>
      <c r="E13" t="s">
        <v>595</v>
      </c>
      <c r="F13">
        <v>1</v>
      </c>
      <c r="G13" s="6">
        <v>10</v>
      </c>
      <c r="H13" s="6">
        <f t="shared" si="0"/>
        <v>10</v>
      </c>
      <c r="I13" t="s">
        <v>14</v>
      </c>
    </row>
    <row r="14" spans="1:10">
      <c r="A14" t="s">
        <v>24</v>
      </c>
      <c r="B14" t="s">
        <v>258</v>
      </c>
      <c r="C14" s="11">
        <v>605388765017</v>
      </c>
      <c r="D14" t="s">
        <v>256</v>
      </c>
      <c r="E14" t="s">
        <v>596</v>
      </c>
      <c r="F14">
        <v>1</v>
      </c>
      <c r="G14" s="6">
        <v>10</v>
      </c>
      <c r="H14" s="6">
        <f t="shared" si="0"/>
        <v>10</v>
      </c>
      <c r="I14" t="s">
        <v>14</v>
      </c>
    </row>
    <row r="15" spans="1:10">
      <c r="A15" t="s">
        <v>24</v>
      </c>
      <c r="B15" t="s">
        <v>255</v>
      </c>
      <c r="C15" s="11">
        <v>628915225228</v>
      </c>
      <c r="D15" t="s">
        <v>256</v>
      </c>
      <c r="E15" t="s">
        <v>597</v>
      </c>
      <c r="F15">
        <v>1</v>
      </c>
      <c r="G15" s="6">
        <v>10</v>
      </c>
      <c r="H15" s="6">
        <f t="shared" si="0"/>
        <v>10</v>
      </c>
      <c r="I15" t="s">
        <v>14</v>
      </c>
    </row>
    <row r="16" spans="1:10">
      <c r="A16" t="s">
        <v>24</v>
      </c>
      <c r="B16" t="s">
        <v>131</v>
      </c>
      <c r="C16" s="11">
        <v>605388925558</v>
      </c>
      <c r="D16" t="s">
        <v>128</v>
      </c>
      <c r="E16" t="s">
        <v>283</v>
      </c>
      <c r="F16">
        <v>2</v>
      </c>
      <c r="G16" s="6">
        <v>1.67</v>
      </c>
      <c r="H16" s="6">
        <f t="shared" si="0"/>
        <v>3.34</v>
      </c>
      <c r="I16" t="s">
        <v>14</v>
      </c>
    </row>
    <row r="17" spans="1:9">
      <c r="A17" t="s">
        <v>24</v>
      </c>
      <c r="B17" t="s">
        <v>424</v>
      </c>
      <c r="C17" s="11">
        <v>681131759762</v>
      </c>
      <c r="D17" t="s">
        <v>128</v>
      </c>
      <c r="E17" t="s">
        <v>290</v>
      </c>
      <c r="F17">
        <v>1</v>
      </c>
      <c r="G17" s="6">
        <v>6.97</v>
      </c>
      <c r="H17" s="6">
        <f t="shared" si="0"/>
        <v>6.97</v>
      </c>
      <c r="I17" t="s">
        <v>14</v>
      </c>
    </row>
    <row r="18" spans="1:9">
      <c r="A18" t="s">
        <v>24</v>
      </c>
      <c r="B18" t="s">
        <v>598</v>
      </c>
      <c r="C18" s="11">
        <v>628915002416</v>
      </c>
      <c r="D18" t="s">
        <v>128</v>
      </c>
      <c r="E18" t="s">
        <v>288</v>
      </c>
      <c r="F18">
        <v>1</v>
      </c>
      <c r="G18" s="6">
        <v>3.87</v>
      </c>
      <c r="H18" s="6">
        <f t="shared" si="0"/>
        <v>3.87</v>
      </c>
      <c r="I18" t="s">
        <v>14</v>
      </c>
    </row>
    <row r="19" spans="1:9">
      <c r="A19" t="s">
        <v>24</v>
      </c>
      <c r="B19" t="s">
        <v>279</v>
      </c>
      <c r="C19" s="11">
        <v>628915165005</v>
      </c>
      <c r="D19" t="s">
        <v>128</v>
      </c>
      <c r="E19" t="s">
        <v>288</v>
      </c>
      <c r="F19">
        <v>1</v>
      </c>
      <c r="G19" s="6">
        <v>3.97</v>
      </c>
      <c r="H19" s="6">
        <f t="shared" si="0"/>
        <v>3.97</v>
      </c>
      <c r="I19" t="s">
        <v>14</v>
      </c>
    </row>
    <row r="20" spans="1:9">
      <c r="A20" t="s">
        <v>24</v>
      </c>
      <c r="B20" t="s">
        <v>172</v>
      </c>
      <c r="C20" s="11">
        <v>57459677420</v>
      </c>
      <c r="D20" t="s">
        <v>173</v>
      </c>
      <c r="E20" t="s">
        <v>289</v>
      </c>
      <c r="F20">
        <v>1</v>
      </c>
      <c r="G20" s="6">
        <v>5</v>
      </c>
      <c r="H20" s="6">
        <f t="shared" si="0"/>
        <v>5</v>
      </c>
      <c r="I20" t="s">
        <v>14</v>
      </c>
    </row>
    <row r="21" spans="1:9">
      <c r="A21" t="s">
        <v>24</v>
      </c>
      <c r="B21" t="s">
        <v>260</v>
      </c>
      <c r="C21" s="11">
        <v>220432615867</v>
      </c>
      <c r="D21" t="s">
        <v>261</v>
      </c>
      <c r="E21" t="s">
        <v>599</v>
      </c>
      <c r="F21">
        <v>1.8129999999999999</v>
      </c>
      <c r="G21" s="6">
        <v>8.75</v>
      </c>
      <c r="H21" s="6">
        <f t="shared" si="0"/>
        <v>15.86375</v>
      </c>
      <c r="I21" t="s">
        <v>14</v>
      </c>
    </row>
    <row r="22" spans="1:9">
      <c r="A22" t="s">
        <v>24</v>
      </c>
      <c r="B22" t="s">
        <v>260</v>
      </c>
      <c r="C22" s="11">
        <v>220432915844</v>
      </c>
      <c r="D22" t="s">
        <v>261</v>
      </c>
      <c r="E22" t="s">
        <v>600</v>
      </c>
      <c r="F22">
        <v>1.81</v>
      </c>
      <c r="G22" s="6">
        <v>8.75</v>
      </c>
      <c r="H22" s="6">
        <f t="shared" si="0"/>
        <v>15.8375</v>
      </c>
      <c r="I22" t="s">
        <v>14</v>
      </c>
    </row>
    <row r="23" spans="1:9">
      <c r="A23" t="s">
        <v>24</v>
      </c>
      <c r="B23" t="s">
        <v>473</v>
      </c>
      <c r="C23" s="11">
        <v>68700282669</v>
      </c>
      <c r="D23" t="s">
        <v>156</v>
      </c>
      <c r="E23" t="s">
        <v>383</v>
      </c>
      <c r="F23">
        <v>1</v>
      </c>
      <c r="G23" s="6">
        <f>9.09+0.06+0.25</f>
        <v>9.4</v>
      </c>
      <c r="H23" s="6">
        <f t="shared" si="0"/>
        <v>9.4</v>
      </c>
      <c r="I23" t="s">
        <v>14</v>
      </c>
    </row>
    <row r="24" spans="1:9">
      <c r="A24" t="s">
        <v>24</v>
      </c>
      <c r="B24" t="s">
        <v>474</v>
      </c>
      <c r="C24" s="11">
        <v>68700011016</v>
      </c>
      <c r="D24" t="s">
        <v>153</v>
      </c>
      <c r="E24" t="s">
        <v>383</v>
      </c>
      <c r="F24">
        <v>2</v>
      </c>
      <c r="G24" s="6">
        <f>4.58+0.06+0.25</f>
        <v>4.8899999999999997</v>
      </c>
      <c r="H24" s="6">
        <f t="shared" si="0"/>
        <v>9.7799999999999994</v>
      </c>
      <c r="I24" t="s">
        <v>14</v>
      </c>
    </row>
    <row r="25" spans="1:9">
      <c r="A25" t="s">
        <v>24</v>
      </c>
      <c r="B25" t="s">
        <v>481</v>
      </c>
      <c r="C25" s="11">
        <v>605388927163</v>
      </c>
      <c r="D25" t="s">
        <v>128</v>
      </c>
      <c r="E25" t="s">
        <v>287</v>
      </c>
      <c r="F25">
        <v>4</v>
      </c>
      <c r="G25" s="6">
        <v>1.37</v>
      </c>
      <c r="H25" s="6">
        <f t="shared" si="0"/>
        <v>5.48</v>
      </c>
      <c r="I25" t="s">
        <v>14</v>
      </c>
    </row>
    <row r="26" spans="1:9">
      <c r="A26" t="s">
        <v>24</v>
      </c>
      <c r="B26" t="s">
        <v>601</v>
      </c>
      <c r="C26" s="11">
        <v>67800005741</v>
      </c>
      <c r="D26" t="s">
        <v>602</v>
      </c>
      <c r="E26" t="s">
        <v>384</v>
      </c>
      <c r="F26">
        <v>1</v>
      </c>
      <c r="G26" s="6">
        <v>6.77</v>
      </c>
      <c r="H26" s="6">
        <f t="shared" si="0"/>
        <v>6.77</v>
      </c>
      <c r="I26" t="s">
        <v>14</v>
      </c>
    </row>
    <row r="27" spans="1:9">
      <c r="A27" t="s">
        <v>24</v>
      </c>
      <c r="B27" t="s">
        <v>603</v>
      </c>
      <c r="C27" s="11">
        <v>5943401</v>
      </c>
      <c r="D27" t="s">
        <v>604</v>
      </c>
      <c r="E27" t="s">
        <v>605</v>
      </c>
      <c r="F27">
        <v>1</v>
      </c>
      <c r="G27" s="6">
        <v>4.47</v>
      </c>
      <c r="H27" s="6">
        <f t="shared" si="0"/>
        <v>4.47</v>
      </c>
      <c r="I27" t="s">
        <v>14</v>
      </c>
    </row>
    <row r="28" spans="1:9">
      <c r="A28" t="s">
        <v>24</v>
      </c>
      <c r="B28" t="s">
        <v>606</v>
      </c>
      <c r="C28" s="11">
        <v>681131712811</v>
      </c>
      <c r="D28" t="s">
        <v>128</v>
      </c>
      <c r="E28" t="s">
        <v>607</v>
      </c>
      <c r="F28">
        <v>1</v>
      </c>
      <c r="G28" s="6">
        <v>2.77</v>
      </c>
      <c r="H28" s="6">
        <f t="shared" si="0"/>
        <v>2.77</v>
      </c>
      <c r="I28" t="s">
        <v>14</v>
      </c>
    </row>
    <row r="29" spans="1:9">
      <c r="A29" t="s">
        <v>24</v>
      </c>
      <c r="B29" t="s">
        <v>149</v>
      </c>
      <c r="C29" s="11">
        <v>773200702226</v>
      </c>
      <c r="D29" t="s">
        <v>150</v>
      </c>
      <c r="E29" t="s">
        <v>151</v>
      </c>
      <c r="F29">
        <v>1</v>
      </c>
      <c r="G29" s="6">
        <v>3.97</v>
      </c>
      <c r="H29" s="6">
        <f t="shared" si="0"/>
        <v>3.97</v>
      </c>
      <c r="I29" t="s">
        <v>14</v>
      </c>
    </row>
    <row r="30" spans="1:9">
      <c r="A30" t="s">
        <v>24</v>
      </c>
      <c r="B30" t="s">
        <v>291</v>
      </c>
      <c r="C30">
        <v>68100896060</v>
      </c>
      <c r="D30" t="s">
        <v>88</v>
      </c>
      <c r="E30" t="s">
        <v>292</v>
      </c>
      <c r="F30">
        <v>2</v>
      </c>
      <c r="G30">
        <v>4.97</v>
      </c>
      <c r="H30" s="6">
        <f t="shared" si="0"/>
        <v>9.94</v>
      </c>
      <c r="I30" t="s">
        <v>14</v>
      </c>
    </row>
    <row r="31" spans="1:9">
      <c r="A31" t="s">
        <v>24</v>
      </c>
      <c r="B31" t="s">
        <v>441</v>
      </c>
      <c r="C31" s="11">
        <v>83900006365</v>
      </c>
      <c r="D31" t="s">
        <v>442</v>
      </c>
      <c r="E31" t="s">
        <v>286</v>
      </c>
      <c r="F31">
        <v>4</v>
      </c>
      <c r="G31" s="6">
        <f>1.47+0.03+0.1</f>
        <v>1.6</v>
      </c>
      <c r="H31" s="6">
        <f t="shared" si="0"/>
        <v>6.4</v>
      </c>
      <c r="I31" t="s">
        <v>14</v>
      </c>
    </row>
    <row r="32" spans="1:9">
      <c r="A32" t="s">
        <v>24</v>
      </c>
      <c r="B32" t="s">
        <v>608</v>
      </c>
      <c r="C32" s="11">
        <v>67312005123</v>
      </c>
      <c r="D32" t="s">
        <v>609</v>
      </c>
      <c r="E32" t="s">
        <v>610</v>
      </c>
      <c r="F32">
        <v>1</v>
      </c>
      <c r="G32" s="6">
        <v>1.88</v>
      </c>
      <c r="H32" s="6">
        <f t="shared" si="0"/>
        <v>1.88</v>
      </c>
      <c r="I32" t="s">
        <v>14</v>
      </c>
    </row>
    <row r="33" spans="1:1023 1030:2047 2054:3071 3078:4095 4102:5119 5126:6143 6150:7167 7174:8191 8198:9215 9222:10239 10246:11263 11270:12287 12294:13311 13318:14335 14342:15359 15366:16383">
      <c r="A33" t="s">
        <v>24</v>
      </c>
      <c r="B33" t="s">
        <v>611</v>
      </c>
      <c r="C33" s="11">
        <v>67312005130</v>
      </c>
      <c r="D33" t="s">
        <v>609</v>
      </c>
      <c r="E33" t="s">
        <v>610</v>
      </c>
      <c r="F33">
        <v>1</v>
      </c>
      <c r="G33" s="6">
        <v>1.88</v>
      </c>
      <c r="H33" s="6">
        <f t="shared" si="0"/>
        <v>1.88</v>
      </c>
      <c r="I33" t="s">
        <v>14</v>
      </c>
    </row>
    <row r="34" spans="1:1023 1030:2047 2054:3071 3078:4095 4102:5119 5126:6143 6150:7167 7174:8191 8198:9215 9222:10239 10246:11263 11270:12287 12294:13311 13318:14335 14342:15359 15366:16383">
      <c r="A34" t="s">
        <v>24</v>
      </c>
      <c r="B34" t="s">
        <v>200</v>
      </c>
      <c r="C34" s="11">
        <v>605388881335</v>
      </c>
      <c r="D34" t="s">
        <v>128</v>
      </c>
      <c r="E34" t="s">
        <v>290</v>
      </c>
      <c r="F34">
        <v>1</v>
      </c>
      <c r="G34" s="6">
        <v>1</v>
      </c>
      <c r="H34" s="6">
        <f t="shared" si="0"/>
        <v>1</v>
      </c>
      <c r="I34" t="s">
        <v>14</v>
      </c>
    </row>
    <row r="35" spans="1:1023 1030:2047 2054:3071 3078:4095 4102:5119 5126:6143 6150:7167 7174:8191 8198:9215 9222:10239 10246:11263 11270:12287 12294:13311 13318:14335 14342:15359 15366:16383">
      <c r="A35" t="s">
        <v>24</v>
      </c>
      <c r="B35" t="s">
        <v>612</v>
      </c>
      <c r="C35" s="11">
        <v>628915547016</v>
      </c>
      <c r="D35" t="s">
        <v>128</v>
      </c>
      <c r="E35" t="s">
        <v>613</v>
      </c>
      <c r="F35">
        <v>1</v>
      </c>
      <c r="G35" s="6">
        <v>2.98</v>
      </c>
      <c r="H35" s="6">
        <f t="shared" si="0"/>
        <v>2.98</v>
      </c>
      <c r="I35" t="s">
        <v>14</v>
      </c>
    </row>
    <row r="36" spans="1:1023 1030:2047 2054:3071 3078:4095 4102:5119 5126:6143 6150:7167 7174:8191 8198:9215 9222:10239 10246:11263 11270:12287 12294:13311 13318:14335 14342:15359 15366:16383">
      <c r="A36" t="s">
        <v>24</v>
      </c>
      <c r="B36" t="s">
        <v>614</v>
      </c>
      <c r="C36" s="11">
        <v>7361</v>
      </c>
      <c r="D36" t="s">
        <v>12</v>
      </c>
      <c r="E36" t="s">
        <v>615</v>
      </c>
      <c r="F36">
        <v>0.33</v>
      </c>
      <c r="G36" s="6">
        <v>31.68</v>
      </c>
      <c r="H36" s="6">
        <f t="shared" si="0"/>
        <v>10.4544</v>
      </c>
      <c r="I36" t="s">
        <v>14</v>
      </c>
    </row>
    <row r="37" spans="1:1023 1030:2047 2054:3071 3078:4095 4102:5119 5126:6143 6150:7167 7174:8191 8198:9215 9222:10239 10246:11263 11270:12287 12294:13311 13318:14335 14342:15359 15366:16383">
      <c r="A37" t="s">
        <v>24</v>
      </c>
      <c r="B37" t="s">
        <v>616</v>
      </c>
      <c r="C37" s="11">
        <v>605388001504</v>
      </c>
      <c r="D37" t="s">
        <v>128</v>
      </c>
      <c r="E37" t="s">
        <v>617</v>
      </c>
      <c r="F37">
        <v>1</v>
      </c>
      <c r="G37" s="6">
        <v>3.98</v>
      </c>
      <c r="H37" s="6">
        <f t="shared" si="0"/>
        <v>3.98</v>
      </c>
      <c r="I37" t="s">
        <v>14</v>
      </c>
    </row>
    <row r="38" spans="1:1023 1030:2047 2054:3071 3078:4095 4102:5119 5126:6143 6150:7167 7174:8191 8198:9215 9222:10239 10246:11263 11270:12287 12294:13311 13318:14335 14342:15359 15366:16383">
      <c r="A38" t="s">
        <v>24</v>
      </c>
      <c r="B38" t="s">
        <v>618</v>
      </c>
      <c r="C38" s="11">
        <v>628915408409</v>
      </c>
      <c r="D38" t="s">
        <v>128</v>
      </c>
      <c r="E38" t="s">
        <v>402</v>
      </c>
      <c r="F38">
        <v>1</v>
      </c>
      <c r="G38" s="6">
        <v>2.4700000000000002</v>
      </c>
      <c r="H38" s="6">
        <f t="shared" si="0"/>
        <v>2.4700000000000002</v>
      </c>
      <c r="I38" t="s">
        <v>14</v>
      </c>
    </row>
    <row r="39" spans="1:1023 1030:2047 2054:3071 3078:4095 4102:5119 5126:6143 6150:7167 7174:8191 8198:9215 9222:10239 10246:11263 11270:12287 12294:13311 13318:14335 14342:15359 15366:16383">
      <c r="A39" t="s">
        <v>24</v>
      </c>
      <c r="B39" t="s">
        <v>619</v>
      </c>
      <c r="C39" s="11">
        <v>777034000978</v>
      </c>
      <c r="D39" t="s">
        <v>401</v>
      </c>
      <c r="E39" t="s">
        <v>402</v>
      </c>
      <c r="F39">
        <v>1</v>
      </c>
      <c r="G39" s="6">
        <v>4.97</v>
      </c>
      <c r="H39" s="6">
        <f t="shared" si="0"/>
        <v>4.97</v>
      </c>
      <c r="I39" t="s">
        <v>14</v>
      </c>
    </row>
    <row r="40" spans="1:1023 1030:2047 2054:3071 3078:4095 4102:5119 5126:6143 6150:7167 7174:8191 8198:9215 9222:10239 10246:11263 11270:12287 12294:13311 13318:14335 14342:15359 15366:16383">
      <c r="A40" t="s">
        <v>24</v>
      </c>
      <c r="B40" t="s">
        <v>202</v>
      </c>
      <c r="C40" s="11">
        <v>66721005700</v>
      </c>
      <c r="D40" t="s">
        <v>439</v>
      </c>
      <c r="E40" t="s">
        <v>433</v>
      </c>
      <c r="F40">
        <v>1</v>
      </c>
      <c r="G40" s="6">
        <v>3.47</v>
      </c>
      <c r="H40" s="6">
        <f t="shared" si="0"/>
        <v>3.47</v>
      </c>
      <c r="I40" t="s">
        <v>14</v>
      </c>
    </row>
    <row r="42" spans="1:1023 1030:2047 2054:3071 3078:4095 4102:5119 5126:6143 6150:7167 7174:8191 8198:9215 9222:10239 10246:11263 11270:12287 12294:13311 13318:14335 14342:15359 15366:16383">
      <c r="A42" t="s">
        <v>24</v>
      </c>
      <c r="B42" t="s">
        <v>168</v>
      </c>
      <c r="C42" s="11">
        <v>681131862837</v>
      </c>
      <c r="D42" t="s">
        <v>128</v>
      </c>
      <c r="E42" t="s">
        <v>141</v>
      </c>
      <c r="F42">
        <v>1</v>
      </c>
      <c r="G42" s="6">
        <v>3.87</v>
      </c>
      <c r="H42" s="6">
        <f t="shared" ref="H42:H57" si="1">G42*F42</f>
        <v>3.87</v>
      </c>
      <c r="I42" t="s">
        <v>14</v>
      </c>
      <c r="N42" s="6"/>
      <c r="O42" s="6"/>
      <c r="V42" s="6"/>
      <c r="W42" s="6"/>
      <c r="AD42" s="6"/>
      <c r="AE42" s="6"/>
      <c r="AL42" s="6"/>
      <c r="AM42" s="6"/>
      <c r="AT42" s="6"/>
      <c r="AU42" s="6"/>
      <c r="BB42" s="6"/>
      <c r="BC42" s="6"/>
      <c r="BJ42" s="6"/>
      <c r="BK42" s="6"/>
      <c r="BR42" s="6"/>
      <c r="BS42" s="6"/>
      <c r="BZ42" s="6"/>
      <c r="CA42" s="6"/>
      <c r="CH42" s="6"/>
      <c r="CI42" s="6"/>
      <c r="CP42" s="6"/>
      <c r="CQ42" s="6"/>
      <c r="CX42" s="6"/>
      <c r="CY42" s="6"/>
      <c r="DF42" s="6"/>
      <c r="DG42" s="6"/>
      <c r="DN42" s="6"/>
      <c r="DO42" s="6"/>
      <c r="DV42" s="6"/>
      <c r="DW42" s="6"/>
      <c r="ED42" s="6"/>
      <c r="EE42" s="6"/>
      <c r="EL42" s="6"/>
      <c r="EM42" s="6"/>
      <c r="ET42" s="6"/>
      <c r="EU42" s="6"/>
      <c r="FB42" s="6"/>
      <c r="FC42" s="6"/>
      <c r="FJ42" s="6"/>
      <c r="FK42" s="6"/>
      <c r="FR42" s="6"/>
      <c r="FS42" s="6"/>
      <c r="FZ42" s="6"/>
      <c r="GA42" s="6"/>
      <c r="GH42" s="6"/>
      <c r="GI42" s="6"/>
      <c r="GP42" s="6"/>
      <c r="GQ42" s="6"/>
      <c r="GX42" s="6"/>
      <c r="GY42" s="6"/>
      <c r="HF42" s="6"/>
      <c r="HG42" s="6"/>
      <c r="HN42" s="6"/>
      <c r="HO42" s="6"/>
      <c r="HV42" s="6"/>
      <c r="HW42" s="6"/>
      <c r="ID42" s="6"/>
      <c r="IE42" s="6"/>
      <c r="IL42" s="6"/>
      <c r="IM42" s="6"/>
      <c r="IT42" s="6"/>
      <c r="IU42" s="6"/>
      <c r="JB42" s="6"/>
      <c r="JC42" s="6"/>
      <c r="JJ42" s="6"/>
      <c r="JK42" s="6"/>
      <c r="JR42" s="6"/>
      <c r="JS42" s="6"/>
      <c r="JZ42" s="6"/>
      <c r="KA42" s="6"/>
      <c r="KH42" s="6"/>
      <c r="KI42" s="6"/>
      <c r="KP42" s="6"/>
      <c r="KQ42" s="6"/>
      <c r="KX42" s="6"/>
      <c r="KY42" s="6"/>
      <c r="LF42" s="6"/>
      <c r="LG42" s="6"/>
      <c r="LN42" s="6"/>
      <c r="LO42" s="6"/>
      <c r="LV42" s="6"/>
      <c r="LW42" s="6"/>
      <c r="MD42" s="6"/>
      <c r="ME42" s="6"/>
      <c r="ML42" s="6"/>
      <c r="MM42" s="6"/>
      <c r="MT42" s="6"/>
      <c r="MU42" s="6"/>
      <c r="NB42" s="6"/>
      <c r="NC42" s="6"/>
      <c r="NJ42" s="6"/>
      <c r="NK42" s="6"/>
      <c r="NR42" s="6"/>
      <c r="NS42" s="6"/>
      <c r="NZ42" s="6"/>
      <c r="OA42" s="6"/>
      <c r="OH42" s="6"/>
      <c r="OI42" s="6"/>
      <c r="OP42" s="6"/>
      <c r="OQ42" s="6"/>
      <c r="OX42" s="6"/>
      <c r="OY42" s="6"/>
      <c r="PF42" s="6"/>
      <c r="PG42" s="6"/>
      <c r="PN42" s="6"/>
      <c r="PO42" s="6"/>
      <c r="PV42" s="6"/>
      <c r="PW42" s="6"/>
      <c r="QD42" s="6"/>
      <c r="QE42" s="6"/>
      <c r="QL42" s="6"/>
      <c r="QM42" s="6"/>
      <c r="QT42" s="6"/>
      <c r="QU42" s="6"/>
      <c r="RB42" s="6"/>
      <c r="RC42" s="6"/>
      <c r="RJ42" s="6"/>
      <c r="RK42" s="6"/>
      <c r="RR42" s="6"/>
      <c r="RS42" s="6"/>
      <c r="RZ42" s="6"/>
      <c r="SA42" s="6"/>
      <c r="SH42" s="6"/>
      <c r="SI42" s="6"/>
      <c r="SP42" s="6"/>
      <c r="SQ42" s="6"/>
      <c r="SX42" s="6"/>
      <c r="SY42" s="6"/>
      <c r="TF42" s="6"/>
      <c r="TG42" s="6"/>
      <c r="TN42" s="6"/>
      <c r="TO42" s="6"/>
      <c r="TV42" s="6"/>
      <c r="TW42" s="6"/>
      <c r="UD42" s="6"/>
      <c r="UE42" s="6"/>
      <c r="UL42" s="6"/>
      <c r="UM42" s="6"/>
      <c r="UT42" s="6"/>
      <c r="UU42" s="6"/>
      <c r="VB42" s="6"/>
      <c r="VC42" s="6"/>
      <c r="VJ42" s="6"/>
      <c r="VK42" s="6"/>
      <c r="VR42" s="6"/>
      <c r="VS42" s="6"/>
      <c r="VZ42" s="6"/>
      <c r="WA42" s="6"/>
      <c r="WH42" s="6"/>
      <c r="WI42" s="6"/>
      <c r="WP42" s="6"/>
      <c r="WQ42" s="6"/>
      <c r="WX42" s="6"/>
      <c r="WY42" s="6"/>
      <c r="XF42" s="6"/>
      <c r="XG42" s="6"/>
      <c r="XN42" s="6"/>
      <c r="XO42" s="6"/>
      <c r="XV42" s="6"/>
      <c r="XW42" s="6"/>
      <c r="YD42" s="6"/>
      <c r="YE42" s="6"/>
      <c r="YL42" s="6"/>
      <c r="YM42" s="6"/>
      <c r="YT42" s="6"/>
      <c r="YU42" s="6"/>
      <c r="ZB42" s="6"/>
      <c r="ZC42" s="6"/>
      <c r="ZJ42" s="6"/>
      <c r="ZK42" s="6"/>
      <c r="ZR42" s="6"/>
      <c r="ZS42" s="6"/>
      <c r="ZZ42" s="6"/>
      <c r="AAA42" s="6"/>
      <c r="AAH42" s="6"/>
      <c r="AAI42" s="6"/>
      <c r="AAP42" s="6"/>
      <c r="AAQ42" s="6"/>
      <c r="AAX42" s="6"/>
      <c r="AAY42" s="6"/>
      <c r="ABF42" s="6"/>
      <c r="ABG42" s="6"/>
      <c r="ABN42" s="6"/>
      <c r="ABO42" s="6"/>
      <c r="ABV42" s="6"/>
      <c r="ABW42" s="6"/>
      <c r="ACD42" s="6"/>
      <c r="ACE42" s="6"/>
      <c r="ACL42" s="6"/>
      <c r="ACM42" s="6"/>
      <c r="ACT42" s="6"/>
      <c r="ACU42" s="6"/>
      <c r="ADB42" s="6"/>
      <c r="ADC42" s="6"/>
      <c r="ADJ42" s="6"/>
      <c r="ADK42" s="6"/>
      <c r="ADR42" s="6"/>
      <c r="ADS42" s="6"/>
      <c r="ADZ42" s="6"/>
      <c r="AEA42" s="6"/>
      <c r="AEH42" s="6"/>
      <c r="AEI42" s="6"/>
      <c r="AEP42" s="6"/>
      <c r="AEQ42" s="6"/>
      <c r="AEX42" s="6"/>
      <c r="AEY42" s="6"/>
      <c r="AFF42" s="6"/>
      <c r="AFG42" s="6"/>
      <c r="AFN42" s="6"/>
      <c r="AFO42" s="6"/>
      <c r="AFV42" s="6"/>
      <c r="AFW42" s="6"/>
      <c r="AGD42" s="6"/>
      <c r="AGE42" s="6"/>
      <c r="AGL42" s="6"/>
      <c r="AGM42" s="6"/>
      <c r="AGT42" s="6"/>
      <c r="AGU42" s="6"/>
      <c r="AHB42" s="6"/>
      <c r="AHC42" s="6"/>
      <c r="AHJ42" s="6"/>
      <c r="AHK42" s="6"/>
      <c r="AHR42" s="6"/>
      <c r="AHS42" s="6"/>
      <c r="AHZ42" s="6"/>
      <c r="AIA42" s="6"/>
      <c r="AIH42" s="6"/>
      <c r="AII42" s="6"/>
      <c r="AIP42" s="6"/>
      <c r="AIQ42" s="6"/>
      <c r="AIX42" s="6"/>
      <c r="AIY42" s="6"/>
      <c r="AJF42" s="6"/>
      <c r="AJG42" s="6"/>
      <c r="AJN42" s="6"/>
      <c r="AJO42" s="6"/>
      <c r="AJV42" s="6"/>
      <c r="AJW42" s="6"/>
      <c r="AKD42" s="6"/>
      <c r="AKE42" s="6"/>
      <c r="AKL42" s="6"/>
      <c r="AKM42" s="6"/>
      <c r="AKT42" s="6"/>
      <c r="AKU42" s="6"/>
      <c r="ALB42" s="6"/>
      <c r="ALC42" s="6"/>
      <c r="ALJ42" s="6"/>
      <c r="ALK42" s="6"/>
      <c r="ALR42" s="6"/>
      <c r="ALS42" s="6"/>
      <c r="ALZ42" s="6"/>
      <c r="AMA42" s="6"/>
      <c r="AMH42" s="6"/>
      <c r="AMI42" s="6"/>
      <c r="AMP42" s="6"/>
      <c r="AMQ42" s="6"/>
      <c r="AMX42" s="6"/>
      <c r="AMY42" s="6"/>
      <c r="ANF42" s="6"/>
      <c r="ANG42" s="6"/>
      <c r="ANN42" s="6"/>
      <c r="ANO42" s="6"/>
      <c r="ANV42" s="6"/>
      <c r="ANW42" s="6"/>
      <c r="AOD42" s="6"/>
      <c r="AOE42" s="6"/>
      <c r="AOL42" s="6"/>
      <c r="AOM42" s="6"/>
      <c r="AOT42" s="6"/>
      <c r="AOU42" s="6"/>
      <c r="APB42" s="6"/>
      <c r="APC42" s="6"/>
      <c r="APJ42" s="6"/>
      <c r="APK42" s="6"/>
      <c r="APR42" s="6"/>
      <c r="APS42" s="6"/>
      <c r="APZ42" s="6"/>
      <c r="AQA42" s="6"/>
      <c r="AQH42" s="6"/>
      <c r="AQI42" s="6"/>
      <c r="AQP42" s="6"/>
      <c r="AQQ42" s="6"/>
      <c r="AQX42" s="6"/>
      <c r="AQY42" s="6"/>
      <c r="ARF42" s="6"/>
      <c r="ARG42" s="6"/>
      <c r="ARN42" s="6"/>
      <c r="ARO42" s="6"/>
      <c r="ARV42" s="6"/>
      <c r="ARW42" s="6"/>
      <c r="ASD42" s="6"/>
      <c r="ASE42" s="6"/>
      <c r="ASL42" s="6"/>
      <c r="ASM42" s="6"/>
      <c r="AST42" s="6"/>
      <c r="ASU42" s="6"/>
      <c r="ATB42" s="6"/>
      <c r="ATC42" s="6"/>
      <c r="ATJ42" s="6"/>
      <c r="ATK42" s="6"/>
      <c r="ATR42" s="6"/>
      <c r="ATS42" s="6"/>
      <c r="ATZ42" s="6"/>
      <c r="AUA42" s="6"/>
      <c r="AUH42" s="6"/>
      <c r="AUI42" s="6"/>
      <c r="AUP42" s="6"/>
      <c r="AUQ42" s="6"/>
      <c r="AUX42" s="6"/>
      <c r="AUY42" s="6"/>
      <c r="AVF42" s="6"/>
      <c r="AVG42" s="6"/>
      <c r="AVN42" s="6"/>
      <c r="AVO42" s="6"/>
      <c r="AVV42" s="6"/>
      <c r="AVW42" s="6"/>
      <c r="AWD42" s="6"/>
      <c r="AWE42" s="6"/>
      <c r="AWL42" s="6"/>
      <c r="AWM42" s="6"/>
      <c r="AWT42" s="6"/>
      <c r="AWU42" s="6"/>
      <c r="AXB42" s="6"/>
      <c r="AXC42" s="6"/>
      <c r="AXJ42" s="6"/>
      <c r="AXK42" s="6"/>
      <c r="AXR42" s="6"/>
      <c r="AXS42" s="6"/>
      <c r="AXZ42" s="6"/>
      <c r="AYA42" s="6"/>
      <c r="AYH42" s="6"/>
      <c r="AYI42" s="6"/>
      <c r="AYP42" s="6"/>
      <c r="AYQ42" s="6"/>
      <c r="AYX42" s="6"/>
      <c r="AYY42" s="6"/>
      <c r="AZF42" s="6"/>
      <c r="AZG42" s="6"/>
      <c r="AZN42" s="6"/>
      <c r="AZO42" s="6"/>
      <c r="AZV42" s="6"/>
      <c r="AZW42" s="6"/>
      <c r="BAD42" s="6"/>
      <c r="BAE42" s="6"/>
      <c r="BAL42" s="6"/>
      <c r="BAM42" s="6"/>
      <c r="BAT42" s="6"/>
      <c r="BAU42" s="6"/>
      <c r="BBB42" s="6"/>
      <c r="BBC42" s="6"/>
      <c r="BBJ42" s="6"/>
      <c r="BBK42" s="6"/>
      <c r="BBR42" s="6"/>
      <c r="BBS42" s="6"/>
      <c r="BBZ42" s="6"/>
      <c r="BCA42" s="6"/>
      <c r="BCH42" s="6"/>
      <c r="BCI42" s="6"/>
      <c r="BCP42" s="6"/>
      <c r="BCQ42" s="6"/>
      <c r="BCX42" s="6"/>
      <c r="BCY42" s="6"/>
      <c r="BDF42" s="6"/>
      <c r="BDG42" s="6"/>
      <c r="BDN42" s="6"/>
      <c r="BDO42" s="6"/>
      <c r="BDV42" s="6"/>
      <c r="BDW42" s="6"/>
      <c r="BED42" s="6"/>
      <c r="BEE42" s="6"/>
      <c r="BEL42" s="6"/>
      <c r="BEM42" s="6"/>
      <c r="BET42" s="6"/>
      <c r="BEU42" s="6"/>
      <c r="BFB42" s="6"/>
      <c r="BFC42" s="6"/>
      <c r="BFJ42" s="6"/>
      <c r="BFK42" s="6"/>
      <c r="BFR42" s="6"/>
      <c r="BFS42" s="6"/>
      <c r="BFZ42" s="6"/>
      <c r="BGA42" s="6"/>
      <c r="BGH42" s="6"/>
      <c r="BGI42" s="6"/>
      <c r="BGP42" s="6"/>
      <c r="BGQ42" s="6"/>
      <c r="BGX42" s="6"/>
      <c r="BGY42" s="6"/>
      <c r="BHF42" s="6"/>
      <c r="BHG42" s="6"/>
      <c r="BHN42" s="6"/>
      <c r="BHO42" s="6"/>
      <c r="BHV42" s="6"/>
      <c r="BHW42" s="6"/>
      <c r="BID42" s="6"/>
      <c r="BIE42" s="6"/>
      <c r="BIL42" s="6"/>
      <c r="BIM42" s="6"/>
      <c r="BIT42" s="6"/>
      <c r="BIU42" s="6"/>
      <c r="BJB42" s="6"/>
      <c r="BJC42" s="6"/>
      <c r="BJJ42" s="6"/>
      <c r="BJK42" s="6"/>
      <c r="BJR42" s="6"/>
      <c r="BJS42" s="6"/>
      <c r="BJZ42" s="6"/>
      <c r="BKA42" s="6"/>
      <c r="BKH42" s="6"/>
      <c r="BKI42" s="6"/>
      <c r="BKP42" s="6"/>
      <c r="BKQ42" s="6"/>
      <c r="BKX42" s="6"/>
      <c r="BKY42" s="6"/>
      <c r="BLF42" s="6"/>
      <c r="BLG42" s="6"/>
      <c r="BLN42" s="6"/>
      <c r="BLO42" s="6"/>
      <c r="BLV42" s="6"/>
      <c r="BLW42" s="6"/>
      <c r="BMD42" s="6"/>
      <c r="BME42" s="6"/>
      <c r="BML42" s="6"/>
      <c r="BMM42" s="6"/>
      <c r="BMT42" s="6"/>
      <c r="BMU42" s="6"/>
      <c r="BNB42" s="6"/>
      <c r="BNC42" s="6"/>
      <c r="BNJ42" s="6"/>
      <c r="BNK42" s="6"/>
      <c r="BNR42" s="6"/>
      <c r="BNS42" s="6"/>
      <c r="BNZ42" s="6"/>
      <c r="BOA42" s="6"/>
      <c r="BOH42" s="6"/>
      <c r="BOI42" s="6"/>
      <c r="BOP42" s="6"/>
      <c r="BOQ42" s="6"/>
      <c r="BOX42" s="6"/>
      <c r="BOY42" s="6"/>
      <c r="BPF42" s="6"/>
      <c r="BPG42" s="6"/>
      <c r="BPN42" s="6"/>
      <c r="BPO42" s="6"/>
      <c r="BPV42" s="6"/>
      <c r="BPW42" s="6"/>
      <c r="BQD42" s="6"/>
      <c r="BQE42" s="6"/>
      <c r="BQL42" s="6"/>
      <c r="BQM42" s="6"/>
      <c r="BQT42" s="6"/>
      <c r="BQU42" s="6"/>
      <c r="BRB42" s="6"/>
      <c r="BRC42" s="6"/>
      <c r="BRJ42" s="6"/>
      <c r="BRK42" s="6"/>
      <c r="BRR42" s="6"/>
      <c r="BRS42" s="6"/>
      <c r="BRZ42" s="6"/>
      <c r="BSA42" s="6"/>
      <c r="BSH42" s="6"/>
      <c r="BSI42" s="6"/>
      <c r="BSP42" s="6"/>
      <c r="BSQ42" s="6"/>
      <c r="BSX42" s="6"/>
      <c r="BSY42" s="6"/>
      <c r="BTF42" s="6"/>
      <c r="BTG42" s="6"/>
      <c r="BTN42" s="6"/>
      <c r="BTO42" s="6"/>
      <c r="BTV42" s="6"/>
      <c r="BTW42" s="6"/>
      <c r="BUD42" s="6"/>
      <c r="BUE42" s="6"/>
      <c r="BUL42" s="6"/>
      <c r="BUM42" s="6"/>
      <c r="BUT42" s="6"/>
      <c r="BUU42" s="6"/>
      <c r="BVB42" s="6"/>
      <c r="BVC42" s="6"/>
      <c r="BVJ42" s="6"/>
      <c r="BVK42" s="6"/>
      <c r="BVR42" s="6"/>
      <c r="BVS42" s="6"/>
      <c r="BVZ42" s="6"/>
      <c r="BWA42" s="6"/>
      <c r="BWH42" s="6"/>
      <c r="BWI42" s="6"/>
      <c r="BWP42" s="6"/>
      <c r="BWQ42" s="6"/>
      <c r="BWX42" s="6"/>
      <c r="BWY42" s="6"/>
      <c r="BXF42" s="6"/>
      <c r="BXG42" s="6"/>
      <c r="BXN42" s="6"/>
      <c r="BXO42" s="6"/>
      <c r="BXV42" s="6"/>
      <c r="BXW42" s="6"/>
      <c r="BYD42" s="6"/>
      <c r="BYE42" s="6"/>
      <c r="BYL42" s="6"/>
      <c r="BYM42" s="6"/>
      <c r="BYT42" s="6"/>
      <c r="BYU42" s="6"/>
      <c r="BZB42" s="6"/>
      <c r="BZC42" s="6"/>
      <c r="BZJ42" s="6"/>
      <c r="BZK42" s="6"/>
      <c r="BZR42" s="6"/>
      <c r="BZS42" s="6"/>
      <c r="BZZ42" s="6"/>
      <c r="CAA42" s="6"/>
      <c r="CAH42" s="6"/>
      <c r="CAI42" s="6"/>
      <c r="CAP42" s="6"/>
      <c r="CAQ42" s="6"/>
      <c r="CAX42" s="6"/>
      <c r="CAY42" s="6"/>
      <c r="CBF42" s="6"/>
      <c r="CBG42" s="6"/>
      <c r="CBN42" s="6"/>
      <c r="CBO42" s="6"/>
      <c r="CBV42" s="6"/>
      <c r="CBW42" s="6"/>
      <c r="CCD42" s="6"/>
      <c r="CCE42" s="6"/>
      <c r="CCL42" s="6"/>
      <c r="CCM42" s="6"/>
      <c r="CCT42" s="6"/>
      <c r="CCU42" s="6"/>
      <c r="CDB42" s="6"/>
      <c r="CDC42" s="6"/>
      <c r="CDJ42" s="6"/>
      <c r="CDK42" s="6"/>
      <c r="CDR42" s="6"/>
      <c r="CDS42" s="6"/>
      <c r="CDZ42" s="6"/>
      <c r="CEA42" s="6"/>
      <c r="CEH42" s="6"/>
      <c r="CEI42" s="6"/>
      <c r="CEP42" s="6"/>
      <c r="CEQ42" s="6"/>
      <c r="CEX42" s="6"/>
      <c r="CEY42" s="6"/>
      <c r="CFF42" s="6"/>
      <c r="CFG42" s="6"/>
      <c r="CFN42" s="6"/>
      <c r="CFO42" s="6"/>
      <c r="CFV42" s="6"/>
      <c r="CFW42" s="6"/>
      <c r="CGD42" s="6"/>
      <c r="CGE42" s="6"/>
      <c r="CGL42" s="6"/>
      <c r="CGM42" s="6"/>
      <c r="CGT42" s="6"/>
      <c r="CGU42" s="6"/>
      <c r="CHB42" s="6"/>
      <c r="CHC42" s="6"/>
      <c r="CHJ42" s="6"/>
      <c r="CHK42" s="6"/>
      <c r="CHR42" s="6"/>
      <c r="CHS42" s="6"/>
      <c r="CHZ42" s="6"/>
      <c r="CIA42" s="6"/>
      <c r="CIH42" s="6"/>
      <c r="CII42" s="6"/>
      <c r="CIP42" s="6"/>
      <c r="CIQ42" s="6"/>
      <c r="CIX42" s="6"/>
      <c r="CIY42" s="6"/>
      <c r="CJF42" s="6"/>
      <c r="CJG42" s="6"/>
      <c r="CJN42" s="6"/>
      <c r="CJO42" s="6"/>
      <c r="CJV42" s="6"/>
      <c r="CJW42" s="6"/>
      <c r="CKD42" s="6"/>
      <c r="CKE42" s="6"/>
      <c r="CKL42" s="6"/>
      <c r="CKM42" s="6"/>
      <c r="CKT42" s="6"/>
      <c r="CKU42" s="6"/>
      <c r="CLB42" s="6"/>
      <c r="CLC42" s="6"/>
      <c r="CLJ42" s="6"/>
      <c r="CLK42" s="6"/>
      <c r="CLR42" s="6"/>
      <c r="CLS42" s="6"/>
      <c r="CLZ42" s="6"/>
      <c r="CMA42" s="6"/>
      <c r="CMH42" s="6"/>
      <c r="CMI42" s="6"/>
      <c r="CMP42" s="6"/>
      <c r="CMQ42" s="6"/>
      <c r="CMX42" s="6"/>
      <c r="CMY42" s="6"/>
      <c r="CNF42" s="6"/>
      <c r="CNG42" s="6"/>
      <c r="CNN42" s="6"/>
      <c r="CNO42" s="6"/>
      <c r="CNV42" s="6"/>
      <c r="CNW42" s="6"/>
      <c r="COD42" s="6"/>
      <c r="COE42" s="6"/>
      <c r="COL42" s="6"/>
      <c r="COM42" s="6"/>
      <c r="COT42" s="6"/>
      <c r="COU42" s="6"/>
      <c r="CPB42" s="6"/>
      <c r="CPC42" s="6"/>
      <c r="CPJ42" s="6"/>
      <c r="CPK42" s="6"/>
      <c r="CPR42" s="6"/>
      <c r="CPS42" s="6"/>
      <c r="CPZ42" s="6"/>
      <c r="CQA42" s="6"/>
      <c r="CQH42" s="6"/>
      <c r="CQI42" s="6"/>
      <c r="CQP42" s="6"/>
      <c r="CQQ42" s="6"/>
      <c r="CQX42" s="6"/>
      <c r="CQY42" s="6"/>
      <c r="CRF42" s="6"/>
      <c r="CRG42" s="6"/>
      <c r="CRN42" s="6"/>
      <c r="CRO42" s="6"/>
      <c r="CRV42" s="6"/>
      <c r="CRW42" s="6"/>
      <c r="CSD42" s="6"/>
      <c r="CSE42" s="6"/>
      <c r="CSL42" s="6"/>
      <c r="CSM42" s="6"/>
      <c r="CST42" s="6"/>
      <c r="CSU42" s="6"/>
      <c r="CTB42" s="6"/>
      <c r="CTC42" s="6"/>
      <c r="CTJ42" s="6"/>
      <c r="CTK42" s="6"/>
      <c r="CTR42" s="6"/>
      <c r="CTS42" s="6"/>
      <c r="CTZ42" s="6"/>
      <c r="CUA42" s="6"/>
      <c r="CUH42" s="6"/>
      <c r="CUI42" s="6"/>
      <c r="CUP42" s="6"/>
      <c r="CUQ42" s="6"/>
      <c r="CUX42" s="6"/>
      <c r="CUY42" s="6"/>
      <c r="CVF42" s="6"/>
      <c r="CVG42" s="6"/>
      <c r="CVN42" s="6"/>
      <c r="CVO42" s="6"/>
      <c r="CVV42" s="6"/>
      <c r="CVW42" s="6"/>
      <c r="CWD42" s="6"/>
      <c r="CWE42" s="6"/>
      <c r="CWL42" s="6"/>
      <c r="CWM42" s="6"/>
      <c r="CWT42" s="6"/>
      <c r="CWU42" s="6"/>
      <c r="CXB42" s="6"/>
      <c r="CXC42" s="6"/>
      <c r="CXJ42" s="6"/>
      <c r="CXK42" s="6"/>
      <c r="CXR42" s="6"/>
      <c r="CXS42" s="6"/>
      <c r="CXZ42" s="6"/>
      <c r="CYA42" s="6"/>
      <c r="CYH42" s="6"/>
      <c r="CYI42" s="6"/>
      <c r="CYP42" s="6"/>
      <c r="CYQ42" s="6"/>
      <c r="CYX42" s="6"/>
      <c r="CYY42" s="6"/>
      <c r="CZF42" s="6"/>
      <c r="CZG42" s="6"/>
      <c r="CZN42" s="6"/>
      <c r="CZO42" s="6"/>
      <c r="CZV42" s="6"/>
      <c r="CZW42" s="6"/>
      <c r="DAD42" s="6"/>
      <c r="DAE42" s="6"/>
      <c r="DAL42" s="6"/>
      <c r="DAM42" s="6"/>
      <c r="DAT42" s="6"/>
      <c r="DAU42" s="6"/>
      <c r="DBB42" s="6"/>
      <c r="DBC42" s="6"/>
      <c r="DBJ42" s="6"/>
      <c r="DBK42" s="6"/>
      <c r="DBR42" s="6"/>
      <c r="DBS42" s="6"/>
      <c r="DBZ42" s="6"/>
      <c r="DCA42" s="6"/>
      <c r="DCH42" s="6"/>
      <c r="DCI42" s="6"/>
      <c r="DCP42" s="6"/>
      <c r="DCQ42" s="6"/>
      <c r="DCX42" s="6"/>
      <c r="DCY42" s="6"/>
      <c r="DDF42" s="6"/>
      <c r="DDG42" s="6"/>
      <c r="DDN42" s="6"/>
      <c r="DDO42" s="6"/>
      <c r="DDV42" s="6"/>
      <c r="DDW42" s="6"/>
      <c r="DED42" s="6"/>
      <c r="DEE42" s="6"/>
      <c r="DEL42" s="6"/>
      <c r="DEM42" s="6"/>
      <c r="DET42" s="6"/>
      <c r="DEU42" s="6"/>
      <c r="DFB42" s="6"/>
      <c r="DFC42" s="6"/>
      <c r="DFJ42" s="6"/>
      <c r="DFK42" s="6"/>
      <c r="DFR42" s="6"/>
      <c r="DFS42" s="6"/>
      <c r="DFZ42" s="6"/>
      <c r="DGA42" s="6"/>
      <c r="DGH42" s="6"/>
      <c r="DGI42" s="6"/>
      <c r="DGP42" s="6"/>
      <c r="DGQ42" s="6"/>
      <c r="DGX42" s="6"/>
      <c r="DGY42" s="6"/>
      <c r="DHF42" s="6"/>
      <c r="DHG42" s="6"/>
      <c r="DHN42" s="6"/>
      <c r="DHO42" s="6"/>
      <c r="DHV42" s="6"/>
      <c r="DHW42" s="6"/>
      <c r="DID42" s="6"/>
      <c r="DIE42" s="6"/>
      <c r="DIL42" s="6"/>
      <c r="DIM42" s="6"/>
      <c r="DIT42" s="6"/>
      <c r="DIU42" s="6"/>
      <c r="DJB42" s="6"/>
      <c r="DJC42" s="6"/>
      <c r="DJJ42" s="6"/>
      <c r="DJK42" s="6"/>
      <c r="DJR42" s="6"/>
      <c r="DJS42" s="6"/>
      <c r="DJZ42" s="6"/>
      <c r="DKA42" s="6"/>
      <c r="DKH42" s="6"/>
      <c r="DKI42" s="6"/>
      <c r="DKP42" s="6"/>
      <c r="DKQ42" s="6"/>
      <c r="DKX42" s="6"/>
      <c r="DKY42" s="6"/>
      <c r="DLF42" s="6"/>
      <c r="DLG42" s="6"/>
      <c r="DLN42" s="6"/>
      <c r="DLO42" s="6"/>
      <c r="DLV42" s="6"/>
      <c r="DLW42" s="6"/>
      <c r="DMD42" s="6"/>
      <c r="DME42" s="6"/>
      <c r="DML42" s="6"/>
      <c r="DMM42" s="6"/>
      <c r="DMT42" s="6"/>
      <c r="DMU42" s="6"/>
      <c r="DNB42" s="6"/>
      <c r="DNC42" s="6"/>
      <c r="DNJ42" s="6"/>
      <c r="DNK42" s="6"/>
      <c r="DNR42" s="6"/>
      <c r="DNS42" s="6"/>
      <c r="DNZ42" s="6"/>
      <c r="DOA42" s="6"/>
      <c r="DOH42" s="6"/>
      <c r="DOI42" s="6"/>
      <c r="DOP42" s="6"/>
      <c r="DOQ42" s="6"/>
      <c r="DOX42" s="6"/>
      <c r="DOY42" s="6"/>
      <c r="DPF42" s="6"/>
      <c r="DPG42" s="6"/>
      <c r="DPN42" s="6"/>
      <c r="DPO42" s="6"/>
      <c r="DPV42" s="6"/>
      <c r="DPW42" s="6"/>
      <c r="DQD42" s="6"/>
      <c r="DQE42" s="6"/>
      <c r="DQL42" s="6"/>
      <c r="DQM42" s="6"/>
      <c r="DQT42" s="6"/>
      <c r="DQU42" s="6"/>
      <c r="DRB42" s="6"/>
      <c r="DRC42" s="6"/>
      <c r="DRJ42" s="6"/>
      <c r="DRK42" s="6"/>
      <c r="DRR42" s="6"/>
      <c r="DRS42" s="6"/>
      <c r="DRZ42" s="6"/>
      <c r="DSA42" s="6"/>
      <c r="DSH42" s="6"/>
      <c r="DSI42" s="6"/>
      <c r="DSP42" s="6"/>
      <c r="DSQ42" s="6"/>
      <c r="DSX42" s="6"/>
      <c r="DSY42" s="6"/>
      <c r="DTF42" s="6"/>
      <c r="DTG42" s="6"/>
      <c r="DTN42" s="6"/>
      <c r="DTO42" s="6"/>
      <c r="DTV42" s="6"/>
      <c r="DTW42" s="6"/>
      <c r="DUD42" s="6"/>
      <c r="DUE42" s="6"/>
      <c r="DUL42" s="6"/>
      <c r="DUM42" s="6"/>
      <c r="DUT42" s="6"/>
      <c r="DUU42" s="6"/>
      <c r="DVB42" s="6"/>
      <c r="DVC42" s="6"/>
      <c r="DVJ42" s="6"/>
      <c r="DVK42" s="6"/>
      <c r="DVR42" s="6"/>
      <c r="DVS42" s="6"/>
      <c r="DVZ42" s="6"/>
      <c r="DWA42" s="6"/>
      <c r="DWH42" s="6"/>
      <c r="DWI42" s="6"/>
      <c r="DWP42" s="6"/>
      <c r="DWQ42" s="6"/>
      <c r="DWX42" s="6"/>
      <c r="DWY42" s="6"/>
      <c r="DXF42" s="6"/>
      <c r="DXG42" s="6"/>
      <c r="DXN42" s="6"/>
      <c r="DXO42" s="6"/>
      <c r="DXV42" s="6"/>
      <c r="DXW42" s="6"/>
      <c r="DYD42" s="6"/>
      <c r="DYE42" s="6"/>
      <c r="DYL42" s="6"/>
      <c r="DYM42" s="6"/>
      <c r="DYT42" s="6"/>
      <c r="DYU42" s="6"/>
      <c r="DZB42" s="6"/>
      <c r="DZC42" s="6"/>
      <c r="DZJ42" s="6"/>
      <c r="DZK42" s="6"/>
      <c r="DZR42" s="6"/>
      <c r="DZS42" s="6"/>
      <c r="DZZ42" s="6"/>
      <c r="EAA42" s="6"/>
      <c r="EAH42" s="6"/>
      <c r="EAI42" s="6"/>
      <c r="EAP42" s="6"/>
      <c r="EAQ42" s="6"/>
      <c r="EAX42" s="6"/>
      <c r="EAY42" s="6"/>
      <c r="EBF42" s="6"/>
      <c r="EBG42" s="6"/>
      <c r="EBN42" s="6"/>
      <c r="EBO42" s="6"/>
      <c r="EBV42" s="6"/>
      <c r="EBW42" s="6"/>
      <c r="ECD42" s="6"/>
      <c r="ECE42" s="6"/>
      <c r="ECL42" s="6"/>
      <c r="ECM42" s="6"/>
      <c r="ECT42" s="6"/>
      <c r="ECU42" s="6"/>
      <c r="EDB42" s="6"/>
      <c r="EDC42" s="6"/>
      <c r="EDJ42" s="6"/>
      <c r="EDK42" s="6"/>
      <c r="EDR42" s="6"/>
      <c r="EDS42" s="6"/>
      <c r="EDZ42" s="6"/>
      <c r="EEA42" s="6"/>
      <c r="EEH42" s="6"/>
      <c r="EEI42" s="6"/>
      <c r="EEP42" s="6"/>
      <c r="EEQ42" s="6"/>
      <c r="EEX42" s="6"/>
      <c r="EEY42" s="6"/>
      <c r="EFF42" s="6"/>
      <c r="EFG42" s="6"/>
      <c r="EFN42" s="6"/>
      <c r="EFO42" s="6"/>
      <c r="EFV42" s="6"/>
      <c r="EFW42" s="6"/>
      <c r="EGD42" s="6"/>
      <c r="EGE42" s="6"/>
      <c r="EGL42" s="6"/>
      <c r="EGM42" s="6"/>
      <c r="EGT42" s="6"/>
      <c r="EGU42" s="6"/>
      <c r="EHB42" s="6"/>
      <c r="EHC42" s="6"/>
      <c r="EHJ42" s="6"/>
      <c r="EHK42" s="6"/>
      <c r="EHR42" s="6"/>
      <c r="EHS42" s="6"/>
      <c r="EHZ42" s="6"/>
      <c r="EIA42" s="6"/>
      <c r="EIH42" s="6"/>
      <c r="EII42" s="6"/>
      <c r="EIP42" s="6"/>
      <c r="EIQ42" s="6"/>
      <c r="EIX42" s="6"/>
      <c r="EIY42" s="6"/>
      <c r="EJF42" s="6"/>
      <c r="EJG42" s="6"/>
      <c r="EJN42" s="6"/>
      <c r="EJO42" s="6"/>
      <c r="EJV42" s="6"/>
      <c r="EJW42" s="6"/>
      <c r="EKD42" s="6"/>
      <c r="EKE42" s="6"/>
      <c r="EKL42" s="6"/>
      <c r="EKM42" s="6"/>
      <c r="EKT42" s="6"/>
      <c r="EKU42" s="6"/>
      <c r="ELB42" s="6"/>
      <c r="ELC42" s="6"/>
      <c r="ELJ42" s="6"/>
      <c r="ELK42" s="6"/>
      <c r="ELR42" s="6"/>
      <c r="ELS42" s="6"/>
      <c r="ELZ42" s="6"/>
      <c r="EMA42" s="6"/>
      <c r="EMH42" s="6"/>
      <c r="EMI42" s="6"/>
      <c r="EMP42" s="6"/>
      <c r="EMQ42" s="6"/>
      <c r="EMX42" s="6"/>
      <c r="EMY42" s="6"/>
      <c r="ENF42" s="6"/>
      <c r="ENG42" s="6"/>
      <c r="ENN42" s="6"/>
      <c r="ENO42" s="6"/>
      <c r="ENV42" s="6"/>
      <c r="ENW42" s="6"/>
      <c r="EOD42" s="6"/>
      <c r="EOE42" s="6"/>
      <c r="EOL42" s="6"/>
      <c r="EOM42" s="6"/>
      <c r="EOT42" s="6"/>
      <c r="EOU42" s="6"/>
      <c r="EPB42" s="6"/>
      <c r="EPC42" s="6"/>
      <c r="EPJ42" s="6"/>
      <c r="EPK42" s="6"/>
      <c r="EPR42" s="6"/>
      <c r="EPS42" s="6"/>
      <c r="EPZ42" s="6"/>
      <c r="EQA42" s="6"/>
      <c r="EQH42" s="6"/>
      <c r="EQI42" s="6"/>
      <c r="EQP42" s="6"/>
      <c r="EQQ42" s="6"/>
      <c r="EQX42" s="6"/>
      <c r="EQY42" s="6"/>
      <c r="ERF42" s="6"/>
      <c r="ERG42" s="6"/>
      <c r="ERN42" s="6"/>
      <c r="ERO42" s="6"/>
      <c r="ERV42" s="6"/>
      <c r="ERW42" s="6"/>
      <c r="ESD42" s="6"/>
      <c r="ESE42" s="6"/>
      <c r="ESL42" s="6"/>
      <c r="ESM42" s="6"/>
      <c r="EST42" s="6"/>
      <c r="ESU42" s="6"/>
      <c r="ETB42" s="6"/>
      <c r="ETC42" s="6"/>
      <c r="ETJ42" s="6"/>
      <c r="ETK42" s="6"/>
      <c r="ETR42" s="6"/>
      <c r="ETS42" s="6"/>
      <c r="ETZ42" s="6"/>
      <c r="EUA42" s="6"/>
      <c r="EUH42" s="6"/>
      <c r="EUI42" s="6"/>
      <c r="EUP42" s="6"/>
      <c r="EUQ42" s="6"/>
      <c r="EUX42" s="6"/>
      <c r="EUY42" s="6"/>
      <c r="EVF42" s="6"/>
      <c r="EVG42" s="6"/>
      <c r="EVN42" s="6"/>
      <c r="EVO42" s="6"/>
      <c r="EVV42" s="6"/>
      <c r="EVW42" s="6"/>
      <c r="EWD42" s="6"/>
      <c r="EWE42" s="6"/>
      <c r="EWL42" s="6"/>
      <c r="EWM42" s="6"/>
      <c r="EWT42" s="6"/>
      <c r="EWU42" s="6"/>
      <c r="EXB42" s="6"/>
      <c r="EXC42" s="6"/>
      <c r="EXJ42" s="6"/>
      <c r="EXK42" s="6"/>
      <c r="EXR42" s="6"/>
      <c r="EXS42" s="6"/>
      <c r="EXZ42" s="6"/>
      <c r="EYA42" s="6"/>
      <c r="EYH42" s="6"/>
      <c r="EYI42" s="6"/>
      <c r="EYP42" s="6"/>
      <c r="EYQ42" s="6"/>
      <c r="EYX42" s="6"/>
      <c r="EYY42" s="6"/>
      <c r="EZF42" s="6"/>
      <c r="EZG42" s="6"/>
      <c r="EZN42" s="6"/>
      <c r="EZO42" s="6"/>
      <c r="EZV42" s="6"/>
      <c r="EZW42" s="6"/>
      <c r="FAD42" s="6"/>
      <c r="FAE42" s="6"/>
      <c r="FAL42" s="6"/>
      <c r="FAM42" s="6"/>
      <c r="FAT42" s="6"/>
      <c r="FAU42" s="6"/>
      <c r="FBB42" s="6"/>
      <c r="FBC42" s="6"/>
      <c r="FBJ42" s="6"/>
      <c r="FBK42" s="6"/>
      <c r="FBR42" s="6"/>
      <c r="FBS42" s="6"/>
      <c r="FBZ42" s="6"/>
      <c r="FCA42" s="6"/>
      <c r="FCH42" s="6"/>
      <c r="FCI42" s="6"/>
      <c r="FCP42" s="6"/>
      <c r="FCQ42" s="6"/>
      <c r="FCX42" s="6"/>
      <c r="FCY42" s="6"/>
      <c r="FDF42" s="6"/>
      <c r="FDG42" s="6"/>
      <c r="FDN42" s="6"/>
      <c r="FDO42" s="6"/>
      <c r="FDV42" s="6"/>
      <c r="FDW42" s="6"/>
      <c r="FED42" s="6"/>
      <c r="FEE42" s="6"/>
      <c r="FEL42" s="6"/>
      <c r="FEM42" s="6"/>
      <c r="FET42" s="6"/>
      <c r="FEU42" s="6"/>
      <c r="FFB42" s="6"/>
      <c r="FFC42" s="6"/>
      <c r="FFJ42" s="6"/>
      <c r="FFK42" s="6"/>
      <c r="FFR42" s="6"/>
      <c r="FFS42" s="6"/>
      <c r="FFZ42" s="6"/>
      <c r="FGA42" s="6"/>
      <c r="FGH42" s="6"/>
      <c r="FGI42" s="6"/>
      <c r="FGP42" s="6"/>
      <c r="FGQ42" s="6"/>
      <c r="FGX42" s="6"/>
      <c r="FGY42" s="6"/>
      <c r="FHF42" s="6"/>
      <c r="FHG42" s="6"/>
      <c r="FHN42" s="6"/>
      <c r="FHO42" s="6"/>
      <c r="FHV42" s="6"/>
      <c r="FHW42" s="6"/>
      <c r="FID42" s="6"/>
      <c r="FIE42" s="6"/>
      <c r="FIL42" s="6"/>
      <c r="FIM42" s="6"/>
      <c r="FIT42" s="6"/>
      <c r="FIU42" s="6"/>
      <c r="FJB42" s="6"/>
      <c r="FJC42" s="6"/>
      <c r="FJJ42" s="6"/>
      <c r="FJK42" s="6"/>
      <c r="FJR42" s="6"/>
      <c r="FJS42" s="6"/>
      <c r="FJZ42" s="6"/>
      <c r="FKA42" s="6"/>
      <c r="FKH42" s="6"/>
      <c r="FKI42" s="6"/>
      <c r="FKP42" s="6"/>
      <c r="FKQ42" s="6"/>
      <c r="FKX42" s="6"/>
      <c r="FKY42" s="6"/>
      <c r="FLF42" s="6"/>
      <c r="FLG42" s="6"/>
      <c r="FLN42" s="6"/>
      <c r="FLO42" s="6"/>
      <c r="FLV42" s="6"/>
      <c r="FLW42" s="6"/>
      <c r="FMD42" s="6"/>
      <c r="FME42" s="6"/>
      <c r="FML42" s="6"/>
      <c r="FMM42" s="6"/>
      <c r="FMT42" s="6"/>
      <c r="FMU42" s="6"/>
      <c r="FNB42" s="6"/>
      <c r="FNC42" s="6"/>
      <c r="FNJ42" s="6"/>
      <c r="FNK42" s="6"/>
      <c r="FNR42" s="6"/>
      <c r="FNS42" s="6"/>
      <c r="FNZ42" s="6"/>
      <c r="FOA42" s="6"/>
      <c r="FOH42" s="6"/>
      <c r="FOI42" s="6"/>
      <c r="FOP42" s="6"/>
      <c r="FOQ42" s="6"/>
      <c r="FOX42" s="6"/>
      <c r="FOY42" s="6"/>
      <c r="FPF42" s="6"/>
      <c r="FPG42" s="6"/>
      <c r="FPN42" s="6"/>
      <c r="FPO42" s="6"/>
      <c r="FPV42" s="6"/>
      <c r="FPW42" s="6"/>
      <c r="FQD42" s="6"/>
      <c r="FQE42" s="6"/>
      <c r="FQL42" s="6"/>
      <c r="FQM42" s="6"/>
      <c r="FQT42" s="6"/>
      <c r="FQU42" s="6"/>
      <c r="FRB42" s="6"/>
      <c r="FRC42" s="6"/>
      <c r="FRJ42" s="6"/>
      <c r="FRK42" s="6"/>
      <c r="FRR42" s="6"/>
      <c r="FRS42" s="6"/>
      <c r="FRZ42" s="6"/>
      <c r="FSA42" s="6"/>
      <c r="FSH42" s="6"/>
      <c r="FSI42" s="6"/>
      <c r="FSP42" s="6"/>
      <c r="FSQ42" s="6"/>
      <c r="FSX42" s="6"/>
      <c r="FSY42" s="6"/>
      <c r="FTF42" s="6"/>
      <c r="FTG42" s="6"/>
      <c r="FTN42" s="6"/>
      <c r="FTO42" s="6"/>
      <c r="FTV42" s="6"/>
      <c r="FTW42" s="6"/>
      <c r="FUD42" s="6"/>
      <c r="FUE42" s="6"/>
      <c r="FUL42" s="6"/>
      <c r="FUM42" s="6"/>
      <c r="FUT42" s="6"/>
      <c r="FUU42" s="6"/>
      <c r="FVB42" s="6"/>
      <c r="FVC42" s="6"/>
      <c r="FVJ42" s="6"/>
      <c r="FVK42" s="6"/>
      <c r="FVR42" s="6"/>
      <c r="FVS42" s="6"/>
      <c r="FVZ42" s="6"/>
      <c r="FWA42" s="6"/>
      <c r="FWH42" s="6"/>
      <c r="FWI42" s="6"/>
      <c r="FWP42" s="6"/>
      <c r="FWQ42" s="6"/>
      <c r="FWX42" s="6"/>
      <c r="FWY42" s="6"/>
      <c r="FXF42" s="6"/>
      <c r="FXG42" s="6"/>
      <c r="FXN42" s="6"/>
      <c r="FXO42" s="6"/>
      <c r="FXV42" s="6"/>
      <c r="FXW42" s="6"/>
      <c r="FYD42" s="6"/>
      <c r="FYE42" s="6"/>
      <c r="FYL42" s="6"/>
      <c r="FYM42" s="6"/>
      <c r="FYT42" s="6"/>
      <c r="FYU42" s="6"/>
      <c r="FZB42" s="6"/>
      <c r="FZC42" s="6"/>
      <c r="FZJ42" s="6"/>
      <c r="FZK42" s="6"/>
      <c r="FZR42" s="6"/>
      <c r="FZS42" s="6"/>
      <c r="FZZ42" s="6"/>
      <c r="GAA42" s="6"/>
      <c r="GAH42" s="6"/>
      <c r="GAI42" s="6"/>
      <c r="GAP42" s="6"/>
      <c r="GAQ42" s="6"/>
      <c r="GAX42" s="6"/>
      <c r="GAY42" s="6"/>
      <c r="GBF42" s="6"/>
      <c r="GBG42" s="6"/>
      <c r="GBN42" s="6"/>
      <c r="GBO42" s="6"/>
      <c r="GBV42" s="6"/>
      <c r="GBW42" s="6"/>
      <c r="GCD42" s="6"/>
      <c r="GCE42" s="6"/>
      <c r="GCL42" s="6"/>
      <c r="GCM42" s="6"/>
      <c r="GCT42" s="6"/>
      <c r="GCU42" s="6"/>
      <c r="GDB42" s="6"/>
      <c r="GDC42" s="6"/>
      <c r="GDJ42" s="6"/>
      <c r="GDK42" s="6"/>
      <c r="GDR42" s="6"/>
      <c r="GDS42" s="6"/>
      <c r="GDZ42" s="6"/>
      <c r="GEA42" s="6"/>
      <c r="GEH42" s="6"/>
      <c r="GEI42" s="6"/>
      <c r="GEP42" s="6"/>
      <c r="GEQ42" s="6"/>
      <c r="GEX42" s="6"/>
      <c r="GEY42" s="6"/>
      <c r="GFF42" s="6"/>
      <c r="GFG42" s="6"/>
      <c r="GFN42" s="6"/>
      <c r="GFO42" s="6"/>
      <c r="GFV42" s="6"/>
      <c r="GFW42" s="6"/>
      <c r="GGD42" s="6"/>
      <c r="GGE42" s="6"/>
      <c r="GGL42" s="6"/>
      <c r="GGM42" s="6"/>
      <c r="GGT42" s="6"/>
      <c r="GGU42" s="6"/>
      <c r="GHB42" s="6"/>
      <c r="GHC42" s="6"/>
      <c r="GHJ42" s="6"/>
      <c r="GHK42" s="6"/>
      <c r="GHR42" s="6"/>
      <c r="GHS42" s="6"/>
      <c r="GHZ42" s="6"/>
      <c r="GIA42" s="6"/>
      <c r="GIH42" s="6"/>
      <c r="GII42" s="6"/>
      <c r="GIP42" s="6"/>
      <c r="GIQ42" s="6"/>
      <c r="GIX42" s="6"/>
      <c r="GIY42" s="6"/>
      <c r="GJF42" s="6"/>
      <c r="GJG42" s="6"/>
      <c r="GJN42" s="6"/>
      <c r="GJO42" s="6"/>
      <c r="GJV42" s="6"/>
      <c r="GJW42" s="6"/>
      <c r="GKD42" s="6"/>
      <c r="GKE42" s="6"/>
      <c r="GKL42" s="6"/>
      <c r="GKM42" s="6"/>
      <c r="GKT42" s="6"/>
      <c r="GKU42" s="6"/>
      <c r="GLB42" s="6"/>
      <c r="GLC42" s="6"/>
      <c r="GLJ42" s="6"/>
      <c r="GLK42" s="6"/>
      <c r="GLR42" s="6"/>
      <c r="GLS42" s="6"/>
      <c r="GLZ42" s="6"/>
      <c r="GMA42" s="6"/>
      <c r="GMH42" s="6"/>
      <c r="GMI42" s="6"/>
      <c r="GMP42" s="6"/>
      <c r="GMQ42" s="6"/>
      <c r="GMX42" s="6"/>
      <c r="GMY42" s="6"/>
      <c r="GNF42" s="6"/>
      <c r="GNG42" s="6"/>
      <c r="GNN42" s="6"/>
      <c r="GNO42" s="6"/>
      <c r="GNV42" s="6"/>
      <c r="GNW42" s="6"/>
      <c r="GOD42" s="6"/>
      <c r="GOE42" s="6"/>
      <c r="GOL42" s="6"/>
      <c r="GOM42" s="6"/>
      <c r="GOT42" s="6"/>
      <c r="GOU42" s="6"/>
      <c r="GPB42" s="6"/>
      <c r="GPC42" s="6"/>
      <c r="GPJ42" s="6"/>
      <c r="GPK42" s="6"/>
      <c r="GPR42" s="6"/>
      <c r="GPS42" s="6"/>
      <c r="GPZ42" s="6"/>
      <c r="GQA42" s="6"/>
      <c r="GQH42" s="6"/>
      <c r="GQI42" s="6"/>
      <c r="GQP42" s="6"/>
      <c r="GQQ42" s="6"/>
      <c r="GQX42" s="6"/>
      <c r="GQY42" s="6"/>
      <c r="GRF42" s="6"/>
      <c r="GRG42" s="6"/>
      <c r="GRN42" s="6"/>
      <c r="GRO42" s="6"/>
      <c r="GRV42" s="6"/>
      <c r="GRW42" s="6"/>
      <c r="GSD42" s="6"/>
      <c r="GSE42" s="6"/>
      <c r="GSL42" s="6"/>
      <c r="GSM42" s="6"/>
      <c r="GST42" s="6"/>
      <c r="GSU42" s="6"/>
      <c r="GTB42" s="6"/>
      <c r="GTC42" s="6"/>
      <c r="GTJ42" s="6"/>
      <c r="GTK42" s="6"/>
      <c r="GTR42" s="6"/>
      <c r="GTS42" s="6"/>
      <c r="GTZ42" s="6"/>
      <c r="GUA42" s="6"/>
      <c r="GUH42" s="6"/>
      <c r="GUI42" s="6"/>
      <c r="GUP42" s="6"/>
      <c r="GUQ42" s="6"/>
      <c r="GUX42" s="6"/>
      <c r="GUY42" s="6"/>
      <c r="GVF42" s="6"/>
      <c r="GVG42" s="6"/>
      <c r="GVN42" s="6"/>
      <c r="GVO42" s="6"/>
      <c r="GVV42" s="6"/>
      <c r="GVW42" s="6"/>
      <c r="GWD42" s="6"/>
      <c r="GWE42" s="6"/>
      <c r="GWL42" s="6"/>
      <c r="GWM42" s="6"/>
      <c r="GWT42" s="6"/>
      <c r="GWU42" s="6"/>
      <c r="GXB42" s="6"/>
      <c r="GXC42" s="6"/>
      <c r="GXJ42" s="6"/>
      <c r="GXK42" s="6"/>
      <c r="GXR42" s="6"/>
      <c r="GXS42" s="6"/>
      <c r="GXZ42" s="6"/>
      <c r="GYA42" s="6"/>
      <c r="GYH42" s="6"/>
      <c r="GYI42" s="6"/>
      <c r="GYP42" s="6"/>
      <c r="GYQ42" s="6"/>
      <c r="GYX42" s="6"/>
      <c r="GYY42" s="6"/>
      <c r="GZF42" s="6"/>
      <c r="GZG42" s="6"/>
      <c r="GZN42" s="6"/>
      <c r="GZO42" s="6"/>
      <c r="GZV42" s="6"/>
      <c r="GZW42" s="6"/>
      <c r="HAD42" s="6"/>
      <c r="HAE42" s="6"/>
      <c r="HAL42" s="6"/>
      <c r="HAM42" s="6"/>
      <c r="HAT42" s="6"/>
      <c r="HAU42" s="6"/>
      <c r="HBB42" s="6"/>
      <c r="HBC42" s="6"/>
      <c r="HBJ42" s="6"/>
      <c r="HBK42" s="6"/>
      <c r="HBR42" s="6"/>
      <c r="HBS42" s="6"/>
      <c r="HBZ42" s="6"/>
      <c r="HCA42" s="6"/>
      <c r="HCH42" s="6"/>
      <c r="HCI42" s="6"/>
      <c r="HCP42" s="6"/>
      <c r="HCQ42" s="6"/>
      <c r="HCX42" s="6"/>
      <c r="HCY42" s="6"/>
      <c r="HDF42" s="6"/>
      <c r="HDG42" s="6"/>
      <c r="HDN42" s="6"/>
      <c r="HDO42" s="6"/>
      <c r="HDV42" s="6"/>
      <c r="HDW42" s="6"/>
      <c r="HED42" s="6"/>
      <c r="HEE42" s="6"/>
      <c r="HEL42" s="6"/>
      <c r="HEM42" s="6"/>
      <c r="HET42" s="6"/>
      <c r="HEU42" s="6"/>
      <c r="HFB42" s="6"/>
      <c r="HFC42" s="6"/>
      <c r="HFJ42" s="6"/>
      <c r="HFK42" s="6"/>
      <c r="HFR42" s="6"/>
      <c r="HFS42" s="6"/>
      <c r="HFZ42" s="6"/>
      <c r="HGA42" s="6"/>
      <c r="HGH42" s="6"/>
      <c r="HGI42" s="6"/>
      <c r="HGP42" s="6"/>
      <c r="HGQ42" s="6"/>
      <c r="HGX42" s="6"/>
      <c r="HGY42" s="6"/>
      <c r="HHF42" s="6"/>
      <c r="HHG42" s="6"/>
      <c r="HHN42" s="6"/>
      <c r="HHO42" s="6"/>
      <c r="HHV42" s="6"/>
      <c r="HHW42" s="6"/>
      <c r="HID42" s="6"/>
      <c r="HIE42" s="6"/>
      <c r="HIL42" s="6"/>
      <c r="HIM42" s="6"/>
      <c r="HIT42" s="6"/>
      <c r="HIU42" s="6"/>
      <c r="HJB42" s="6"/>
      <c r="HJC42" s="6"/>
      <c r="HJJ42" s="6"/>
      <c r="HJK42" s="6"/>
      <c r="HJR42" s="6"/>
      <c r="HJS42" s="6"/>
      <c r="HJZ42" s="6"/>
      <c r="HKA42" s="6"/>
      <c r="HKH42" s="6"/>
      <c r="HKI42" s="6"/>
      <c r="HKP42" s="6"/>
      <c r="HKQ42" s="6"/>
      <c r="HKX42" s="6"/>
      <c r="HKY42" s="6"/>
      <c r="HLF42" s="6"/>
      <c r="HLG42" s="6"/>
      <c r="HLN42" s="6"/>
      <c r="HLO42" s="6"/>
      <c r="HLV42" s="6"/>
      <c r="HLW42" s="6"/>
      <c r="HMD42" s="6"/>
      <c r="HME42" s="6"/>
      <c r="HML42" s="6"/>
      <c r="HMM42" s="6"/>
      <c r="HMT42" s="6"/>
      <c r="HMU42" s="6"/>
      <c r="HNB42" s="6"/>
      <c r="HNC42" s="6"/>
      <c r="HNJ42" s="6"/>
      <c r="HNK42" s="6"/>
      <c r="HNR42" s="6"/>
      <c r="HNS42" s="6"/>
      <c r="HNZ42" s="6"/>
      <c r="HOA42" s="6"/>
      <c r="HOH42" s="6"/>
      <c r="HOI42" s="6"/>
      <c r="HOP42" s="6"/>
      <c r="HOQ42" s="6"/>
      <c r="HOX42" s="6"/>
      <c r="HOY42" s="6"/>
      <c r="HPF42" s="6"/>
      <c r="HPG42" s="6"/>
      <c r="HPN42" s="6"/>
      <c r="HPO42" s="6"/>
      <c r="HPV42" s="6"/>
      <c r="HPW42" s="6"/>
      <c r="HQD42" s="6"/>
      <c r="HQE42" s="6"/>
      <c r="HQL42" s="6"/>
      <c r="HQM42" s="6"/>
      <c r="HQT42" s="6"/>
      <c r="HQU42" s="6"/>
      <c r="HRB42" s="6"/>
      <c r="HRC42" s="6"/>
      <c r="HRJ42" s="6"/>
      <c r="HRK42" s="6"/>
      <c r="HRR42" s="6"/>
      <c r="HRS42" s="6"/>
      <c r="HRZ42" s="6"/>
      <c r="HSA42" s="6"/>
      <c r="HSH42" s="6"/>
      <c r="HSI42" s="6"/>
      <c r="HSP42" s="6"/>
      <c r="HSQ42" s="6"/>
      <c r="HSX42" s="6"/>
      <c r="HSY42" s="6"/>
      <c r="HTF42" s="6"/>
      <c r="HTG42" s="6"/>
      <c r="HTN42" s="6"/>
      <c r="HTO42" s="6"/>
      <c r="HTV42" s="6"/>
      <c r="HTW42" s="6"/>
      <c r="HUD42" s="6"/>
      <c r="HUE42" s="6"/>
      <c r="HUL42" s="6"/>
      <c r="HUM42" s="6"/>
      <c r="HUT42" s="6"/>
      <c r="HUU42" s="6"/>
      <c r="HVB42" s="6"/>
      <c r="HVC42" s="6"/>
      <c r="HVJ42" s="6"/>
      <c r="HVK42" s="6"/>
      <c r="HVR42" s="6"/>
      <c r="HVS42" s="6"/>
      <c r="HVZ42" s="6"/>
      <c r="HWA42" s="6"/>
      <c r="HWH42" s="6"/>
      <c r="HWI42" s="6"/>
      <c r="HWP42" s="6"/>
      <c r="HWQ42" s="6"/>
      <c r="HWX42" s="6"/>
      <c r="HWY42" s="6"/>
      <c r="HXF42" s="6"/>
      <c r="HXG42" s="6"/>
      <c r="HXN42" s="6"/>
      <c r="HXO42" s="6"/>
      <c r="HXV42" s="6"/>
      <c r="HXW42" s="6"/>
      <c r="HYD42" s="6"/>
      <c r="HYE42" s="6"/>
      <c r="HYL42" s="6"/>
      <c r="HYM42" s="6"/>
      <c r="HYT42" s="6"/>
      <c r="HYU42" s="6"/>
      <c r="HZB42" s="6"/>
      <c r="HZC42" s="6"/>
      <c r="HZJ42" s="6"/>
      <c r="HZK42" s="6"/>
      <c r="HZR42" s="6"/>
      <c r="HZS42" s="6"/>
      <c r="HZZ42" s="6"/>
      <c r="IAA42" s="6"/>
      <c r="IAH42" s="6"/>
      <c r="IAI42" s="6"/>
      <c r="IAP42" s="6"/>
      <c r="IAQ42" s="6"/>
      <c r="IAX42" s="6"/>
      <c r="IAY42" s="6"/>
      <c r="IBF42" s="6"/>
      <c r="IBG42" s="6"/>
      <c r="IBN42" s="6"/>
      <c r="IBO42" s="6"/>
      <c r="IBV42" s="6"/>
      <c r="IBW42" s="6"/>
      <c r="ICD42" s="6"/>
      <c r="ICE42" s="6"/>
      <c r="ICL42" s="6"/>
      <c r="ICM42" s="6"/>
      <c r="ICT42" s="6"/>
      <c r="ICU42" s="6"/>
      <c r="IDB42" s="6"/>
      <c r="IDC42" s="6"/>
      <c r="IDJ42" s="6"/>
      <c r="IDK42" s="6"/>
      <c r="IDR42" s="6"/>
      <c r="IDS42" s="6"/>
      <c r="IDZ42" s="6"/>
      <c r="IEA42" s="6"/>
      <c r="IEH42" s="6"/>
      <c r="IEI42" s="6"/>
      <c r="IEP42" s="6"/>
      <c r="IEQ42" s="6"/>
      <c r="IEX42" s="6"/>
      <c r="IEY42" s="6"/>
      <c r="IFF42" s="6"/>
      <c r="IFG42" s="6"/>
      <c r="IFN42" s="6"/>
      <c r="IFO42" s="6"/>
      <c r="IFV42" s="6"/>
      <c r="IFW42" s="6"/>
      <c r="IGD42" s="6"/>
      <c r="IGE42" s="6"/>
      <c r="IGL42" s="6"/>
      <c r="IGM42" s="6"/>
      <c r="IGT42" s="6"/>
      <c r="IGU42" s="6"/>
      <c r="IHB42" s="6"/>
      <c r="IHC42" s="6"/>
      <c r="IHJ42" s="6"/>
      <c r="IHK42" s="6"/>
      <c r="IHR42" s="6"/>
      <c r="IHS42" s="6"/>
      <c r="IHZ42" s="6"/>
      <c r="IIA42" s="6"/>
      <c r="IIH42" s="6"/>
      <c r="III42" s="6"/>
      <c r="IIP42" s="6"/>
      <c r="IIQ42" s="6"/>
      <c r="IIX42" s="6"/>
      <c r="IIY42" s="6"/>
      <c r="IJF42" s="6"/>
      <c r="IJG42" s="6"/>
      <c r="IJN42" s="6"/>
      <c r="IJO42" s="6"/>
      <c r="IJV42" s="6"/>
      <c r="IJW42" s="6"/>
      <c r="IKD42" s="6"/>
      <c r="IKE42" s="6"/>
      <c r="IKL42" s="6"/>
      <c r="IKM42" s="6"/>
      <c r="IKT42" s="6"/>
      <c r="IKU42" s="6"/>
      <c r="ILB42" s="6"/>
      <c r="ILC42" s="6"/>
      <c r="ILJ42" s="6"/>
      <c r="ILK42" s="6"/>
      <c r="ILR42" s="6"/>
      <c r="ILS42" s="6"/>
      <c r="ILZ42" s="6"/>
      <c r="IMA42" s="6"/>
      <c r="IMH42" s="6"/>
      <c r="IMI42" s="6"/>
      <c r="IMP42" s="6"/>
      <c r="IMQ42" s="6"/>
      <c r="IMX42" s="6"/>
      <c r="IMY42" s="6"/>
      <c r="INF42" s="6"/>
      <c r="ING42" s="6"/>
      <c r="INN42" s="6"/>
      <c r="INO42" s="6"/>
      <c r="INV42" s="6"/>
      <c r="INW42" s="6"/>
      <c r="IOD42" s="6"/>
      <c r="IOE42" s="6"/>
      <c r="IOL42" s="6"/>
      <c r="IOM42" s="6"/>
      <c r="IOT42" s="6"/>
      <c r="IOU42" s="6"/>
      <c r="IPB42" s="6"/>
      <c r="IPC42" s="6"/>
      <c r="IPJ42" s="6"/>
      <c r="IPK42" s="6"/>
      <c r="IPR42" s="6"/>
      <c r="IPS42" s="6"/>
      <c r="IPZ42" s="6"/>
      <c r="IQA42" s="6"/>
      <c r="IQH42" s="6"/>
      <c r="IQI42" s="6"/>
      <c r="IQP42" s="6"/>
      <c r="IQQ42" s="6"/>
      <c r="IQX42" s="6"/>
      <c r="IQY42" s="6"/>
      <c r="IRF42" s="6"/>
      <c r="IRG42" s="6"/>
      <c r="IRN42" s="6"/>
      <c r="IRO42" s="6"/>
      <c r="IRV42" s="6"/>
      <c r="IRW42" s="6"/>
      <c r="ISD42" s="6"/>
      <c r="ISE42" s="6"/>
      <c r="ISL42" s="6"/>
      <c r="ISM42" s="6"/>
      <c r="IST42" s="6"/>
      <c r="ISU42" s="6"/>
      <c r="ITB42" s="6"/>
      <c r="ITC42" s="6"/>
      <c r="ITJ42" s="6"/>
      <c r="ITK42" s="6"/>
      <c r="ITR42" s="6"/>
      <c r="ITS42" s="6"/>
      <c r="ITZ42" s="6"/>
      <c r="IUA42" s="6"/>
      <c r="IUH42" s="6"/>
      <c r="IUI42" s="6"/>
      <c r="IUP42" s="6"/>
      <c r="IUQ42" s="6"/>
      <c r="IUX42" s="6"/>
      <c r="IUY42" s="6"/>
      <c r="IVF42" s="6"/>
      <c r="IVG42" s="6"/>
      <c r="IVN42" s="6"/>
      <c r="IVO42" s="6"/>
      <c r="IVV42" s="6"/>
      <c r="IVW42" s="6"/>
      <c r="IWD42" s="6"/>
      <c r="IWE42" s="6"/>
      <c r="IWL42" s="6"/>
      <c r="IWM42" s="6"/>
      <c r="IWT42" s="6"/>
      <c r="IWU42" s="6"/>
      <c r="IXB42" s="6"/>
      <c r="IXC42" s="6"/>
      <c r="IXJ42" s="6"/>
      <c r="IXK42" s="6"/>
      <c r="IXR42" s="6"/>
      <c r="IXS42" s="6"/>
      <c r="IXZ42" s="6"/>
      <c r="IYA42" s="6"/>
      <c r="IYH42" s="6"/>
      <c r="IYI42" s="6"/>
      <c r="IYP42" s="6"/>
      <c r="IYQ42" s="6"/>
      <c r="IYX42" s="6"/>
      <c r="IYY42" s="6"/>
      <c r="IZF42" s="6"/>
      <c r="IZG42" s="6"/>
      <c r="IZN42" s="6"/>
      <c r="IZO42" s="6"/>
      <c r="IZV42" s="6"/>
      <c r="IZW42" s="6"/>
      <c r="JAD42" s="6"/>
      <c r="JAE42" s="6"/>
      <c r="JAL42" s="6"/>
      <c r="JAM42" s="6"/>
      <c r="JAT42" s="6"/>
      <c r="JAU42" s="6"/>
      <c r="JBB42" s="6"/>
      <c r="JBC42" s="6"/>
      <c r="JBJ42" s="6"/>
      <c r="JBK42" s="6"/>
      <c r="JBR42" s="6"/>
      <c r="JBS42" s="6"/>
      <c r="JBZ42" s="6"/>
      <c r="JCA42" s="6"/>
      <c r="JCH42" s="6"/>
      <c r="JCI42" s="6"/>
      <c r="JCP42" s="6"/>
      <c r="JCQ42" s="6"/>
      <c r="JCX42" s="6"/>
      <c r="JCY42" s="6"/>
      <c r="JDF42" s="6"/>
      <c r="JDG42" s="6"/>
      <c r="JDN42" s="6"/>
      <c r="JDO42" s="6"/>
      <c r="JDV42" s="6"/>
      <c r="JDW42" s="6"/>
      <c r="JED42" s="6"/>
      <c r="JEE42" s="6"/>
      <c r="JEL42" s="6"/>
      <c r="JEM42" s="6"/>
      <c r="JET42" s="6"/>
      <c r="JEU42" s="6"/>
      <c r="JFB42" s="6"/>
      <c r="JFC42" s="6"/>
      <c r="JFJ42" s="6"/>
      <c r="JFK42" s="6"/>
      <c r="JFR42" s="6"/>
      <c r="JFS42" s="6"/>
      <c r="JFZ42" s="6"/>
      <c r="JGA42" s="6"/>
      <c r="JGH42" s="6"/>
      <c r="JGI42" s="6"/>
      <c r="JGP42" s="6"/>
      <c r="JGQ42" s="6"/>
      <c r="JGX42" s="6"/>
      <c r="JGY42" s="6"/>
      <c r="JHF42" s="6"/>
      <c r="JHG42" s="6"/>
      <c r="JHN42" s="6"/>
      <c r="JHO42" s="6"/>
      <c r="JHV42" s="6"/>
      <c r="JHW42" s="6"/>
      <c r="JID42" s="6"/>
      <c r="JIE42" s="6"/>
      <c r="JIL42" s="6"/>
      <c r="JIM42" s="6"/>
      <c r="JIT42" s="6"/>
      <c r="JIU42" s="6"/>
      <c r="JJB42" s="6"/>
      <c r="JJC42" s="6"/>
      <c r="JJJ42" s="6"/>
      <c r="JJK42" s="6"/>
      <c r="JJR42" s="6"/>
      <c r="JJS42" s="6"/>
      <c r="JJZ42" s="6"/>
      <c r="JKA42" s="6"/>
      <c r="JKH42" s="6"/>
      <c r="JKI42" s="6"/>
      <c r="JKP42" s="6"/>
      <c r="JKQ42" s="6"/>
      <c r="JKX42" s="6"/>
      <c r="JKY42" s="6"/>
      <c r="JLF42" s="6"/>
      <c r="JLG42" s="6"/>
      <c r="JLN42" s="6"/>
      <c r="JLO42" s="6"/>
      <c r="JLV42" s="6"/>
      <c r="JLW42" s="6"/>
      <c r="JMD42" s="6"/>
      <c r="JME42" s="6"/>
      <c r="JML42" s="6"/>
      <c r="JMM42" s="6"/>
      <c r="JMT42" s="6"/>
      <c r="JMU42" s="6"/>
      <c r="JNB42" s="6"/>
      <c r="JNC42" s="6"/>
      <c r="JNJ42" s="6"/>
      <c r="JNK42" s="6"/>
      <c r="JNR42" s="6"/>
      <c r="JNS42" s="6"/>
      <c r="JNZ42" s="6"/>
      <c r="JOA42" s="6"/>
      <c r="JOH42" s="6"/>
      <c r="JOI42" s="6"/>
      <c r="JOP42" s="6"/>
      <c r="JOQ42" s="6"/>
      <c r="JOX42" s="6"/>
      <c r="JOY42" s="6"/>
      <c r="JPF42" s="6"/>
      <c r="JPG42" s="6"/>
      <c r="JPN42" s="6"/>
      <c r="JPO42" s="6"/>
      <c r="JPV42" s="6"/>
      <c r="JPW42" s="6"/>
      <c r="JQD42" s="6"/>
      <c r="JQE42" s="6"/>
      <c r="JQL42" s="6"/>
      <c r="JQM42" s="6"/>
      <c r="JQT42" s="6"/>
      <c r="JQU42" s="6"/>
      <c r="JRB42" s="6"/>
      <c r="JRC42" s="6"/>
      <c r="JRJ42" s="6"/>
      <c r="JRK42" s="6"/>
      <c r="JRR42" s="6"/>
      <c r="JRS42" s="6"/>
      <c r="JRZ42" s="6"/>
      <c r="JSA42" s="6"/>
      <c r="JSH42" s="6"/>
      <c r="JSI42" s="6"/>
      <c r="JSP42" s="6"/>
      <c r="JSQ42" s="6"/>
      <c r="JSX42" s="6"/>
      <c r="JSY42" s="6"/>
      <c r="JTF42" s="6"/>
      <c r="JTG42" s="6"/>
      <c r="JTN42" s="6"/>
      <c r="JTO42" s="6"/>
      <c r="JTV42" s="6"/>
      <c r="JTW42" s="6"/>
      <c r="JUD42" s="6"/>
      <c r="JUE42" s="6"/>
      <c r="JUL42" s="6"/>
      <c r="JUM42" s="6"/>
      <c r="JUT42" s="6"/>
      <c r="JUU42" s="6"/>
      <c r="JVB42" s="6"/>
      <c r="JVC42" s="6"/>
      <c r="JVJ42" s="6"/>
      <c r="JVK42" s="6"/>
      <c r="JVR42" s="6"/>
      <c r="JVS42" s="6"/>
      <c r="JVZ42" s="6"/>
      <c r="JWA42" s="6"/>
      <c r="JWH42" s="6"/>
      <c r="JWI42" s="6"/>
      <c r="JWP42" s="6"/>
      <c r="JWQ42" s="6"/>
      <c r="JWX42" s="6"/>
      <c r="JWY42" s="6"/>
      <c r="JXF42" s="6"/>
      <c r="JXG42" s="6"/>
      <c r="JXN42" s="6"/>
      <c r="JXO42" s="6"/>
      <c r="JXV42" s="6"/>
      <c r="JXW42" s="6"/>
      <c r="JYD42" s="6"/>
      <c r="JYE42" s="6"/>
      <c r="JYL42" s="6"/>
      <c r="JYM42" s="6"/>
      <c r="JYT42" s="6"/>
      <c r="JYU42" s="6"/>
      <c r="JZB42" s="6"/>
      <c r="JZC42" s="6"/>
      <c r="JZJ42" s="6"/>
      <c r="JZK42" s="6"/>
      <c r="JZR42" s="6"/>
      <c r="JZS42" s="6"/>
      <c r="JZZ42" s="6"/>
      <c r="KAA42" s="6"/>
      <c r="KAH42" s="6"/>
      <c r="KAI42" s="6"/>
      <c r="KAP42" s="6"/>
      <c r="KAQ42" s="6"/>
      <c r="KAX42" s="6"/>
      <c r="KAY42" s="6"/>
      <c r="KBF42" s="6"/>
      <c r="KBG42" s="6"/>
      <c r="KBN42" s="6"/>
      <c r="KBO42" s="6"/>
      <c r="KBV42" s="6"/>
      <c r="KBW42" s="6"/>
      <c r="KCD42" s="6"/>
      <c r="KCE42" s="6"/>
      <c r="KCL42" s="6"/>
      <c r="KCM42" s="6"/>
      <c r="KCT42" s="6"/>
      <c r="KCU42" s="6"/>
      <c r="KDB42" s="6"/>
      <c r="KDC42" s="6"/>
      <c r="KDJ42" s="6"/>
      <c r="KDK42" s="6"/>
      <c r="KDR42" s="6"/>
      <c r="KDS42" s="6"/>
      <c r="KDZ42" s="6"/>
      <c r="KEA42" s="6"/>
      <c r="KEH42" s="6"/>
      <c r="KEI42" s="6"/>
      <c r="KEP42" s="6"/>
      <c r="KEQ42" s="6"/>
      <c r="KEX42" s="6"/>
      <c r="KEY42" s="6"/>
      <c r="KFF42" s="6"/>
      <c r="KFG42" s="6"/>
      <c r="KFN42" s="6"/>
      <c r="KFO42" s="6"/>
      <c r="KFV42" s="6"/>
      <c r="KFW42" s="6"/>
      <c r="KGD42" s="6"/>
      <c r="KGE42" s="6"/>
      <c r="KGL42" s="6"/>
      <c r="KGM42" s="6"/>
      <c r="KGT42" s="6"/>
      <c r="KGU42" s="6"/>
      <c r="KHB42" s="6"/>
      <c r="KHC42" s="6"/>
      <c r="KHJ42" s="6"/>
      <c r="KHK42" s="6"/>
      <c r="KHR42" s="6"/>
      <c r="KHS42" s="6"/>
      <c r="KHZ42" s="6"/>
      <c r="KIA42" s="6"/>
      <c r="KIH42" s="6"/>
      <c r="KII42" s="6"/>
      <c r="KIP42" s="6"/>
      <c r="KIQ42" s="6"/>
      <c r="KIX42" s="6"/>
      <c r="KIY42" s="6"/>
      <c r="KJF42" s="6"/>
      <c r="KJG42" s="6"/>
      <c r="KJN42" s="6"/>
      <c r="KJO42" s="6"/>
      <c r="KJV42" s="6"/>
      <c r="KJW42" s="6"/>
      <c r="KKD42" s="6"/>
      <c r="KKE42" s="6"/>
      <c r="KKL42" s="6"/>
      <c r="KKM42" s="6"/>
      <c r="KKT42" s="6"/>
      <c r="KKU42" s="6"/>
      <c r="KLB42" s="6"/>
      <c r="KLC42" s="6"/>
      <c r="KLJ42" s="6"/>
      <c r="KLK42" s="6"/>
      <c r="KLR42" s="6"/>
      <c r="KLS42" s="6"/>
      <c r="KLZ42" s="6"/>
      <c r="KMA42" s="6"/>
      <c r="KMH42" s="6"/>
      <c r="KMI42" s="6"/>
      <c r="KMP42" s="6"/>
      <c r="KMQ42" s="6"/>
      <c r="KMX42" s="6"/>
      <c r="KMY42" s="6"/>
      <c r="KNF42" s="6"/>
      <c r="KNG42" s="6"/>
      <c r="KNN42" s="6"/>
      <c r="KNO42" s="6"/>
      <c r="KNV42" s="6"/>
      <c r="KNW42" s="6"/>
      <c r="KOD42" s="6"/>
      <c r="KOE42" s="6"/>
      <c r="KOL42" s="6"/>
      <c r="KOM42" s="6"/>
      <c r="KOT42" s="6"/>
      <c r="KOU42" s="6"/>
      <c r="KPB42" s="6"/>
      <c r="KPC42" s="6"/>
      <c r="KPJ42" s="6"/>
      <c r="KPK42" s="6"/>
      <c r="KPR42" s="6"/>
      <c r="KPS42" s="6"/>
      <c r="KPZ42" s="6"/>
      <c r="KQA42" s="6"/>
      <c r="KQH42" s="6"/>
      <c r="KQI42" s="6"/>
      <c r="KQP42" s="6"/>
      <c r="KQQ42" s="6"/>
      <c r="KQX42" s="6"/>
      <c r="KQY42" s="6"/>
      <c r="KRF42" s="6"/>
      <c r="KRG42" s="6"/>
      <c r="KRN42" s="6"/>
      <c r="KRO42" s="6"/>
      <c r="KRV42" s="6"/>
      <c r="KRW42" s="6"/>
      <c r="KSD42" s="6"/>
      <c r="KSE42" s="6"/>
      <c r="KSL42" s="6"/>
      <c r="KSM42" s="6"/>
      <c r="KST42" s="6"/>
      <c r="KSU42" s="6"/>
      <c r="KTB42" s="6"/>
      <c r="KTC42" s="6"/>
      <c r="KTJ42" s="6"/>
      <c r="KTK42" s="6"/>
      <c r="KTR42" s="6"/>
      <c r="KTS42" s="6"/>
      <c r="KTZ42" s="6"/>
      <c r="KUA42" s="6"/>
      <c r="KUH42" s="6"/>
      <c r="KUI42" s="6"/>
      <c r="KUP42" s="6"/>
      <c r="KUQ42" s="6"/>
      <c r="KUX42" s="6"/>
      <c r="KUY42" s="6"/>
      <c r="KVF42" s="6"/>
      <c r="KVG42" s="6"/>
      <c r="KVN42" s="6"/>
      <c r="KVO42" s="6"/>
      <c r="KVV42" s="6"/>
      <c r="KVW42" s="6"/>
      <c r="KWD42" s="6"/>
      <c r="KWE42" s="6"/>
      <c r="KWL42" s="6"/>
      <c r="KWM42" s="6"/>
      <c r="KWT42" s="6"/>
      <c r="KWU42" s="6"/>
      <c r="KXB42" s="6"/>
      <c r="KXC42" s="6"/>
      <c r="KXJ42" s="6"/>
      <c r="KXK42" s="6"/>
      <c r="KXR42" s="6"/>
      <c r="KXS42" s="6"/>
      <c r="KXZ42" s="6"/>
      <c r="KYA42" s="6"/>
      <c r="KYH42" s="6"/>
      <c r="KYI42" s="6"/>
      <c r="KYP42" s="6"/>
      <c r="KYQ42" s="6"/>
      <c r="KYX42" s="6"/>
      <c r="KYY42" s="6"/>
      <c r="KZF42" s="6"/>
      <c r="KZG42" s="6"/>
      <c r="KZN42" s="6"/>
      <c r="KZO42" s="6"/>
      <c r="KZV42" s="6"/>
      <c r="KZW42" s="6"/>
      <c r="LAD42" s="6"/>
      <c r="LAE42" s="6"/>
      <c r="LAL42" s="6"/>
      <c r="LAM42" s="6"/>
      <c r="LAT42" s="6"/>
      <c r="LAU42" s="6"/>
      <c r="LBB42" s="6"/>
      <c r="LBC42" s="6"/>
      <c r="LBJ42" s="6"/>
      <c r="LBK42" s="6"/>
      <c r="LBR42" s="6"/>
      <c r="LBS42" s="6"/>
      <c r="LBZ42" s="6"/>
      <c r="LCA42" s="6"/>
      <c r="LCH42" s="6"/>
      <c r="LCI42" s="6"/>
      <c r="LCP42" s="6"/>
      <c r="LCQ42" s="6"/>
      <c r="LCX42" s="6"/>
      <c r="LCY42" s="6"/>
      <c r="LDF42" s="6"/>
      <c r="LDG42" s="6"/>
      <c r="LDN42" s="6"/>
      <c r="LDO42" s="6"/>
      <c r="LDV42" s="6"/>
      <c r="LDW42" s="6"/>
      <c r="LED42" s="6"/>
      <c r="LEE42" s="6"/>
      <c r="LEL42" s="6"/>
      <c r="LEM42" s="6"/>
      <c r="LET42" s="6"/>
      <c r="LEU42" s="6"/>
      <c r="LFB42" s="6"/>
      <c r="LFC42" s="6"/>
      <c r="LFJ42" s="6"/>
      <c r="LFK42" s="6"/>
      <c r="LFR42" s="6"/>
      <c r="LFS42" s="6"/>
      <c r="LFZ42" s="6"/>
      <c r="LGA42" s="6"/>
      <c r="LGH42" s="6"/>
      <c r="LGI42" s="6"/>
      <c r="LGP42" s="6"/>
      <c r="LGQ42" s="6"/>
      <c r="LGX42" s="6"/>
      <c r="LGY42" s="6"/>
      <c r="LHF42" s="6"/>
      <c r="LHG42" s="6"/>
      <c r="LHN42" s="6"/>
      <c r="LHO42" s="6"/>
      <c r="LHV42" s="6"/>
      <c r="LHW42" s="6"/>
      <c r="LID42" s="6"/>
      <c r="LIE42" s="6"/>
      <c r="LIL42" s="6"/>
      <c r="LIM42" s="6"/>
      <c r="LIT42" s="6"/>
      <c r="LIU42" s="6"/>
      <c r="LJB42" s="6"/>
      <c r="LJC42" s="6"/>
      <c r="LJJ42" s="6"/>
      <c r="LJK42" s="6"/>
      <c r="LJR42" s="6"/>
      <c r="LJS42" s="6"/>
      <c r="LJZ42" s="6"/>
      <c r="LKA42" s="6"/>
      <c r="LKH42" s="6"/>
      <c r="LKI42" s="6"/>
      <c r="LKP42" s="6"/>
      <c r="LKQ42" s="6"/>
      <c r="LKX42" s="6"/>
      <c r="LKY42" s="6"/>
      <c r="LLF42" s="6"/>
      <c r="LLG42" s="6"/>
      <c r="LLN42" s="6"/>
      <c r="LLO42" s="6"/>
      <c r="LLV42" s="6"/>
      <c r="LLW42" s="6"/>
      <c r="LMD42" s="6"/>
      <c r="LME42" s="6"/>
      <c r="LML42" s="6"/>
      <c r="LMM42" s="6"/>
      <c r="LMT42" s="6"/>
      <c r="LMU42" s="6"/>
      <c r="LNB42" s="6"/>
      <c r="LNC42" s="6"/>
      <c r="LNJ42" s="6"/>
      <c r="LNK42" s="6"/>
      <c r="LNR42" s="6"/>
      <c r="LNS42" s="6"/>
      <c r="LNZ42" s="6"/>
      <c r="LOA42" s="6"/>
      <c r="LOH42" s="6"/>
      <c r="LOI42" s="6"/>
      <c r="LOP42" s="6"/>
      <c r="LOQ42" s="6"/>
      <c r="LOX42" s="6"/>
      <c r="LOY42" s="6"/>
      <c r="LPF42" s="6"/>
      <c r="LPG42" s="6"/>
      <c r="LPN42" s="6"/>
      <c r="LPO42" s="6"/>
      <c r="LPV42" s="6"/>
      <c r="LPW42" s="6"/>
      <c r="LQD42" s="6"/>
      <c r="LQE42" s="6"/>
      <c r="LQL42" s="6"/>
      <c r="LQM42" s="6"/>
      <c r="LQT42" s="6"/>
      <c r="LQU42" s="6"/>
      <c r="LRB42" s="6"/>
      <c r="LRC42" s="6"/>
      <c r="LRJ42" s="6"/>
      <c r="LRK42" s="6"/>
      <c r="LRR42" s="6"/>
      <c r="LRS42" s="6"/>
      <c r="LRZ42" s="6"/>
      <c r="LSA42" s="6"/>
      <c r="LSH42" s="6"/>
      <c r="LSI42" s="6"/>
      <c r="LSP42" s="6"/>
      <c r="LSQ42" s="6"/>
      <c r="LSX42" s="6"/>
      <c r="LSY42" s="6"/>
      <c r="LTF42" s="6"/>
      <c r="LTG42" s="6"/>
      <c r="LTN42" s="6"/>
      <c r="LTO42" s="6"/>
      <c r="LTV42" s="6"/>
      <c r="LTW42" s="6"/>
      <c r="LUD42" s="6"/>
      <c r="LUE42" s="6"/>
      <c r="LUL42" s="6"/>
      <c r="LUM42" s="6"/>
      <c r="LUT42" s="6"/>
      <c r="LUU42" s="6"/>
      <c r="LVB42" s="6"/>
      <c r="LVC42" s="6"/>
      <c r="LVJ42" s="6"/>
      <c r="LVK42" s="6"/>
      <c r="LVR42" s="6"/>
      <c r="LVS42" s="6"/>
      <c r="LVZ42" s="6"/>
      <c r="LWA42" s="6"/>
      <c r="LWH42" s="6"/>
      <c r="LWI42" s="6"/>
      <c r="LWP42" s="6"/>
      <c r="LWQ42" s="6"/>
      <c r="LWX42" s="6"/>
      <c r="LWY42" s="6"/>
      <c r="LXF42" s="6"/>
      <c r="LXG42" s="6"/>
      <c r="LXN42" s="6"/>
      <c r="LXO42" s="6"/>
      <c r="LXV42" s="6"/>
      <c r="LXW42" s="6"/>
      <c r="LYD42" s="6"/>
      <c r="LYE42" s="6"/>
      <c r="LYL42" s="6"/>
      <c r="LYM42" s="6"/>
      <c r="LYT42" s="6"/>
      <c r="LYU42" s="6"/>
      <c r="LZB42" s="6"/>
      <c r="LZC42" s="6"/>
      <c r="LZJ42" s="6"/>
      <c r="LZK42" s="6"/>
      <c r="LZR42" s="6"/>
      <c r="LZS42" s="6"/>
      <c r="LZZ42" s="6"/>
      <c r="MAA42" s="6"/>
      <c r="MAH42" s="6"/>
      <c r="MAI42" s="6"/>
      <c r="MAP42" s="6"/>
      <c r="MAQ42" s="6"/>
      <c r="MAX42" s="6"/>
      <c r="MAY42" s="6"/>
      <c r="MBF42" s="6"/>
      <c r="MBG42" s="6"/>
      <c r="MBN42" s="6"/>
      <c r="MBO42" s="6"/>
      <c r="MBV42" s="6"/>
      <c r="MBW42" s="6"/>
      <c r="MCD42" s="6"/>
      <c r="MCE42" s="6"/>
      <c r="MCL42" s="6"/>
      <c r="MCM42" s="6"/>
      <c r="MCT42" s="6"/>
      <c r="MCU42" s="6"/>
      <c r="MDB42" s="6"/>
      <c r="MDC42" s="6"/>
      <c r="MDJ42" s="6"/>
      <c r="MDK42" s="6"/>
      <c r="MDR42" s="6"/>
      <c r="MDS42" s="6"/>
      <c r="MDZ42" s="6"/>
      <c r="MEA42" s="6"/>
      <c r="MEH42" s="6"/>
      <c r="MEI42" s="6"/>
      <c r="MEP42" s="6"/>
      <c r="MEQ42" s="6"/>
      <c r="MEX42" s="6"/>
      <c r="MEY42" s="6"/>
      <c r="MFF42" s="6"/>
      <c r="MFG42" s="6"/>
      <c r="MFN42" s="6"/>
      <c r="MFO42" s="6"/>
      <c r="MFV42" s="6"/>
      <c r="MFW42" s="6"/>
      <c r="MGD42" s="6"/>
      <c r="MGE42" s="6"/>
      <c r="MGL42" s="6"/>
      <c r="MGM42" s="6"/>
      <c r="MGT42" s="6"/>
      <c r="MGU42" s="6"/>
      <c r="MHB42" s="6"/>
      <c r="MHC42" s="6"/>
      <c r="MHJ42" s="6"/>
      <c r="MHK42" s="6"/>
      <c r="MHR42" s="6"/>
      <c r="MHS42" s="6"/>
      <c r="MHZ42" s="6"/>
      <c r="MIA42" s="6"/>
      <c r="MIH42" s="6"/>
      <c r="MII42" s="6"/>
      <c r="MIP42" s="6"/>
      <c r="MIQ42" s="6"/>
      <c r="MIX42" s="6"/>
      <c r="MIY42" s="6"/>
      <c r="MJF42" s="6"/>
      <c r="MJG42" s="6"/>
      <c r="MJN42" s="6"/>
      <c r="MJO42" s="6"/>
      <c r="MJV42" s="6"/>
      <c r="MJW42" s="6"/>
      <c r="MKD42" s="6"/>
      <c r="MKE42" s="6"/>
      <c r="MKL42" s="6"/>
      <c r="MKM42" s="6"/>
      <c r="MKT42" s="6"/>
      <c r="MKU42" s="6"/>
      <c r="MLB42" s="6"/>
      <c r="MLC42" s="6"/>
      <c r="MLJ42" s="6"/>
      <c r="MLK42" s="6"/>
      <c r="MLR42" s="6"/>
      <c r="MLS42" s="6"/>
      <c r="MLZ42" s="6"/>
      <c r="MMA42" s="6"/>
      <c r="MMH42" s="6"/>
      <c r="MMI42" s="6"/>
      <c r="MMP42" s="6"/>
      <c r="MMQ42" s="6"/>
      <c r="MMX42" s="6"/>
      <c r="MMY42" s="6"/>
      <c r="MNF42" s="6"/>
      <c r="MNG42" s="6"/>
      <c r="MNN42" s="6"/>
      <c r="MNO42" s="6"/>
      <c r="MNV42" s="6"/>
      <c r="MNW42" s="6"/>
      <c r="MOD42" s="6"/>
      <c r="MOE42" s="6"/>
      <c r="MOL42" s="6"/>
      <c r="MOM42" s="6"/>
      <c r="MOT42" s="6"/>
      <c r="MOU42" s="6"/>
      <c r="MPB42" s="6"/>
      <c r="MPC42" s="6"/>
      <c r="MPJ42" s="6"/>
      <c r="MPK42" s="6"/>
      <c r="MPR42" s="6"/>
      <c r="MPS42" s="6"/>
      <c r="MPZ42" s="6"/>
      <c r="MQA42" s="6"/>
      <c r="MQH42" s="6"/>
      <c r="MQI42" s="6"/>
      <c r="MQP42" s="6"/>
      <c r="MQQ42" s="6"/>
      <c r="MQX42" s="6"/>
      <c r="MQY42" s="6"/>
      <c r="MRF42" s="6"/>
      <c r="MRG42" s="6"/>
      <c r="MRN42" s="6"/>
      <c r="MRO42" s="6"/>
      <c r="MRV42" s="6"/>
      <c r="MRW42" s="6"/>
      <c r="MSD42" s="6"/>
      <c r="MSE42" s="6"/>
      <c r="MSL42" s="6"/>
      <c r="MSM42" s="6"/>
      <c r="MST42" s="6"/>
      <c r="MSU42" s="6"/>
      <c r="MTB42" s="6"/>
      <c r="MTC42" s="6"/>
      <c r="MTJ42" s="6"/>
      <c r="MTK42" s="6"/>
      <c r="MTR42" s="6"/>
      <c r="MTS42" s="6"/>
      <c r="MTZ42" s="6"/>
      <c r="MUA42" s="6"/>
      <c r="MUH42" s="6"/>
      <c r="MUI42" s="6"/>
      <c r="MUP42" s="6"/>
      <c r="MUQ42" s="6"/>
      <c r="MUX42" s="6"/>
      <c r="MUY42" s="6"/>
      <c r="MVF42" s="6"/>
      <c r="MVG42" s="6"/>
      <c r="MVN42" s="6"/>
      <c r="MVO42" s="6"/>
      <c r="MVV42" s="6"/>
      <c r="MVW42" s="6"/>
      <c r="MWD42" s="6"/>
      <c r="MWE42" s="6"/>
      <c r="MWL42" s="6"/>
      <c r="MWM42" s="6"/>
      <c r="MWT42" s="6"/>
      <c r="MWU42" s="6"/>
      <c r="MXB42" s="6"/>
      <c r="MXC42" s="6"/>
      <c r="MXJ42" s="6"/>
      <c r="MXK42" s="6"/>
      <c r="MXR42" s="6"/>
      <c r="MXS42" s="6"/>
      <c r="MXZ42" s="6"/>
      <c r="MYA42" s="6"/>
      <c r="MYH42" s="6"/>
      <c r="MYI42" s="6"/>
      <c r="MYP42" s="6"/>
      <c r="MYQ42" s="6"/>
      <c r="MYX42" s="6"/>
      <c r="MYY42" s="6"/>
      <c r="MZF42" s="6"/>
      <c r="MZG42" s="6"/>
      <c r="MZN42" s="6"/>
      <c r="MZO42" s="6"/>
      <c r="MZV42" s="6"/>
      <c r="MZW42" s="6"/>
      <c r="NAD42" s="6"/>
      <c r="NAE42" s="6"/>
      <c r="NAL42" s="6"/>
      <c r="NAM42" s="6"/>
      <c r="NAT42" s="6"/>
      <c r="NAU42" s="6"/>
      <c r="NBB42" s="6"/>
      <c r="NBC42" s="6"/>
      <c r="NBJ42" s="6"/>
      <c r="NBK42" s="6"/>
      <c r="NBR42" s="6"/>
      <c r="NBS42" s="6"/>
      <c r="NBZ42" s="6"/>
      <c r="NCA42" s="6"/>
      <c r="NCH42" s="6"/>
      <c r="NCI42" s="6"/>
      <c r="NCP42" s="6"/>
      <c r="NCQ42" s="6"/>
      <c r="NCX42" s="6"/>
      <c r="NCY42" s="6"/>
      <c r="NDF42" s="6"/>
      <c r="NDG42" s="6"/>
      <c r="NDN42" s="6"/>
      <c r="NDO42" s="6"/>
      <c r="NDV42" s="6"/>
      <c r="NDW42" s="6"/>
      <c r="NED42" s="6"/>
      <c r="NEE42" s="6"/>
      <c r="NEL42" s="6"/>
      <c r="NEM42" s="6"/>
      <c r="NET42" s="6"/>
      <c r="NEU42" s="6"/>
      <c r="NFB42" s="6"/>
      <c r="NFC42" s="6"/>
      <c r="NFJ42" s="6"/>
      <c r="NFK42" s="6"/>
      <c r="NFR42" s="6"/>
      <c r="NFS42" s="6"/>
      <c r="NFZ42" s="6"/>
      <c r="NGA42" s="6"/>
      <c r="NGH42" s="6"/>
      <c r="NGI42" s="6"/>
      <c r="NGP42" s="6"/>
      <c r="NGQ42" s="6"/>
      <c r="NGX42" s="6"/>
      <c r="NGY42" s="6"/>
      <c r="NHF42" s="6"/>
      <c r="NHG42" s="6"/>
      <c r="NHN42" s="6"/>
      <c r="NHO42" s="6"/>
      <c r="NHV42" s="6"/>
      <c r="NHW42" s="6"/>
      <c r="NID42" s="6"/>
      <c r="NIE42" s="6"/>
      <c r="NIL42" s="6"/>
      <c r="NIM42" s="6"/>
      <c r="NIT42" s="6"/>
      <c r="NIU42" s="6"/>
      <c r="NJB42" s="6"/>
      <c r="NJC42" s="6"/>
      <c r="NJJ42" s="6"/>
      <c r="NJK42" s="6"/>
      <c r="NJR42" s="6"/>
      <c r="NJS42" s="6"/>
      <c r="NJZ42" s="6"/>
      <c r="NKA42" s="6"/>
      <c r="NKH42" s="6"/>
      <c r="NKI42" s="6"/>
      <c r="NKP42" s="6"/>
      <c r="NKQ42" s="6"/>
      <c r="NKX42" s="6"/>
      <c r="NKY42" s="6"/>
      <c r="NLF42" s="6"/>
      <c r="NLG42" s="6"/>
      <c r="NLN42" s="6"/>
      <c r="NLO42" s="6"/>
      <c r="NLV42" s="6"/>
      <c r="NLW42" s="6"/>
      <c r="NMD42" s="6"/>
      <c r="NME42" s="6"/>
      <c r="NML42" s="6"/>
      <c r="NMM42" s="6"/>
      <c r="NMT42" s="6"/>
      <c r="NMU42" s="6"/>
      <c r="NNB42" s="6"/>
      <c r="NNC42" s="6"/>
      <c r="NNJ42" s="6"/>
      <c r="NNK42" s="6"/>
      <c r="NNR42" s="6"/>
      <c r="NNS42" s="6"/>
      <c r="NNZ42" s="6"/>
      <c r="NOA42" s="6"/>
      <c r="NOH42" s="6"/>
      <c r="NOI42" s="6"/>
      <c r="NOP42" s="6"/>
      <c r="NOQ42" s="6"/>
      <c r="NOX42" s="6"/>
      <c r="NOY42" s="6"/>
      <c r="NPF42" s="6"/>
      <c r="NPG42" s="6"/>
      <c r="NPN42" s="6"/>
      <c r="NPO42" s="6"/>
      <c r="NPV42" s="6"/>
      <c r="NPW42" s="6"/>
      <c r="NQD42" s="6"/>
      <c r="NQE42" s="6"/>
      <c r="NQL42" s="6"/>
      <c r="NQM42" s="6"/>
      <c r="NQT42" s="6"/>
      <c r="NQU42" s="6"/>
      <c r="NRB42" s="6"/>
      <c r="NRC42" s="6"/>
      <c r="NRJ42" s="6"/>
      <c r="NRK42" s="6"/>
      <c r="NRR42" s="6"/>
      <c r="NRS42" s="6"/>
      <c r="NRZ42" s="6"/>
      <c r="NSA42" s="6"/>
      <c r="NSH42" s="6"/>
      <c r="NSI42" s="6"/>
      <c r="NSP42" s="6"/>
      <c r="NSQ42" s="6"/>
      <c r="NSX42" s="6"/>
      <c r="NSY42" s="6"/>
      <c r="NTF42" s="6"/>
      <c r="NTG42" s="6"/>
      <c r="NTN42" s="6"/>
      <c r="NTO42" s="6"/>
      <c r="NTV42" s="6"/>
      <c r="NTW42" s="6"/>
      <c r="NUD42" s="6"/>
      <c r="NUE42" s="6"/>
      <c r="NUL42" s="6"/>
      <c r="NUM42" s="6"/>
      <c r="NUT42" s="6"/>
      <c r="NUU42" s="6"/>
      <c r="NVB42" s="6"/>
      <c r="NVC42" s="6"/>
      <c r="NVJ42" s="6"/>
      <c r="NVK42" s="6"/>
      <c r="NVR42" s="6"/>
      <c r="NVS42" s="6"/>
      <c r="NVZ42" s="6"/>
      <c r="NWA42" s="6"/>
      <c r="NWH42" s="6"/>
      <c r="NWI42" s="6"/>
      <c r="NWP42" s="6"/>
      <c r="NWQ42" s="6"/>
      <c r="NWX42" s="6"/>
      <c r="NWY42" s="6"/>
      <c r="NXF42" s="6"/>
      <c r="NXG42" s="6"/>
      <c r="NXN42" s="6"/>
      <c r="NXO42" s="6"/>
      <c r="NXV42" s="6"/>
      <c r="NXW42" s="6"/>
      <c r="NYD42" s="6"/>
      <c r="NYE42" s="6"/>
      <c r="NYL42" s="6"/>
      <c r="NYM42" s="6"/>
      <c r="NYT42" s="6"/>
      <c r="NYU42" s="6"/>
      <c r="NZB42" s="6"/>
      <c r="NZC42" s="6"/>
      <c r="NZJ42" s="6"/>
      <c r="NZK42" s="6"/>
      <c r="NZR42" s="6"/>
      <c r="NZS42" s="6"/>
      <c r="NZZ42" s="6"/>
      <c r="OAA42" s="6"/>
      <c r="OAH42" s="6"/>
      <c r="OAI42" s="6"/>
      <c r="OAP42" s="6"/>
      <c r="OAQ42" s="6"/>
      <c r="OAX42" s="6"/>
      <c r="OAY42" s="6"/>
      <c r="OBF42" s="6"/>
      <c r="OBG42" s="6"/>
      <c r="OBN42" s="6"/>
      <c r="OBO42" s="6"/>
      <c r="OBV42" s="6"/>
      <c r="OBW42" s="6"/>
      <c r="OCD42" s="6"/>
      <c r="OCE42" s="6"/>
      <c r="OCL42" s="6"/>
      <c r="OCM42" s="6"/>
      <c r="OCT42" s="6"/>
      <c r="OCU42" s="6"/>
      <c r="ODB42" s="6"/>
      <c r="ODC42" s="6"/>
      <c r="ODJ42" s="6"/>
      <c r="ODK42" s="6"/>
      <c r="ODR42" s="6"/>
      <c r="ODS42" s="6"/>
      <c r="ODZ42" s="6"/>
      <c r="OEA42" s="6"/>
      <c r="OEH42" s="6"/>
      <c r="OEI42" s="6"/>
      <c r="OEP42" s="6"/>
      <c r="OEQ42" s="6"/>
      <c r="OEX42" s="6"/>
      <c r="OEY42" s="6"/>
      <c r="OFF42" s="6"/>
      <c r="OFG42" s="6"/>
      <c r="OFN42" s="6"/>
      <c r="OFO42" s="6"/>
      <c r="OFV42" s="6"/>
      <c r="OFW42" s="6"/>
      <c r="OGD42" s="6"/>
      <c r="OGE42" s="6"/>
      <c r="OGL42" s="6"/>
      <c r="OGM42" s="6"/>
      <c r="OGT42" s="6"/>
      <c r="OGU42" s="6"/>
      <c r="OHB42" s="6"/>
      <c r="OHC42" s="6"/>
      <c r="OHJ42" s="6"/>
      <c r="OHK42" s="6"/>
      <c r="OHR42" s="6"/>
      <c r="OHS42" s="6"/>
      <c r="OHZ42" s="6"/>
      <c r="OIA42" s="6"/>
      <c r="OIH42" s="6"/>
      <c r="OII42" s="6"/>
      <c r="OIP42" s="6"/>
      <c r="OIQ42" s="6"/>
      <c r="OIX42" s="6"/>
      <c r="OIY42" s="6"/>
      <c r="OJF42" s="6"/>
      <c r="OJG42" s="6"/>
      <c r="OJN42" s="6"/>
      <c r="OJO42" s="6"/>
      <c r="OJV42" s="6"/>
      <c r="OJW42" s="6"/>
      <c r="OKD42" s="6"/>
      <c r="OKE42" s="6"/>
      <c r="OKL42" s="6"/>
      <c r="OKM42" s="6"/>
      <c r="OKT42" s="6"/>
      <c r="OKU42" s="6"/>
      <c r="OLB42" s="6"/>
      <c r="OLC42" s="6"/>
      <c r="OLJ42" s="6"/>
      <c r="OLK42" s="6"/>
      <c r="OLR42" s="6"/>
      <c r="OLS42" s="6"/>
      <c r="OLZ42" s="6"/>
      <c r="OMA42" s="6"/>
      <c r="OMH42" s="6"/>
      <c r="OMI42" s="6"/>
      <c r="OMP42" s="6"/>
      <c r="OMQ42" s="6"/>
      <c r="OMX42" s="6"/>
      <c r="OMY42" s="6"/>
      <c r="ONF42" s="6"/>
      <c r="ONG42" s="6"/>
      <c r="ONN42" s="6"/>
      <c r="ONO42" s="6"/>
      <c r="ONV42" s="6"/>
      <c r="ONW42" s="6"/>
      <c r="OOD42" s="6"/>
      <c r="OOE42" s="6"/>
      <c r="OOL42" s="6"/>
      <c r="OOM42" s="6"/>
      <c r="OOT42" s="6"/>
      <c r="OOU42" s="6"/>
      <c r="OPB42" s="6"/>
      <c r="OPC42" s="6"/>
      <c r="OPJ42" s="6"/>
      <c r="OPK42" s="6"/>
      <c r="OPR42" s="6"/>
      <c r="OPS42" s="6"/>
      <c r="OPZ42" s="6"/>
      <c r="OQA42" s="6"/>
      <c r="OQH42" s="6"/>
      <c r="OQI42" s="6"/>
      <c r="OQP42" s="6"/>
      <c r="OQQ42" s="6"/>
      <c r="OQX42" s="6"/>
      <c r="OQY42" s="6"/>
      <c r="ORF42" s="6"/>
      <c r="ORG42" s="6"/>
      <c r="ORN42" s="6"/>
      <c r="ORO42" s="6"/>
      <c r="ORV42" s="6"/>
      <c r="ORW42" s="6"/>
      <c r="OSD42" s="6"/>
      <c r="OSE42" s="6"/>
      <c r="OSL42" s="6"/>
      <c r="OSM42" s="6"/>
      <c r="OST42" s="6"/>
      <c r="OSU42" s="6"/>
      <c r="OTB42" s="6"/>
      <c r="OTC42" s="6"/>
      <c r="OTJ42" s="6"/>
      <c r="OTK42" s="6"/>
      <c r="OTR42" s="6"/>
      <c r="OTS42" s="6"/>
      <c r="OTZ42" s="6"/>
      <c r="OUA42" s="6"/>
      <c r="OUH42" s="6"/>
      <c r="OUI42" s="6"/>
      <c r="OUP42" s="6"/>
      <c r="OUQ42" s="6"/>
      <c r="OUX42" s="6"/>
      <c r="OUY42" s="6"/>
      <c r="OVF42" s="6"/>
      <c r="OVG42" s="6"/>
      <c r="OVN42" s="6"/>
      <c r="OVO42" s="6"/>
      <c r="OVV42" s="6"/>
      <c r="OVW42" s="6"/>
      <c r="OWD42" s="6"/>
      <c r="OWE42" s="6"/>
      <c r="OWL42" s="6"/>
      <c r="OWM42" s="6"/>
      <c r="OWT42" s="6"/>
      <c r="OWU42" s="6"/>
      <c r="OXB42" s="6"/>
      <c r="OXC42" s="6"/>
      <c r="OXJ42" s="6"/>
      <c r="OXK42" s="6"/>
      <c r="OXR42" s="6"/>
      <c r="OXS42" s="6"/>
      <c r="OXZ42" s="6"/>
      <c r="OYA42" s="6"/>
      <c r="OYH42" s="6"/>
      <c r="OYI42" s="6"/>
      <c r="OYP42" s="6"/>
      <c r="OYQ42" s="6"/>
      <c r="OYX42" s="6"/>
      <c r="OYY42" s="6"/>
      <c r="OZF42" s="6"/>
      <c r="OZG42" s="6"/>
      <c r="OZN42" s="6"/>
      <c r="OZO42" s="6"/>
      <c r="OZV42" s="6"/>
      <c r="OZW42" s="6"/>
      <c r="PAD42" s="6"/>
      <c r="PAE42" s="6"/>
      <c r="PAL42" s="6"/>
      <c r="PAM42" s="6"/>
      <c r="PAT42" s="6"/>
      <c r="PAU42" s="6"/>
      <c r="PBB42" s="6"/>
      <c r="PBC42" s="6"/>
      <c r="PBJ42" s="6"/>
      <c r="PBK42" s="6"/>
      <c r="PBR42" s="6"/>
      <c r="PBS42" s="6"/>
      <c r="PBZ42" s="6"/>
      <c r="PCA42" s="6"/>
      <c r="PCH42" s="6"/>
      <c r="PCI42" s="6"/>
      <c r="PCP42" s="6"/>
      <c r="PCQ42" s="6"/>
      <c r="PCX42" s="6"/>
      <c r="PCY42" s="6"/>
      <c r="PDF42" s="6"/>
      <c r="PDG42" s="6"/>
      <c r="PDN42" s="6"/>
      <c r="PDO42" s="6"/>
      <c r="PDV42" s="6"/>
      <c r="PDW42" s="6"/>
      <c r="PED42" s="6"/>
      <c r="PEE42" s="6"/>
      <c r="PEL42" s="6"/>
      <c r="PEM42" s="6"/>
      <c r="PET42" s="6"/>
      <c r="PEU42" s="6"/>
      <c r="PFB42" s="6"/>
      <c r="PFC42" s="6"/>
      <c r="PFJ42" s="6"/>
      <c r="PFK42" s="6"/>
      <c r="PFR42" s="6"/>
      <c r="PFS42" s="6"/>
      <c r="PFZ42" s="6"/>
      <c r="PGA42" s="6"/>
      <c r="PGH42" s="6"/>
      <c r="PGI42" s="6"/>
      <c r="PGP42" s="6"/>
      <c r="PGQ42" s="6"/>
      <c r="PGX42" s="6"/>
      <c r="PGY42" s="6"/>
      <c r="PHF42" s="6"/>
      <c r="PHG42" s="6"/>
      <c r="PHN42" s="6"/>
      <c r="PHO42" s="6"/>
      <c r="PHV42" s="6"/>
      <c r="PHW42" s="6"/>
      <c r="PID42" s="6"/>
      <c r="PIE42" s="6"/>
      <c r="PIL42" s="6"/>
      <c r="PIM42" s="6"/>
      <c r="PIT42" s="6"/>
      <c r="PIU42" s="6"/>
      <c r="PJB42" s="6"/>
      <c r="PJC42" s="6"/>
      <c r="PJJ42" s="6"/>
      <c r="PJK42" s="6"/>
      <c r="PJR42" s="6"/>
      <c r="PJS42" s="6"/>
      <c r="PJZ42" s="6"/>
      <c r="PKA42" s="6"/>
      <c r="PKH42" s="6"/>
      <c r="PKI42" s="6"/>
      <c r="PKP42" s="6"/>
      <c r="PKQ42" s="6"/>
      <c r="PKX42" s="6"/>
      <c r="PKY42" s="6"/>
      <c r="PLF42" s="6"/>
      <c r="PLG42" s="6"/>
      <c r="PLN42" s="6"/>
      <c r="PLO42" s="6"/>
      <c r="PLV42" s="6"/>
      <c r="PLW42" s="6"/>
      <c r="PMD42" s="6"/>
      <c r="PME42" s="6"/>
      <c r="PML42" s="6"/>
      <c r="PMM42" s="6"/>
      <c r="PMT42" s="6"/>
      <c r="PMU42" s="6"/>
      <c r="PNB42" s="6"/>
      <c r="PNC42" s="6"/>
      <c r="PNJ42" s="6"/>
      <c r="PNK42" s="6"/>
      <c r="PNR42" s="6"/>
      <c r="PNS42" s="6"/>
      <c r="PNZ42" s="6"/>
      <c r="POA42" s="6"/>
      <c r="POH42" s="6"/>
      <c r="POI42" s="6"/>
      <c r="POP42" s="6"/>
      <c r="POQ42" s="6"/>
      <c r="POX42" s="6"/>
      <c r="POY42" s="6"/>
      <c r="PPF42" s="6"/>
      <c r="PPG42" s="6"/>
      <c r="PPN42" s="6"/>
      <c r="PPO42" s="6"/>
      <c r="PPV42" s="6"/>
      <c r="PPW42" s="6"/>
      <c r="PQD42" s="6"/>
      <c r="PQE42" s="6"/>
      <c r="PQL42" s="6"/>
      <c r="PQM42" s="6"/>
      <c r="PQT42" s="6"/>
      <c r="PQU42" s="6"/>
      <c r="PRB42" s="6"/>
      <c r="PRC42" s="6"/>
      <c r="PRJ42" s="6"/>
      <c r="PRK42" s="6"/>
      <c r="PRR42" s="6"/>
      <c r="PRS42" s="6"/>
      <c r="PRZ42" s="6"/>
      <c r="PSA42" s="6"/>
      <c r="PSH42" s="6"/>
      <c r="PSI42" s="6"/>
      <c r="PSP42" s="6"/>
      <c r="PSQ42" s="6"/>
      <c r="PSX42" s="6"/>
      <c r="PSY42" s="6"/>
      <c r="PTF42" s="6"/>
      <c r="PTG42" s="6"/>
      <c r="PTN42" s="6"/>
      <c r="PTO42" s="6"/>
      <c r="PTV42" s="6"/>
      <c r="PTW42" s="6"/>
      <c r="PUD42" s="6"/>
      <c r="PUE42" s="6"/>
      <c r="PUL42" s="6"/>
      <c r="PUM42" s="6"/>
      <c r="PUT42" s="6"/>
      <c r="PUU42" s="6"/>
      <c r="PVB42" s="6"/>
      <c r="PVC42" s="6"/>
      <c r="PVJ42" s="6"/>
      <c r="PVK42" s="6"/>
      <c r="PVR42" s="6"/>
      <c r="PVS42" s="6"/>
      <c r="PVZ42" s="6"/>
      <c r="PWA42" s="6"/>
      <c r="PWH42" s="6"/>
      <c r="PWI42" s="6"/>
      <c r="PWP42" s="6"/>
      <c r="PWQ42" s="6"/>
      <c r="PWX42" s="6"/>
      <c r="PWY42" s="6"/>
      <c r="PXF42" s="6"/>
      <c r="PXG42" s="6"/>
      <c r="PXN42" s="6"/>
      <c r="PXO42" s="6"/>
      <c r="PXV42" s="6"/>
      <c r="PXW42" s="6"/>
      <c r="PYD42" s="6"/>
      <c r="PYE42" s="6"/>
      <c r="PYL42" s="6"/>
      <c r="PYM42" s="6"/>
      <c r="PYT42" s="6"/>
      <c r="PYU42" s="6"/>
      <c r="PZB42" s="6"/>
      <c r="PZC42" s="6"/>
      <c r="PZJ42" s="6"/>
      <c r="PZK42" s="6"/>
      <c r="PZR42" s="6"/>
      <c r="PZS42" s="6"/>
      <c r="PZZ42" s="6"/>
      <c r="QAA42" s="6"/>
      <c r="QAH42" s="6"/>
      <c r="QAI42" s="6"/>
      <c r="QAP42" s="6"/>
      <c r="QAQ42" s="6"/>
      <c r="QAX42" s="6"/>
      <c r="QAY42" s="6"/>
      <c r="QBF42" s="6"/>
      <c r="QBG42" s="6"/>
      <c r="QBN42" s="6"/>
      <c r="QBO42" s="6"/>
      <c r="QBV42" s="6"/>
      <c r="QBW42" s="6"/>
      <c r="QCD42" s="6"/>
      <c r="QCE42" s="6"/>
      <c r="QCL42" s="6"/>
      <c r="QCM42" s="6"/>
      <c r="QCT42" s="6"/>
      <c r="QCU42" s="6"/>
      <c r="QDB42" s="6"/>
      <c r="QDC42" s="6"/>
      <c r="QDJ42" s="6"/>
      <c r="QDK42" s="6"/>
      <c r="QDR42" s="6"/>
      <c r="QDS42" s="6"/>
      <c r="QDZ42" s="6"/>
      <c r="QEA42" s="6"/>
      <c r="QEH42" s="6"/>
      <c r="QEI42" s="6"/>
      <c r="QEP42" s="6"/>
      <c r="QEQ42" s="6"/>
      <c r="QEX42" s="6"/>
      <c r="QEY42" s="6"/>
      <c r="QFF42" s="6"/>
      <c r="QFG42" s="6"/>
      <c r="QFN42" s="6"/>
      <c r="QFO42" s="6"/>
      <c r="QFV42" s="6"/>
      <c r="QFW42" s="6"/>
      <c r="QGD42" s="6"/>
      <c r="QGE42" s="6"/>
      <c r="QGL42" s="6"/>
      <c r="QGM42" s="6"/>
      <c r="QGT42" s="6"/>
      <c r="QGU42" s="6"/>
      <c r="QHB42" s="6"/>
      <c r="QHC42" s="6"/>
      <c r="QHJ42" s="6"/>
      <c r="QHK42" s="6"/>
      <c r="QHR42" s="6"/>
      <c r="QHS42" s="6"/>
      <c r="QHZ42" s="6"/>
      <c r="QIA42" s="6"/>
      <c r="QIH42" s="6"/>
      <c r="QII42" s="6"/>
      <c r="QIP42" s="6"/>
      <c r="QIQ42" s="6"/>
      <c r="QIX42" s="6"/>
      <c r="QIY42" s="6"/>
      <c r="QJF42" s="6"/>
      <c r="QJG42" s="6"/>
      <c r="QJN42" s="6"/>
      <c r="QJO42" s="6"/>
      <c r="QJV42" s="6"/>
      <c r="QJW42" s="6"/>
      <c r="QKD42" s="6"/>
      <c r="QKE42" s="6"/>
      <c r="QKL42" s="6"/>
      <c r="QKM42" s="6"/>
      <c r="QKT42" s="6"/>
      <c r="QKU42" s="6"/>
      <c r="QLB42" s="6"/>
      <c r="QLC42" s="6"/>
      <c r="QLJ42" s="6"/>
      <c r="QLK42" s="6"/>
      <c r="QLR42" s="6"/>
      <c r="QLS42" s="6"/>
      <c r="QLZ42" s="6"/>
      <c r="QMA42" s="6"/>
      <c r="QMH42" s="6"/>
      <c r="QMI42" s="6"/>
      <c r="QMP42" s="6"/>
      <c r="QMQ42" s="6"/>
      <c r="QMX42" s="6"/>
      <c r="QMY42" s="6"/>
      <c r="QNF42" s="6"/>
      <c r="QNG42" s="6"/>
      <c r="QNN42" s="6"/>
      <c r="QNO42" s="6"/>
      <c r="QNV42" s="6"/>
      <c r="QNW42" s="6"/>
      <c r="QOD42" s="6"/>
      <c r="QOE42" s="6"/>
      <c r="QOL42" s="6"/>
      <c r="QOM42" s="6"/>
      <c r="QOT42" s="6"/>
      <c r="QOU42" s="6"/>
      <c r="QPB42" s="6"/>
      <c r="QPC42" s="6"/>
      <c r="QPJ42" s="6"/>
      <c r="QPK42" s="6"/>
      <c r="QPR42" s="6"/>
      <c r="QPS42" s="6"/>
      <c r="QPZ42" s="6"/>
      <c r="QQA42" s="6"/>
      <c r="QQH42" s="6"/>
      <c r="QQI42" s="6"/>
      <c r="QQP42" s="6"/>
      <c r="QQQ42" s="6"/>
      <c r="QQX42" s="6"/>
      <c r="QQY42" s="6"/>
      <c r="QRF42" s="6"/>
      <c r="QRG42" s="6"/>
      <c r="QRN42" s="6"/>
      <c r="QRO42" s="6"/>
      <c r="QRV42" s="6"/>
      <c r="QRW42" s="6"/>
      <c r="QSD42" s="6"/>
      <c r="QSE42" s="6"/>
      <c r="QSL42" s="6"/>
      <c r="QSM42" s="6"/>
      <c r="QST42" s="6"/>
      <c r="QSU42" s="6"/>
      <c r="QTB42" s="6"/>
      <c r="QTC42" s="6"/>
      <c r="QTJ42" s="6"/>
      <c r="QTK42" s="6"/>
      <c r="QTR42" s="6"/>
      <c r="QTS42" s="6"/>
      <c r="QTZ42" s="6"/>
      <c r="QUA42" s="6"/>
      <c r="QUH42" s="6"/>
      <c r="QUI42" s="6"/>
      <c r="QUP42" s="6"/>
      <c r="QUQ42" s="6"/>
      <c r="QUX42" s="6"/>
      <c r="QUY42" s="6"/>
      <c r="QVF42" s="6"/>
      <c r="QVG42" s="6"/>
      <c r="QVN42" s="6"/>
      <c r="QVO42" s="6"/>
      <c r="QVV42" s="6"/>
      <c r="QVW42" s="6"/>
      <c r="QWD42" s="6"/>
      <c r="QWE42" s="6"/>
      <c r="QWL42" s="6"/>
      <c r="QWM42" s="6"/>
      <c r="QWT42" s="6"/>
      <c r="QWU42" s="6"/>
      <c r="QXB42" s="6"/>
      <c r="QXC42" s="6"/>
      <c r="QXJ42" s="6"/>
      <c r="QXK42" s="6"/>
      <c r="QXR42" s="6"/>
      <c r="QXS42" s="6"/>
      <c r="QXZ42" s="6"/>
      <c r="QYA42" s="6"/>
      <c r="QYH42" s="6"/>
      <c r="QYI42" s="6"/>
      <c r="QYP42" s="6"/>
      <c r="QYQ42" s="6"/>
      <c r="QYX42" s="6"/>
      <c r="QYY42" s="6"/>
      <c r="QZF42" s="6"/>
      <c r="QZG42" s="6"/>
      <c r="QZN42" s="6"/>
      <c r="QZO42" s="6"/>
      <c r="QZV42" s="6"/>
      <c r="QZW42" s="6"/>
      <c r="RAD42" s="6"/>
      <c r="RAE42" s="6"/>
      <c r="RAL42" s="6"/>
      <c r="RAM42" s="6"/>
      <c r="RAT42" s="6"/>
      <c r="RAU42" s="6"/>
      <c r="RBB42" s="6"/>
      <c r="RBC42" s="6"/>
      <c r="RBJ42" s="6"/>
      <c r="RBK42" s="6"/>
      <c r="RBR42" s="6"/>
      <c r="RBS42" s="6"/>
      <c r="RBZ42" s="6"/>
      <c r="RCA42" s="6"/>
      <c r="RCH42" s="6"/>
      <c r="RCI42" s="6"/>
      <c r="RCP42" s="6"/>
      <c r="RCQ42" s="6"/>
      <c r="RCX42" s="6"/>
      <c r="RCY42" s="6"/>
      <c r="RDF42" s="6"/>
      <c r="RDG42" s="6"/>
      <c r="RDN42" s="6"/>
      <c r="RDO42" s="6"/>
      <c r="RDV42" s="6"/>
      <c r="RDW42" s="6"/>
      <c r="RED42" s="6"/>
      <c r="REE42" s="6"/>
      <c r="REL42" s="6"/>
      <c r="REM42" s="6"/>
      <c r="RET42" s="6"/>
      <c r="REU42" s="6"/>
      <c r="RFB42" s="6"/>
      <c r="RFC42" s="6"/>
      <c r="RFJ42" s="6"/>
      <c r="RFK42" s="6"/>
      <c r="RFR42" s="6"/>
      <c r="RFS42" s="6"/>
      <c r="RFZ42" s="6"/>
      <c r="RGA42" s="6"/>
      <c r="RGH42" s="6"/>
      <c r="RGI42" s="6"/>
      <c r="RGP42" s="6"/>
      <c r="RGQ42" s="6"/>
      <c r="RGX42" s="6"/>
      <c r="RGY42" s="6"/>
      <c r="RHF42" s="6"/>
      <c r="RHG42" s="6"/>
      <c r="RHN42" s="6"/>
      <c r="RHO42" s="6"/>
      <c r="RHV42" s="6"/>
      <c r="RHW42" s="6"/>
      <c r="RID42" s="6"/>
      <c r="RIE42" s="6"/>
      <c r="RIL42" s="6"/>
      <c r="RIM42" s="6"/>
      <c r="RIT42" s="6"/>
      <c r="RIU42" s="6"/>
      <c r="RJB42" s="6"/>
      <c r="RJC42" s="6"/>
      <c r="RJJ42" s="6"/>
      <c r="RJK42" s="6"/>
      <c r="RJR42" s="6"/>
      <c r="RJS42" s="6"/>
      <c r="RJZ42" s="6"/>
      <c r="RKA42" s="6"/>
      <c r="RKH42" s="6"/>
      <c r="RKI42" s="6"/>
      <c r="RKP42" s="6"/>
      <c r="RKQ42" s="6"/>
      <c r="RKX42" s="6"/>
      <c r="RKY42" s="6"/>
      <c r="RLF42" s="6"/>
      <c r="RLG42" s="6"/>
      <c r="RLN42" s="6"/>
      <c r="RLO42" s="6"/>
      <c r="RLV42" s="6"/>
      <c r="RLW42" s="6"/>
      <c r="RMD42" s="6"/>
      <c r="RME42" s="6"/>
      <c r="RML42" s="6"/>
      <c r="RMM42" s="6"/>
      <c r="RMT42" s="6"/>
      <c r="RMU42" s="6"/>
      <c r="RNB42" s="6"/>
      <c r="RNC42" s="6"/>
      <c r="RNJ42" s="6"/>
      <c r="RNK42" s="6"/>
      <c r="RNR42" s="6"/>
      <c r="RNS42" s="6"/>
      <c r="RNZ42" s="6"/>
      <c r="ROA42" s="6"/>
      <c r="ROH42" s="6"/>
      <c r="ROI42" s="6"/>
      <c r="ROP42" s="6"/>
      <c r="ROQ42" s="6"/>
      <c r="ROX42" s="6"/>
      <c r="ROY42" s="6"/>
      <c r="RPF42" s="6"/>
      <c r="RPG42" s="6"/>
      <c r="RPN42" s="6"/>
      <c r="RPO42" s="6"/>
      <c r="RPV42" s="6"/>
      <c r="RPW42" s="6"/>
      <c r="RQD42" s="6"/>
      <c r="RQE42" s="6"/>
      <c r="RQL42" s="6"/>
      <c r="RQM42" s="6"/>
      <c r="RQT42" s="6"/>
      <c r="RQU42" s="6"/>
      <c r="RRB42" s="6"/>
      <c r="RRC42" s="6"/>
      <c r="RRJ42" s="6"/>
      <c r="RRK42" s="6"/>
      <c r="RRR42" s="6"/>
      <c r="RRS42" s="6"/>
      <c r="RRZ42" s="6"/>
      <c r="RSA42" s="6"/>
      <c r="RSH42" s="6"/>
      <c r="RSI42" s="6"/>
      <c r="RSP42" s="6"/>
      <c r="RSQ42" s="6"/>
      <c r="RSX42" s="6"/>
      <c r="RSY42" s="6"/>
      <c r="RTF42" s="6"/>
      <c r="RTG42" s="6"/>
      <c r="RTN42" s="6"/>
      <c r="RTO42" s="6"/>
      <c r="RTV42" s="6"/>
      <c r="RTW42" s="6"/>
      <c r="RUD42" s="6"/>
      <c r="RUE42" s="6"/>
      <c r="RUL42" s="6"/>
      <c r="RUM42" s="6"/>
      <c r="RUT42" s="6"/>
      <c r="RUU42" s="6"/>
      <c r="RVB42" s="6"/>
      <c r="RVC42" s="6"/>
      <c r="RVJ42" s="6"/>
      <c r="RVK42" s="6"/>
      <c r="RVR42" s="6"/>
      <c r="RVS42" s="6"/>
      <c r="RVZ42" s="6"/>
      <c r="RWA42" s="6"/>
      <c r="RWH42" s="6"/>
      <c r="RWI42" s="6"/>
      <c r="RWP42" s="6"/>
      <c r="RWQ42" s="6"/>
      <c r="RWX42" s="6"/>
      <c r="RWY42" s="6"/>
      <c r="RXF42" s="6"/>
      <c r="RXG42" s="6"/>
      <c r="RXN42" s="6"/>
      <c r="RXO42" s="6"/>
      <c r="RXV42" s="6"/>
      <c r="RXW42" s="6"/>
      <c r="RYD42" s="6"/>
      <c r="RYE42" s="6"/>
      <c r="RYL42" s="6"/>
      <c r="RYM42" s="6"/>
      <c r="RYT42" s="6"/>
      <c r="RYU42" s="6"/>
      <c r="RZB42" s="6"/>
      <c r="RZC42" s="6"/>
      <c r="RZJ42" s="6"/>
      <c r="RZK42" s="6"/>
      <c r="RZR42" s="6"/>
      <c r="RZS42" s="6"/>
      <c r="RZZ42" s="6"/>
      <c r="SAA42" s="6"/>
      <c r="SAH42" s="6"/>
      <c r="SAI42" s="6"/>
      <c r="SAP42" s="6"/>
      <c r="SAQ42" s="6"/>
      <c r="SAX42" s="6"/>
      <c r="SAY42" s="6"/>
      <c r="SBF42" s="6"/>
      <c r="SBG42" s="6"/>
      <c r="SBN42" s="6"/>
      <c r="SBO42" s="6"/>
      <c r="SBV42" s="6"/>
      <c r="SBW42" s="6"/>
      <c r="SCD42" s="6"/>
      <c r="SCE42" s="6"/>
      <c r="SCL42" s="6"/>
      <c r="SCM42" s="6"/>
      <c r="SCT42" s="6"/>
      <c r="SCU42" s="6"/>
      <c r="SDB42" s="6"/>
      <c r="SDC42" s="6"/>
      <c r="SDJ42" s="6"/>
      <c r="SDK42" s="6"/>
      <c r="SDR42" s="6"/>
      <c r="SDS42" s="6"/>
      <c r="SDZ42" s="6"/>
      <c r="SEA42" s="6"/>
      <c r="SEH42" s="6"/>
      <c r="SEI42" s="6"/>
      <c r="SEP42" s="6"/>
      <c r="SEQ42" s="6"/>
      <c r="SEX42" s="6"/>
      <c r="SEY42" s="6"/>
      <c r="SFF42" s="6"/>
      <c r="SFG42" s="6"/>
      <c r="SFN42" s="6"/>
      <c r="SFO42" s="6"/>
      <c r="SFV42" s="6"/>
      <c r="SFW42" s="6"/>
      <c r="SGD42" s="6"/>
      <c r="SGE42" s="6"/>
      <c r="SGL42" s="6"/>
      <c r="SGM42" s="6"/>
      <c r="SGT42" s="6"/>
      <c r="SGU42" s="6"/>
      <c r="SHB42" s="6"/>
      <c r="SHC42" s="6"/>
      <c r="SHJ42" s="6"/>
      <c r="SHK42" s="6"/>
      <c r="SHR42" s="6"/>
      <c r="SHS42" s="6"/>
      <c r="SHZ42" s="6"/>
      <c r="SIA42" s="6"/>
      <c r="SIH42" s="6"/>
      <c r="SII42" s="6"/>
      <c r="SIP42" s="6"/>
      <c r="SIQ42" s="6"/>
      <c r="SIX42" s="6"/>
      <c r="SIY42" s="6"/>
      <c r="SJF42" s="6"/>
      <c r="SJG42" s="6"/>
      <c r="SJN42" s="6"/>
      <c r="SJO42" s="6"/>
      <c r="SJV42" s="6"/>
      <c r="SJW42" s="6"/>
      <c r="SKD42" s="6"/>
      <c r="SKE42" s="6"/>
      <c r="SKL42" s="6"/>
      <c r="SKM42" s="6"/>
      <c r="SKT42" s="6"/>
      <c r="SKU42" s="6"/>
      <c r="SLB42" s="6"/>
      <c r="SLC42" s="6"/>
      <c r="SLJ42" s="6"/>
      <c r="SLK42" s="6"/>
      <c r="SLR42" s="6"/>
      <c r="SLS42" s="6"/>
      <c r="SLZ42" s="6"/>
      <c r="SMA42" s="6"/>
      <c r="SMH42" s="6"/>
      <c r="SMI42" s="6"/>
      <c r="SMP42" s="6"/>
      <c r="SMQ42" s="6"/>
      <c r="SMX42" s="6"/>
      <c r="SMY42" s="6"/>
      <c r="SNF42" s="6"/>
      <c r="SNG42" s="6"/>
      <c r="SNN42" s="6"/>
      <c r="SNO42" s="6"/>
      <c r="SNV42" s="6"/>
      <c r="SNW42" s="6"/>
      <c r="SOD42" s="6"/>
      <c r="SOE42" s="6"/>
      <c r="SOL42" s="6"/>
      <c r="SOM42" s="6"/>
      <c r="SOT42" s="6"/>
      <c r="SOU42" s="6"/>
      <c r="SPB42" s="6"/>
      <c r="SPC42" s="6"/>
      <c r="SPJ42" s="6"/>
      <c r="SPK42" s="6"/>
      <c r="SPR42" s="6"/>
      <c r="SPS42" s="6"/>
      <c r="SPZ42" s="6"/>
      <c r="SQA42" s="6"/>
      <c r="SQH42" s="6"/>
      <c r="SQI42" s="6"/>
      <c r="SQP42" s="6"/>
      <c r="SQQ42" s="6"/>
      <c r="SQX42" s="6"/>
      <c r="SQY42" s="6"/>
      <c r="SRF42" s="6"/>
      <c r="SRG42" s="6"/>
      <c r="SRN42" s="6"/>
      <c r="SRO42" s="6"/>
      <c r="SRV42" s="6"/>
      <c r="SRW42" s="6"/>
      <c r="SSD42" s="6"/>
      <c r="SSE42" s="6"/>
      <c r="SSL42" s="6"/>
      <c r="SSM42" s="6"/>
      <c r="SST42" s="6"/>
      <c r="SSU42" s="6"/>
      <c r="STB42" s="6"/>
      <c r="STC42" s="6"/>
      <c r="STJ42" s="6"/>
      <c r="STK42" s="6"/>
      <c r="STR42" s="6"/>
      <c r="STS42" s="6"/>
      <c r="STZ42" s="6"/>
      <c r="SUA42" s="6"/>
      <c r="SUH42" s="6"/>
      <c r="SUI42" s="6"/>
      <c r="SUP42" s="6"/>
      <c r="SUQ42" s="6"/>
      <c r="SUX42" s="6"/>
      <c r="SUY42" s="6"/>
      <c r="SVF42" s="6"/>
      <c r="SVG42" s="6"/>
      <c r="SVN42" s="6"/>
      <c r="SVO42" s="6"/>
      <c r="SVV42" s="6"/>
      <c r="SVW42" s="6"/>
      <c r="SWD42" s="6"/>
      <c r="SWE42" s="6"/>
      <c r="SWL42" s="6"/>
      <c r="SWM42" s="6"/>
      <c r="SWT42" s="6"/>
      <c r="SWU42" s="6"/>
      <c r="SXB42" s="6"/>
      <c r="SXC42" s="6"/>
      <c r="SXJ42" s="6"/>
      <c r="SXK42" s="6"/>
      <c r="SXR42" s="6"/>
      <c r="SXS42" s="6"/>
      <c r="SXZ42" s="6"/>
      <c r="SYA42" s="6"/>
      <c r="SYH42" s="6"/>
      <c r="SYI42" s="6"/>
      <c r="SYP42" s="6"/>
      <c r="SYQ42" s="6"/>
      <c r="SYX42" s="6"/>
      <c r="SYY42" s="6"/>
      <c r="SZF42" s="6"/>
      <c r="SZG42" s="6"/>
      <c r="SZN42" s="6"/>
      <c r="SZO42" s="6"/>
      <c r="SZV42" s="6"/>
      <c r="SZW42" s="6"/>
      <c r="TAD42" s="6"/>
      <c r="TAE42" s="6"/>
      <c r="TAL42" s="6"/>
      <c r="TAM42" s="6"/>
      <c r="TAT42" s="6"/>
      <c r="TAU42" s="6"/>
      <c r="TBB42" s="6"/>
      <c r="TBC42" s="6"/>
      <c r="TBJ42" s="6"/>
      <c r="TBK42" s="6"/>
      <c r="TBR42" s="6"/>
      <c r="TBS42" s="6"/>
      <c r="TBZ42" s="6"/>
      <c r="TCA42" s="6"/>
      <c r="TCH42" s="6"/>
      <c r="TCI42" s="6"/>
      <c r="TCP42" s="6"/>
      <c r="TCQ42" s="6"/>
      <c r="TCX42" s="6"/>
      <c r="TCY42" s="6"/>
      <c r="TDF42" s="6"/>
      <c r="TDG42" s="6"/>
      <c r="TDN42" s="6"/>
      <c r="TDO42" s="6"/>
      <c r="TDV42" s="6"/>
      <c r="TDW42" s="6"/>
      <c r="TED42" s="6"/>
      <c r="TEE42" s="6"/>
      <c r="TEL42" s="6"/>
      <c r="TEM42" s="6"/>
      <c r="TET42" s="6"/>
      <c r="TEU42" s="6"/>
      <c r="TFB42" s="6"/>
      <c r="TFC42" s="6"/>
      <c r="TFJ42" s="6"/>
      <c r="TFK42" s="6"/>
      <c r="TFR42" s="6"/>
      <c r="TFS42" s="6"/>
      <c r="TFZ42" s="6"/>
      <c r="TGA42" s="6"/>
      <c r="TGH42" s="6"/>
      <c r="TGI42" s="6"/>
      <c r="TGP42" s="6"/>
      <c r="TGQ42" s="6"/>
      <c r="TGX42" s="6"/>
      <c r="TGY42" s="6"/>
      <c r="THF42" s="6"/>
      <c r="THG42" s="6"/>
      <c r="THN42" s="6"/>
      <c r="THO42" s="6"/>
      <c r="THV42" s="6"/>
      <c r="THW42" s="6"/>
      <c r="TID42" s="6"/>
      <c r="TIE42" s="6"/>
      <c r="TIL42" s="6"/>
      <c r="TIM42" s="6"/>
      <c r="TIT42" s="6"/>
      <c r="TIU42" s="6"/>
      <c r="TJB42" s="6"/>
      <c r="TJC42" s="6"/>
      <c r="TJJ42" s="6"/>
      <c r="TJK42" s="6"/>
      <c r="TJR42" s="6"/>
      <c r="TJS42" s="6"/>
      <c r="TJZ42" s="6"/>
      <c r="TKA42" s="6"/>
      <c r="TKH42" s="6"/>
      <c r="TKI42" s="6"/>
      <c r="TKP42" s="6"/>
      <c r="TKQ42" s="6"/>
      <c r="TKX42" s="6"/>
      <c r="TKY42" s="6"/>
      <c r="TLF42" s="6"/>
      <c r="TLG42" s="6"/>
      <c r="TLN42" s="6"/>
      <c r="TLO42" s="6"/>
      <c r="TLV42" s="6"/>
      <c r="TLW42" s="6"/>
      <c r="TMD42" s="6"/>
      <c r="TME42" s="6"/>
      <c r="TML42" s="6"/>
      <c r="TMM42" s="6"/>
      <c r="TMT42" s="6"/>
      <c r="TMU42" s="6"/>
      <c r="TNB42" s="6"/>
      <c r="TNC42" s="6"/>
      <c r="TNJ42" s="6"/>
      <c r="TNK42" s="6"/>
      <c r="TNR42" s="6"/>
      <c r="TNS42" s="6"/>
      <c r="TNZ42" s="6"/>
      <c r="TOA42" s="6"/>
      <c r="TOH42" s="6"/>
      <c r="TOI42" s="6"/>
      <c r="TOP42" s="6"/>
      <c r="TOQ42" s="6"/>
      <c r="TOX42" s="6"/>
      <c r="TOY42" s="6"/>
      <c r="TPF42" s="6"/>
      <c r="TPG42" s="6"/>
      <c r="TPN42" s="6"/>
      <c r="TPO42" s="6"/>
      <c r="TPV42" s="6"/>
      <c r="TPW42" s="6"/>
      <c r="TQD42" s="6"/>
      <c r="TQE42" s="6"/>
      <c r="TQL42" s="6"/>
      <c r="TQM42" s="6"/>
      <c r="TQT42" s="6"/>
      <c r="TQU42" s="6"/>
      <c r="TRB42" s="6"/>
      <c r="TRC42" s="6"/>
      <c r="TRJ42" s="6"/>
      <c r="TRK42" s="6"/>
      <c r="TRR42" s="6"/>
      <c r="TRS42" s="6"/>
      <c r="TRZ42" s="6"/>
      <c r="TSA42" s="6"/>
      <c r="TSH42" s="6"/>
      <c r="TSI42" s="6"/>
      <c r="TSP42" s="6"/>
      <c r="TSQ42" s="6"/>
      <c r="TSX42" s="6"/>
      <c r="TSY42" s="6"/>
      <c r="TTF42" s="6"/>
      <c r="TTG42" s="6"/>
      <c r="TTN42" s="6"/>
      <c r="TTO42" s="6"/>
      <c r="TTV42" s="6"/>
      <c r="TTW42" s="6"/>
      <c r="TUD42" s="6"/>
      <c r="TUE42" s="6"/>
      <c r="TUL42" s="6"/>
      <c r="TUM42" s="6"/>
      <c r="TUT42" s="6"/>
      <c r="TUU42" s="6"/>
      <c r="TVB42" s="6"/>
      <c r="TVC42" s="6"/>
      <c r="TVJ42" s="6"/>
      <c r="TVK42" s="6"/>
      <c r="TVR42" s="6"/>
      <c r="TVS42" s="6"/>
      <c r="TVZ42" s="6"/>
      <c r="TWA42" s="6"/>
      <c r="TWH42" s="6"/>
      <c r="TWI42" s="6"/>
      <c r="TWP42" s="6"/>
      <c r="TWQ42" s="6"/>
      <c r="TWX42" s="6"/>
      <c r="TWY42" s="6"/>
      <c r="TXF42" s="6"/>
      <c r="TXG42" s="6"/>
      <c r="TXN42" s="6"/>
      <c r="TXO42" s="6"/>
      <c r="TXV42" s="6"/>
      <c r="TXW42" s="6"/>
      <c r="TYD42" s="6"/>
      <c r="TYE42" s="6"/>
      <c r="TYL42" s="6"/>
      <c r="TYM42" s="6"/>
      <c r="TYT42" s="6"/>
      <c r="TYU42" s="6"/>
      <c r="TZB42" s="6"/>
      <c r="TZC42" s="6"/>
      <c r="TZJ42" s="6"/>
      <c r="TZK42" s="6"/>
      <c r="TZR42" s="6"/>
      <c r="TZS42" s="6"/>
      <c r="TZZ42" s="6"/>
      <c r="UAA42" s="6"/>
      <c r="UAH42" s="6"/>
      <c r="UAI42" s="6"/>
      <c r="UAP42" s="6"/>
      <c r="UAQ42" s="6"/>
      <c r="UAX42" s="6"/>
      <c r="UAY42" s="6"/>
      <c r="UBF42" s="6"/>
      <c r="UBG42" s="6"/>
      <c r="UBN42" s="6"/>
      <c r="UBO42" s="6"/>
      <c r="UBV42" s="6"/>
      <c r="UBW42" s="6"/>
      <c r="UCD42" s="6"/>
      <c r="UCE42" s="6"/>
      <c r="UCL42" s="6"/>
      <c r="UCM42" s="6"/>
      <c r="UCT42" s="6"/>
      <c r="UCU42" s="6"/>
      <c r="UDB42" s="6"/>
      <c r="UDC42" s="6"/>
      <c r="UDJ42" s="6"/>
      <c r="UDK42" s="6"/>
      <c r="UDR42" s="6"/>
      <c r="UDS42" s="6"/>
      <c r="UDZ42" s="6"/>
      <c r="UEA42" s="6"/>
      <c r="UEH42" s="6"/>
      <c r="UEI42" s="6"/>
      <c r="UEP42" s="6"/>
      <c r="UEQ42" s="6"/>
      <c r="UEX42" s="6"/>
      <c r="UEY42" s="6"/>
      <c r="UFF42" s="6"/>
      <c r="UFG42" s="6"/>
      <c r="UFN42" s="6"/>
      <c r="UFO42" s="6"/>
      <c r="UFV42" s="6"/>
      <c r="UFW42" s="6"/>
      <c r="UGD42" s="6"/>
      <c r="UGE42" s="6"/>
      <c r="UGL42" s="6"/>
      <c r="UGM42" s="6"/>
      <c r="UGT42" s="6"/>
      <c r="UGU42" s="6"/>
      <c r="UHB42" s="6"/>
      <c r="UHC42" s="6"/>
      <c r="UHJ42" s="6"/>
      <c r="UHK42" s="6"/>
      <c r="UHR42" s="6"/>
      <c r="UHS42" s="6"/>
      <c r="UHZ42" s="6"/>
      <c r="UIA42" s="6"/>
      <c r="UIH42" s="6"/>
      <c r="UII42" s="6"/>
      <c r="UIP42" s="6"/>
      <c r="UIQ42" s="6"/>
      <c r="UIX42" s="6"/>
      <c r="UIY42" s="6"/>
      <c r="UJF42" s="6"/>
      <c r="UJG42" s="6"/>
      <c r="UJN42" s="6"/>
      <c r="UJO42" s="6"/>
      <c r="UJV42" s="6"/>
      <c r="UJW42" s="6"/>
      <c r="UKD42" s="6"/>
      <c r="UKE42" s="6"/>
      <c r="UKL42" s="6"/>
      <c r="UKM42" s="6"/>
      <c r="UKT42" s="6"/>
      <c r="UKU42" s="6"/>
      <c r="ULB42" s="6"/>
      <c r="ULC42" s="6"/>
      <c r="ULJ42" s="6"/>
      <c r="ULK42" s="6"/>
      <c r="ULR42" s="6"/>
      <c r="ULS42" s="6"/>
      <c r="ULZ42" s="6"/>
      <c r="UMA42" s="6"/>
      <c r="UMH42" s="6"/>
      <c r="UMI42" s="6"/>
      <c r="UMP42" s="6"/>
      <c r="UMQ42" s="6"/>
      <c r="UMX42" s="6"/>
      <c r="UMY42" s="6"/>
      <c r="UNF42" s="6"/>
      <c r="UNG42" s="6"/>
      <c r="UNN42" s="6"/>
      <c r="UNO42" s="6"/>
      <c r="UNV42" s="6"/>
      <c r="UNW42" s="6"/>
      <c r="UOD42" s="6"/>
      <c r="UOE42" s="6"/>
      <c r="UOL42" s="6"/>
      <c r="UOM42" s="6"/>
      <c r="UOT42" s="6"/>
      <c r="UOU42" s="6"/>
      <c r="UPB42" s="6"/>
      <c r="UPC42" s="6"/>
      <c r="UPJ42" s="6"/>
      <c r="UPK42" s="6"/>
      <c r="UPR42" s="6"/>
      <c r="UPS42" s="6"/>
      <c r="UPZ42" s="6"/>
      <c r="UQA42" s="6"/>
      <c r="UQH42" s="6"/>
      <c r="UQI42" s="6"/>
      <c r="UQP42" s="6"/>
      <c r="UQQ42" s="6"/>
      <c r="UQX42" s="6"/>
      <c r="UQY42" s="6"/>
      <c r="URF42" s="6"/>
      <c r="URG42" s="6"/>
      <c r="URN42" s="6"/>
      <c r="URO42" s="6"/>
      <c r="URV42" s="6"/>
      <c r="URW42" s="6"/>
      <c r="USD42" s="6"/>
      <c r="USE42" s="6"/>
      <c r="USL42" s="6"/>
      <c r="USM42" s="6"/>
      <c r="UST42" s="6"/>
      <c r="USU42" s="6"/>
      <c r="UTB42" s="6"/>
      <c r="UTC42" s="6"/>
      <c r="UTJ42" s="6"/>
      <c r="UTK42" s="6"/>
      <c r="UTR42" s="6"/>
      <c r="UTS42" s="6"/>
      <c r="UTZ42" s="6"/>
      <c r="UUA42" s="6"/>
      <c r="UUH42" s="6"/>
      <c r="UUI42" s="6"/>
      <c r="UUP42" s="6"/>
      <c r="UUQ42" s="6"/>
      <c r="UUX42" s="6"/>
      <c r="UUY42" s="6"/>
      <c r="UVF42" s="6"/>
      <c r="UVG42" s="6"/>
      <c r="UVN42" s="6"/>
      <c r="UVO42" s="6"/>
      <c r="UVV42" s="6"/>
      <c r="UVW42" s="6"/>
      <c r="UWD42" s="6"/>
      <c r="UWE42" s="6"/>
      <c r="UWL42" s="6"/>
      <c r="UWM42" s="6"/>
      <c r="UWT42" s="6"/>
      <c r="UWU42" s="6"/>
      <c r="UXB42" s="6"/>
      <c r="UXC42" s="6"/>
      <c r="UXJ42" s="6"/>
      <c r="UXK42" s="6"/>
      <c r="UXR42" s="6"/>
      <c r="UXS42" s="6"/>
      <c r="UXZ42" s="6"/>
      <c r="UYA42" s="6"/>
      <c r="UYH42" s="6"/>
      <c r="UYI42" s="6"/>
      <c r="UYP42" s="6"/>
      <c r="UYQ42" s="6"/>
      <c r="UYX42" s="6"/>
      <c r="UYY42" s="6"/>
      <c r="UZF42" s="6"/>
      <c r="UZG42" s="6"/>
      <c r="UZN42" s="6"/>
      <c r="UZO42" s="6"/>
      <c r="UZV42" s="6"/>
      <c r="UZW42" s="6"/>
      <c r="VAD42" s="6"/>
      <c r="VAE42" s="6"/>
      <c r="VAL42" s="6"/>
      <c r="VAM42" s="6"/>
      <c r="VAT42" s="6"/>
      <c r="VAU42" s="6"/>
      <c r="VBB42" s="6"/>
      <c r="VBC42" s="6"/>
      <c r="VBJ42" s="6"/>
      <c r="VBK42" s="6"/>
      <c r="VBR42" s="6"/>
      <c r="VBS42" s="6"/>
      <c r="VBZ42" s="6"/>
      <c r="VCA42" s="6"/>
      <c r="VCH42" s="6"/>
      <c r="VCI42" s="6"/>
      <c r="VCP42" s="6"/>
      <c r="VCQ42" s="6"/>
      <c r="VCX42" s="6"/>
      <c r="VCY42" s="6"/>
      <c r="VDF42" s="6"/>
      <c r="VDG42" s="6"/>
      <c r="VDN42" s="6"/>
      <c r="VDO42" s="6"/>
      <c r="VDV42" s="6"/>
      <c r="VDW42" s="6"/>
      <c r="VED42" s="6"/>
      <c r="VEE42" s="6"/>
      <c r="VEL42" s="6"/>
      <c r="VEM42" s="6"/>
      <c r="VET42" s="6"/>
      <c r="VEU42" s="6"/>
      <c r="VFB42" s="6"/>
      <c r="VFC42" s="6"/>
      <c r="VFJ42" s="6"/>
      <c r="VFK42" s="6"/>
      <c r="VFR42" s="6"/>
      <c r="VFS42" s="6"/>
      <c r="VFZ42" s="6"/>
      <c r="VGA42" s="6"/>
      <c r="VGH42" s="6"/>
      <c r="VGI42" s="6"/>
      <c r="VGP42" s="6"/>
      <c r="VGQ42" s="6"/>
      <c r="VGX42" s="6"/>
      <c r="VGY42" s="6"/>
      <c r="VHF42" s="6"/>
      <c r="VHG42" s="6"/>
      <c r="VHN42" s="6"/>
      <c r="VHO42" s="6"/>
      <c r="VHV42" s="6"/>
      <c r="VHW42" s="6"/>
      <c r="VID42" s="6"/>
      <c r="VIE42" s="6"/>
      <c r="VIL42" s="6"/>
      <c r="VIM42" s="6"/>
      <c r="VIT42" s="6"/>
      <c r="VIU42" s="6"/>
      <c r="VJB42" s="6"/>
      <c r="VJC42" s="6"/>
      <c r="VJJ42" s="6"/>
      <c r="VJK42" s="6"/>
      <c r="VJR42" s="6"/>
      <c r="VJS42" s="6"/>
      <c r="VJZ42" s="6"/>
      <c r="VKA42" s="6"/>
      <c r="VKH42" s="6"/>
      <c r="VKI42" s="6"/>
      <c r="VKP42" s="6"/>
      <c r="VKQ42" s="6"/>
      <c r="VKX42" s="6"/>
      <c r="VKY42" s="6"/>
      <c r="VLF42" s="6"/>
      <c r="VLG42" s="6"/>
      <c r="VLN42" s="6"/>
      <c r="VLO42" s="6"/>
      <c r="VLV42" s="6"/>
      <c r="VLW42" s="6"/>
      <c r="VMD42" s="6"/>
      <c r="VME42" s="6"/>
      <c r="VML42" s="6"/>
      <c r="VMM42" s="6"/>
      <c r="VMT42" s="6"/>
      <c r="VMU42" s="6"/>
      <c r="VNB42" s="6"/>
      <c r="VNC42" s="6"/>
      <c r="VNJ42" s="6"/>
      <c r="VNK42" s="6"/>
      <c r="VNR42" s="6"/>
      <c r="VNS42" s="6"/>
      <c r="VNZ42" s="6"/>
      <c r="VOA42" s="6"/>
      <c r="VOH42" s="6"/>
      <c r="VOI42" s="6"/>
      <c r="VOP42" s="6"/>
      <c r="VOQ42" s="6"/>
      <c r="VOX42" s="6"/>
      <c r="VOY42" s="6"/>
      <c r="VPF42" s="6"/>
      <c r="VPG42" s="6"/>
      <c r="VPN42" s="6"/>
      <c r="VPO42" s="6"/>
      <c r="VPV42" s="6"/>
      <c r="VPW42" s="6"/>
      <c r="VQD42" s="6"/>
      <c r="VQE42" s="6"/>
      <c r="VQL42" s="6"/>
      <c r="VQM42" s="6"/>
      <c r="VQT42" s="6"/>
      <c r="VQU42" s="6"/>
      <c r="VRB42" s="6"/>
      <c r="VRC42" s="6"/>
      <c r="VRJ42" s="6"/>
      <c r="VRK42" s="6"/>
      <c r="VRR42" s="6"/>
      <c r="VRS42" s="6"/>
      <c r="VRZ42" s="6"/>
      <c r="VSA42" s="6"/>
      <c r="VSH42" s="6"/>
      <c r="VSI42" s="6"/>
      <c r="VSP42" s="6"/>
      <c r="VSQ42" s="6"/>
      <c r="VSX42" s="6"/>
      <c r="VSY42" s="6"/>
      <c r="VTF42" s="6"/>
      <c r="VTG42" s="6"/>
      <c r="VTN42" s="6"/>
      <c r="VTO42" s="6"/>
      <c r="VTV42" s="6"/>
      <c r="VTW42" s="6"/>
      <c r="VUD42" s="6"/>
      <c r="VUE42" s="6"/>
      <c r="VUL42" s="6"/>
      <c r="VUM42" s="6"/>
      <c r="VUT42" s="6"/>
      <c r="VUU42" s="6"/>
      <c r="VVB42" s="6"/>
      <c r="VVC42" s="6"/>
      <c r="VVJ42" s="6"/>
      <c r="VVK42" s="6"/>
      <c r="VVR42" s="6"/>
      <c r="VVS42" s="6"/>
      <c r="VVZ42" s="6"/>
      <c r="VWA42" s="6"/>
      <c r="VWH42" s="6"/>
      <c r="VWI42" s="6"/>
      <c r="VWP42" s="6"/>
      <c r="VWQ42" s="6"/>
      <c r="VWX42" s="6"/>
      <c r="VWY42" s="6"/>
      <c r="VXF42" s="6"/>
      <c r="VXG42" s="6"/>
      <c r="VXN42" s="6"/>
      <c r="VXO42" s="6"/>
      <c r="VXV42" s="6"/>
      <c r="VXW42" s="6"/>
      <c r="VYD42" s="6"/>
      <c r="VYE42" s="6"/>
      <c r="VYL42" s="6"/>
      <c r="VYM42" s="6"/>
      <c r="VYT42" s="6"/>
      <c r="VYU42" s="6"/>
      <c r="VZB42" s="6"/>
      <c r="VZC42" s="6"/>
      <c r="VZJ42" s="6"/>
      <c r="VZK42" s="6"/>
      <c r="VZR42" s="6"/>
      <c r="VZS42" s="6"/>
      <c r="VZZ42" s="6"/>
      <c r="WAA42" s="6"/>
      <c r="WAH42" s="6"/>
      <c r="WAI42" s="6"/>
      <c r="WAP42" s="6"/>
      <c r="WAQ42" s="6"/>
      <c r="WAX42" s="6"/>
      <c r="WAY42" s="6"/>
      <c r="WBF42" s="6"/>
      <c r="WBG42" s="6"/>
      <c r="WBN42" s="6"/>
      <c r="WBO42" s="6"/>
      <c r="WBV42" s="6"/>
      <c r="WBW42" s="6"/>
      <c r="WCD42" s="6"/>
      <c r="WCE42" s="6"/>
      <c r="WCL42" s="6"/>
      <c r="WCM42" s="6"/>
      <c r="WCT42" s="6"/>
      <c r="WCU42" s="6"/>
      <c r="WDB42" s="6"/>
      <c r="WDC42" s="6"/>
      <c r="WDJ42" s="6"/>
      <c r="WDK42" s="6"/>
      <c r="WDR42" s="6"/>
      <c r="WDS42" s="6"/>
      <c r="WDZ42" s="6"/>
      <c r="WEA42" s="6"/>
      <c r="WEH42" s="6"/>
      <c r="WEI42" s="6"/>
      <c r="WEP42" s="6"/>
      <c r="WEQ42" s="6"/>
      <c r="WEX42" s="6"/>
      <c r="WEY42" s="6"/>
      <c r="WFF42" s="6"/>
      <c r="WFG42" s="6"/>
      <c r="WFN42" s="6"/>
      <c r="WFO42" s="6"/>
      <c r="WFV42" s="6"/>
      <c r="WFW42" s="6"/>
      <c r="WGD42" s="6"/>
      <c r="WGE42" s="6"/>
      <c r="WGL42" s="6"/>
      <c r="WGM42" s="6"/>
      <c r="WGT42" s="6"/>
      <c r="WGU42" s="6"/>
      <c r="WHB42" s="6"/>
      <c r="WHC42" s="6"/>
      <c r="WHJ42" s="6"/>
      <c r="WHK42" s="6"/>
      <c r="WHR42" s="6"/>
      <c r="WHS42" s="6"/>
      <c r="WHZ42" s="6"/>
      <c r="WIA42" s="6"/>
      <c r="WIH42" s="6"/>
      <c r="WII42" s="6"/>
      <c r="WIP42" s="6"/>
      <c r="WIQ42" s="6"/>
      <c r="WIX42" s="6"/>
      <c r="WIY42" s="6"/>
      <c r="WJF42" s="6"/>
      <c r="WJG42" s="6"/>
      <c r="WJN42" s="6"/>
      <c r="WJO42" s="6"/>
      <c r="WJV42" s="6"/>
      <c r="WJW42" s="6"/>
      <c r="WKD42" s="6"/>
      <c r="WKE42" s="6"/>
      <c r="WKL42" s="6"/>
      <c r="WKM42" s="6"/>
      <c r="WKT42" s="6"/>
      <c r="WKU42" s="6"/>
      <c r="WLB42" s="6"/>
      <c r="WLC42" s="6"/>
      <c r="WLJ42" s="6"/>
      <c r="WLK42" s="6"/>
      <c r="WLR42" s="6"/>
      <c r="WLS42" s="6"/>
      <c r="WLZ42" s="6"/>
      <c r="WMA42" s="6"/>
      <c r="WMH42" s="6"/>
      <c r="WMI42" s="6"/>
      <c r="WMP42" s="6"/>
      <c r="WMQ42" s="6"/>
      <c r="WMX42" s="6"/>
      <c r="WMY42" s="6"/>
      <c r="WNF42" s="6"/>
      <c r="WNG42" s="6"/>
      <c r="WNN42" s="6"/>
      <c r="WNO42" s="6"/>
      <c r="WNV42" s="6"/>
      <c r="WNW42" s="6"/>
      <c r="WOD42" s="6"/>
      <c r="WOE42" s="6"/>
      <c r="WOL42" s="6"/>
      <c r="WOM42" s="6"/>
      <c r="WOT42" s="6"/>
      <c r="WOU42" s="6"/>
      <c r="WPB42" s="6"/>
      <c r="WPC42" s="6"/>
      <c r="WPJ42" s="6"/>
      <c r="WPK42" s="6"/>
      <c r="WPR42" s="6"/>
      <c r="WPS42" s="6"/>
      <c r="WPZ42" s="6"/>
      <c r="WQA42" s="6"/>
      <c r="WQH42" s="6"/>
      <c r="WQI42" s="6"/>
      <c r="WQP42" s="6"/>
      <c r="WQQ42" s="6"/>
      <c r="WQX42" s="6"/>
      <c r="WQY42" s="6"/>
      <c r="WRF42" s="6"/>
      <c r="WRG42" s="6"/>
      <c r="WRN42" s="6"/>
      <c r="WRO42" s="6"/>
      <c r="WRV42" s="6"/>
      <c r="WRW42" s="6"/>
      <c r="WSD42" s="6"/>
      <c r="WSE42" s="6"/>
      <c r="WSL42" s="6"/>
      <c r="WSM42" s="6"/>
      <c r="WST42" s="6"/>
      <c r="WSU42" s="6"/>
      <c r="WTB42" s="6"/>
      <c r="WTC42" s="6"/>
      <c r="WTJ42" s="6"/>
      <c r="WTK42" s="6"/>
      <c r="WTR42" s="6"/>
      <c r="WTS42" s="6"/>
      <c r="WTZ42" s="6"/>
      <c r="WUA42" s="6"/>
      <c r="WUH42" s="6"/>
      <c r="WUI42" s="6"/>
      <c r="WUP42" s="6"/>
      <c r="WUQ42" s="6"/>
      <c r="WUX42" s="6"/>
      <c r="WUY42" s="6"/>
      <c r="WVF42" s="6"/>
      <c r="WVG42" s="6"/>
      <c r="WVN42" s="6"/>
      <c r="WVO42" s="6"/>
      <c r="WVV42" s="6"/>
      <c r="WVW42" s="6"/>
      <c r="WWD42" s="6"/>
      <c r="WWE42" s="6"/>
      <c r="WWL42" s="6"/>
      <c r="WWM42" s="6"/>
      <c r="WWT42" s="6"/>
      <c r="WWU42" s="6"/>
      <c r="WXB42" s="6"/>
      <c r="WXC42" s="6"/>
      <c r="WXJ42" s="6"/>
      <c r="WXK42" s="6"/>
      <c r="WXR42" s="6"/>
      <c r="WXS42" s="6"/>
      <c r="WXZ42" s="6"/>
      <c r="WYA42" s="6"/>
      <c r="WYH42" s="6"/>
      <c r="WYI42" s="6"/>
      <c r="WYP42" s="6"/>
      <c r="WYQ42" s="6"/>
      <c r="WYX42" s="6"/>
      <c r="WYY42" s="6"/>
      <c r="WZF42" s="6"/>
      <c r="WZG42" s="6"/>
      <c r="WZN42" s="6"/>
      <c r="WZO42" s="6"/>
      <c r="WZV42" s="6"/>
      <c r="WZW42" s="6"/>
      <c r="XAD42" s="6"/>
      <c r="XAE42" s="6"/>
      <c r="XAL42" s="6"/>
      <c r="XAM42" s="6"/>
      <c r="XAT42" s="6"/>
      <c r="XAU42" s="6"/>
      <c r="XBB42" s="6"/>
      <c r="XBC42" s="6"/>
      <c r="XBJ42" s="6"/>
      <c r="XBK42" s="6"/>
      <c r="XBR42" s="6"/>
      <c r="XBS42" s="6"/>
      <c r="XBZ42" s="6"/>
      <c r="XCA42" s="6"/>
      <c r="XCH42" s="6"/>
      <c r="XCI42" s="6"/>
      <c r="XCP42" s="6"/>
      <c r="XCQ42" s="6"/>
      <c r="XCX42" s="6"/>
      <c r="XCY42" s="6"/>
      <c r="XDF42" s="6"/>
      <c r="XDG42" s="6"/>
      <c r="XDN42" s="6"/>
      <c r="XDO42" s="6"/>
      <c r="XDV42" s="6"/>
      <c r="XDW42" s="6"/>
      <c r="XED42" s="6"/>
      <c r="XEE42" s="6"/>
      <c r="XEL42" s="6"/>
      <c r="XEM42" s="6"/>
      <c r="XET42" s="6"/>
      <c r="XEU42" s="6"/>
      <c r="XFB42" s="6"/>
      <c r="XFC42" s="6"/>
    </row>
    <row r="43" spans="1:1023 1030:2047 2054:3071 3078:4095 4102:5119 5126:6143 6150:7167 7174:8191 8198:9215 9222:10239 10246:11263 11270:12287 12294:13311 13318:14335 14342:15359 15366:16383">
      <c r="A43" t="s">
        <v>24</v>
      </c>
      <c r="B43" t="s">
        <v>208</v>
      </c>
      <c r="C43" s="11">
        <v>7216</v>
      </c>
      <c r="D43" t="s">
        <v>206</v>
      </c>
      <c r="E43" t="s">
        <v>620</v>
      </c>
      <c r="F43">
        <v>0.32</v>
      </c>
      <c r="G43" s="6">
        <v>7.23</v>
      </c>
      <c r="H43" s="6">
        <f t="shared" si="1"/>
        <v>2.3136000000000001</v>
      </c>
      <c r="I43" t="s">
        <v>14</v>
      </c>
    </row>
    <row r="44" spans="1:1023 1030:2047 2054:3071 3078:4095 4102:5119 5126:6143 6150:7167 7174:8191 8198:9215 9222:10239 10246:11263 11270:12287 12294:13311 13318:14335 14342:15359 15366:16383">
      <c r="A44" t="s">
        <v>24</v>
      </c>
      <c r="B44" t="s">
        <v>621</v>
      </c>
      <c r="C44" s="11">
        <v>628915082579</v>
      </c>
      <c r="D44" t="s">
        <v>128</v>
      </c>
      <c r="E44" t="s">
        <v>310</v>
      </c>
      <c r="F44">
        <v>1</v>
      </c>
      <c r="G44" s="6">
        <v>3.97</v>
      </c>
      <c r="H44" s="6">
        <f t="shared" si="1"/>
        <v>3.97</v>
      </c>
      <c r="I44" t="s">
        <v>14</v>
      </c>
    </row>
    <row r="45" spans="1:1023 1030:2047 2054:3071 3078:4095 4102:5119 5126:6143 6150:7167 7174:8191 8198:9215 9222:10239 10246:11263 11270:12287 12294:13311 13318:14335 14342:15359 15366:16383">
      <c r="A45" t="s">
        <v>24</v>
      </c>
      <c r="B45" t="s">
        <v>622</v>
      </c>
      <c r="C45" s="11">
        <v>68700100451</v>
      </c>
      <c r="D45" t="s">
        <v>153</v>
      </c>
      <c r="E45" t="s">
        <v>623</v>
      </c>
      <c r="F45">
        <v>1</v>
      </c>
      <c r="G45" s="6">
        <f>3.38+0.03+0.1</f>
        <v>3.51</v>
      </c>
      <c r="H45" s="6">
        <f t="shared" si="1"/>
        <v>3.51</v>
      </c>
      <c r="I45" t="s">
        <v>14</v>
      </c>
    </row>
    <row r="46" spans="1:1023 1030:2047 2054:3071 3078:4095 4102:5119 5126:6143 6150:7167 7174:8191 8198:9215 9222:10239 10246:11263 11270:12287 12294:13311 13318:14335 14342:15359 15366:16383">
      <c r="A46" t="s">
        <v>24</v>
      </c>
      <c r="B46" t="s">
        <v>550</v>
      </c>
      <c r="C46" s="11">
        <v>68200869278</v>
      </c>
      <c r="D46" t="s">
        <v>624</v>
      </c>
      <c r="E46" t="s">
        <v>542</v>
      </c>
      <c r="F46">
        <v>1</v>
      </c>
      <c r="G46" s="6">
        <v>11.97</v>
      </c>
      <c r="H46" s="6">
        <f t="shared" si="1"/>
        <v>11.97</v>
      </c>
      <c r="I46" t="s">
        <v>14</v>
      </c>
    </row>
    <row r="47" spans="1:1023 1030:2047 2054:3071 3078:4095 4102:5119 5126:6143 6150:7167 7174:8191 8198:9215 9222:10239 10246:11263 11270:12287 12294:13311 13318:14335 14342:15359 15366:16383">
      <c r="A47" t="s">
        <v>24</v>
      </c>
      <c r="B47" t="s">
        <v>574</v>
      </c>
      <c r="C47" s="11">
        <v>628915173475</v>
      </c>
      <c r="D47" t="s">
        <v>128</v>
      </c>
      <c r="E47" t="s">
        <v>573</v>
      </c>
      <c r="F47">
        <v>1</v>
      </c>
      <c r="G47" s="6">
        <v>8.27</v>
      </c>
      <c r="H47" s="6">
        <f t="shared" si="1"/>
        <v>8.27</v>
      </c>
      <c r="I47" t="s">
        <v>14</v>
      </c>
    </row>
    <row r="48" spans="1:1023 1030:2047 2054:3071 3078:4095 4102:5119 5126:6143 6150:7167 7174:8191 8198:9215 9222:10239 10246:11263 11270:12287 12294:13311 13318:14335 14342:15359 15366:16383">
      <c r="A48" t="s">
        <v>24</v>
      </c>
      <c r="B48" t="s">
        <v>625</v>
      </c>
      <c r="C48" s="11">
        <v>68700106361</v>
      </c>
      <c r="D48" t="s">
        <v>626</v>
      </c>
      <c r="E48" t="s">
        <v>627</v>
      </c>
      <c r="F48">
        <v>1</v>
      </c>
      <c r="G48" s="6">
        <f>2.97+0.36+0.6</f>
        <v>3.93</v>
      </c>
      <c r="H48" s="6">
        <f t="shared" si="1"/>
        <v>3.93</v>
      </c>
      <c r="I48" t="s">
        <v>14</v>
      </c>
    </row>
    <row r="49" spans="1:9">
      <c r="A49" t="s">
        <v>24</v>
      </c>
      <c r="B49" t="s">
        <v>248</v>
      </c>
      <c r="C49" s="11">
        <v>628915013498</v>
      </c>
      <c r="D49" t="s">
        <v>128</v>
      </c>
      <c r="E49" t="s">
        <v>328</v>
      </c>
      <c r="F49">
        <v>2</v>
      </c>
      <c r="G49" s="6">
        <v>4.6399999999999997</v>
      </c>
      <c r="H49" s="6">
        <f t="shared" si="1"/>
        <v>9.2799999999999994</v>
      </c>
      <c r="I49" t="s">
        <v>14</v>
      </c>
    </row>
    <row r="50" spans="1:9">
      <c r="A50" t="s">
        <v>24</v>
      </c>
      <c r="B50" t="s">
        <v>378</v>
      </c>
      <c r="C50" s="11">
        <v>6957278706278</v>
      </c>
      <c r="D50" t="s">
        <v>361</v>
      </c>
      <c r="E50" t="s">
        <v>628</v>
      </c>
      <c r="F50">
        <v>1</v>
      </c>
      <c r="G50" s="6">
        <v>8.9700000000000006</v>
      </c>
      <c r="H50" s="6">
        <f t="shared" si="1"/>
        <v>8.9700000000000006</v>
      </c>
      <c r="I50" t="s">
        <v>14</v>
      </c>
    </row>
    <row r="51" spans="1:9">
      <c r="A51" t="s">
        <v>24</v>
      </c>
      <c r="B51" t="s">
        <v>232</v>
      </c>
      <c r="C51" s="11">
        <v>37000851455</v>
      </c>
      <c r="D51" t="s">
        <v>629</v>
      </c>
      <c r="E51" t="s">
        <v>630</v>
      </c>
      <c r="F51">
        <v>1</v>
      </c>
      <c r="G51" s="6">
        <v>2.97</v>
      </c>
      <c r="H51" s="6">
        <f t="shared" si="1"/>
        <v>2.97</v>
      </c>
      <c r="I51" t="s">
        <v>14</v>
      </c>
    </row>
    <row r="52" spans="1:9">
      <c r="A52" t="s">
        <v>24</v>
      </c>
      <c r="B52" t="s">
        <v>631</v>
      </c>
      <c r="C52" s="11">
        <v>681131052078</v>
      </c>
      <c r="D52" t="s">
        <v>233</v>
      </c>
      <c r="E52" t="s">
        <v>632</v>
      </c>
      <c r="F52">
        <v>1</v>
      </c>
      <c r="G52" s="6">
        <v>3.88</v>
      </c>
      <c r="H52" s="6">
        <f t="shared" si="1"/>
        <v>3.88</v>
      </c>
      <c r="I52" t="s">
        <v>14</v>
      </c>
    </row>
    <row r="53" spans="1:9">
      <c r="A53" t="s">
        <v>24</v>
      </c>
      <c r="B53" t="s">
        <v>633</v>
      </c>
      <c r="C53" s="11">
        <v>69052482745</v>
      </c>
      <c r="D53" t="s">
        <v>93</v>
      </c>
      <c r="E53" t="s">
        <v>284</v>
      </c>
      <c r="F53">
        <v>1</v>
      </c>
      <c r="G53" s="6">
        <v>9.9700000000000006</v>
      </c>
      <c r="H53" s="6">
        <f t="shared" si="1"/>
        <v>9.9700000000000006</v>
      </c>
      <c r="I53" t="s">
        <v>14</v>
      </c>
    </row>
    <row r="54" spans="1:9">
      <c r="A54" t="s">
        <v>24</v>
      </c>
      <c r="B54" t="s">
        <v>634</v>
      </c>
      <c r="C54" s="11">
        <v>69052313353</v>
      </c>
      <c r="D54" t="s">
        <v>93</v>
      </c>
      <c r="E54" t="s">
        <v>284</v>
      </c>
      <c r="F54">
        <v>1</v>
      </c>
      <c r="G54" s="6">
        <v>9.9700000000000006</v>
      </c>
      <c r="H54" s="6">
        <f t="shared" si="1"/>
        <v>9.9700000000000006</v>
      </c>
      <c r="I54" t="s">
        <v>14</v>
      </c>
    </row>
    <row r="55" spans="1:9">
      <c r="A55" t="s">
        <v>24</v>
      </c>
      <c r="B55" t="s">
        <v>635</v>
      </c>
      <c r="C55" s="11">
        <v>681131862882</v>
      </c>
      <c r="D55" t="s">
        <v>128</v>
      </c>
      <c r="E55" t="s">
        <v>288</v>
      </c>
      <c r="F55">
        <v>1</v>
      </c>
      <c r="G55" s="6">
        <v>4.97</v>
      </c>
      <c r="H55" s="6">
        <f t="shared" si="1"/>
        <v>4.97</v>
      </c>
      <c r="I55" t="s">
        <v>14</v>
      </c>
    </row>
    <row r="56" spans="1:9">
      <c r="A56" t="s">
        <v>24</v>
      </c>
      <c r="B56" t="s">
        <v>636</v>
      </c>
      <c r="C56" s="11">
        <v>25695902422</v>
      </c>
      <c r="D56" t="s">
        <v>637</v>
      </c>
      <c r="E56" t="s">
        <v>638</v>
      </c>
      <c r="F56">
        <v>1</v>
      </c>
      <c r="G56" s="6">
        <v>17.97</v>
      </c>
      <c r="H56" s="6">
        <f t="shared" si="1"/>
        <v>17.97</v>
      </c>
      <c r="I56" t="s">
        <v>14</v>
      </c>
    </row>
    <row r="57" spans="1:9">
      <c r="A57" t="s">
        <v>24</v>
      </c>
      <c r="B57" t="s">
        <v>197</v>
      </c>
      <c r="D57" t="s">
        <v>24</v>
      </c>
      <c r="E57" t="s">
        <v>12</v>
      </c>
      <c r="F57">
        <v>10</v>
      </c>
      <c r="G57" s="6">
        <v>0.05</v>
      </c>
      <c r="H57" s="6">
        <f t="shared" si="1"/>
        <v>0.5</v>
      </c>
      <c r="I57" t="s">
        <v>14</v>
      </c>
    </row>
    <row r="58" spans="1:9">
      <c r="A58" t="s">
        <v>24</v>
      </c>
      <c r="B58" t="s">
        <v>23</v>
      </c>
      <c r="C58" s="11"/>
      <c r="D58" t="s">
        <v>12</v>
      </c>
      <c r="E58" t="s">
        <v>12</v>
      </c>
      <c r="F58" s="5">
        <v>0.05</v>
      </c>
      <c r="G58" s="6" t="s">
        <v>12</v>
      </c>
      <c r="H58" s="6">
        <v>3.3</v>
      </c>
      <c r="I58" t="s">
        <v>14</v>
      </c>
    </row>
    <row r="59" spans="1:9">
      <c r="A59" t="s">
        <v>24</v>
      </c>
      <c r="B59" t="s">
        <v>19</v>
      </c>
      <c r="C59" s="11"/>
      <c r="D59" t="s">
        <v>12</v>
      </c>
      <c r="E59" t="s">
        <v>12</v>
      </c>
      <c r="F59" s="5">
        <v>0.06</v>
      </c>
      <c r="G59" s="6" t="s">
        <v>12</v>
      </c>
      <c r="H59" s="6">
        <v>3.64</v>
      </c>
      <c r="I59" t="s">
        <v>14</v>
      </c>
    </row>
    <row r="60" spans="1:9">
      <c r="H60" s="10">
        <f>SUM(H2:H59)</f>
        <v>327.54650000000009</v>
      </c>
      <c r="I60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"/>
  <sheetViews>
    <sheetView workbookViewId="0">
      <selection activeCell="A2" sqref="A2:XFD9"/>
    </sheetView>
  </sheetViews>
  <sheetFormatPr defaultRowHeight="15"/>
  <cols>
    <col min="1" max="1" width="16" bestFit="1" customWidth="1"/>
    <col min="2" max="2" width="31.1406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639</v>
      </c>
      <c r="B2" t="s">
        <v>640</v>
      </c>
      <c r="C2" s="11" t="s">
        <v>12</v>
      </c>
      <c r="D2" t="s">
        <v>639</v>
      </c>
      <c r="E2" t="s">
        <v>641</v>
      </c>
      <c r="F2">
        <v>1</v>
      </c>
      <c r="G2" s="6">
        <v>3.49</v>
      </c>
      <c r="H2" s="6">
        <f>G2*F2</f>
        <v>3.49</v>
      </c>
      <c r="I2" t="s">
        <v>14</v>
      </c>
    </row>
    <row r="3" spans="1:10">
      <c r="A3" t="s">
        <v>639</v>
      </c>
      <c r="B3" t="s">
        <v>642</v>
      </c>
      <c r="C3" s="11" t="s">
        <v>12</v>
      </c>
      <c r="D3" t="s">
        <v>639</v>
      </c>
      <c r="E3" t="s">
        <v>354</v>
      </c>
      <c r="F3">
        <v>1</v>
      </c>
      <c r="G3" s="6">
        <v>2.89</v>
      </c>
      <c r="H3" s="6">
        <f>G3*F3</f>
        <v>2.89</v>
      </c>
      <c r="I3" t="s">
        <v>14</v>
      </c>
    </row>
    <row r="4" spans="1:10">
      <c r="A4" t="s">
        <v>639</v>
      </c>
      <c r="B4" t="s">
        <v>643</v>
      </c>
      <c r="C4" s="11" t="s">
        <v>12</v>
      </c>
      <c r="D4" t="s">
        <v>639</v>
      </c>
      <c r="E4" t="s">
        <v>354</v>
      </c>
      <c r="F4">
        <v>1</v>
      </c>
      <c r="G4" s="6">
        <v>3.69</v>
      </c>
      <c r="H4" s="6">
        <f>G4*F4</f>
        <v>3.69</v>
      </c>
      <c r="I4" t="s">
        <v>14</v>
      </c>
    </row>
    <row r="5" spans="1:10">
      <c r="A5" t="s">
        <v>639</v>
      </c>
      <c r="B5" t="s">
        <v>644</v>
      </c>
      <c r="C5" s="11" t="s">
        <v>12</v>
      </c>
      <c r="D5" t="s">
        <v>639</v>
      </c>
      <c r="E5" t="s">
        <v>645</v>
      </c>
      <c r="F5">
        <v>1</v>
      </c>
      <c r="G5" s="6">
        <v>10.69</v>
      </c>
      <c r="H5" s="6">
        <f>G5*F5</f>
        <v>10.69</v>
      </c>
      <c r="I5" t="s">
        <v>14</v>
      </c>
    </row>
    <row r="6" spans="1:10">
      <c r="A6" t="s">
        <v>639</v>
      </c>
      <c r="B6" t="s">
        <v>646</v>
      </c>
      <c r="C6" s="11" t="s">
        <v>12</v>
      </c>
      <c r="D6" t="s">
        <v>639</v>
      </c>
      <c r="E6" t="s">
        <v>647</v>
      </c>
      <c r="F6">
        <v>1</v>
      </c>
      <c r="G6" s="6">
        <v>8.99</v>
      </c>
      <c r="H6" s="6">
        <f>G6*F6</f>
        <v>8.99</v>
      </c>
      <c r="I6" t="s">
        <v>14</v>
      </c>
    </row>
    <row r="7" spans="1:10">
      <c r="A7" t="s">
        <v>639</v>
      </c>
      <c r="B7" t="s">
        <v>23</v>
      </c>
      <c r="C7" s="11"/>
      <c r="D7" t="s">
        <v>12</v>
      </c>
      <c r="E7" t="s">
        <v>12</v>
      </c>
      <c r="F7" s="5">
        <v>0.05</v>
      </c>
      <c r="G7" s="6" t="s">
        <v>12</v>
      </c>
      <c r="H7" s="6">
        <v>1.49</v>
      </c>
      <c r="I7" t="s">
        <v>14</v>
      </c>
    </row>
    <row r="8" spans="1:10">
      <c r="A8" t="s">
        <v>639</v>
      </c>
      <c r="B8" t="s">
        <v>19</v>
      </c>
      <c r="C8" s="11"/>
      <c r="D8" t="s">
        <v>12</v>
      </c>
      <c r="E8" t="s">
        <v>12</v>
      </c>
      <c r="F8" s="5">
        <v>0.06</v>
      </c>
      <c r="G8" s="6" t="s">
        <v>12</v>
      </c>
      <c r="H8" s="6">
        <v>1.79</v>
      </c>
      <c r="I8" t="s">
        <v>14</v>
      </c>
    </row>
    <row r="9" spans="1:10">
      <c r="H9" s="10">
        <f>SUM(H2:H8)</f>
        <v>33.03</v>
      </c>
      <c r="I9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9"/>
  <sheetViews>
    <sheetView workbookViewId="0">
      <selection activeCell="A11" sqref="A11:XFD11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6.5703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474</v>
      </c>
      <c r="C2" s="11">
        <v>68700011016</v>
      </c>
      <c r="D2" t="s">
        <v>153</v>
      </c>
      <c r="E2" t="s">
        <v>383</v>
      </c>
      <c r="F2">
        <v>1</v>
      </c>
      <c r="G2" s="6">
        <f>4.58+0.06+0.25</f>
        <v>4.8899999999999997</v>
      </c>
      <c r="H2" s="6">
        <f t="shared" ref="H2:H26" si="0">G2*F2</f>
        <v>4.8899999999999997</v>
      </c>
      <c r="I2" t="s">
        <v>14</v>
      </c>
    </row>
    <row r="3" spans="1:10">
      <c r="A3" t="s">
        <v>24</v>
      </c>
      <c r="B3" t="s">
        <v>25</v>
      </c>
      <c r="C3" s="11">
        <v>4430</v>
      </c>
      <c r="D3" t="s">
        <v>12</v>
      </c>
      <c r="E3" t="s">
        <v>354</v>
      </c>
      <c r="F3">
        <v>1</v>
      </c>
      <c r="G3" s="6">
        <v>3.47</v>
      </c>
      <c r="H3" s="6">
        <f t="shared" si="0"/>
        <v>3.47</v>
      </c>
      <c r="I3" t="s">
        <v>14</v>
      </c>
    </row>
    <row r="4" spans="1:10">
      <c r="A4" t="s">
        <v>24</v>
      </c>
      <c r="B4" t="s">
        <v>250</v>
      </c>
      <c r="C4">
        <v>55000406529</v>
      </c>
      <c r="D4" t="s">
        <v>419</v>
      </c>
      <c r="E4" t="s">
        <v>420</v>
      </c>
      <c r="F4">
        <v>1</v>
      </c>
      <c r="G4" s="6">
        <v>9.9700000000000006</v>
      </c>
      <c r="H4" s="6">
        <f t="shared" si="0"/>
        <v>9.9700000000000006</v>
      </c>
      <c r="I4" t="s">
        <v>14</v>
      </c>
    </row>
    <row r="5" spans="1:10">
      <c r="A5" t="s">
        <v>24</v>
      </c>
      <c r="B5" t="s">
        <v>210</v>
      </c>
      <c r="C5">
        <v>62847210042</v>
      </c>
      <c r="D5" t="s">
        <v>211</v>
      </c>
      <c r="E5" t="s">
        <v>425</v>
      </c>
      <c r="F5">
        <v>1</v>
      </c>
      <c r="G5" s="6">
        <v>4.82</v>
      </c>
      <c r="H5" s="6">
        <f t="shared" si="0"/>
        <v>4.82</v>
      </c>
      <c r="I5" t="s">
        <v>14</v>
      </c>
    </row>
    <row r="6" spans="1:10">
      <c r="A6" t="s">
        <v>24</v>
      </c>
      <c r="B6" t="s">
        <v>268</v>
      </c>
      <c r="C6" s="11">
        <v>4011</v>
      </c>
      <c r="D6" t="s">
        <v>269</v>
      </c>
      <c r="E6" t="s">
        <v>648</v>
      </c>
      <c r="F6">
        <v>2.2549999999999999</v>
      </c>
      <c r="G6" s="6">
        <v>1.7</v>
      </c>
      <c r="H6" s="6">
        <f t="shared" si="0"/>
        <v>3.8334999999999999</v>
      </c>
      <c r="I6" t="s">
        <v>14</v>
      </c>
    </row>
    <row r="7" spans="1:10">
      <c r="A7" t="s">
        <v>24</v>
      </c>
      <c r="B7" t="s">
        <v>649</v>
      </c>
      <c r="C7" s="11">
        <v>628915364064</v>
      </c>
      <c r="D7" t="s">
        <v>233</v>
      </c>
      <c r="E7" t="s">
        <v>650</v>
      </c>
      <c r="F7">
        <v>1</v>
      </c>
      <c r="G7" s="6">
        <v>1.98</v>
      </c>
      <c r="H7" s="6">
        <f t="shared" si="0"/>
        <v>1.98</v>
      </c>
      <c r="I7" t="s">
        <v>14</v>
      </c>
    </row>
    <row r="8" spans="1:10">
      <c r="A8" t="s">
        <v>24</v>
      </c>
      <c r="B8" t="s">
        <v>521</v>
      </c>
      <c r="C8" s="11">
        <v>37867501449</v>
      </c>
      <c r="D8" t="s">
        <v>233</v>
      </c>
      <c r="E8" t="s">
        <v>522</v>
      </c>
      <c r="F8">
        <v>1</v>
      </c>
      <c r="G8" s="6">
        <v>4.9400000000000004</v>
      </c>
      <c r="H8" s="6">
        <f t="shared" si="0"/>
        <v>4.9400000000000004</v>
      </c>
      <c r="I8" t="s">
        <v>14</v>
      </c>
    </row>
    <row r="9" spans="1:10">
      <c r="A9" t="s">
        <v>24</v>
      </c>
      <c r="B9" t="s">
        <v>651</v>
      </c>
      <c r="C9" s="11">
        <v>55437604864</v>
      </c>
      <c r="D9" t="s">
        <v>652</v>
      </c>
      <c r="E9" t="s">
        <v>653</v>
      </c>
      <c r="F9">
        <v>1</v>
      </c>
      <c r="G9" s="6">
        <v>10.97</v>
      </c>
      <c r="H9" s="6">
        <f t="shared" si="0"/>
        <v>10.97</v>
      </c>
      <c r="I9" t="s">
        <v>14</v>
      </c>
    </row>
    <row r="10" spans="1:10">
      <c r="A10" t="s">
        <v>24</v>
      </c>
      <c r="B10" t="s">
        <v>232</v>
      </c>
      <c r="C10" s="11">
        <v>37000851455</v>
      </c>
      <c r="D10" t="s">
        <v>629</v>
      </c>
      <c r="E10" t="s">
        <v>630</v>
      </c>
      <c r="F10">
        <v>3</v>
      </c>
      <c r="G10" s="6">
        <v>2.97</v>
      </c>
      <c r="H10" s="6">
        <f t="shared" si="0"/>
        <v>8.91</v>
      </c>
      <c r="I10" t="s">
        <v>14</v>
      </c>
    </row>
    <row r="11" spans="1:10">
      <c r="A11" t="s">
        <v>24</v>
      </c>
      <c r="B11" t="s">
        <v>654</v>
      </c>
      <c r="C11" s="11">
        <v>681131518598</v>
      </c>
      <c r="D11" t="s">
        <v>128</v>
      </c>
      <c r="E11" t="s">
        <v>655</v>
      </c>
      <c r="F11">
        <v>1</v>
      </c>
      <c r="G11" s="6">
        <v>7.97</v>
      </c>
      <c r="H11" s="6">
        <f t="shared" si="0"/>
        <v>7.97</v>
      </c>
      <c r="I11" t="s">
        <v>14</v>
      </c>
    </row>
    <row r="12" spans="1:10">
      <c r="A12" t="s">
        <v>24</v>
      </c>
      <c r="B12" t="s">
        <v>450</v>
      </c>
      <c r="C12" s="11">
        <v>603084463381</v>
      </c>
      <c r="D12" t="s">
        <v>451</v>
      </c>
      <c r="E12" t="s">
        <v>452</v>
      </c>
      <c r="F12">
        <v>1</v>
      </c>
      <c r="G12" s="6">
        <v>4.46</v>
      </c>
      <c r="H12" s="6">
        <f t="shared" si="0"/>
        <v>4.46</v>
      </c>
      <c r="I12" t="s">
        <v>14</v>
      </c>
    </row>
    <row r="13" spans="1:10">
      <c r="A13" t="s">
        <v>24</v>
      </c>
      <c r="B13" t="s">
        <v>473</v>
      </c>
      <c r="C13" s="11">
        <v>68700308093</v>
      </c>
      <c r="D13" t="s">
        <v>156</v>
      </c>
      <c r="E13" t="s">
        <v>384</v>
      </c>
      <c r="F13">
        <v>2</v>
      </c>
      <c r="G13" s="6">
        <f>4.97+0.06+0.25</f>
        <v>5.2799999999999994</v>
      </c>
      <c r="H13" s="6">
        <f t="shared" si="0"/>
        <v>10.559999999999999</v>
      </c>
      <c r="I13" t="s">
        <v>14</v>
      </c>
    </row>
    <row r="14" spans="1:10">
      <c r="A14" t="s">
        <v>24</v>
      </c>
      <c r="B14" t="s">
        <v>656</v>
      </c>
      <c r="C14" s="11">
        <v>885967206357</v>
      </c>
      <c r="D14" t="s">
        <v>657</v>
      </c>
      <c r="E14" t="s">
        <v>299</v>
      </c>
      <c r="F14">
        <v>1</v>
      </c>
      <c r="G14" s="6">
        <v>3.28</v>
      </c>
      <c r="H14" s="6">
        <f t="shared" si="0"/>
        <v>3.28</v>
      </c>
      <c r="I14" t="s">
        <v>14</v>
      </c>
    </row>
    <row r="15" spans="1:10">
      <c r="A15" t="s">
        <v>24</v>
      </c>
      <c r="B15" t="s">
        <v>656</v>
      </c>
      <c r="C15" s="11">
        <v>628915084788</v>
      </c>
      <c r="D15" t="s">
        <v>128</v>
      </c>
      <c r="E15" t="s">
        <v>658</v>
      </c>
      <c r="F15">
        <v>1</v>
      </c>
      <c r="G15" s="6">
        <v>1.97</v>
      </c>
      <c r="H15" s="6">
        <f t="shared" si="0"/>
        <v>1.97</v>
      </c>
      <c r="I15" t="s">
        <v>14</v>
      </c>
    </row>
    <row r="16" spans="1:10">
      <c r="A16" t="s">
        <v>24</v>
      </c>
      <c r="B16" t="s">
        <v>659</v>
      </c>
      <c r="C16" s="11">
        <v>59631759337</v>
      </c>
      <c r="D16" t="s">
        <v>660</v>
      </c>
      <c r="E16" t="s">
        <v>661</v>
      </c>
      <c r="F16">
        <v>1</v>
      </c>
      <c r="G16" s="6">
        <v>3.97</v>
      </c>
      <c r="H16" s="6">
        <f t="shared" si="0"/>
        <v>3.97</v>
      </c>
      <c r="I16" t="s">
        <v>14</v>
      </c>
    </row>
    <row r="17" spans="1:9">
      <c r="A17" t="s">
        <v>24</v>
      </c>
      <c r="B17" t="s">
        <v>662</v>
      </c>
      <c r="C17" s="11">
        <v>59600070548</v>
      </c>
      <c r="D17" t="s">
        <v>663</v>
      </c>
      <c r="E17" t="s">
        <v>286</v>
      </c>
      <c r="F17">
        <v>1</v>
      </c>
      <c r="G17" s="6">
        <f xml:space="preserve"> 1.47+0.06+0.25</f>
        <v>1.78</v>
      </c>
      <c r="H17" s="6">
        <f t="shared" si="0"/>
        <v>1.78</v>
      </c>
      <c r="I17" t="s">
        <v>14</v>
      </c>
    </row>
    <row r="18" spans="1:9">
      <c r="A18" t="s">
        <v>24</v>
      </c>
      <c r="B18" t="s">
        <v>662</v>
      </c>
      <c r="C18" s="11">
        <v>59600070173</v>
      </c>
      <c r="D18" t="s">
        <v>145</v>
      </c>
      <c r="E18" t="s">
        <v>286</v>
      </c>
      <c r="F18">
        <v>1</v>
      </c>
      <c r="G18" s="6">
        <f xml:space="preserve"> 1.47+0.03+0.1</f>
        <v>1.6</v>
      </c>
      <c r="H18" s="6">
        <f t="shared" si="0"/>
        <v>1.6</v>
      </c>
      <c r="I18" t="s">
        <v>14</v>
      </c>
    </row>
    <row r="19" spans="1:9">
      <c r="A19" t="s">
        <v>24</v>
      </c>
      <c r="B19" t="s">
        <v>441</v>
      </c>
      <c r="C19" s="11">
        <v>83900006365</v>
      </c>
      <c r="D19" t="s">
        <v>442</v>
      </c>
      <c r="E19" t="s">
        <v>286</v>
      </c>
      <c r="F19">
        <v>2</v>
      </c>
      <c r="G19" s="6">
        <f>1.47+0.03+0.1</f>
        <v>1.6</v>
      </c>
      <c r="H19" s="6">
        <f t="shared" si="0"/>
        <v>3.2</v>
      </c>
      <c r="I19" t="s">
        <v>14</v>
      </c>
    </row>
    <row r="20" spans="1:9">
      <c r="A20" t="s">
        <v>24</v>
      </c>
      <c r="B20" t="s">
        <v>603</v>
      </c>
      <c r="C20" s="11">
        <v>5943207</v>
      </c>
      <c r="D20" t="s">
        <v>604</v>
      </c>
      <c r="E20" t="s">
        <v>605</v>
      </c>
      <c r="F20">
        <v>1</v>
      </c>
      <c r="G20" s="6">
        <v>3.47</v>
      </c>
      <c r="H20" s="6">
        <f t="shared" si="0"/>
        <v>3.47</v>
      </c>
      <c r="I20" t="s">
        <v>14</v>
      </c>
    </row>
    <row r="21" spans="1:9">
      <c r="A21" t="s">
        <v>24</v>
      </c>
      <c r="B21" t="s">
        <v>625</v>
      </c>
      <c r="C21" s="11">
        <v>68700106361</v>
      </c>
      <c r="D21" t="s">
        <v>626</v>
      </c>
      <c r="E21" t="s">
        <v>627</v>
      </c>
      <c r="F21">
        <v>1</v>
      </c>
      <c r="G21" s="6">
        <f>2.97+0.36+0.6</f>
        <v>3.93</v>
      </c>
      <c r="H21" s="6">
        <f t="shared" si="0"/>
        <v>3.93</v>
      </c>
      <c r="I21" t="s">
        <v>14</v>
      </c>
    </row>
    <row r="22" spans="1:9">
      <c r="A22" t="s">
        <v>24</v>
      </c>
      <c r="B22" t="s">
        <v>664</v>
      </c>
      <c r="C22" s="11">
        <v>56920023025</v>
      </c>
      <c r="D22" t="s">
        <v>665</v>
      </c>
      <c r="E22" t="s">
        <v>666</v>
      </c>
      <c r="F22">
        <v>1</v>
      </c>
      <c r="G22" s="6">
        <v>1.97</v>
      </c>
      <c r="H22" s="6">
        <f t="shared" si="0"/>
        <v>1.97</v>
      </c>
      <c r="I22" t="s">
        <v>14</v>
      </c>
    </row>
    <row r="23" spans="1:9">
      <c r="A23" t="s">
        <v>24</v>
      </c>
      <c r="B23" t="s">
        <v>248</v>
      </c>
      <c r="C23" s="11">
        <v>628915013498</v>
      </c>
      <c r="D23" t="s">
        <v>128</v>
      </c>
      <c r="E23" t="s">
        <v>328</v>
      </c>
      <c r="F23">
        <v>1</v>
      </c>
      <c r="G23" s="6">
        <v>4.6399999999999997</v>
      </c>
      <c r="H23" s="6">
        <f t="shared" si="0"/>
        <v>4.6399999999999997</v>
      </c>
      <c r="I23" t="s">
        <v>14</v>
      </c>
    </row>
    <row r="24" spans="1:9">
      <c r="A24" t="s">
        <v>24</v>
      </c>
      <c r="B24" t="s">
        <v>550</v>
      </c>
      <c r="C24" s="11">
        <v>628915173505</v>
      </c>
      <c r="D24" t="s">
        <v>128</v>
      </c>
      <c r="E24" t="s">
        <v>573</v>
      </c>
      <c r="F24">
        <v>1</v>
      </c>
      <c r="G24" s="6">
        <v>8.27</v>
      </c>
      <c r="H24" s="6">
        <f t="shared" si="0"/>
        <v>8.27</v>
      </c>
      <c r="I24" t="s">
        <v>14</v>
      </c>
    </row>
    <row r="25" spans="1:9">
      <c r="A25" t="s">
        <v>24</v>
      </c>
      <c r="B25" t="s">
        <v>633</v>
      </c>
      <c r="C25" s="11">
        <v>69052495233</v>
      </c>
      <c r="D25" t="s">
        <v>93</v>
      </c>
      <c r="E25" t="s">
        <v>667</v>
      </c>
      <c r="F25">
        <v>2</v>
      </c>
      <c r="G25" s="6">
        <v>6.97</v>
      </c>
      <c r="H25" s="6">
        <f t="shared" si="0"/>
        <v>13.94</v>
      </c>
      <c r="I25" t="s">
        <v>14</v>
      </c>
    </row>
    <row r="26" spans="1:9">
      <c r="A26" t="s">
        <v>24</v>
      </c>
      <c r="B26" t="s">
        <v>197</v>
      </c>
      <c r="D26" t="s">
        <v>24</v>
      </c>
      <c r="E26" t="s">
        <v>12</v>
      </c>
      <c r="F26">
        <v>8</v>
      </c>
      <c r="G26" s="6">
        <v>0.05</v>
      </c>
      <c r="H26" s="6">
        <f t="shared" si="0"/>
        <v>0.4</v>
      </c>
      <c r="I26" t="s">
        <v>14</v>
      </c>
    </row>
    <row r="27" spans="1:9">
      <c r="A27" t="s">
        <v>24</v>
      </c>
      <c r="B27" t="s">
        <v>23</v>
      </c>
      <c r="C27" s="11"/>
      <c r="D27" t="s">
        <v>12</v>
      </c>
      <c r="E27" t="s">
        <v>12</v>
      </c>
      <c r="F27" s="5">
        <v>0.05</v>
      </c>
      <c r="G27" s="6" t="s">
        <v>12</v>
      </c>
      <c r="H27" s="6">
        <v>1.8</v>
      </c>
      <c r="I27" t="s">
        <v>14</v>
      </c>
    </row>
    <row r="28" spans="1:9">
      <c r="A28" t="s">
        <v>24</v>
      </c>
      <c r="B28" t="s">
        <v>19</v>
      </c>
      <c r="C28" s="11"/>
      <c r="D28" t="s">
        <v>12</v>
      </c>
      <c r="E28" t="s">
        <v>12</v>
      </c>
      <c r="F28" s="5">
        <v>0.06</v>
      </c>
      <c r="G28" s="6" t="s">
        <v>12</v>
      </c>
      <c r="H28" s="6">
        <v>2.15</v>
      </c>
      <c r="I28" t="s">
        <v>14</v>
      </c>
    </row>
    <row r="29" spans="1:9">
      <c r="H29" s="10">
        <f>SUM(H2:H28)</f>
        <v>133.14350000000002</v>
      </c>
      <c r="I2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>
      <selection activeCell="A2" sqref="A2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6.5703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469</v>
      </c>
      <c r="B2" t="s">
        <v>302</v>
      </c>
      <c r="C2" s="11" t="s">
        <v>12</v>
      </c>
      <c r="D2" t="s">
        <v>668</v>
      </c>
      <c r="E2" t="s">
        <v>669</v>
      </c>
      <c r="F2">
        <v>1</v>
      </c>
      <c r="G2" s="6">
        <v>4.6900000000000004</v>
      </c>
      <c r="H2" s="6">
        <f>G2*F2</f>
        <v>4.6900000000000004</v>
      </c>
      <c r="I2" t="s">
        <v>14</v>
      </c>
    </row>
    <row r="3" spans="1:10">
      <c r="A3" t="s">
        <v>469</v>
      </c>
      <c r="B3" t="s">
        <v>670</v>
      </c>
      <c r="C3" s="11" t="s">
        <v>12</v>
      </c>
      <c r="D3" t="s">
        <v>153</v>
      </c>
      <c r="E3" t="s">
        <v>12</v>
      </c>
      <c r="F3">
        <v>1</v>
      </c>
      <c r="G3" s="6">
        <f>5.79 + 0.05 + 0.25</f>
        <v>6.09</v>
      </c>
      <c r="H3" s="6">
        <f>G3*F3</f>
        <v>6.09</v>
      </c>
      <c r="I3" t="s">
        <v>14</v>
      </c>
    </row>
    <row r="4" spans="1:10">
      <c r="A4" t="s">
        <v>469</v>
      </c>
      <c r="B4" t="s">
        <v>139</v>
      </c>
      <c r="C4" s="11" t="s">
        <v>12</v>
      </c>
      <c r="D4" t="s">
        <v>12</v>
      </c>
      <c r="E4" t="s">
        <v>12</v>
      </c>
      <c r="F4">
        <v>2</v>
      </c>
      <c r="G4" s="6">
        <v>3.99</v>
      </c>
      <c r="H4" s="6">
        <f>G4*F4</f>
        <v>7.98</v>
      </c>
      <c r="I4" t="s">
        <v>14</v>
      </c>
    </row>
    <row r="5" spans="1:10">
      <c r="A5" t="s">
        <v>469</v>
      </c>
      <c r="B5" t="s">
        <v>23</v>
      </c>
      <c r="C5" s="11"/>
      <c r="D5" t="s">
        <v>12</v>
      </c>
      <c r="E5" t="s">
        <v>12</v>
      </c>
      <c r="F5" s="5">
        <v>0.05</v>
      </c>
      <c r="G5" s="6" t="s">
        <v>12</v>
      </c>
      <c r="H5" s="6">
        <v>0.23</v>
      </c>
      <c r="I5" t="s">
        <v>14</v>
      </c>
    </row>
    <row r="6" spans="1:10">
      <c r="A6" t="s">
        <v>469</v>
      </c>
      <c r="B6" t="s">
        <v>19</v>
      </c>
      <c r="C6" s="11"/>
      <c r="D6" t="s">
        <v>12</v>
      </c>
      <c r="E6" t="s">
        <v>12</v>
      </c>
      <c r="F6" s="5">
        <v>0.06</v>
      </c>
      <c r="G6" s="6" t="s">
        <v>12</v>
      </c>
      <c r="H6" s="6">
        <v>0.28000000000000003</v>
      </c>
      <c r="I6" t="s">
        <v>14</v>
      </c>
    </row>
    <row r="7" spans="1:10">
      <c r="H7" s="10">
        <f>SUM(H2:H6)</f>
        <v>19.270000000000003</v>
      </c>
      <c r="I7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5"/>
  <sheetViews>
    <sheetView workbookViewId="0">
      <selection activeCell="A2" sqref="A2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6.5703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551</v>
      </c>
      <c r="B2" t="s">
        <v>671</v>
      </c>
      <c r="C2" s="11" t="s">
        <v>12</v>
      </c>
      <c r="D2" t="s">
        <v>12</v>
      </c>
      <c r="E2" t="s">
        <v>672</v>
      </c>
      <c r="F2">
        <v>1.109</v>
      </c>
      <c r="G2" s="6">
        <v>9.99</v>
      </c>
      <c r="H2" s="6">
        <f>G2*F2</f>
        <v>11.07891</v>
      </c>
      <c r="I2" t="s">
        <v>14</v>
      </c>
    </row>
    <row r="3" spans="1:10">
      <c r="A3" t="s">
        <v>551</v>
      </c>
      <c r="B3" t="s">
        <v>671</v>
      </c>
      <c r="C3" s="11" t="s">
        <v>12</v>
      </c>
      <c r="D3" t="s">
        <v>12</v>
      </c>
      <c r="E3" t="s">
        <v>673</v>
      </c>
      <c r="F3">
        <v>0.91100000000000003</v>
      </c>
      <c r="G3" s="6">
        <v>9.99</v>
      </c>
      <c r="H3" s="6">
        <f>G3*F3</f>
        <v>9.1008899999999997</v>
      </c>
      <c r="I3" t="s">
        <v>14</v>
      </c>
    </row>
    <row r="4" spans="1:10">
      <c r="A4" t="s">
        <v>551</v>
      </c>
      <c r="B4" t="s">
        <v>671</v>
      </c>
      <c r="C4" s="11" t="s">
        <v>12</v>
      </c>
      <c r="D4" t="s">
        <v>12</v>
      </c>
      <c r="E4" t="s">
        <v>674</v>
      </c>
      <c r="F4">
        <v>0.92700000000000005</v>
      </c>
      <c r="G4" s="6">
        <v>9.99</v>
      </c>
      <c r="H4" s="6">
        <f>G4*F4</f>
        <v>9.2607300000000006</v>
      </c>
      <c r="I4" t="s">
        <v>14</v>
      </c>
    </row>
    <row r="5" spans="1:10">
      <c r="H5" s="10">
        <f>SUM(H2:H4)</f>
        <v>29.440530000000003</v>
      </c>
      <c r="I5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FC69"/>
  <sheetViews>
    <sheetView workbookViewId="0">
      <selection activeCell="A11" sqref="A11:XFD11"/>
    </sheetView>
  </sheetViews>
  <sheetFormatPr defaultRowHeight="15"/>
  <cols>
    <col min="1" max="1" width="16" bestFit="1" customWidth="1"/>
    <col min="2" max="2" width="28.42578125" bestFit="1" customWidth="1"/>
    <col min="3" max="3" width="17" style="14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676</v>
      </c>
      <c r="C2" s="14" t="s">
        <v>677</v>
      </c>
      <c r="D2" t="s">
        <v>675</v>
      </c>
      <c r="E2" t="s">
        <v>678</v>
      </c>
      <c r="F2">
        <v>1</v>
      </c>
      <c r="G2" s="6">
        <v>120</v>
      </c>
      <c r="H2" s="6">
        <f>G2*F2</f>
        <v>120</v>
      </c>
      <c r="I2" t="s">
        <v>14</v>
      </c>
    </row>
    <row r="3" spans="1:10">
      <c r="A3" t="s">
        <v>675</v>
      </c>
      <c r="B3" t="s">
        <v>679</v>
      </c>
      <c r="D3" t="s">
        <v>12</v>
      </c>
      <c r="E3" t="s">
        <v>12</v>
      </c>
      <c r="F3" s="5" t="s">
        <v>12</v>
      </c>
      <c r="G3" s="6" t="s">
        <v>12</v>
      </c>
      <c r="H3" s="6">
        <v>6</v>
      </c>
      <c r="I3" t="s">
        <v>14</v>
      </c>
    </row>
    <row r="4" spans="1:10">
      <c r="H4" s="10">
        <f>SUM(H2:H3)</f>
        <v>126</v>
      </c>
      <c r="I4" s="28"/>
    </row>
    <row r="5" spans="1:10">
      <c r="H5" s="10"/>
      <c r="I5" s="28"/>
    </row>
    <row r="6" spans="1:10">
      <c r="A6" t="s">
        <v>675</v>
      </c>
      <c r="B6" t="s">
        <v>76</v>
      </c>
      <c r="C6" s="14">
        <v>98843031008</v>
      </c>
      <c r="D6" t="s">
        <v>680</v>
      </c>
      <c r="E6" t="s">
        <v>354</v>
      </c>
      <c r="F6">
        <v>1</v>
      </c>
      <c r="G6" s="6">
        <v>4.99</v>
      </c>
      <c r="H6" s="6">
        <f t="shared" ref="H6:H22" si="0">G6*F6</f>
        <v>4.99</v>
      </c>
      <c r="I6" t="s">
        <v>14</v>
      </c>
    </row>
    <row r="7" spans="1:10">
      <c r="A7" t="s">
        <v>675</v>
      </c>
      <c r="B7" t="s">
        <v>681</v>
      </c>
      <c r="C7" s="14" t="s">
        <v>682</v>
      </c>
      <c r="D7" t="s">
        <v>683</v>
      </c>
      <c r="E7" t="s">
        <v>605</v>
      </c>
      <c r="F7">
        <v>1</v>
      </c>
      <c r="G7" s="6">
        <v>14.49</v>
      </c>
      <c r="H7" s="6">
        <f t="shared" si="0"/>
        <v>14.49</v>
      </c>
      <c r="I7" t="s">
        <v>14</v>
      </c>
    </row>
    <row r="8" spans="1:10">
      <c r="A8" t="s">
        <v>675</v>
      </c>
      <c r="B8" t="s">
        <v>684</v>
      </c>
      <c r="C8" s="14">
        <v>58449172192</v>
      </c>
      <c r="D8" t="s">
        <v>685</v>
      </c>
      <c r="E8" t="s">
        <v>686</v>
      </c>
      <c r="F8">
        <v>1</v>
      </c>
      <c r="G8" s="6">
        <v>6.49</v>
      </c>
      <c r="H8" s="6">
        <f t="shared" si="0"/>
        <v>6.49</v>
      </c>
      <c r="I8" t="s">
        <v>14</v>
      </c>
    </row>
    <row r="9" spans="1:10">
      <c r="A9" t="s">
        <v>675</v>
      </c>
      <c r="B9" t="s">
        <v>687</v>
      </c>
      <c r="C9" s="14" t="s">
        <v>688</v>
      </c>
      <c r="D9" t="s">
        <v>689</v>
      </c>
      <c r="E9" t="s">
        <v>542</v>
      </c>
      <c r="F9">
        <v>1</v>
      </c>
      <c r="G9" s="6">
        <v>5.5</v>
      </c>
      <c r="H9" s="6">
        <f t="shared" si="0"/>
        <v>5.5</v>
      </c>
      <c r="I9" t="s">
        <v>14</v>
      </c>
    </row>
    <row r="10" spans="1:10">
      <c r="A10" t="s">
        <v>675</v>
      </c>
      <c r="B10" t="s">
        <v>514</v>
      </c>
      <c r="C10" s="14" t="s">
        <v>690</v>
      </c>
      <c r="D10" t="s">
        <v>691</v>
      </c>
      <c r="E10" t="s">
        <v>420</v>
      </c>
      <c r="F10">
        <v>1</v>
      </c>
      <c r="G10" s="6">
        <v>4.99</v>
      </c>
      <c r="H10" s="6">
        <f t="shared" si="0"/>
        <v>4.99</v>
      </c>
      <c r="I10" t="s">
        <v>14</v>
      </c>
    </row>
    <row r="11" spans="1:10">
      <c r="A11" t="s">
        <v>675</v>
      </c>
      <c r="B11" t="s">
        <v>692</v>
      </c>
      <c r="C11" s="14">
        <v>96619338696</v>
      </c>
      <c r="D11" t="s">
        <v>693</v>
      </c>
      <c r="E11" t="s">
        <v>420</v>
      </c>
      <c r="F11">
        <v>1</v>
      </c>
      <c r="G11" s="6">
        <v>15.99</v>
      </c>
      <c r="H11" s="6">
        <f t="shared" si="0"/>
        <v>15.99</v>
      </c>
      <c r="I11" t="s">
        <v>14</v>
      </c>
    </row>
    <row r="12" spans="1:10">
      <c r="A12" t="s">
        <v>675</v>
      </c>
      <c r="B12" t="s">
        <v>694</v>
      </c>
      <c r="C12" s="14" t="s">
        <v>695</v>
      </c>
      <c r="D12" t="s">
        <v>693</v>
      </c>
      <c r="E12" t="s">
        <v>696</v>
      </c>
      <c r="F12">
        <v>2.7639999999999998</v>
      </c>
      <c r="G12" s="6">
        <v>9.99</v>
      </c>
      <c r="H12" s="6">
        <f t="shared" si="0"/>
        <v>27.612359999999999</v>
      </c>
      <c r="I12" t="s">
        <v>14</v>
      </c>
    </row>
    <row r="13" spans="1:10">
      <c r="A13" t="s">
        <v>675</v>
      </c>
      <c r="B13" t="s">
        <v>697</v>
      </c>
      <c r="C13" s="14" t="s">
        <v>698</v>
      </c>
      <c r="D13" t="s">
        <v>693</v>
      </c>
      <c r="E13" t="s">
        <v>699</v>
      </c>
      <c r="F13">
        <v>2.5139999999999998</v>
      </c>
      <c r="G13" s="6">
        <v>9.99</v>
      </c>
      <c r="H13" s="6">
        <f t="shared" si="0"/>
        <v>25.11486</v>
      </c>
      <c r="I13" t="s">
        <v>14</v>
      </c>
    </row>
    <row r="14" spans="1:10">
      <c r="A14" t="s">
        <v>675</v>
      </c>
      <c r="B14" t="s">
        <v>662</v>
      </c>
      <c r="C14" s="14" t="s">
        <v>700</v>
      </c>
      <c r="D14" t="s">
        <v>701</v>
      </c>
      <c r="E14" t="s">
        <v>443</v>
      </c>
      <c r="F14">
        <v>2</v>
      </c>
      <c r="G14" s="6">
        <f xml:space="preserve"> 3.25+0.08+0.25</f>
        <v>3.58</v>
      </c>
      <c r="H14" s="6">
        <f t="shared" si="0"/>
        <v>7.16</v>
      </c>
      <c r="I14" t="s">
        <v>14</v>
      </c>
    </row>
    <row r="15" spans="1:10">
      <c r="A15" t="s">
        <v>675</v>
      </c>
      <c r="B15" t="s">
        <v>218</v>
      </c>
      <c r="C15" s="14">
        <v>96619897315</v>
      </c>
      <c r="D15" t="s">
        <v>693</v>
      </c>
      <c r="E15" t="s">
        <v>702</v>
      </c>
      <c r="F15">
        <v>1</v>
      </c>
      <c r="G15" s="6">
        <v>18.489999999999998</v>
      </c>
      <c r="H15" s="6">
        <f t="shared" si="0"/>
        <v>18.489999999999998</v>
      </c>
      <c r="I15" t="s">
        <v>14</v>
      </c>
    </row>
    <row r="16" spans="1:10">
      <c r="A16" t="s">
        <v>675</v>
      </c>
      <c r="B16" t="s">
        <v>329</v>
      </c>
      <c r="C16" s="14">
        <v>96619585571</v>
      </c>
      <c r="D16" t="s">
        <v>693</v>
      </c>
      <c r="E16" t="s">
        <v>330</v>
      </c>
      <c r="F16">
        <v>1</v>
      </c>
      <c r="G16" s="6">
        <v>17.989999999999998</v>
      </c>
      <c r="H16" s="6">
        <f t="shared" si="0"/>
        <v>17.989999999999998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675</v>
      </c>
      <c r="B17" t="s">
        <v>550</v>
      </c>
      <c r="C17" s="14">
        <v>63549101621</v>
      </c>
      <c r="D17" t="s">
        <v>703</v>
      </c>
      <c r="E17" t="s">
        <v>296</v>
      </c>
      <c r="F17">
        <v>1</v>
      </c>
      <c r="G17" s="6">
        <v>12.49</v>
      </c>
      <c r="H17" s="6">
        <f t="shared" si="0"/>
        <v>12.49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675</v>
      </c>
      <c r="B18" t="s">
        <v>266</v>
      </c>
      <c r="C18" s="14">
        <v>33383602035</v>
      </c>
      <c r="D18" t="s">
        <v>704</v>
      </c>
      <c r="E18" t="s">
        <v>705</v>
      </c>
      <c r="F18">
        <v>1</v>
      </c>
      <c r="G18" s="6">
        <v>5.49</v>
      </c>
      <c r="H18" s="6">
        <f t="shared" si="0"/>
        <v>5.49</v>
      </c>
      <c r="I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675</v>
      </c>
      <c r="B19" t="s">
        <v>139</v>
      </c>
      <c r="C19" s="14" t="s">
        <v>706</v>
      </c>
      <c r="D19" t="s">
        <v>707</v>
      </c>
      <c r="E19" t="s">
        <v>542</v>
      </c>
      <c r="F19">
        <v>1</v>
      </c>
      <c r="G19" s="6">
        <v>4.79</v>
      </c>
      <c r="H19" s="6">
        <f t="shared" si="0"/>
        <v>4.79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675</v>
      </c>
      <c r="B20" t="s">
        <v>168</v>
      </c>
      <c r="C20" s="14">
        <v>55300080610</v>
      </c>
      <c r="D20" t="s">
        <v>708</v>
      </c>
      <c r="E20" t="s">
        <v>141</v>
      </c>
      <c r="F20">
        <v>1</v>
      </c>
      <c r="G20" s="6">
        <v>3.95</v>
      </c>
      <c r="H20" s="6">
        <f t="shared" si="0"/>
        <v>3.95</v>
      </c>
      <c r="I20" t="s">
        <v>14</v>
      </c>
      <c r="N20" s="6"/>
      <c r="O20" s="6"/>
      <c r="V20" s="6"/>
      <c r="W20" s="6"/>
      <c r="AD20" s="6"/>
      <c r="AE20" s="6"/>
      <c r="AL20" s="6"/>
      <c r="AM20" s="6"/>
      <c r="AT20" s="6"/>
      <c r="AU20" s="6"/>
      <c r="BB20" s="6"/>
      <c r="BC20" s="6"/>
      <c r="BJ20" s="6"/>
      <c r="BK20" s="6"/>
      <c r="BR20" s="6"/>
      <c r="BS20" s="6"/>
      <c r="BZ20" s="6"/>
      <c r="CA20" s="6"/>
      <c r="CH20" s="6"/>
      <c r="CI20" s="6"/>
      <c r="CP20" s="6"/>
      <c r="CQ20" s="6"/>
      <c r="CX20" s="6"/>
      <c r="CY20" s="6"/>
      <c r="DF20" s="6"/>
      <c r="DG20" s="6"/>
      <c r="DN20" s="6"/>
      <c r="DO20" s="6"/>
      <c r="DV20" s="6"/>
      <c r="DW20" s="6"/>
      <c r="ED20" s="6"/>
      <c r="EE20" s="6"/>
      <c r="EL20" s="6"/>
      <c r="EM20" s="6"/>
      <c r="ET20" s="6"/>
      <c r="EU20" s="6"/>
      <c r="FB20" s="6"/>
      <c r="FC20" s="6"/>
      <c r="FJ20" s="6"/>
      <c r="FK20" s="6"/>
      <c r="FR20" s="6"/>
      <c r="FS20" s="6"/>
      <c r="FZ20" s="6"/>
      <c r="GA20" s="6"/>
      <c r="GH20" s="6"/>
      <c r="GI20" s="6"/>
      <c r="GP20" s="6"/>
      <c r="GQ20" s="6"/>
      <c r="GX20" s="6"/>
      <c r="GY20" s="6"/>
      <c r="HF20" s="6"/>
      <c r="HG20" s="6"/>
      <c r="HN20" s="6"/>
      <c r="HO20" s="6"/>
      <c r="HV20" s="6"/>
      <c r="HW20" s="6"/>
      <c r="ID20" s="6"/>
      <c r="IE20" s="6"/>
      <c r="IL20" s="6"/>
      <c r="IM20" s="6"/>
      <c r="IT20" s="6"/>
      <c r="IU20" s="6"/>
      <c r="JB20" s="6"/>
      <c r="JC20" s="6"/>
      <c r="JJ20" s="6"/>
      <c r="JK20" s="6"/>
      <c r="JR20" s="6"/>
      <c r="JS20" s="6"/>
      <c r="JZ20" s="6"/>
      <c r="KA20" s="6"/>
      <c r="KH20" s="6"/>
      <c r="KI20" s="6"/>
      <c r="KP20" s="6"/>
      <c r="KQ20" s="6"/>
      <c r="KX20" s="6"/>
      <c r="KY20" s="6"/>
      <c r="LF20" s="6"/>
      <c r="LG20" s="6"/>
      <c r="LN20" s="6"/>
      <c r="LO20" s="6"/>
      <c r="LV20" s="6"/>
      <c r="LW20" s="6"/>
      <c r="MD20" s="6"/>
      <c r="ME20" s="6"/>
      <c r="ML20" s="6"/>
      <c r="MM20" s="6"/>
      <c r="MT20" s="6"/>
      <c r="MU20" s="6"/>
      <c r="NB20" s="6"/>
      <c r="NC20" s="6"/>
      <c r="NJ20" s="6"/>
      <c r="NK20" s="6"/>
      <c r="NR20" s="6"/>
      <c r="NS20" s="6"/>
      <c r="NZ20" s="6"/>
      <c r="OA20" s="6"/>
      <c r="OH20" s="6"/>
      <c r="OI20" s="6"/>
      <c r="OP20" s="6"/>
      <c r="OQ20" s="6"/>
      <c r="OX20" s="6"/>
      <c r="OY20" s="6"/>
      <c r="PF20" s="6"/>
      <c r="PG20" s="6"/>
      <c r="PN20" s="6"/>
      <c r="PO20" s="6"/>
      <c r="PV20" s="6"/>
      <c r="PW20" s="6"/>
      <c r="QD20" s="6"/>
      <c r="QE20" s="6"/>
      <c r="QL20" s="6"/>
      <c r="QM20" s="6"/>
      <c r="QT20" s="6"/>
      <c r="QU20" s="6"/>
      <c r="RB20" s="6"/>
      <c r="RC20" s="6"/>
      <c r="RJ20" s="6"/>
      <c r="RK20" s="6"/>
      <c r="RR20" s="6"/>
      <c r="RS20" s="6"/>
      <c r="RZ20" s="6"/>
      <c r="SA20" s="6"/>
      <c r="SH20" s="6"/>
      <c r="SI20" s="6"/>
      <c r="SP20" s="6"/>
      <c r="SQ20" s="6"/>
      <c r="SX20" s="6"/>
      <c r="SY20" s="6"/>
      <c r="TF20" s="6"/>
      <c r="TG20" s="6"/>
      <c r="TN20" s="6"/>
      <c r="TO20" s="6"/>
      <c r="TV20" s="6"/>
      <c r="TW20" s="6"/>
      <c r="UD20" s="6"/>
      <c r="UE20" s="6"/>
      <c r="UL20" s="6"/>
      <c r="UM20" s="6"/>
      <c r="UT20" s="6"/>
      <c r="UU20" s="6"/>
      <c r="VB20" s="6"/>
      <c r="VC20" s="6"/>
      <c r="VJ20" s="6"/>
      <c r="VK20" s="6"/>
      <c r="VR20" s="6"/>
      <c r="VS20" s="6"/>
      <c r="VZ20" s="6"/>
      <c r="WA20" s="6"/>
      <c r="WH20" s="6"/>
      <c r="WI20" s="6"/>
      <c r="WP20" s="6"/>
      <c r="WQ20" s="6"/>
      <c r="WX20" s="6"/>
      <c r="WY20" s="6"/>
      <c r="XF20" s="6"/>
      <c r="XG20" s="6"/>
      <c r="XN20" s="6"/>
      <c r="XO20" s="6"/>
      <c r="XV20" s="6"/>
      <c r="XW20" s="6"/>
      <c r="YD20" s="6"/>
      <c r="YE20" s="6"/>
      <c r="YL20" s="6"/>
      <c r="YM20" s="6"/>
      <c r="YT20" s="6"/>
      <c r="YU20" s="6"/>
      <c r="ZB20" s="6"/>
      <c r="ZC20" s="6"/>
      <c r="ZJ20" s="6"/>
      <c r="ZK20" s="6"/>
      <c r="ZR20" s="6"/>
      <c r="ZS20" s="6"/>
      <c r="ZZ20" s="6"/>
      <c r="AAA20" s="6"/>
      <c r="AAH20" s="6"/>
      <c r="AAI20" s="6"/>
      <c r="AAP20" s="6"/>
      <c r="AAQ20" s="6"/>
      <c r="AAX20" s="6"/>
      <c r="AAY20" s="6"/>
      <c r="ABF20" s="6"/>
      <c r="ABG20" s="6"/>
      <c r="ABN20" s="6"/>
      <c r="ABO20" s="6"/>
      <c r="ABV20" s="6"/>
      <c r="ABW20" s="6"/>
      <c r="ACD20" s="6"/>
      <c r="ACE20" s="6"/>
      <c r="ACL20" s="6"/>
      <c r="ACM20" s="6"/>
      <c r="ACT20" s="6"/>
      <c r="ACU20" s="6"/>
      <c r="ADB20" s="6"/>
      <c r="ADC20" s="6"/>
      <c r="ADJ20" s="6"/>
      <c r="ADK20" s="6"/>
      <c r="ADR20" s="6"/>
      <c r="ADS20" s="6"/>
      <c r="ADZ20" s="6"/>
      <c r="AEA20" s="6"/>
      <c r="AEH20" s="6"/>
      <c r="AEI20" s="6"/>
      <c r="AEP20" s="6"/>
      <c r="AEQ20" s="6"/>
      <c r="AEX20" s="6"/>
      <c r="AEY20" s="6"/>
      <c r="AFF20" s="6"/>
      <c r="AFG20" s="6"/>
      <c r="AFN20" s="6"/>
      <c r="AFO20" s="6"/>
      <c r="AFV20" s="6"/>
      <c r="AFW20" s="6"/>
      <c r="AGD20" s="6"/>
      <c r="AGE20" s="6"/>
      <c r="AGL20" s="6"/>
      <c r="AGM20" s="6"/>
      <c r="AGT20" s="6"/>
      <c r="AGU20" s="6"/>
      <c r="AHB20" s="6"/>
      <c r="AHC20" s="6"/>
      <c r="AHJ20" s="6"/>
      <c r="AHK20" s="6"/>
      <c r="AHR20" s="6"/>
      <c r="AHS20" s="6"/>
      <c r="AHZ20" s="6"/>
      <c r="AIA20" s="6"/>
      <c r="AIH20" s="6"/>
      <c r="AII20" s="6"/>
      <c r="AIP20" s="6"/>
      <c r="AIQ20" s="6"/>
      <c r="AIX20" s="6"/>
      <c r="AIY20" s="6"/>
      <c r="AJF20" s="6"/>
      <c r="AJG20" s="6"/>
      <c r="AJN20" s="6"/>
      <c r="AJO20" s="6"/>
      <c r="AJV20" s="6"/>
      <c r="AJW20" s="6"/>
      <c r="AKD20" s="6"/>
      <c r="AKE20" s="6"/>
      <c r="AKL20" s="6"/>
      <c r="AKM20" s="6"/>
      <c r="AKT20" s="6"/>
      <c r="AKU20" s="6"/>
      <c r="ALB20" s="6"/>
      <c r="ALC20" s="6"/>
      <c r="ALJ20" s="6"/>
      <c r="ALK20" s="6"/>
      <c r="ALR20" s="6"/>
      <c r="ALS20" s="6"/>
      <c r="ALZ20" s="6"/>
      <c r="AMA20" s="6"/>
      <c r="AMH20" s="6"/>
      <c r="AMI20" s="6"/>
      <c r="AMP20" s="6"/>
      <c r="AMQ20" s="6"/>
      <c r="AMX20" s="6"/>
      <c r="AMY20" s="6"/>
      <c r="ANF20" s="6"/>
      <c r="ANG20" s="6"/>
      <c r="ANN20" s="6"/>
      <c r="ANO20" s="6"/>
      <c r="ANV20" s="6"/>
      <c r="ANW20" s="6"/>
      <c r="AOD20" s="6"/>
      <c r="AOE20" s="6"/>
      <c r="AOL20" s="6"/>
      <c r="AOM20" s="6"/>
      <c r="AOT20" s="6"/>
      <c r="AOU20" s="6"/>
      <c r="APB20" s="6"/>
      <c r="APC20" s="6"/>
      <c r="APJ20" s="6"/>
      <c r="APK20" s="6"/>
      <c r="APR20" s="6"/>
      <c r="APS20" s="6"/>
      <c r="APZ20" s="6"/>
      <c r="AQA20" s="6"/>
      <c r="AQH20" s="6"/>
      <c r="AQI20" s="6"/>
      <c r="AQP20" s="6"/>
      <c r="AQQ20" s="6"/>
      <c r="AQX20" s="6"/>
      <c r="AQY20" s="6"/>
      <c r="ARF20" s="6"/>
      <c r="ARG20" s="6"/>
      <c r="ARN20" s="6"/>
      <c r="ARO20" s="6"/>
      <c r="ARV20" s="6"/>
      <c r="ARW20" s="6"/>
      <c r="ASD20" s="6"/>
      <c r="ASE20" s="6"/>
      <c r="ASL20" s="6"/>
      <c r="ASM20" s="6"/>
      <c r="AST20" s="6"/>
      <c r="ASU20" s="6"/>
      <c r="ATB20" s="6"/>
      <c r="ATC20" s="6"/>
      <c r="ATJ20" s="6"/>
      <c r="ATK20" s="6"/>
      <c r="ATR20" s="6"/>
      <c r="ATS20" s="6"/>
      <c r="ATZ20" s="6"/>
      <c r="AUA20" s="6"/>
      <c r="AUH20" s="6"/>
      <c r="AUI20" s="6"/>
      <c r="AUP20" s="6"/>
      <c r="AUQ20" s="6"/>
      <c r="AUX20" s="6"/>
      <c r="AUY20" s="6"/>
      <c r="AVF20" s="6"/>
      <c r="AVG20" s="6"/>
      <c r="AVN20" s="6"/>
      <c r="AVO20" s="6"/>
      <c r="AVV20" s="6"/>
      <c r="AVW20" s="6"/>
      <c r="AWD20" s="6"/>
      <c r="AWE20" s="6"/>
      <c r="AWL20" s="6"/>
      <c r="AWM20" s="6"/>
      <c r="AWT20" s="6"/>
      <c r="AWU20" s="6"/>
      <c r="AXB20" s="6"/>
      <c r="AXC20" s="6"/>
      <c r="AXJ20" s="6"/>
      <c r="AXK20" s="6"/>
      <c r="AXR20" s="6"/>
      <c r="AXS20" s="6"/>
      <c r="AXZ20" s="6"/>
      <c r="AYA20" s="6"/>
      <c r="AYH20" s="6"/>
      <c r="AYI20" s="6"/>
      <c r="AYP20" s="6"/>
      <c r="AYQ20" s="6"/>
      <c r="AYX20" s="6"/>
      <c r="AYY20" s="6"/>
      <c r="AZF20" s="6"/>
      <c r="AZG20" s="6"/>
      <c r="AZN20" s="6"/>
      <c r="AZO20" s="6"/>
      <c r="AZV20" s="6"/>
      <c r="AZW20" s="6"/>
      <c r="BAD20" s="6"/>
      <c r="BAE20" s="6"/>
      <c r="BAL20" s="6"/>
      <c r="BAM20" s="6"/>
      <c r="BAT20" s="6"/>
      <c r="BAU20" s="6"/>
      <c r="BBB20" s="6"/>
      <c r="BBC20" s="6"/>
      <c r="BBJ20" s="6"/>
      <c r="BBK20" s="6"/>
      <c r="BBR20" s="6"/>
      <c r="BBS20" s="6"/>
      <c r="BBZ20" s="6"/>
      <c r="BCA20" s="6"/>
      <c r="BCH20" s="6"/>
      <c r="BCI20" s="6"/>
      <c r="BCP20" s="6"/>
      <c r="BCQ20" s="6"/>
      <c r="BCX20" s="6"/>
      <c r="BCY20" s="6"/>
      <c r="BDF20" s="6"/>
      <c r="BDG20" s="6"/>
      <c r="BDN20" s="6"/>
      <c r="BDO20" s="6"/>
      <c r="BDV20" s="6"/>
      <c r="BDW20" s="6"/>
      <c r="BED20" s="6"/>
      <c r="BEE20" s="6"/>
      <c r="BEL20" s="6"/>
      <c r="BEM20" s="6"/>
      <c r="BET20" s="6"/>
      <c r="BEU20" s="6"/>
      <c r="BFB20" s="6"/>
      <c r="BFC20" s="6"/>
      <c r="BFJ20" s="6"/>
      <c r="BFK20" s="6"/>
      <c r="BFR20" s="6"/>
      <c r="BFS20" s="6"/>
      <c r="BFZ20" s="6"/>
      <c r="BGA20" s="6"/>
      <c r="BGH20" s="6"/>
      <c r="BGI20" s="6"/>
      <c r="BGP20" s="6"/>
      <c r="BGQ20" s="6"/>
      <c r="BGX20" s="6"/>
      <c r="BGY20" s="6"/>
      <c r="BHF20" s="6"/>
      <c r="BHG20" s="6"/>
      <c r="BHN20" s="6"/>
      <c r="BHO20" s="6"/>
      <c r="BHV20" s="6"/>
      <c r="BHW20" s="6"/>
      <c r="BID20" s="6"/>
      <c r="BIE20" s="6"/>
      <c r="BIL20" s="6"/>
      <c r="BIM20" s="6"/>
      <c r="BIT20" s="6"/>
      <c r="BIU20" s="6"/>
      <c r="BJB20" s="6"/>
      <c r="BJC20" s="6"/>
      <c r="BJJ20" s="6"/>
      <c r="BJK20" s="6"/>
      <c r="BJR20" s="6"/>
      <c r="BJS20" s="6"/>
      <c r="BJZ20" s="6"/>
      <c r="BKA20" s="6"/>
      <c r="BKH20" s="6"/>
      <c r="BKI20" s="6"/>
      <c r="BKP20" s="6"/>
      <c r="BKQ20" s="6"/>
      <c r="BKX20" s="6"/>
      <c r="BKY20" s="6"/>
      <c r="BLF20" s="6"/>
      <c r="BLG20" s="6"/>
      <c r="BLN20" s="6"/>
      <c r="BLO20" s="6"/>
      <c r="BLV20" s="6"/>
      <c r="BLW20" s="6"/>
      <c r="BMD20" s="6"/>
      <c r="BME20" s="6"/>
      <c r="BML20" s="6"/>
      <c r="BMM20" s="6"/>
      <c r="BMT20" s="6"/>
      <c r="BMU20" s="6"/>
      <c r="BNB20" s="6"/>
      <c r="BNC20" s="6"/>
      <c r="BNJ20" s="6"/>
      <c r="BNK20" s="6"/>
      <c r="BNR20" s="6"/>
      <c r="BNS20" s="6"/>
      <c r="BNZ20" s="6"/>
      <c r="BOA20" s="6"/>
      <c r="BOH20" s="6"/>
      <c r="BOI20" s="6"/>
      <c r="BOP20" s="6"/>
      <c r="BOQ20" s="6"/>
      <c r="BOX20" s="6"/>
      <c r="BOY20" s="6"/>
      <c r="BPF20" s="6"/>
      <c r="BPG20" s="6"/>
      <c r="BPN20" s="6"/>
      <c r="BPO20" s="6"/>
      <c r="BPV20" s="6"/>
      <c r="BPW20" s="6"/>
      <c r="BQD20" s="6"/>
      <c r="BQE20" s="6"/>
      <c r="BQL20" s="6"/>
      <c r="BQM20" s="6"/>
      <c r="BQT20" s="6"/>
      <c r="BQU20" s="6"/>
      <c r="BRB20" s="6"/>
      <c r="BRC20" s="6"/>
      <c r="BRJ20" s="6"/>
      <c r="BRK20" s="6"/>
      <c r="BRR20" s="6"/>
      <c r="BRS20" s="6"/>
      <c r="BRZ20" s="6"/>
      <c r="BSA20" s="6"/>
      <c r="BSH20" s="6"/>
      <c r="BSI20" s="6"/>
      <c r="BSP20" s="6"/>
      <c r="BSQ20" s="6"/>
      <c r="BSX20" s="6"/>
      <c r="BSY20" s="6"/>
      <c r="BTF20" s="6"/>
      <c r="BTG20" s="6"/>
      <c r="BTN20" s="6"/>
      <c r="BTO20" s="6"/>
      <c r="BTV20" s="6"/>
      <c r="BTW20" s="6"/>
      <c r="BUD20" s="6"/>
      <c r="BUE20" s="6"/>
      <c r="BUL20" s="6"/>
      <c r="BUM20" s="6"/>
      <c r="BUT20" s="6"/>
      <c r="BUU20" s="6"/>
      <c r="BVB20" s="6"/>
      <c r="BVC20" s="6"/>
      <c r="BVJ20" s="6"/>
      <c r="BVK20" s="6"/>
      <c r="BVR20" s="6"/>
      <c r="BVS20" s="6"/>
      <c r="BVZ20" s="6"/>
      <c r="BWA20" s="6"/>
      <c r="BWH20" s="6"/>
      <c r="BWI20" s="6"/>
      <c r="BWP20" s="6"/>
      <c r="BWQ20" s="6"/>
      <c r="BWX20" s="6"/>
      <c r="BWY20" s="6"/>
      <c r="BXF20" s="6"/>
      <c r="BXG20" s="6"/>
      <c r="BXN20" s="6"/>
      <c r="BXO20" s="6"/>
      <c r="BXV20" s="6"/>
      <c r="BXW20" s="6"/>
      <c r="BYD20" s="6"/>
      <c r="BYE20" s="6"/>
      <c r="BYL20" s="6"/>
      <c r="BYM20" s="6"/>
      <c r="BYT20" s="6"/>
      <c r="BYU20" s="6"/>
      <c r="BZB20" s="6"/>
      <c r="BZC20" s="6"/>
      <c r="BZJ20" s="6"/>
      <c r="BZK20" s="6"/>
      <c r="BZR20" s="6"/>
      <c r="BZS20" s="6"/>
      <c r="BZZ20" s="6"/>
      <c r="CAA20" s="6"/>
      <c r="CAH20" s="6"/>
      <c r="CAI20" s="6"/>
      <c r="CAP20" s="6"/>
      <c r="CAQ20" s="6"/>
      <c r="CAX20" s="6"/>
      <c r="CAY20" s="6"/>
      <c r="CBF20" s="6"/>
      <c r="CBG20" s="6"/>
      <c r="CBN20" s="6"/>
      <c r="CBO20" s="6"/>
      <c r="CBV20" s="6"/>
      <c r="CBW20" s="6"/>
      <c r="CCD20" s="6"/>
      <c r="CCE20" s="6"/>
      <c r="CCL20" s="6"/>
      <c r="CCM20" s="6"/>
      <c r="CCT20" s="6"/>
      <c r="CCU20" s="6"/>
      <c r="CDB20" s="6"/>
      <c r="CDC20" s="6"/>
      <c r="CDJ20" s="6"/>
      <c r="CDK20" s="6"/>
      <c r="CDR20" s="6"/>
      <c r="CDS20" s="6"/>
      <c r="CDZ20" s="6"/>
      <c r="CEA20" s="6"/>
      <c r="CEH20" s="6"/>
      <c r="CEI20" s="6"/>
      <c r="CEP20" s="6"/>
      <c r="CEQ20" s="6"/>
      <c r="CEX20" s="6"/>
      <c r="CEY20" s="6"/>
      <c r="CFF20" s="6"/>
      <c r="CFG20" s="6"/>
      <c r="CFN20" s="6"/>
      <c r="CFO20" s="6"/>
      <c r="CFV20" s="6"/>
      <c r="CFW20" s="6"/>
      <c r="CGD20" s="6"/>
      <c r="CGE20" s="6"/>
      <c r="CGL20" s="6"/>
      <c r="CGM20" s="6"/>
      <c r="CGT20" s="6"/>
      <c r="CGU20" s="6"/>
      <c r="CHB20" s="6"/>
      <c r="CHC20" s="6"/>
      <c r="CHJ20" s="6"/>
      <c r="CHK20" s="6"/>
      <c r="CHR20" s="6"/>
      <c r="CHS20" s="6"/>
      <c r="CHZ20" s="6"/>
      <c r="CIA20" s="6"/>
      <c r="CIH20" s="6"/>
      <c r="CII20" s="6"/>
      <c r="CIP20" s="6"/>
      <c r="CIQ20" s="6"/>
      <c r="CIX20" s="6"/>
      <c r="CIY20" s="6"/>
      <c r="CJF20" s="6"/>
      <c r="CJG20" s="6"/>
      <c r="CJN20" s="6"/>
      <c r="CJO20" s="6"/>
      <c r="CJV20" s="6"/>
      <c r="CJW20" s="6"/>
      <c r="CKD20" s="6"/>
      <c r="CKE20" s="6"/>
      <c r="CKL20" s="6"/>
      <c r="CKM20" s="6"/>
      <c r="CKT20" s="6"/>
      <c r="CKU20" s="6"/>
      <c r="CLB20" s="6"/>
      <c r="CLC20" s="6"/>
      <c r="CLJ20" s="6"/>
      <c r="CLK20" s="6"/>
      <c r="CLR20" s="6"/>
      <c r="CLS20" s="6"/>
      <c r="CLZ20" s="6"/>
      <c r="CMA20" s="6"/>
      <c r="CMH20" s="6"/>
      <c r="CMI20" s="6"/>
      <c r="CMP20" s="6"/>
      <c r="CMQ20" s="6"/>
      <c r="CMX20" s="6"/>
      <c r="CMY20" s="6"/>
      <c r="CNF20" s="6"/>
      <c r="CNG20" s="6"/>
      <c r="CNN20" s="6"/>
      <c r="CNO20" s="6"/>
      <c r="CNV20" s="6"/>
      <c r="CNW20" s="6"/>
      <c r="COD20" s="6"/>
      <c r="COE20" s="6"/>
      <c r="COL20" s="6"/>
      <c r="COM20" s="6"/>
      <c r="COT20" s="6"/>
      <c r="COU20" s="6"/>
      <c r="CPB20" s="6"/>
      <c r="CPC20" s="6"/>
      <c r="CPJ20" s="6"/>
      <c r="CPK20" s="6"/>
      <c r="CPR20" s="6"/>
      <c r="CPS20" s="6"/>
      <c r="CPZ20" s="6"/>
      <c r="CQA20" s="6"/>
      <c r="CQH20" s="6"/>
      <c r="CQI20" s="6"/>
      <c r="CQP20" s="6"/>
      <c r="CQQ20" s="6"/>
      <c r="CQX20" s="6"/>
      <c r="CQY20" s="6"/>
      <c r="CRF20" s="6"/>
      <c r="CRG20" s="6"/>
      <c r="CRN20" s="6"/>
      <c r="CRO20" s="6"/>
      <c r="CRV20" s="6"/>
      <c r="CRW20" s="6"/>
      <c r="CSD20" s="6"/>
      <c r="CSE20" s="6"/>
      <c r="CSL20" s="6"/>
      <c r="CSM20" s="6"/>
      <c r="CST20" s="6"/>
      <c r="CSU20" s="6"/>
      <c r="CTB20" s="6"/>
      <c r="CTC20" s="6"/>
      <c r="CTJ20" s="6"/>
      <c r="CTK20" s="6"/>
      <c r="CTR20" s="6"/>
      <c r="CTS20" s="6"/>
      <c r="CTZ20" s="6"/>
      <c r="CUA20" s="6"/>
      <c r="CUH20" s="6"/>
      <c r="CUI20" s="6"/>
      <c r="CUP20" s="6"/>
      <c r="CUQ20" s="6"/>
      <c r="CUX20" s="6"/>
      <c r="CUY20" s="6"/>
      <c r="CVF20" s="6"/>
      <c r="CVG20" s="6"/>
      <c r="CVN20" s="6"/>
      <c r="CVO20" s="6"/>
      <c r="CVV20" s="6"/>
      <c r="CVW20" s="6"/>
      <c r="CWD20" s="6"/>
      <c r="CWE20" s="6"/>
      <c r="CWL20" s="6"/>
      <c r="CWM20" s="6"/>
      <c r="CWT20" s="6"/>
      <c r="CWU20" s="6"/>
      <c r="CXB20" s="6"/>
      <c r="CXC20" s="6"/>
      <c r="CXJ20" s="6"/>
      <c r="CXK20" s="6"/>
      <c r="CXR20" s="6"/>
      <c r="CXS20" s="6"/>
      <c r="CXZ20" s="6"/>
      <c r="CYA20" s="6"/>
      <c r="CYH20" s="6"/>
      <c r="CYI20" s="6"/>
      <c r="CYP20" s="6"/>
      <c r="CYQ20" s="6"/>
      <c r="CYX20" s="6"/>
      <c r="CYY20" s="6"/>
      <c r="CZF20" s="6"/>
      <c r="CZG20" s="6"/>
      <c r="CZN20" s="6"/>
      <c r="CZO20" s="6"/>
      <c r="CZV20" s="6"/>
      <c r="CZW20" s="6"/>
      <c r="DAD20" s="6"/>
      <c r="DAE20" s="6"/>
      <c r="DAL20" s="6"/>
      <c r="DAM20" s="6"/>
      <c r="DAT20" s="6"/>
      <c r="DAU20" s="6"/>
      <c r="DBB20" s="6"/>
      <c r="DBC20" s="6"/>
      <c r="DBJ20" s="6"/>
      <c r="DBK20" s="6"/>
      <c r="DBR20" s="6"/>
      <c r="DBS20" s="6"/>
      <c r="DBZ20" s="6"/>
      <c r="DCA20" s="6"/>
      <c r="DCH20" s="6"/>
      <c r="DCI20" s="6"/>
      <c r="DCP20" s="6"/>
      <c r="DCQ20" s="6"/>
      <c r="DCX20" s="6"/>
      <c r="DCY20" s="6"/>
      <c r="DDF20" s="6"/>
      <c r="DDG20" s="6"/>
      <c r="DDN20" s="6"/>
      <c r="DDO20" s="6"/>
      <c r="DDV20" s="6"/>
      <c r="DDW20" s="6"/>
      <c r="DED20" s="6"/>
      <c r="DEE20" s="6"/>
      <c r="DEL20" s="6"/>
      <c r="DEM20" s="6"/>
      <c r="DET20" s="6"/>
      <c r="DEU20" s="6"/>
      <c r="DFB20" s="6"/>
      <c r="DFC20" s="6"/>
      <c r="DFJ20" s="6"/>
      <c r="DFK20" s="6"/>
      <c r="DFR20" s="6"/>
      <c r="DFS20" s="6"/>
      <c r="DFZ20" s="6"/>
      <c r="DGA20" s="6"/>
      <c r="DGH20" s="6"/>
      <c r="DGI20" s="6"/>
      <c r="DGP20" s="6"/>
      <c r="DGQ20" s="6"/>
      <c r="DGX20" s="6"/>
      <c r="DGY20" s="6"/>
      <c r="DHF20" s="6"/>
      <c r="DHG20" s="6"/>
      <c r="DHN20" s="6"/>
      <c r="DHO20" s="6"/>
      <c r="DHV20" s="6"/>
      <c r="DHW20" s="6"/>
      <c r="DID20" s="6"/>
      <c r="DIE20" s="6"/>
      <c r="DIL20" s="6"/>
      <c r="DIM20" s="6"/>
      <c r="DIT20" s="6"/>
      <c r="DIU20" s="6"/>
      <c r="DJB20" s="6"/>
      <c r="DJC20" s="6"/>
      <c r="DJJ20" s="6"/>
      <c r="DJK20" s="6"/>
      <c r="DJR20" s="6"/>
      <c r="DJS20" s="6"/>
      <c r="DJZ20" s="6"/>
      <c r="DKA20" s="6"/>
      <c r="DKH20" s="6"/>
      <c r="DKI20" s="6"/>
      <c r="DKP20" s="6"/>
      <c r="DKQ20" s="6"/>
      <c r="DKX20" s="6"/>
      <c r="DKY20" s="6"/>
      <c r="DLF20" s="6"/>
      <c r="DLG20" s="6"/>
      <c r="DLN20" s="6"/>
      <c r="DLO20" s="6"/>
      <c r="DLV20" s="6"/>
      <c r="DLW20" s="6"/>
      <c r="DMD20" s="6"/>
      <c r="DME20" s="6"/>
      <c r="DML20" s="6"/>
      <c r="DMM20" s="6"/>
      <c r="DMT20" s="6"/>
      <c r="DMU20" s="6"/>
      <c r="DNB20" s="6"/>
      <c r="DNC20" s="6"/>
      <c r="DNJ20" s="6"/>
      <c r="DNK20" s="6"/>
      <c r="DNR20" s="6"/>
      <c r="DNS20" s="6"/>
      <c r="DNZ20" s="6"/>
      <c r="DOA20" s="6"/>
      <c r="DOH20" s="6"/>
      <c r="DOI20" s="6"/>
      <c r="DOP20" s="6"/>
      <c r="DOQ20" s="6"/>
      <c r="DOX20" s="6"/>
      <c r="DOY20" s="6"/>
      <c r="DPF20" s="6"/>
      <c r="DPG20" s="6"/>
      <c r="DPN20" s="6"/>
      <c r="DPO20" s="6"/>
      <c r="DPV20" s="6"/>
      <c r="DPW20" s="6"/>
      <c r="DQD20" s="6"/>
      <c r="DQE20" s="6"/>
      <c r="DQL20" s="6"/>
      <c r="DQM20" s="6"/>
      <c r="DQT20" s="6"/>
      <c r="DQU20" s="6"/>
      <c r="DRB20" s="6"/>
      <c r="DRC20" s="6"/>
      <c r="DRJ20" s="6"/>
      <c r="DRK20" s="6"/>
      <c r="DRR20" s="6"/>
      <c r="DRS20" s="6"/>
      <c r="DRZ20" s="6"/>
      <c r="DSA20" s="6"/>
      <c r="DSH20" s="6"/>
      <c r="DSI20" s="6"/>
      <c r="DSP20" s="6"/>
      <c r="DSQ20" s="6"/>
      <c r="DSX20" s="6"/>
      <c r="DSY20" s="6"/>
      <c r="DTF20" s="6"/>
      <c r="DTG20" s="6"/>
      <c r="DTN20" s="6"/>
      <c r="DTO20" s="6"/>
      <c r="DTV20" s="6"/>
      <c r="DTW20" s="6"/>
      <c r="DUD20" s="6"/>
      <c r="DUE20" s="6"/>
      <c r="DUL20" s="6"/>
      <c r="DUM20" s="6"/>
      <c r="DUT20" s="6"/>
      <c r="DUU20" s="6"/>
      <c r="DVB20" s="6"/>
      <c r="DVC20" s="6"/>
      <c r="DVJ20" s="6"/>
      <c r="DVK20" s="6"/>
      <c r="DVR20" s="6"/>
      <c r="DVS20" s="6"/>
      <c r="DVZ20" s="6"/>
      <c r="DWA20" s="6"/>
      <c r="DWH20" s="6"/>
      <c r="DWI20" s="6"/>
      <c r="DWP20" s="6"/>
      <c r="DWQ20" s="6"/>
      <c r="DWX20" s="6"/>
      <c r="DWY20" s="6"/>
      <c r="DXF20" s="6"/>
      <c r="DXG20" s="6"/>
      <c r="DXN20" s="6"/>
      <c r="DXO20" s="6"/>
      <c r="DXV20" s="6"/>
      <c r="DXW20" s="6"/>
      <c r="DYD20" s="6"/>
      <c r="DYE20" s="6"/>
      <c r="DYL20" s="6"/>
      <c r="DYM20" s="6"/>
      <c r="DYT20" s="6"/>
      <c r="DYU20" s="6"/>
      <c r="DZB20" s="6"/>
      <c r="DZC20" s="6"/>
      <c r="DZJ20" s="6"/>
      <c r="DZK20" s="6"/>
      <c r="DZR20" s="6"/>
      <c r="DZS20" s="6"/>
      <c r="DZZ20" s="6"/>
      <c r="EAA20" s="6"/>
      <c r="EAH20" s="6"/>
      <c r="EAI20" s="6"/>
      <c r="EAP20" s="6"/>
      <c r="EAQ20" s="6"/>
      <c r="EAX20" s="6"/>
      <c r="EAY20" s="6"/>
      <c r="EBF20" s="6"/>
      <c r="EBG20" s="6"/>
      <c r="EBN20" s="6"/>
      <c r="EBO20" s="6"/>
      <c r="EBV20" s="6"/>
      <c r="EBW20" s="6"/>
      <c r="ECD20" s="6"/>
      <c r="ECE20" s="6"/>
      <c r="ECL20" s="6"/>
      <c r="ECM20" s="6"/>
      <c r="ECT20" s="6"/>
      <c r="ECU20" s="6"/>
      <c r="EDB20" s="6"/>
      <c r="EDC20" s="6"/>
      <c r="EDJ20" s="6"/>
      <c r="EDK20" s="6"/>
      <c r="EDR20" s="6"/>
      <c r="EDS20" s="6"/>
      <c r="EDZ20" s="6"/>
      <c r="EEA20" s="6"/>
      <c r="EEH20" s="6"/>
      <c r="EEI20" s="6"/>
      <c r="EEP20" s="6"/>
      <c r="EEQ20" s="6"/>
      <c r="EEX20" s="6"/>
      <c r="EEY20" s="6"/>
      <c r="EFF20" s="6"/>
      <c r="EFG20" s="6"/>
      <c r="EFN20" s="6"/>
      <c r="EFO20" s="6"/>
      <c r="EFV20" s="6"/>
      <c r="EFW20" s="6"/>
      <c r="EGD20" s="6"/>
      <c r="EGE20" s="6"/>
      <c r="EGL20" s="6"/>
      <c r="EGM20" s="6"/>
      <c r="EGT20" s="6"/>
      <c r="EGU20" s="6"/>
      <c r="EHB20" s="6"/>
      <c r="EHC20" s="6"/>
      <c r="EHJ20" s="6"/>
      <c r="EHK20" s="6"/>
      <c r="EHR20" s="6"/>
      <c r="EHS20" s="6"/>
      <c r="EHZ20" s="6"/>
      <c r="EIA20" s="6"/>
      <c r="EIH20" s="6"/>
      <c r="EII20" s="6"/>
      <c r="EIP20" s="6"/>
      <c r="EIQ20" s="6"/>
      <c r="EIX20" s="6"/>
      <c r="EIY20" s="6"/>
      <c r="EJF20" s="6"/>
      <c r="EJG20" s="6"/>
      <c r="EJN20" s="6"/>
      <c r="EJO20" s="6"/>
      <c r="EJV20" s="6"/>
      <c r="EJW20" s="6"/>
      <c r="EKD20" s="6"/>
      <c r="EKE20" s="6"/>
      <c r="EKL20" s="6"/>
      <c r="EKM20" s="6"/>
      <c r="EKT20" s="6"/>
      <c r="EKU20" s="6"/>
      <c r="ELB20" s="6"/>
      <c r="ELC20" s="6"/>
      <c r="ELJ20" s="6"/>
      <c r="ELK20" s="6"/>
      <c r="ELR20" s="6"/>
      <c r="ELS20" s="6"/>
      <c r="ELZ20" s="6"/>
      <c r="EMA20" s="6"/>
      <c r="EMH20" s="6"/>
      <c r="EMI20" s="6"/>
      <c r="EMP20" s="6"/>
      <c r="EMQ20" s="6"/>
      <c r="EMX20" s="6"/>
      <c r="EMY20" s="6"/>
      <c r="ENF20" s="6"/>
      <c r="ENG20" s="6"/>
      <c r="ENN20" s="6"/>
      <c r="ENO20" s="6"/>
      <c r="ENV20" s="6"/>
      <c r="ENW20" s="6"/>
      <c r="EOD20" s="6"/>
      <c r="EOE20" s="6"/>
      <c r="EOL20" s="6"/>
      <c r="EOM20" s="6"/>
      <c r="EOT20" s="6"/>
      <c r="EOU20" s="6"/>
      <c r="EPB20" s="6"/>
      <c r="EPC20" s="6"/>
      <c r="EPJ20" s="6"/>
      <c r="EPK20" s="6"/>
      <c r="EPR20" s="6"/>
      <c r="EPS20" s="6"/>
      <c r="EPZ20" s="6"/>
      <c r="EQA20" s="6"/>
      <c r="EQH20" s="6"/>
      <c r="EQI20" s="6"/>
      <c r="EQP20" s="6"/>
      <c r="EQQ20" s="6"/>
      <c r="EQX20" s="6"/>
      <c r="EQY20" s="6"/>
      <c r="ERF20" s="6"/>
      <c r="ERG20" s="6"/>
      <c r="ERN20" s="6"/>
      <c r="ERO20" s="6"/>
      <c r="ERV20" s="6"/>
      <c r="ERW20" s="6"/>
      <c r="ESD20" s="6"/>
      <c r="ESE20" s="6"/>
      <c r="ESL20" s="6"/>
      <c r="ESM20" s="6"/>
      <c r="EST20" s="6"/>
      <c r="ESU20" s="6"/>
      <c r="ETB20" s="6"/>
      <c r="ETC20" s="6"/>
      <c r="ETJ20" s="6"/>
      <c r="ETK20" s="6"/>
      <c r="ETR20" s="6"/>
      <c r="ETS20" s="6"/>
      <c r="ETZ20" s="6"/>
      <c r="EUA20" s="6"/>
      <c r="EUH20" s="6"/>
      <c r="EUI20" s="6"/>
      <c r="EUP20" s="6"/>
      <c r="EUQ20" s="6"/>
      <c r="EUX20" s="6"/>
      <c r="EUY20" s="6"/>
      <c r="EVF20" s="6"/>
      <c r="EVG20" s="6"/>
      <c r="EVN20" s="6"/>
      <c r="EVO20" s="6"/>
      <c r="EVV20" s="6"/>
      <c r="EVW20" s="6"/>
      <c r="EWD20" s="6"/>
      <c r="EWE20" s="6"/>
      <c r="EWL20" s="6"/>
      <c r="EWM20" s="6"/>
      <c r="EWT20" s="6"/>
      <c r="EWU20" s="6"/>
      <c r="EXB20" s="6"/>
      <c r="EXC20" s="6"/>
      <c r="EXJ20" s="6"/>
      <c r="EXK20" s="6"/>
      <c r="EXR20" s="6"/>
      <c r="EXS20" s="6"/>
      <c r="EXZ20" s="6"/>
      <c r="EYA20" s="6"/>
      <c r="EYH20" s="6"/>
      <c r="EYI20" s="6"/>
      <c r="EYP20" s="6"/>
      <c r="EYQ20" s="6"/>
      <c r="EYX20" s="6"/>
      <c r="EYY20" s="6"/>
      <c r="EZF20" s="6"/>
      <c r="EZG20" s="6"/>
      <c r="EZN20" s="6"/>
      <c r="EZO20" s="6"/>
      <c r="EZV20" s="6"/>
      <c r="EZW20" s="6"/>
      <c r="FAD20" s="6"/>
      <c r="FAE20" s="6"/>
      <c r="FAL20" s="6"/>
      <c r="FAM20" s="6"/>
      <c r="FAT20" s="6"/>
      <c r="FAU20" s="6"/>
      <c r="FBB20" s="6"/>
      <c r="FBC20" s="6"/>
      <c r="FBJ20" s="6"/>
      <c r="FBK20" s="6"/>
      <c r="FBR20" s="6"/>
      <c r="FBS20" s="6"/>
      <c r="FBZ20" s="6"/>
      <c r="FCA20" s="6"/>
      <c r="FCH20" s="6"/>
      <c r="FCI20" s="6"/>
      <c r="FCP20" s="6"/>
      <c r="FCQ20" s="6"/>
      <c r="FCX20" s="6"/>
      <c r="FCY20" s="6"/>
      <c r="FDF20" s="6"/>
      <c r="FDG20" s="6"/>
      <c r="FDN20" s="6"/>
      <c r="FDO20" s="6"/>
      <c r="FDV20" s="6"/>
      <c r="FDW20" s="6"/>
      <c r="FED20" s="6"/>
      <c r="FEE20" s="6"/>
      <c r="FEL20" s="6"/>
      <c r="FEM20" s="6"/>
      <c r="FET20" s="6"/>
      <c r="FEU20" s="6"/>
      <c r="FFB20" s="6"/>
      <c r="FFC20" s="6"/>
      <c r="FFJ20" s="6"/>
      <c r="FFK20" s="6"/>
      <c r="FFR20" s="6"/>
      <c r="FFS20" s="6"/>
      <c r="FFZ20" s="6"/>
      <c r="FGA20" s="6"/>
      <c r="FGH20" s="6"/>
      <c r="FGI20" s="6"/>
      <c r="FGP20" s="6"/>
      <c r="FGQ20" s="6"/>
      <c r="FGX20" s="6"/>
      <c r="FGY20" s="6"/>
      <c r="FHF20" s="6"/>
      <c r="FHG20" s="6"/>
      <c r="FHN20" s="6"/>
      <c r="FHO20" s="6"/>
      <c r="FHV20" s="6"/>
      <c r="FHW20" s="6"/>
      <c r="FID20" s="6"/>
      <c r="FIE20" s="6"/>
      <c r="FIL20" s="6"/>
      <c r="FIM20" s="6"/>
      <c r="FIT20" s="6"/>
      <c r="FIU20" s="6"/>
      <c r="FJB20" s="6"/>
      <c r="FJC20" s="6"/>
      <c r="FJJ20" s="6"/>
      <c r="FJK20" s="6"/>
      <c r="FJR20" s="6"/>
      <c r="FJS20" s="6"/>
      <c r="FJZ20" s="6"/>
      <c r="FKA20" s="6"/>
      <c r="FKH20" s="6"/>
      <c r="FKI20" s="6"/>
      <c r="FKP20" s="6"/>
      <c r="FKQ20" s="6"/>
      <c r="FKX20" s="6"/>
      <c r="FKY20" s="6"/>
      <c r="FLF20" s="6"/>
      <c r="FLG20" s="6"/>
      <c r="FLN20" s="6"/>
      <c r="FLO20" s="6"/>
      <c r="FLV20" s="6"/>
      <c r="FLW20" s="6"/>
      <c r="FMD20" s="6"/>
      <c r="FME20" s="6"/>
      <c r="FML20" s="6"/>
      <c r="FMM20" s="6"/>
      <c r="FMT20" s="6"/>
      <c r="FMU20" s="6"/>
      <c r="FNB20" s="6"/>
      <c r="FNC20" s="6"/>
      <c r="FNJ20" s="6"/>
      <c r="FNK20" s="6"/>
      <c r="FNR20" s="6"/>
      <c r="FNS20" s="6"/>
      <c r="FNZ20" s="6"/>
      <c r="FOA20" s="6"/>
      <c r="FOH20" s="6"/>
      <c r="FOI20" s="6"/>
      <c r="FOP20" s="6"/>
      <c r="FOQ20" s="6"/>
      <c r="FOX20" s="6"/>
      <c r="FOY20" s="6"/>
      <c r="FPF20" s="6"/>
      <c r="FPG20" s="6"/>
      <c r="FPN20" s="6"/>
      <c r="FPO20" s="6"/>
      <c r="FPV20" s="6"/>
      <c r="FPW20" s="6"/>
      <c r="FQD20" s="6"/>
      <c r="FQE20" s="6"/>
      <c r="FQL20" s="6"/>
      <c r="FQM20" s="6"/>
      <c r="FQT20" s="6"/>
      <c r="FQU20" s="6"/>
      <c r="FRB20" s="6"/>
      <c r="FRC20" s="6"/>
      <c r="FRJ20" s="6"/>
      <c r="FRK20" s="6"/>
      <c r="FRR20" s="6"/>
      <c r="FRS20" s="6"/>
      <c r="FRZ20" s="6"/>
      <c r="FSA20" s="6"/>
      <c r="FSH20" s="6"/>
      <c r="FSI20" s="6"/>
      <c r="FSP20" s="6"/>
      <c r="FSQ20" s="6"/>
      <c r="FSX20" s="6"/>
      <c r="FSY20" s="6"/>
      <c r="FTF20" s="6"/>
      <c r="FTG20" s="6"/>
      <c r="FTN20" s="6"/>
      <c r="FTO20" s="6"/>
      <c r="FTV20" s="6"/>
      <c r="FTW20" s="6"/>
      <c r="FUD20" s="6"/>
      <c r="FUE20" s="6"/>
      <c r="FUL20" s="6"/>
      <c r="FUM20" s="6"/>
      <c r="FUT20" s="6"/>
      <c r="FUU20" s="6"/>
      <c r="FVB20" s="6"/>
      <c r="FVC20" s="6"/>
      <c r="FVJ20" s="6"/>
      <c r="FVK20" s="6"/>
      <c r="FVR20" s="6"/>
      <c r="FVS20" s="6"/>
      <c r="FVZ20" s="6"/>
      <c r="FWA20" s="6"/>
      <c r="FWH20" s="6"/>
      <c r="FWI20" s="6"/>
      <c r="FWP20" s="6"/>
      <c r="FWQ20" s="6"/>
      <c r="FWX20" s="6"/>
      <c r="FWY20" s="6"/>
      <c r="FXF20" s="6"/>
      <c r="FXG20" s="6"/>
      <c r="FXN20" s="6"/>
      <c r="FXO20" s="6"/>
      <c r="FXV20" s="6"/>
      <c r="FXW20" s="6"/>
      <c r="FYD20" s="6"/>
      <c r="FYE20" s="6"/>
      <c r="FYL20" s="6"/>
      <c r="FYM20" s="6"/>
      <c r="FYT20" s="6"/>
      <c r="FYU20" s="6"/>
      <c r="FZB20" s="6"/>
      <c r="FZC20" s="6"/>
      <c r="FZJ20" s="6"/>
      <c r="FZK20" s="6"/>
      <c r="FZR20" s="6"/>
      <c r="FZS20" s="6"/>
      <c r="FZZ20" s="6"/>
      <c r="GAA20" s="6"/>
      <c r="GAH20" s="6"/>
      <c r="GAI20" s="6"/>
      <c r="GAP20" s="6"/>
      <c r="GAQ20" s="6"/>
      <c r="GAX20" s="6"/>
      <c r="GAY20" s="6"/>
      <c r="GBF20" s="6"/>
      <c r="GBG20" s="6"/>
      <c r="GBN20" s="6"/>
      <c r="GBO20" s="6"/>
      <c r="GBV20" s="6"/>
      <c r="GBW20" s="6"/>
      <c r="GCD20" s="6"/>
      <c r="GCE20" s="6"/>
      <c r="GCL20" s="6"/>
      <c r="GCM20" s="6"/>
      <c r="GCT20" s="6"/>
      <c r="GCU20" s="6"/>
      <c r="GDB20" s="6"/>
      <c r="GDC20" s="6"/>
      <c r="GDJ20" s="6"/>
      <c r="GDK20" s="6"/>
      <c r="GDR20" s="6"/>
      <c r="GDS20" s="6"/>
      <c r="GDZ20" s="6"/>
      <c r="GEA20" s="6"/>
      <c r="GEH20" s="6"/>
      <c r="GEI20" s="6"/>
      <c r="GEP20" s="6"/>
      <c r="GEQ20" s="6"/>
      <c r="GEX20" s="6"/>
      <c r="GEY20" s="6"/>
      <c r="GFF20" s="6"/>
      <c r="GFG20" s="6"/>
      <c r="GFN20" s="6"/>
      <c r="GFO20" s="6"/>
      <c r="GFV20" s="6"/>
      <c r="GFW20" s="6"/>
      <c r="GGD20" s="6"/>
      <c r="GGE20" s="6"/>
      <c r="GGL20" s="6"/>
      <c r="GGM20" s="6"/>
      <c r="GGT20" s="6"/>
      <c r="GGU20" s="6"/>
      <c r="GHB20" s="6"/>
      <c r="GHC20" s="6"/>
      <c r="GHJ20" s="6"/>
      <c r="GHK20" s="6"/>
      <c r="GHR20" s="6"/>
      <c r="GHS20" s="6"/>
      <c r="GHZ20" s="6"/>
      <c r="GIA20" s="6"/>
      <c r="GIH20" s="6"/>
      <c r="GII20" s="6"/>
      <c r="GIP20" s="6"/>
      <c r="GIQ20" s="6"/>
      <c r="GIX20" s="6"/>
      <c r="GIY20" s="6"/>
      <c r="GJF20" s="6"/>
      <c r="GJG20" s="6"/>
      <c r="GJN20" s="6"/>
      <c r="GJO20" s="6"/>
      <c r="GJV20" s="6"/>
      <c r="GJW20" s="6"/>
      <c r="GKD20" s="6"/>
      <c r="GKE20" s="6"/>
      <c r="GKL20" s="6"/>
      <c r="GKM20" s="6"/>
      <c r="GKT20" s="6"/>
      <c r="GKU20" s="6"/>
      <c r="GLB20" s="6"/>
      <c r="GLC20" s="6"/>
      <c r="GLJ20" s="6"/>
      <c r="GLK20" s="6"/>
      <c r="GLR20" s="6"/>
      <c r="GLS20" s="6"/>
      <c r="GLZ20" s="6"/>
      <c r="GMA20" s="6"/>
      <c r="GMH20" s="6"/>
      <c r="GMI20" s="6"/>
      <c r="GMP20" s="6"/>
      <c r="GMQ20" s="6"/>
      <c r="GMX20" s="6"/>
      <c r="GMY20" s="6"/>
      <c r="GNF20" s="6"/>
      <c r="GNG20" s="6"/>
      <c r="GNN20" s="6"/>
      <c r="GNO20" s="6"/>
      <c r="GNV20" s="6"/>
      <c r="GNW20" s="6"/>
      <c r="GOD20" s="6"/>
      <c r="GOE20" s="6"/>
      <c r="GOL20" s="6"/>
      <c r="GOM20" s="6"/>
      <c r="GOT20" s="6"/>
      <c r="GOU20" s="6"/>
      <c r="GPB20" s="6"/>
      <c r="GPC20" s="6"/>
      <c r="GPJ20" s="6"/>
      <c r="GPK20" s="6"/>
      <c r="GPR20" s="6"/>
      <c r="GPS20" s="6"/>
      <c r="GPZ20" s="6"/>
      <c r="GQA20" s="6"/>
      <c r="GQH20" s="6"/>
      <c r="GQI20" s="6"/>
      <c r="GQP20" s="6"/>
      <c r="GQQ20" s="6"/>
      <c r="GQX20" s="6"/>
      <c r="GQY20" s="6"/>
      <c r="GRF20" s="6"/>
      <c r="GRG20" s="6"/>
      <c r="GRN20" s="6"/>
      <c r="GRO20" s="6"/>
      <c r="GRV20" s="6"/>
      <c r="GRW20" s="6"/>
      <c r="GSD20" s="6"/>
      <c r="GSE20" s="6"/>
      <c r="GSL20" s="6"/>
      <c r="GSM20" s="6"/>
      <c r="GST20" s="6"/>
      <c r="GSU20" s="6"/>
      <c r="GTB20" s="6"/>
      <c r="GTC20" s="6"/>
      <c r="GTJ20" s="6"/>
      <c r="GTK20" s="6"/>
      <c r="GTR20" s="6"/>
      <c r="GTS20" s="6"/>
      <c r="GTZ20" s="6"/>
      <c r="GUA20" s="6"/>
      <c r="GUH20" s="6"/>
      <c r="GUI20" s="6"/>
      <c r="GUP20" s="6"/>
      <c r="GUQ20" s="6"/>
      <c r="GUX20" s="6"/>
      <c r="GUY20" s="6"/>
      <c r="GVF20" s="6"/>
      <c r="GVG20" s="6"/>
      <c r="GVN20" s="6"/>
      <c r="GVO20" s="6"/>
      <c r="GVV20" s="6"/>
      <c r="GVW20" s="6"/>
      <c r="GWD20" s="6"/>
      <c r="GWE20" s="6"/>
      <c r="GWL20" s="6"/>
      <c r="GWM20" s="6"/>
      <c r="GWT20" s="6"/>
      <c r="GWU20" s="6"/>
      <c r="GXB20" s="6"/>
      <c r="GXC20" s="6"/>
      <c r="GXJ20" s="6"/>
      <c r="GXK20" s="6"/>
      <c r="GXR20" s="6"/>
      <c r="GXS20" s="6"/>
      <c r="GXZ20" s="6"/>
      <c r="GYA20" s="6"/>
      <c r="GYH20" s="6"/>
      <c r="GYI20" s="6"/>
      <c r="GYP20" s="6"/>
      <c r="GYQ20" s="6"/>
      <c r="GYX20" s="6"/>
      <c r="GYY20" s="6"/>
      <c r="GZF20" s="6"/>
      <c r="GZG20" s="6"/>
      <c r="GZN20" s="6"/>
      <c r="GZO20" s="6"/>
      <c r="GZV20" s="6"/>
      <c r="GZW20" s="6"/>
      <c r="HAD20" s="6"/>
      <c r="HAE20" s="6"/>
      <c r="HAL20" s="6"/>
      <c r="HAM20" s="6"/>
      <c r="HAT20" s="6"/>
      <c r="HAU20" s="6"/>
      <c r="HBB20" s="6"/>
      <c r="HBC20" s="6"/>
      <c r="HBJ20" s="6"/>
      <c r="HBK20" s="6"/>
      <c r="HBR20" s="6"/>
      <c r="HBS20" s="6"/>
      <c r="HBZ20" s="6"/>
      <c r="HCA20" s="6"/>
      <c r="HCH20" s="6"/>
      <c r="HCI20" s="6"/>
      <c r="HCP20" s="6"/>
      <c r="HCQ20" s="6"/>
      <c r="HCX20" s="6"/>
      <c r="HCY20" s="6"/>
      <c r="HDF20" s="6"/>
      <c r="HDG20" s="6"/>
      <c r="HDN20" s="6"/>
      <c r="HDO20" s="6"/>
      <c r="HDV20" s="6"/>
      <c r="HDW20" s="6"/>
      <c r="HED20" s="6"/>
      <c r="HEE20" s="6"/>
      <c r="HEL20" s="6"/>
      <c r="HEM20" s="6"/>
      <c r="HET20" s="6"/>
      <c r="HEU20" s="6"/>
      <c r="HFB20" s="6"/>
      <c r="HFC20" s="6"/>
      <c r="HFJ20" s="6"/>
      <c r="HFK20" s="6"/>
      <c r="HFR20" s="6"/>
      <c r="HFS20" s="6"/>
      <c r="HFZ20" s="6"/>
      <c r="HGA20" s="6"/>
      <c r="HGH20" s="6"/>
      <c r="HGI20" s="6"/>
      <c r="HGP20" s="6"/>
      <c r="HGQ20" s="6"/>
      <c r="HGX20" s="6"/>
      <c r="HGY20" s="6"/>
      <c r="HHF20" s="6"/>
      <c r="HHG20" s="6"/>
      <c r="HHN20" s="6"/>
      <c r="HHO20" s="6"/>
      <c r="HHV20" s="6"/>
      <c r="HHW20" s="6"/>
      <c r="HID20" s="6"/>
      <c r="HIE20" s="6"/>
      <c r="HIL20" s="6"/>
      <c r="HIM20" s="6"/>
      <c r="HIT20" s="6"/>
      <c r="HIU20" s="6"/>
      <c r="HJB20" s="6"/>
      <c r="HJC20" s="6"/>
      <c r="HJJ20" s="6"/>
      <c r="HJK20" s="6"/>
      <c r="HJR20" s="6"/>
      <c r="HJS20" s="6"/>
      <c r="HJZ20" s="6"/>
      <c r="HKA20" s="6"/>
      <c r="HKH20" s="6"/>
      <c r="HKI20" s="6"/>
      <c r="HKP20" s="6"/>
      <c r="HKQ20" s="6"/>
      <c r="HKX20" s="6"/>
      <c r="HKY20" s="6"/>
      <c r="HLF20" s="6"/>
      <c r="HLG20" s="6"/>
      <c r="HLN20" s="6"/>
      <c r="HLO20" s="6"/>
      <c r="HLV20" s="6"/>
      <c r="HLW20" s="6"/>
      <c r="HMD20" s="6"/>
      <c r="HME20" s="6"/>
      <c r="HML20" s="6"/>
      <c r="HMM20" s="6"/>
      <c r="HMT20" s="6"/>
      <c r="HMU20" s="6"/>
      <c r="HNB20" s="6"/>
      <c r="HNC20" s="6"/>
      <c r="HNJ20" s="6"/>
      <c r="HNK20" s="6"/>
      <c r="HNR20" s="6"/>
      <c r="HNS20" s="6"/>
      <c r="HNZ20" s="6"/>
      <c r="HOA20" s="6"/>
      <c r="HOH20" s="6"/>
      <c r="HOI20" s="6"/>
      <c r="HOP20" s="6"/>
      <c r="HOQ20" s="6"/>
      <c r="HOX20" s="6"/>
      <c r="HOY20" s="6"/>
      <c r="HPF20" s="6"/>
      <c r="HPG20" s="6"/>
      <c r="HPN20" s="6"/>
      <c r="HPO20" s="6"/>
      <c r="HPV20" s="6"/>
      <c r="HPW20" s="6"/>
      <c r="HQD20" s="6"/>
      <c r="HQE20" s="6"/>
      <c r="HQL20" s="6"/>
      <c r="HQM20" s="6"/>
      <c r="HQT20" s="6"/>
      <c r="HQU20" s="6"/>
      <c r="HRB20" s="6"/>
      <c r="HRC20" s="6"/>
      <c r="HRJ20" s="6"/>
      <c r="HRK20" s="6"/>
      <c r="HRR20" s="6"/>
      <c r="HRS20" s="6"/>
      <c r="HRZ20" s="6"/>
      <c r="HSA20" s="6"/>
      <c r="HSH20" s="6"/>
      <c r="HSI20" s="6"/>
      <c r="HSP20" s="6"/>
      <c r="HSQ20" s="6"/>
      <c r="HSX20" s="6"/>
      <c r="HSY20" s="6"/>
      <c r="HTF20" s="6"/>
      <c r="HTG20" s="6"/>
      <c r="HTN20" s="6"/>
      <c r="HTO20" s="6"/>
      <c r="HTV20" s="6"/>
      <c r="HTW20" s="6"/>
      <c r="HUD20" s="6"/>
      <c r="HUE20" s="6"/>
      <c r="HUL20" s="6"/>
      <c r="HUM20" s="6"/>
      <c r="HUT20" s="6"/>
      <c r="HUU20" s="6"/>
      <c r="HVB20" s="6"/>
      <c r="HVC20" s="6"/>
      <c r="HVJ20" s="6"/>
      <c r="HVK20" s="6"/>
      <c r="HVR20" s="6"/>
      <c r="HVS20" s="6"/>
      <c r="HVZ20" s="6"/>
      <c r="HWA20" s="6"/>
      <c r="HWH20" s="6"/>
      <c r="HWI20" s="6"/>
      <c r="HWP20" s="6"/>
      <c r="HWQ20" s="6"/>
      <c r="HWX20" s="6"/>
      <c r="HWY20" s="6"/>
      <c r="HXF20" s="6"/>
      <c r="HXG20" s="6"/>
      <c r="HXN20" s="6"/>
      <c r="HXO20" s="6"/>
      <c r="HXV20" s="6"/>
      <c r="HXW20" s="6"/>
      <c r="HYD20" s="6"/>
      <c r="HYE20" s="6"/>
      <c r="HYL20" s="6"/>
      <c r="HYM20" s="6"/>
      <c r="HYT20" s="6"/>
      <c r="HYU20" s="6"/>
      <c r="HZB20" s="6"/>
      <c r="HZC20" s="6"/>
      <c r="HZJ20" s="6"/>
      <c r="HZK20" s="6"/>
      <c r="HZR20" s="6"/>
      <c r="HZS20" s="6"/>
      <c r="HZZ20" s="6"/>
      <c r="IAA20" s="6"/>
      <c r="IAH20" s="6"/>
      <c r="IAI20" s="6"/>
      <c r="IAP20" s="6"/>
      <c r="IAQ20" s="6"/>
      <c r="IAX20" s="6"/>
      <c r="IAY20" s="6"/>
      <c r="IBF20" s="6"/>
      <c r="IBG20" s="6"/>
      <c r="IBN20" s="6"/>
      <c r="IBO20" s="6"/>
      <c r="IBV20" s="6"/>
      <c r="IBW20" s="6"/>
      <c r="ICD20" s="6"/>
      <c r="ICE20" s="6"/>
      <c r="ICL20" s="6"/>
      <c r="ICM20" s="6"/>
      <c r="ICT20" s="6"/>
      <c r="ICU20" s="6"/>
      <c r="IDB20" s="6"/>
      <c r="IDC20" s="6"/>
      <c r="IDJ20" s="6"/>
      <c r="IDK20" s="6"/>
      <c r="IDR20" s="6"/>
      <c r="IDS20" s="6"/>
      <c r="IDZ20" s="6"/>
      <c r="IEA20" s="6"/>
      <c r="IEH20" s="6"/>
      <c r="IEI20" s="6"/>
      <c r="IEP20" s="6"/>
      <c r="IEQ20" s="6"/>
      <c r="IEX20" s="6"/>
      <c r="IEY20" s="6"/>
      <c r="IFF20" s="6"/>
      <c r="IFG20" s="6"/>
      <c r="IFN20" s="6"/>
      <c r="IFO20" s="6"/>
      <c r="IFV20" s="6"/>
      <c r="IFW20" s="6"/>
      <c r="IGD20" s="6"/>
      <c r="IGE20" s="6"/>
      <c r="IGL20" s="6"/>
      <c r="IGM20" s="6"/>
      <c r="IGT20" s="6"/>
      <c r="IGU20" s="6"/>
      <c r="IHB20" s="6"/>
      <c r="IHC20" s="6"/>
      <c r="IHJ20" s="6"/>
      <c r="IHK20" s="6"/>
      <c r="IHR20" s="6"/>
      <c r="IHS20" s="6"/>
      <c r="IHZ20" s="6"/>
      <c r="IIA20" s="6"/>
      <c r="IIH20" s="6"/>
      <c r="III20" s="6"/>
      <c r="IIP20" s="6"/>
      <c r="IIQ20" s="6"/>
      <c r="IIX20" s="6"/>
      <c r="IIY20" s="6"/>
      <c r="IJF20" s="6"/>
      <c r="IJG20" s="6"/>
      <c r="IJN20" s="6"/>
      <c r="IJO20" s="6"/>
      <c r="IJV20" s="6"/>
      <c r="IJW20" s="6"/>
      <c r="IKD20" s="6"/>
      <c r="IKE20" s="6"/>
      <c r="IKL20" s="6"/>
      <c r="IKM20" s="6"/>
      <c r="IKT20" s="6"/>
      <c r="IKU20" s="6"/>
      <c r="ILB20" s="6"/>
      <c r="ILC20" s="6"/>
      <c r="ILJ20" s="6"/>
      <c r="ILK20" s="6"/>
      <c r="ILR20" s="6"/>
      <c r="ILS20" s="6"/>
      <c r="ILZ20" s="6"/>
      <c r="IMA20" s="6"/>
      <c r="IMH20" s="6"/>
      <c r="IMI20" s="6"/>
      <c r="IMP20" s="6"/>
      <c r="IMQ20" s="6"/>
      <c r="IMX20" s="6"/>
      <c r="IMY20" s="6"/>
      <c r="INF20" s="6"/>
      <c r="ING20" s="6"/>
      <c r="INN20" s="6"/>
      <c r="INO20" s="6"/>
      <c r="INV20" s="6"/>
      <c r="INW20" s="6"/>
      <c r="IOD20" s="6"/>
      <c r="IOE20" s="6"/>
      <c r="IOL20" s="6"/>
      <c r="IOM20" s="6"/>
      <c r="IOT20" s="6"/>
      <c r="IOU20" s="6"/>
      <c r="IPB20" s="6"/>
      <c r="IPC20" s="6"/>
      <c r="IPJ20" s="6"/>
      <c r="IPK20" s="6"/>
      <c r="IPR20" s="6"/>
      <c r="IPS20" s="6"/>
      <c r="IPZ20" s="6"/>
      <c r="IQA20" s="6"/>
      <c r="IQH20" s="6"/>
      <c r="IQI20" s="6"/>
      <c r="IQP20" s="6"/>
      <c r="IQQ20" s="6"/>
      <c r="IQX20" s="6"/>
      <c r="IQY20" s="6"/>
      <c r="IRF20" s="6"/>
      <c r="IRG20" s="6"/>
      <c r="IRN20" s="6"/>
      <c r="IRO20" s="6"/>
      <c r="IRV20" s="6"/>
      <c r="IRW20" s="6"/>
      <c r="ISD20" s="6"/>
      <c r="ISE20" s="6"/>
      <c r="ISL20" s="6"/>
      <c r="ISM20" s="6"/>
      <c r="IST20" s="6"/>
      <c r="ISU20" s="6"/>
      <c r="ITB20" s="6"/>
      <c r="ITC20" s="6"/>
      <c r="ITJ20" s="6"/>
      <c r="ITK20" s="6"/>
      <c r="ITR20" s="6"/>
      <c r="ITS20" s="6"/>
      <c r="ITZ20" s="6"/>
      <c r="IUA20" s="6"/>
      <c r="IUH20" s="6"/>
      <c r="IUI20" s="6"/>
      <c r="IUP20" s="6"/>
      <c r="IUQ20" s="6"/>
      <c r="IUX20" s="6"/>
      <c r="IUY20" s="6"/>
      <c r="IVF20" s="6"/>
      <c r="IVG20" s="6"/>
      <c r="IVN20" s="6"/>
      <c r="IVO20" s="6"/>
      <c r="IVV20" s="6"/>
      <c r="IVW20" s="6"/>
      <c r="IWD20" s="6"/>
      <c r="IWE20" s="6"/>
      <c r="IWL20" s="6"/>
      <c r="IWM20" s="6"/>
      <c r="IWT20" s="6"/>
      <c r="IWU20" s="6"/>
      <c r="IXB20" s="6"/>
      <c r="IXC20" s="6"/>
      <c r="IXJ20" s="6"/>
      <c r="IXK20" s="6"/>
      <c r="IXR20" s="6"/>
      <c r="IXS20" s="6"/>
      <c r="IXZ20" s="6"/>
      <c r="IYA20" s="6"/>
      <c r="IYH20" s="6"/>
      <c r="IYI20" s="6"/>
      <c r="IYP20" s="6"/>
      <c r="IYQ20" s="6"/>
      <c r="IYX20" s="6"/>
      <c r="IYY20" s="6"/>
      <c r="IZF20" s="6"/>
      <c r="IZG20" s="6"/>
      <c r="IZN20" s="6"/>
      <c r="IZO20" s="6"/>
      <c r="IZV20" s="6"/>
      <c r="IZW20" s="6"/>
      <c r="JAD20" s="6"/>
      <c r="JAE20" s="6"/>
      <c r="JAL20" s="6"/>
      <c r="JAM20" s="6"/>
      <c r="JAT20" s="6"/>
      <c r="JAU20" s="6"/>
      <c r="JBB20" s="6"/>
      <c r="JBC20" s="6"/>
      <c r="JBJ20" s="6"/>
      <c r="JBK20" s="6"/>
      <c r="JBR20" s="6"/>
      <c r="JBS20" s="6"/>
      <c r="JBZ20" s="6"/>
      <c r="JCA20" s="6"/>
      <c r="JCH20" s="6"/>
      <c r="JCI20" s="6"/>
      <c r="JCP20" s="6"/>
      <c r="JCQ20" s="6"/>
      <c r="JCX20" s="6"/>
      <c r="JCY20" s="6"/>
      <c r="JDF20" s="6"/>
      <c r="JDG20" s="6"/>
      <c r="JDN20" s="6"/>
      <c r="JDO20" s="6"/>
      <c r="JDV20" s="6"/>
      <c r="JDW20" s="6"/>
      <c r="JED20" s="6"/>
      <c r="JEE20" s="6"/>
      <c r="JEL20" s="6"/>
      <c r="JEM20" s="6"/>
      <c r="JET20" s="6"/>
      <c r="JEU20" s="6"/>
      <c r="JFB20" s="6"/>
      <c r="JFC20" s="6"/>
      <c r="JFJ20" s="6"/>
      <c r="JFK20" s="6"/>
      <c r="JFR20" s="6"/>
      <c r="JFS20" s="6"/>
      <c r="JFZ20" s="6"/>
      <c r="JGA20" s="6"/>
      <c r="JGH20" s="6"/>
      <c r="JGI20" s="6"/>
      <c r="JGP20" s="6"/>
      <c r="JGQ20" s="6"/>
      <c r="JGX20" s="6"/>
      <c r="JGY20" s="6"/>
      <c r="JHF20" s="6"/>
      <c r="JHG20" s="6"/>
      <c r="JHN20" s="6"/>
      <c r="JHO20" s="6"/>
      <c r="JHV20" s="6"/>
      <c r="JHW20" s="6"/>
      <c r="JID20" s="6"/>
      <c r="JIE20" s="6"/>
      <c r="JIL20" s="6"/>
      <c r="JIM20" s="6"/>
      <c r="JIT20" s="6"/>
      <c r="JIU20" s="6"/>
      <c r="JJB20" s="6"/>
      <c r="JJC20" s="6"/>
      <c r="JJJ20" s="6"/>
      <c r="JJK20" s="6"/>
      <c r="JJR20" s="6"/>
      <c r="JJS20" s="6"/>
      <c r="JJZ20" s="6"/>
      <c r="JKA20" s="6"/>
      <c r="JKH20" s="6"/>
      <c r="JKI20" s="6"/>
      <c r="JKP20" s="6"/>
      <c r="JKQ20" s="6"/>
      <c r="JKX20" s="6"/>
      <c r="JKY20" s="6"/>
      <c r="JLF20" s="6"/>
      <c r="JLG20" s="6"/>
      <c r="JLN20" s="6"/>
      <c r="JLO20" s="6"/>
      <c r="JLV20" s="6"/>
      <c r="JLW20" s="6"/>
      <c r="JMD20" s="6"/>
      <c r="JME20" s="6"/>
      <c r="JML20" s="6"/>
      <c r="JMM20" s="6"/>
      <c r="JMT20" s="6"/>
      <c r="JMU20" s="6"/>
      <c r="JNB20" s="6"/>
      <c r="JNC20" s="6"/>
      <c r="JNJ20" s="6"/>
      <c r="JNK20" s="6"/>
      <c r="JNR20" s="6"/>
      <c r="JNS20" s="6"/>
      <c r="JNZ20" s="6"/>
      <c r="JOA20" s="6"/>
      <c r="JOH20" s="6"/>
      <c r="JOI20" s="6"/>
      <c r="JOP20" s="6"/>
      <c r="JOQ20" s="6"/>
      <c r="JOX20" s="6"/>
      <c r="JOY20" s="6"/>
      <c r="JPF20" s="6"/>
      <c r="JPG20" s="6"/>
      <c r="JPN20" s="6"/>
      <c r="JPO20" s="6"/>
      <c r="JPV20" s="6"/>
      <c r="JPW20" s="6"/>
      <c r="JQD20" s="6"/>
      <c r="JQE20" s="6"/>
      <c r="JQL20" s="6"/>
      <c r="JQM20" s="6"/>
      <c r="JQT20" s="6"/>
      <c r="JQU20" s="6"/>
      <c r="JRB20" s="6"/>
      <c r="JRC20" s="6"/>
      <c r="JRJ20" s="6"/>
      <c r="JRK20" s="6"/>
      <c r="JRR20" s="6"/>
      <c r="JRS20" s="6"/>
      <c r="JRZ20" s="6"/>
      <c r="JSA20" s="6"/>
      <c r="JSH20" s="6"/>
      <c r="JSI20" s="6"/>
      <c r="JSP20" s="6"/>
      <c r="JSQ20" s="6"/>
      <c r="JSX20" s="6"/>
      <c r="JSY20" s="6"/>
      <c r="JTF20" s="6"/>
      <c r="JTG20" s="6"/>
      <c r="JTN20" s="6"/>
      <c r="JTO20" s="6"/>
      <c r="JTV20" s="6"/>
      <c r="JTW20" s="6"/>
      <c r="JUD20" s="6"/>
      <c r="JUE20" s="6"/>
      <c r="JUL20" s="6"/>
      <c r="JUM20" s="6"/>
      <c r="JUT20" s="6"/>
      <c r="JUU20" s="6"/>
      <c r="JVB20" s="6"/>
      <c r="JVC20" s="6"/>
      <c r="JVJ20" s="6"/>
      <c r="JVK20" s="6"/>
      <c r="JVR20" s="6"/>
      <c r="JVS20" s="6"/>
      <c r="JVZ20" s="6"/>
      <c r="JWA20" s="6"/>
      <c r="JWH20" s="6"/>
      <c r="JWI20" s="6"/>
      <c r="JWP20" s="6"/>
      <c r="JWQ20" s="6"/>
      <c r="JWX20" s="6"/>
      <c r="JWY20" s="6"/>
      <c r="JXF20" s="6"/>
      <c r="JXG20" s="6"/>
      <c r="JXN20" s="6"/>
      <c r="JXO20" s="6"/>
      <c r="JXV20" s="6"/>
      <c r="JXW20" s="6"/>
      <c r="JYD20" s="6"/>
      <c r="JYE20" s="6"/>
      <c r="JYL20" s="6"/>
      <c r="JYM20" s="6"/>
      <c r="JYT20" s="6"/>
      <c r="JYU20" s="6"/>
      <c r="JZB20" s="6"/>
      <c r="JZC20" s="6"/>
      <c r="JZJ20" s="6"/>
      <c r="JZK20" s="6"/>
      <c r="JZR20" s="6"/>
      <c r="JZS20" s="6"/>
      <c r="JZZ20" s="6"/>
      <c r="KAA20" s="6"/>
      <c r="KAH20" s="6"/>
      <c r="KAI20" s="6"/>
      <c r="KAP20" s="6"/>
      <c r="KAQ20" s="6"/>
      <c r="KAX20" s="6"/>
      <c r="KAY20" s="6"/>
      <c r="KBF20" s="6"/>
      <c r="KBG20" s="6"/>
      <c r="KBN20" s="6"/>
      <c r="KBO20" s="6"/>
      <c r="KBV20" s="6"/>
      <c r="KBW20" s="6"/>
      <c r="KCD20" s="6"/>
      <c r="KCE20" s="6"/>
      <c r="KCL20" s="6"/>
      <c r="KCM20" s="6"/>
      <c r="KCT20" s="6"/>
      <c r="KCU20" s="6"/>
      <c r="KDB20" s="6"/>
      <c r="KDC20" s="6"/>
      <c r="KDJ20" s="6"/>
      <c r="KDK20" s="6"/>
      <c r="KDR20" s="6"/>
      <c r="KDS20" s="6"/>
      <c r="KDZ20" s="6"/>
      <c r="KEA20" s="6"/>
      <c r="KEH20" s="6"/>
      <c r="KEI20" s="6"/>
      <c r="KEP20" s="6"/>
      <c r="KEQ20" s="6"/>
      <c r="KEX20" s="6"/>
      <c r="KEY20" s="6"/>
      <c r="KFF20" s="6"/>
      <c r="KFG20" s="6"/>
      <c r="KFN20" s="6"/>
      <c r="KFO20" s="6"/>
      <c r="KFV20" s="6"/>
      <c r="KFW20" s="6"/>
      <c r="KGD20" s="6"/>
      <c r="KGE20" s="6"/>
      <c r="KGL20" s="6"/>
      <c r="KGM20" s="6"/>
      <c r="KGT20" s="6"/>
      <c r="KGU20" s="6"/>
      <c r="KHB20" s="6"/>
      <c r="KHC20" s="6"/>
      <c r="KHJ20" s="6"/>
      <c r="KHK20" s="6"/>
      <c r="KHR20" s="6"/>
      <c r="KHS20" s="6"/>
      <c r="KHZ20" s="6"/>
      <c r="KIA20" s="6"/>
      <c r="KIH20" s="6"/>
      <c r="KII20" s="6"/>
      <c r="KIP20" s="6"/>
      <c r="KIQ20" s="6"/>
      <c r="KIX20" s="6"/>
      <c r="KIY20" s="6"/>
      <c r="KJF20" s="6"/>
      <c r="KJG20" s="6"/>
      <c r="KJN20" s="6"/>
      <c r="KJO20" s="6"/>
      <c r="KJV20" s="6"/>
      <c r="KJW20" s="6"/>
      <c r="KKD20" s="6"/>
      <c r="KKE20" s="6"/>
      <c r="KKL20" s="6"/>
      <c r="KKM20" s="6"/>
      <c r="KKT20" s="6"/>
      <c r="KKU20" s="6"/>
      <c r="KLB20" s="6"/>
      <c r="KLC20" s="6"/>
      <c r="KLJ20" s="6"/>
      <c r="KLK20" s="6"/>
      <c r="KLR20" s="6"/>
      <c r="KLS20" s="6"/>
      <c r="KLZ20" s="6"/>
      <c r="KMA20" s="6"/>
      <c r="KMH20" s="6"/>
      <c r="KMI20" s="6"/>
      <c r="KMP20" s="6"/>
      <c r="KMQ20" s="6"/>
      <c r="KMX20" s="6"/>
      <c r="KMY20" s="6"/>
      <c r="KNF20" s="6"/>
      <c r="KNG20" s="6"/>
      <c r="KNN20" s="6"/>
      <c r="KNO20" s="6"/>
      <c r="KNV20" s="6"/>
      <c r="KNW20" s="6"/>
      <c r="KOD20" s="6"/>
      <c r="KOE20" s="6"/>
      <c r="KOL20" s="6"/>
      <c r="KOM20" s="6"/>
      <c r="KOT20" s="6"/>
      <c r="KOU20" s="6"/>
      <c r="KPB20" s="6"/>
      <c r="KPC20" s="6"/>
      <c r="KPJ20" s="6"/>
      <c r="KPK20" s="6"/>
      <c r="KPR20" s="6"/>
      <c r="KPS20" s="6"/>
      <c r="KPZ20" s="6"/>
      <c r="KQA20" s="6"/>
      <c r="KQH20" s="6"/>
      <c r="KQI20" s="6"/>
      <c r="KQP20" s="6"/>
      <c r="KQQ20" s="6"/>
      <c r="KQX20" s="6"/>
      <c r="KQY20" s="6"/>
      <c r="KRF20" s="6"/>
      <c r="KRG20" s="6"/>
      <c r="KRN20" s="6"/>
      <c r="KRO20" s="6"/>
      <c r="KRV20" s="6"/>
      <c r="KRW20" s="6"/>
      <c r="KSD20" s="6"/>
      <c r="KSE20" s="6"/>
      <c r="KSL20" s="6"/>
      <c r="KSM20" s="6"/>
      <c r="KST20" s="6"/>
      <c r="KSU20" s="6"/>
      <c r="KTB20" s="6"/>
      <c r="KTC20" s="6"/>
      <c r="KTJ20" s="6"/>
      <c r="KTK20" s="6"/>
      <c r="KTR20" s="6"/>
      <c r="KTS20" s="6"/>
      <c r="KTZ20" s="6"/>
      <c r="KUA20" s="6"/>
      <c r="KUH20" s="6"/>
      <c r="KUI20" s="6"/>
      <c r="KUP20" s="6"/>
      <c r="KUQ20" s="6"/>
      <c r="KUX20" s="6"/>
      <c r="KUY20" s="6"/>
      <c r="KVF20" s="6"/>
      <c r="KVG20" s="6"/>
      <c r="KVN20" s="6"/>
      <c r="KVO20" s="6"/>
      <c r="KVV20" s="6"/>
      <c r="KVW20" s="6"/>
      <c r="KWD20" s="6"/>
      <c r="KWE20" s="6"/>
      <c r="KWL20" s="6"/>
      <c r="KWM20" s="6"/>
      <c r="KWT20" s="6"/>
      <c r="KWU20" s="6"/>
      <c r="KXB20" s="6"/>
      <c r="KXC20" s="6"/>
      <c r="KXJ20" s="6"/>
      <c r="KXK20" s="6"/>
      <c r="KXR20" s="6"/>
      <c r="KXS20" s="6"/>
      <c r="KXZ20" s="6"/>
      <c r="KYA20" s="6"/>
      <c r="KYH20" s="6"/>
      <c r="KYI20" s="6"/>
      <c r="KYP20" s="6"/>
      <c r="KYQ20" s="6"/>
      <c r="KYX20" s="6"/>
      <c r="KYY20" s="6"/>
      <c r="KZF20" s="6"/>
      <c r="KZG20" s="6"/>
      <c r="KZN20" s="6"/>
      <c r="KZO20" s="6"/>
      <c r="KZV20" s="6"/>
      <c r="KZW20" s="6"/>
      <c r="LAD20" s="6"/>
      <c r="LAE20" s="6"/>
      <c r="LAL20" s="6"/>
      <c r="LAM20" s="6"/>
      <c r="LAT20" s="6"/>
      <c r="LAU20" s="6"/>
      <c r="LBB20" s="6"/>
      <c r="LBC20" s="6"/>
      <c r="LBJ20" s="6"/>
      <c r="LBK20" s="6"/>
      <c r="LBR20" s="6"/>
      <c r="LBS20" s="6"/>
      <c r="LBZ20" s="6"/>
      <c r="LCA20" s="6"/>
      <c r="LCH20" s="6"/>
      <c r="LCI20" s="6"/>
      <c r="LCP20" s="6"/>
      <c r="LCQ20" s="6"/>
      <c r="LCX20" s="6"/>
      <c r="LCY20" s="6"/>
      <c r="LDF20" s="6"/>
      <c r="LDG20" s="6"/>
      <c r="LDN20" s="6"/>
      <c r="LDO20" s="6"/>
      <c r="LDV20" s="6"/>
      <c r="LDW20" s="6"/>
      <c r="LED20" s="6"/>
      <c r="LEE20" s="6"/>
      <c r="LEL20" s="6"/>
      <c r="LEM20" s="6"/>
      <c r="LET20" s="6"/>
      <c r="LEU20" s="6"/>
      <c r="LFB20" s="6"/>
      <c r="LFC20" s="6"/>
      <c r="LFJ20" s="6"/>
      <c r="LFK20" s="6"/>
      <c r="LFR20" s="6"/>
      <c r="LFS20" s="6"/>
      <c r="LFZ20" s="6"/>
      <c r="LGA20" s="6"/>
      <c r="LGH20" s="6"/>
      <c r="LGI20" s="6"/>
      <c r="LGP20" s="6"/>
      <c r="LGQ20" s="6"/>
      <c r="LGX20" s="6"/>
      <c r="LGY20" s="6"/>
      <c r="LHF20" s="6"/>
      <c r="LHG20" s="6"/>
      <c r="LHN20" s="6"/>
      <c r="LHO20" s="6"/>
      <c r="LHV20" s="6"/>
      <c r="LHW20" s="6"/>
      <c r="LID20" s="6"/>
      <c r="LIE20" s="6"/>
      <c r="LIL20" s="6"/>
      <c r="LIM20" s="6"/>
      <c r="LIT20" s="6"/>
      <c r="LIU20" s="6"/>
      <c r="LJB20" s="6"/>
      <c r="LJC20" s="6"/>
      <c r="LJJ20" s="6"/>
      <c r="LJK20" s="6"/>
      <c r="LJR20" s="6"/>
      <c r="LJS20" s="6"/>
      <c r="LJZ20" s="6"/>
      <c r="LKA20" s="6"/>
      <c r="LKH20" s="6"/>
      <c r="LKI20" s="6"/>
      <c r="LKP20" s="6"/>
      <c r="LKQ20" s="6"/>
      <c r="LKX20" s="6"/>
      <c r="LKY20" s="6"/>
      <c r="LLF20" s="6"/>
      <c r="LLG20" s="6"/>
      <c r="LLN20" s="6"/>
      <c r="LLO20" s="6"/>
      <c r="LLV20" s="6"/>
      <c r="LLW20" s="6"/>
      <c r="LMD20" s="6"/>
      <c r="LME20" s="6"/>
      <c r="LML20" s="6"/>
      <c r="LMM20" s="6"/>
      <c r="LMT20" s="6"/>
      <c r="LMU20" s="6"/>
      <c r="LNB20" s="6"/>
      <c r="LNC20" s="6"/>
      <c r="LNJ20" s="6"/>
      <c r="LNK20" s="6"/>
      <c r="LNR20" s="6"/>
      <c r="LNS20" s="6"/>
      <c r="LNZ20" s="6"/>
      <c r="LOA20" s="6"/>
      <c r="LOH20" s="6"/>
      <c r="LOI20" s="6"/>
      <c r="LOP20" s="6"/>
      <c r="LOQ20" s="6"/>
      <c r="LOX20" s="6"/>
      <c r="LOY20" s="6"/>
      <c r="LPF20" s="6"/>
      <c r="LPG20" s="6"/>
      <c r="LPN20" s="6"/>
      <c r="LPO20" s="6"/>
      <c r="LPV20" s="6"/>
      <c r="LPW20" s="6"/>
      <c r="LQD20" s="6"/>
      <c r="LQE20" s="6"/>
      <c r="LQL20" s="6"/>
      <c r="LQM20" s="6"/>
      <c r="LQT20" s="6"/>
      <c r="LQU20" s="6"/>
      <c r="LRB20" s="6"/>
      <c r="LRC20" s="6"/>
      <c r="LRJ20" s="6"/>
      <c r="LRK20" s="6"/>
      <c r="LRR20" s="6"/>
      <c r="LRS20" s="6"/>
      <c r="LRZ20" s="6"/>
      <c r="LSA20" s="6"/>
      <c r="LSH20" s="6"/>
      <c r="LSI20" s="6"/>
      <c r="LSP20" s="6"/>
      <c r="LSQ20" s="6"/>
      <c r="LSX20" s="6"/>
      <c r="LSY20" s="6"/>
      <c r="LTF20" s="6"/>
      <c r="LTG20" s="6"/>
      <c r="LTN20" s="6"/>
      <c r="LTO20" s="6"/>
      <c r="LTV20" s="6"/>
      <c r="LTW20" s="6"/>
      <c r="LUD20" s="6"/>
      <c r="LUE20" s="6"/>
      <c r="LUL20" s="6"/>
      <c r="LUM20" s="6"/>
      <c r="LUT20" s="6"/>
      <c r="LUU20" s="6"/>
      <c r="LVB20" s="6"/>
      <c r="LVC20" s="6"/>
      <c r="LVJ20" s="6"/>
      <c r="LVK20" s="6"/>
      <c r="LVR20" s="6"/>
      <c r="LVS20" s="6"/>
      <c r="LVZ20" s="6"/>
      <c r="LWA20" s="6"/>
      <c r="LWH20" s="6"/>
      <c r="LWI20" s="6"/>
      <c r="LWP20" s="6"/>
      <c r="LWQ20" s="6"/>
      <c r="LWX20" s="6"/>
      <c r="LWY20" s="6"/>
      <c r="LXF20" s="6"/>
      <c r="LXG20" s="6"/>
      <c r="LXN20" s="6"/>
      <c r="LXO20" s="6"/>
      <c r="LXV20" s="6"/>
      <c r="LXW20" s="6"/>
      <c r="LYD20" s="6"/>
      <c r="LYE20" s="6"/>
      <c r="LYL20" s="6"/>
      <c r="LYM20" s="6"/>
      <c r="LYT20" s="6"/>
      <c r="LYU20" s="6"/>
      <c r="LZB20" s="6"/>
      <c r="LZC20" s="6"/>
      <c r="LZJ20" s="6"/>
      <c r="LZK20" s="6"/>
      <c r="LZR20" s="6"/>
      <c r="LZS20" s="6"/>
      <c r="LZZ20" s="6"/>
      <c r="MAA20" s="6"/>
      <c r="MAH20" s="6"/>
      <c r="MAI20" s="6"/>
      <c r="MAP20" s="6"/>
      <c r="MAQ20" s="6"/>
      <c r="MAX20" s="6"/>
      <c r="MAY20" s="6"/>
      <c r="MBF20" s="6"/>
      <c r="MBG20" s="6"/>
      <c r="MBN20" s="6"/>
      <c r="MBO20" s="6"/>
      <c r="MBV20" s="6"/>
      <c r="MBW20" s="6"/>
      <c r="MCD20" s="6"/>
      <c r="MCE20" s="6"/>
      <c r="MCL20" s="6"/>
      <c r="MCM20" s="6"/>
      <c r="MCT20" s="6"/>
      <c r="MCU20" s="6"/>
      <c r="MDB20" s="6"/>
      <c r="MDC20" s="6"/>
      <c r="MDJ20" s="6"/>
      <c r="MDK20" s="6"/>
      <c r="MDR20" s="6"/>
      <c r="MDS20" s="6"/>
      <c r="MDZ20" s="6"/>
      <c r="MEA20" s="6"/>
      <c r="MEH20" s="6"/>
      <c r="MEI20" s="6"/>
      <c r="MEP20" s="6"/>
      <c r="MEQ20" s="6"/>
      <c r="MEX20" s="6"/>
      <c r="MEY20" s="6"/>
      <c r="MFF20" s="6"/>
      <c r="MFG20" s="6"/>
      <c r="MFN20" s="6"/>
      <c r="MFO20" s="6"/>
      <c r="MFV20" s="6"/>
      <c r="MFW20" s="6"/>
      <c r="MGD20" s="6"/>
      <c r="MGE20" s="6"/>
      <c r="MGL20" s="6"/>
      <c r="MGM20" s="6"/>
      <c r="MGT20" s="6"/>
      <c r="MGU20" s="6"/>
      <c r="MHB20" s="6"/>
      <c r="MHC20" s="6"/>
      <c r="MHJ20" s="6"/>
      <c r="MHK20" s="6"/>
      <c r="MHR20" s="6"/>
      <c r="MHS20" s="6"/>
      <c r="MHZ20" s="6"/>
      <c r="MIA20" s="6"/>
      <c r="MIH20" s="6"/>
      <c r="MII20" s="6"/>
      <c r="MIP20" s="6"/>
      <c r="MIQ20" s="6"/>
      <c r="MIX20" s="6"/>
      <c r="MIY20" s="6"/>
      <c r="MJF20" s="6"/>
      <c r="MJG20" s="6"/>
      <c r="MJN20" s="6"/>
      <c r="MJO20" s="6"/>
      <c r="MJV20" s="6"/>
      <c r="MJW20" s="6"/>
      <c r="MKD20" s="6"/>
      <c r="MKE20" s="6"/>
      <c r="MKL20" s="6"/>
      <c r="MKM20" s="6"/>
      <c r="MKT20" s="6"/>
      <c r="MKU20" s="6"/>
      <c r="MLB20" s="6"/>
      <c r="MLC20" s="6"/>
      <c r="MLJ20" s="6"/>
      <c r="MLK20" s="6"/>
      <c r="MLR20" s="6"/>
      <c r="MLS20" s="6"/>
      <c r="MLZ20" s="6"/>
      <c r="MMA20" s="6"/>
      <c r="MMH20" s="6"/>
      <c r="MMI20" s="6"/>
      <c r="MMP20" s="6"/>
      <c r="MMQ20" s="6"/>
      <c r="MMX20" s="6"/>
      <c r="MMY20" s="6"/>
      <c r="MNF20" s="6"/>
      <c r="MNG20" s="6"/>
      <c r="MNN20" s="6"/>
      <c r="MNO20" s="6"/>
      <c r="MNV20" s="6"/>
      <c r="MNW20" s="6"/>
      <c r="MOD20" s="6"/>
      <c r="MOE20" s="6"/>
      <c r="MOL20" s="6"/>
      <c r="MOM20" s="6"/>
      <c r="MOT20" s="6"/>
      <c r="MOU20" s="6"/>
      <c r="MPB20" s="6"/>
      <c r="MPC20" s="6"/>
      <c r="MPJ20" s="6"/>
      <c r="MPK20" s="6"/>
      <c r="MPR20" s="6"/>
      <c r="MPS20" s="6"/>
      <c r="MPZ20" s="6"/>
      <c r="MQA20" s="6"/>
      <c r="MQH20" s="6"/>
      <c r="MQI20" s="6"/>
      <c r="MQP20" s="6"/>
      <c r="MQQ20" s="6"/>
      <c r="MQX20" s="6"/>
      <c r="MQY20" s="6"/>
      <c r="MRF20" s="6"/>
      <c r="MRG20" s="6"/>
      <c r="MRN20" s="6"/>
      <c r="MRO20" s="6"/>
      <c r="MRV20" s="6"/>
      <c r="MRW20" s="6"/>
      <c r="MSD20" s="6"/>
      <c r="MSE20" s="6"/>
      <c r="MSL20" s="6"/>
      <c r="MSM20" s="6"/>
      <c r="MST20" s="6"/>
      <c r="MSU20" s="6"/>
      <c r="MTB20" s="6"/>
      <c r="MTC20" s="6"/>
      <c r="MTJ20" s="6"/>
      <c r="MTK20" s="6"/>
      <c r="MTR20" s="6"/>
      <c r="MTS20" s="6"/>
      <c r="MTZ20" s="6"/>
      <c r="MUA20" s="6"/>
      <c r="MUH20" s="6"/>
      <c r="MUI20" s="6"/>
      <c r="MUP20" s="6"/>
      <c r="MUQ20" s="6"/>
      <c r="MUX20" s="6"/>
      <c r="MUY20" s="6"/>
      <c r="MVF20" s="6"/>
      <c r="MVG20" s="6"/>
      <c r="MVN20" s="6"/>
      <c r="MVO20" s="6"/>
      <c r="MVV20" s="6"/>
      <c r="MVW20" s="6"/>
      <c r="MWD20" s="6"/>
      <c r="MWE20" s="6"/>
      <c r="MWL20" s="6"/>
      <c r="MWM20" s="6"/>
      <c r="MWT20" s="6"/>
      <c r="MWU20" s="6"/>
      <c r="MXB20" s="6"/>
      <c r="MXC20" s="6"/>
      <c r="MXJ20" s="6"/>
      <c r="MXK20" s="6"/>
      <c r="MXR20" s="6"/>
      <c r="MXS20" s="6"/>
      <c r="MXZ20" s="6"/>
      <c r="MYA20" s="6"/>
      <c r="MYH20" s="6"/>
      <c r="MYI20" s="6"/>
      <c r="MYP20" s="6"/>
      <c r="MYQ20" s="6"/>
      <c r="MYX20" s="6"/>
      <c r="MYY20" s="6"/>
      <c r="MZF20" s="6"/>
      <c r="MZG20" s="6"/>
      <c r="MZN20" s="6"/>
      <c r="MZO20" s="6"/>
      <c r="MZV20" s="6"/>
      <c r="MZW20" s="6"/>
      <c r="NAD20" s="6"/>
      <c r="NAE20" s="6"/>
      <c r="NAL20" s="6"/>
      <c r="NAM20" s="6"/>
      <c r="NAT20" s="6"/>
      <c r="NAU20" s="6"/>
      <c r="NBB20" s="6"/>
      <c r="NBC20" s="6"/>
      <c r="NBJ20" s="6"/>
      <c r="NBK20" s="6"/>
      <c r="NBR20" s="6"/>
      <c r="NBS20" s="6"/>
      <c r="NBZ20" s="6"/>
      <c r="NCA20" s="6"/>
      <c r="NCH20" s="6"/>
      <c r="NCI20" s="6"/>
      <c r="NCP20" s="6"/>
      <c r="NCQ20" s="6"/>
      <c r="NCX20" s="6"/>
      <c r="NCY20" s="6"/>
      <c r="NDF20" s="6"/>
      <c r="NDG20" s="6"/>
      <c r="NDN20" s="6"/>
      <c r="NDO20" s="6"/>
      <c r="NDV20" s="6"/>
      <c r="NDW20" s="6"/>
      <c r="NED20" s="6"/>
      <c r="NEE20" s="6"/>
      <c r="NEL20" s="6"/>
      <c r="NEM20" s="6"/>
      <c r="NET20" s="6"/>
      <c r="NEU20" s="6"/>
      <c r="NFB20" s="6"/>
      <c r="NFC20" s="6"/>
      <c r="NFJ20" s="6"/>
      <c r="NFK20" s="6"/>
      <c r="NFR20" s="6"/>
      <c r="NFS20" s="6"/>
      <c r="NFZ20" s="6"/>
      <c r="NGA20" s="6"/>
      <c r="NGH20" s="6"/>
      <c r="NGI20" s="6"/>
      <c r="NGP20" s="6"/>
      <c r="NGQ20" s="6"/>
      <c r="NGX20" s="6"/>
      <c r="NGY20" s="6"/>
      <c r="NHF20" s="6"/>
      <c r="NHG20" s="6"/>
      <c r="NHN20" s="6"/>
      <c r="NHO20" s="6"/>
      <c r="NHV20" s="6"/>
      <c r="NHW20" s="6"/>
      <c r="NID20" s="6"/>
      <c r="NIE20" s="6"/>
      <c r="NIL20" s="6"/>
      <c r="NIM20" s="6"/>
      <c r="NIT20" s="6"/>
      <c r="NIU20" s="6"/>
      <c r="NJB20" s="6"/>
      <c r="NJC20" s="6"/>
      <c r="NJJ20" s="6"/>
      <c r="NJK20" s="6"/>
      <c r="NJR20" s="6"/>
      <c r="NJS20" s="6"/>
      <c r="NJZ20" s="6"/>
      <c r="NKA20" s="6"/>
      <c r="NKH20" s="6"/>
      <c r="NKI20" s="6"/>
      <c r="NKP20" s="6"/>
      <c r="NKQ20" s="6"/>
      <c r="NKX20" s="6"/>
      <c r="NKY20" s="6"/>
      <c r="NLF20" s="6"/>
      <c r="NLG20" s="6"/>
      <c r="NLN20" s="6"/>
      <c r="NLO20" s="6"/>
      <c r="NLV20" s="6"/>
      <c r="NLW20" s="6"/>
      <c r="NMD20" s="6"/>
      <c r="NME20" s="6"/>
      <c r="NML20" s="6"/>
      <c r="NMM20" s="6"/>
      <c r="NMT20" s="6"/>
      <c r="NMU20" s="6"/>
      <c r="NNB20" s="6"/>
      <c r="NNC20" s="6"/>
      <c r="NNJ20" s="6"/>
      <c r="NNK20" s="6"/>
      <c r="NNR20" s="6"/>
      <c r="NNS20" s="6"/>
      <c r="NNZ20" s="6"/>
      <c r="NOA20" s="6"/>
      <c r="NOH20" s="6"/>
      <c r="NOI20" s="6"/>
      <c r="NOP20" s="6"/>
      <c r="NOQ20" s="6"/>
      <c r="NOX20" s="6"/>
      <c r="NOY20" s="6"/>
      <c r="NPF20" s="6"/>
      <c r="NPG20" s="6"/>
      <c r="NPN20" s="6"/>
      <c r="NPO20" s="6"/>
      <c r="NPV20" s="6"/>
      <c r="NPW20" s="6"/>
      <c r="NQD20" s="6"/>
      <c r="NQE20" s="6"/>
      <c r="NQL20" s="6"/>
      <c r="NQM20" s="6"/>
      <c r="NQT20" s="6"/>
      <c r="NQU20" s="6"/>
      <c r="NRB20" s="6"/>
      <c r="NRC20" s="6"/>
      <c r="NRJ20" s="6"/>
      <c r="NRK20" s="6"/>
      <c r="NRR20" s="6"/>
      <c r="NRS20" s="6"/>
      <c r="NRZ20" s="6"/>
      <c r="NSA20" s="6"/>
      <c r="NSH20" s="6"/>
      <c r="NSI20" s="6"/>
      <c r="NSP20" s="6"/>
      <c r="NSQ20" s="6"/>
      <c r="NSX20" s="6"/>
      <c r="NSY20" s="6"/>
      <c r="NTF20" s="6"/>
      <c r="NTG20" s="6"/>
      <c r="NTN20" s="6"/>
      <c r="NTO20" s="6"/>
      <c r="NTV20" s="6"/>
      <c r="NTW20" s="6"/>
      <c r="NUD20" s="6"/>
      <c r="NUE20" s="6"/>
      <c r="NUL20" s="6"/>
      <c r="NUM20" s="6"/>
      <c r="NUT20" s="6"/>
      <c r="NUU20" s="6"/>
      <c r="NVB20" s="6"/>
      <c r="NVC20" s="6"/>
      <c r="NVJ20" s="6"/>
      <c r="NVK20" s="6"/>
      <c r="NVR20" s="6"/>
      <c r="NVS20" s="6"/>
      <c r="NVZ20" s="6"/>
      <c r="NWA20" s="6"/>
      <c r="NWH20" s="6"/>
      <c r="NWI20" s="6"/>
      <c r="NWP20" s="6"/>
      <c r="NWQ20" s="6"/>
      <c r="NWX20" s="6"/>
      <c r="NWY20" s="6"/>
      <c r="NXF20" s="6"/>
      <c r="NXG20" s="6"/>
      <c r="NXN20" s="6"/>
      <c r="NXO20" s="6"/>
      <c r="NXV20" s="6"/>
      <c r="NXW20" s="6"/>
      <c r="NYD20" s="6"/>
      <c r="NYE20" s="6"/>
      <c r="NYL20" s="6"/>
      <c r="NYM20" s="6"/>
      <c r="NYT20" s="6"/>
      <c r="NYU20" s="6"/>
      <c r="NZB20" s="6"/>
      <c r="NZC20" s="6"/>
      <c r="NZJ20" s="6"/>
      <c r="NZK20" s="6"/>
      <c r="NZR20" s="6"/>
      <c r="NZS20" s="6"/>
      <c r="NZZ20" s="6"/>
      <c r="OAA20" s="6"/>
      <c r="OAH20" s="6"/>
      <c r="OAI20" s="6"/>
      <c r="OAP20" s="6"/>
      <c r="OAQ20" s="6"/>
      <c r="OAX20" s="6"/>
      <c r="OAY20" s="6"/>
      <c r="OBF20" s="6"/>
      <c r="OBG20" s="6"/>
      <c r="OBN20" s="6"/>
      <c r="OBO20" s="6"/>
      <c r="OBV20" s="6"/>
      <c r="OBW20" s="6"/>
      <c r="OCD20" s="6"/>
      <c r="OCE20" s="6"/>
      <c r="OCL20" s="6"/>
      <c r="OCM20" s="6"/>
      <c r="OCT20" s="6"/>
      <c r="OCU20" s="6"/>
      <c r="ODB20" s="6"/>
      <c r="ODC20" s="6"/>
      <c r="ODJ20" s="6"/>
      <c r="ODK20" s="6"/>
      <c r="ODR20" s="6"/>
      <c r="ODS20" s="6"/>
      <c r="ODZ20" s="6"/>
      <c r="OEA20" s="6"/>
      <c r="OEH20" s="6"/>
      <c r="OEI20" s="6"/>
      <c r="OEP20" s="6"/>
      <c r="OEQ20" s="6"/>
      <c r="OEX20" s="6"/>
      <c r="OEY20" s="6"/>
      <c r="OFF20" s="6"/>
      <c r="OFG20" s="6"/>
      <c r="OFN20" s="6"/>
      <c r="OFO20" s="6"/>
      <c r="OFV20" s="6"/>
      <c r="OFW20" s="6"/>
      <c r="OGD20" s="6"/>
      <c r="OGE20" s="6"/>
      <c r="OGL20" s="6"/>
      <c r="OGM20" s="6"/>
      <c r="OGT20" s="6"/>
      <c r="OGU20" s="6"/>
      <c r="OHB20" s="6"/>
      <c r="OHC20" s="6"/>
      <c r="OHJ20" s="6"/>
      <c r="OHK20" s="6"/>
      <c r="OHR20" s="6"/>
      <c r="OHS20" s="6"/>
      <c r="OHZ20" s="6"/>
      <c r="OIA20" s="6"/>
      <c r="OIH20" s="6"/>
      <c r="OII20" s="6"/>
      <c r="OIP20" s="6"/>
      <c r="OIQ20" s="6"/>
      <c r="OIX20" s="6"/>
      <c r="OIY20" s="6"/>
      <c r="OJF20" s="6"/>
      <c r="OJG20" s="6"/>
      <c r="OJN20" s="6"/>
      <c r="OJO20" s="6"/>
      <c r="OJV20" s="6"/>
      <c r="OJW20" s="6"/>
      <c r="OKD20" s="6"/>
      <c r="OKE20" s="6"/>
      <c r="OKL20" s="6"/>
      <c r="OKM20" s="6"/>
      <c r="OKT20" s="6"/>
      <c r="OKU20" s="6"/>
      <c r="OLB20" s="6"/>
      <c r="OLC20" s="6"/>
      <c r="OLJ20" s="6"/>
      <c r="OLK20" s="6"/>
      <c r="OLR20" s="6"/>
      <c r="OLS20" s="6"/>
      <c r="OLZ20" s="6"/>
      <c r="OMA20" s="6"/>
      <c r="OMH20" s="6"/>
      <c r="OMI20" s="6"/>
      <c r="OMP20" s="6"/>
      <c r="OMQ20" s="6"/>
      <c r="OMX20" s="6"/>
      <c r="OMY20" s="6"/>
      <c r="ONF20" s="6"/>
      <c r="ONG20" s="6"/>
      <c r="ONN20" s="6"/>
      <c r="ONO20" s="6"/>
      <c r="ONV20" s="6"/>
      <c r="ONW20" s="6"/>
      <c r="OOD20" s="6"/>
      <c r="OOE20" s="6"/>
      <c r="OOL20" s="6"/>
      <c r="OOM20" s="6"/>
      <c r="OOT20" s="6"/>
      <c r="OOU20" s="6"/>
      <c r="OPB20" s="6"/>
      <c r="OPC20" s="6"/>
      <c r="OPJ20" s="6"/>
      <c r="OPK20" s="6"/>
      <c r="OPR20" s="6"/>
      <c r="OPS20" s="6"/>
      <c r="OPZ20" s="6"/>
      <c r="OQA20" s="6"/>
      <c r="OQH20" s="6"/>
      <c r="OQI20" s="6"/>
      <c r="OQP20" s="6"/>
      <c r="OQQ20" s="6"/>
      <c r="OQX20" s="6"/>
      <c r="OQY20" s="6"/>
      <c r="ORF20" s="6"/>
      <c r="ORG20" s="6"/>
      <c r="ORN20" s="6"/>
      <c r="ORO20" s="6"/>
      <c r="ORV20" s="6"/>
      <c r="ORW20" s="6"/>
      <c r="OSD20" s="6"/>
      <c r="OSE20" s="6"/>
      <c r="OSL20" s="6"/>
      <c r="OSM20" s="6"/>
      <c r="OST20" s="6"/>
      <c r="OSU20" s="6"/>
      <c r="OTB20" s="6"/>
      <c r="OTC20" s="6"/>
      <c r="OTJ20" s="6"/>
      <c r="OTK20" s="6"/>
      <c r="OTR20" s="6"/>
      <c r="OTS20" s="6"/>
      <c r="OTZ20" s="6"/>
      <c r="OUA20" s="6"/>
      <c r="OUH20" s="6"/>
      <c r="OUI20" s="6"/>
      <c r="OUP20" s="6"/>
      <c r="OUQ20" s="6"/>
      <c r="OUX20" s="6"/>
      <c r="OUY20" s="6"/>
      <c r="OVF20" s="6"/>
      <c r="OVG20" s="6"/>
      <c r="OVN20" s="6"/>
      <c r="OVO20" s="6"/>
      <c r="OVV20" s="6"/>
      <c r="OVW20" s="6"/>
      <c r="OWD20" s="6"/>
      <c r="OWE20" s="6"/>
      <c r="OWL20" s="6"/>
      <c r="OWM20" s="6"/>
      <c r="OWT20" s="6"/>
      <c r="OWU20" s="6"/>
      <c r="OXB20" s="6"/>
      <c r="OXC20" s="6"/>
      <c r="OXJ20" s="6"/>
      <c r="OXK20" s="6"/>
      <c r="OXR20" s="6"/>
      <c r="OXS20" s="6"/>
      <c r="OXZ20" s="6"/>
      <c r="OYA20" s="6"/>
      <c r="OYH20" s="6"/>
      <c r="OYI20" s="6"/>
      <c r="OYP20" s="6"/>
      <c r="OYQ20" s="6"/>
      <c r="OYX20" s="6"/>
      <c r="OYY20" s="6"/>
      <c r="OZF20" s="6"/>
      <c r="OZG20" s="6"/>
      <c r="OZN20" s="6"/>
      <c r="OZO20" s="6"/>
      <c r="OZV20" s="6"/>
      <c r="OZW20" s="6"/>
      <c r="PAD20" s="6"/>
      <c r="PAE20" s="6"/>
      <c r="PAL20" s="6"/>
      <c r="PAM20" s="6"/>
      <c r="PAT20" s="6"/>
      <c r="PAU20" s="6"/>
      <c r="PBB20" s="6"/>
      <c r="PBC20" s="6"/>
      <c r="PBJ20" s="6"/>
      <c r="PBK20" s="6"/>
      <c r="PBR20" s="6"/>
      <c r="PBS20" s="6"/>
      <c r="PBZ20" s="6"/>
      <c r="PCA20" s="6"/>
      <c r="PCH20" s="6"/>
      <c r="PCI20" s="6"/>
      <c r="PCP20" s="6"/>
      <c r="PCQ20" s="6"/>
      <c r="PCX20" s="6"/>
      <c r="PCY20" s="6"/>
      <c r="PDF20" s="6"/>
      <c r="PDG20" s="6"/>
      <c r="PDN20" s="6"/>
      <c r="PDO20" s="6"/>
      <c r="PDV20" s="6"/>
      <c r="PDW20" s="6"/>
      <c r="PED20" s="6"/>
      <c r="PEE20" s="6"/>
      <c r="PEL20" s="6"/>
      <c r="PEM20" s="6"/>
      <c r="PET20" s="6"/>
      <c r="PEU20" s="6"/>
      <c r="PFB20" s="6"/>
      <c r="PFC20" s="6"/>
      <c r="PFJ20" s="6"/>
      <c r="PFK20" s="6"/>
      <c r="PFR20" s="6"/>
      <c r="PFS20" s="6"/>
      <c r="PFZ20" s="6"/>
      <c r="PGA20" s="6"/>
      <c r="PGH20" s="6"/>
      <c r="PGI20" s="6"/>
      <c r="PGP20" s="6"/>
      <c r="PGQ20" s="6"/>
      <c r="PGX20" s="6"/>
      <c r="PGY20" s="6"/>
      <c r="PHF20" s="6"/>
      <c r="PHG20" s="6"/>
      <c r="PHN20" s="6"/>
      <c r="PHO20" s="6"/>
      <c r="PHV20" s="6"/>
      <c r="PHW20" s="6"/>
      <c r="PID20" s="6"/>
      <c r="PIE20" s="6"/>
      <c r="PIL20" s="6"/>
      <c r="PIM20" s="6"/>
      <c r="PIT20" s="6"/>
      <c r="PIU20" s="6"/>
      <c r="PJB20" s="6"/>
      <c r="PJC20" s="6"/>
      <c r="PJJ20" s="6"/>
      <c r="PJK20" s="6"/>
      <c r="PJR20" s="6"/>
      <c r="PJS20" s="6"/>
      <c r="PJZ20" s="6"/>
      <c r="PKA20" s="6"/>
      <c r="PKH20" s="6"/>
      <c r="PKI20" s="6"/>
      <c r="PKP20" s="6"/>
      <c r="PKQ20" s="6"/>
      <c r="PKX20" s="6"/>
      <c r="PKY20" s="6"/>
      <c r="PLF20" s="6"/>
      <c r="PLG20" s="6"/>
      <c r="PLN20" s="6"/>
      <c r="PLO20" s="6"/>
      <c r="PLV20" s="6"/>
      <c r="PLW20" s="6"/>
      <c r="PMD20" s="6"/>
      <c r="PME20" s="6"/>
      <c r="PML20" s="6"/>
      <c r="PMM20" s="6"/>
      <c r="PMT20" s="6"/>
      <c r="PMU20" s="6"/>
      <c r="PNB20" s="6"/>
      <c r="PNC20" s="6"/>
      <c r="PNJ20" s="6"/>
      <c r="PNK20" s="6"/>
      <c r="PNR20" s="6"/>
      <c r="PNS20" s="6"/>
      <c r="PNZ20" s="6"/>
      <c r="POA20" s="6"/>
      <c r="POH20" s="6"/>
      <c r="POI20" s="6"/>
      <c r="POP20" s="6"/>
      <c r="POQ20" s="6"/>
      <c r="POX20" s="6"/>
      <c r="POY20" s="6"/>
      <c r="PPF20" s="6"/>
      <c r="PPG20" s="6"/>
      <c r="PPN20" s="6"/>
      <c r="PPO20" s="6"/>
      <c r="PPV20" s="6"/>
      <c r="PPW20" s="6"/>
      <c r="PQD20" s="6"/>
      <c r="PQE20" s="6"/>
      <c r="PQL20" s="6"/>
      <c r="PQM20" s="6"/>
      <c r="PQT20" s="6"/>
      <c r="PQU20" s="6"/>
      <c r="PRB20" s="6"/>
      <c r="PRC20" s="6"/>
      <c r="PRJ20" s="6"/>
      <c r="PRK20" s="6"/>
      <c r="PRR20" s="6"/>
      <c r="PRS20" s="6"/>
      <c r="PRZ20" s="6"/>
      <c r="PSA20" s="6"/>
      <c r="PSH20" s="6"/>
      <c r="PSI20" s="6"/>
      <c r="PSP20" s="6"/>
      <c r="PSQ20" s="6"/>
      <c r="PSX20" s="6"/>
      <c r="PSY20" s="6"/>
      <c r="PTF20" s="6"/>
      <c r="PTG20" s="6"/>
      <c r="PTN20" s="6"/>
      <c r="PTO20" s="6"/>
      <c r="PTV20" s="6"/>
      <c r="PTW20" s="6"/>
      <c r="PUD20" s="6"/>
      <c r="PUE20" s="6"/>
      <c r="PUL20" s="6"/>
      <c r="PUM20" s="6"/>
      <c r="PUT20" s="6"/>
      <c r="PUU20" s="6"/>
      <c r="PVB20" s="6"/>
      <c r="PVC20" s="6"/>
      <c r="PVJ20" s="6"/>
      <c r="PVK20" s="6"/>
      <c r="PVR20" s="6"/>
      <c r="PVS20" s="6"/>
      <c r="PVZ20" s="6"/>
      <c r="PWA20" s="6"/>
      <c r="PWH20" s="6"/>
      <c r="PWI20" s="6"/>
      <c r="PWP20" s="6"/>
      <c r="PWQ20" s="6"/>
      <c r="PWX20" s="6"/>
      <c r="PWY20" s="6"/>
      <c r="PXF20" s="6"/>
      <c r="PXG20" s="6"/>
      <c r="PXN20" s="6"/>
      <c r="PXO20" s="6"/>
      <c r="PXV20" s="6"/>
      <c r="PXW20" s="6"/>
      <c r="PYD20" s="6"/>
      <c r="PYE20" s="6"/>
      <c r="PYL20" s="6"/>
      <c r="PYM20" s="6"/>
      <c r="PYT20" s="6"/>
      <c r="PYU20" s="6"/>
      <c r="PZB20" s="6"/>
      <c r="PZC20" s="6"/>
      <c r="PZJ20" s="6"/>
      <c r="PZK20" s="6"/>
      <c r="PZR20" s="6"/>
      <c r="PZS20" s="6"/>
      <c r="PZZ20" s="6"/>
      <c r="QAA20" s="6"/>
      <c r="QAH20" s="6"/>
      <c r="QAI20" s="6"/>
      <c r="QAP20" s="6"/>
      <c r="QAQ20" s="6"/>
      <c r="QAX20" s="6"/>
      <c r="QAY20" s="6"/>
      <c r="QBF20" s="6"/>
      <c r="QBG20" s="6"/>
      <c r="QBN20" s="6"/>
      <c r="QBO20" s="6"/>
      <c r="QBV20" s="6"/>
      <c r="QBW20" s="6"/>
      <c r="QCD20" s="6"/>
      <c r="QCE20" s="6"/>
      <c r="QCL20" s="6"/>
      <c r="QCM20" s="6"/>
      <c r="QCT20" s="6"/>
      <c r="QCU20" s="6"/>
      <c r="QDB20" s="6"/>
      <c r="QDC20" s="6"/>
      <c r="QDJ20" s="6"/>
      <c r="QDK20" s="6"/>
      <c r="QDR20" s="6"/>
      <c r="QDS20" s="6"/>
      <c r="QDZ20" s="6"/>
      <c r="QEA20" s="6"/>
      <c r="QEH20" s="6"/>
      <c r="QEI20" s="6"/>
      <c r="QEP20" s="6"/>
      <c r="QEQ20" s="6"/>
      <c r="QEX20" s="6"/>
      <c r="QEY20" s="6"/>
      <c r="QFF20" s="6"/>
      <c r="QFG20" s="6"/>
      <c r="QFN20" s="6"/>
      <c r="QFO20" s="6"/>
      <c r="QFV20" s="6"/>
      <c r="QFW20" s="6"/>
      <c r="QGD20" s="6"/>
      <c r="QGE20" s="6"/>
      <c r="QGL20" s="6"/>
      <c r="QGM20" s="6"/>
      <c r="QGT20" s="6"/>
      <c r="QGU20" s="6"/>
      <c r="QHB20" s="6"/>
      <c r="QHC20" s="6"/>
      <c r="QHJ20" s="6"/>
      <c r="QHK20" s="6"/>
      <c r="QHR20" s="6"/>
      <c r="QHS20" s="6"/>
      <c r="QHZ20" s="6"/>
      <c r="QIA20" s="6"/>
      <c r="QIH20" s="6"/>
      <c r="QII20" s="6"/>
      <c r="QIP20" s="6"/>
      <c r="QIQ20" s="6"/>
      <c r="QIX20" s="6"/>
      <c r="QIY20" s="6"/>
      <c r="QJF20" s="6"/>
      <c r="QJG20" s="6"/>
      <c r="QJN20" s="6"/>
      <c r="QJO20" s="6"/>
      <c r="QJV20" s="6"/>
      <c r="QJW20" s="6"/>
      <c r="QKD20" s="6"/>
      <c r="QKE20" s="6"/>
      <c r="QKL20" s="6"/>
      <c r="QKM20" s="6"/>
      <c r="QKT20" s="6"/>
      <c r="QKU20" s="6"/>
      <c r="QLB20" s="6"/>
      <c r="QLC20" s="6"/>
      <c r="QLJ20" s="6"/>
      <c r="QLK20" s="6"/>
      <c r="QLR20" s="6"/>
      <c r="QLS20" s="6"/>
      <c r="QLZ20" s="6"/>
      <c r="QMA20" s="6"/>
      <c r="QMH20" s="6"/>
      <c r="QMI20" s="6"/>
      <c r="QMP20" s="6"/>
      <c r="QMQ20" s="6"/>
      <c r="QMX20" s="6"/>
      <c r="QMY20" s="6"/>
      <c r="QNF20" s="6"/>
      <c r="QNG20" s="6"/>
      <c r="QNN20" s="6"/>
      <c r="QNO20" s="6"/>
      <c r="QNV20" s="6"/>
      <c r="QNW20" s="6"/>
      <c r="QOD20" s="6"/>
      <c r="QOE20" s="6"/>
      <c r="QOL20" s="6"/>
      <c r="QOM20" s="6"/>
      <c r="QOT20" s="6"/>
      <c r="QOU20" s="6"/>
      <c r="QPB20" s="6"/>
      <c r="QPC20" s="6"/>
      <c r="QPJ20" s="6"/>
      <c r="QPK20" s="6"/>
      <c r="QPR20" s="6"/>
      <c r="QPS20" s="6"/>
      <c r="QPZ20" s="6"/>
      <c r="QQA20" s="6"/>
      <c r="QQH20" s="6"/>
      <c r="QQI20" s="6"/>
      <c r="QQP20" s="6"/>
      <c r="QQQ20" s="6"/>
      <c r="QQX20" s="6"/>
      <c r="QQY20" s="6"/>
      <c r="QRF20" s="6"/>
      <c r="QRG20" s="6"/>
      <c r="QRN20" s="6"/>
      <c r="QRO20" s="6"/>
      <c r="QRV20" s="6"/>
      <c r="QRW20" s="6"/>
      <c r="QSD20" s="6"/>
      <c r="QSE20" s="6"/>
      <c r="QSL20" s="6"/>
      <c r="QSM20" s="6"/>
      <c r="QST20" s="6"/>
      <c r="QSU20" s="6"/>
      <c r="QTB20" s="6"/>
      <c r="QTC20" s="6"/>
      <c r="QTJ20" s="6"/>
      <c r="QTK20" s="6"/>
      <c r="QTR20" s="6"/>
      <c r="QTS20" s="6"/>
      <c r="QTZ20" s="6"/>
      <c r="QUA20" s="6"/>
      <c r="QUH20" s="6"/>
      <c r="QUI20" s="6"/>
      <c r="QUP20" s="6"/>
      <c r="QUQ20" s="6"/>
      <c r="QUX20" s="6"/>
      <c r="QUY20" s="6"/>
      <c r="QVF20" s="6"/>
      <c r="QVG20" s="6"/>
      <c r="QVN20" s="6"/>
      <c r="QVO20" s="6"/>
      <c r="QVV20" s="6"/>
      <c r="QVW20" s="6"/>
      <c r="QWD20" s="6"/>
      <c r="QWE20" s="6"/>
      <c r="QWL20" s="6"/>
      <c r="QWM20" s="6"/>
      <c r="QWT20" s="6"/>
      <c r="QWU20" s="6"/>
      <c r="QXB20" s="6"/>
      <c r="QXC20" s="6"/>
      <c r="QXJ20" s="6"/>
      <c r="QXK20" s="6"/>
      <c r="QXR20" s="6"/>
      <c r="QXS20" s="6"/>
      <c r="QXZ20" s="6"/>
      <c r="QYA20" s="6"/>
      <c r="QYH20" s="6"/>
      <c r="QYI20" s="6"/>
      <c r="QYP20" s="6"/>
      <c r="QYQ20" s="6"/>
      <c r="QYX20" s="6"/>
      <c r="QYY20" s="6"/>
      <c r="QZF20" s="6"/>
      <c r="QZG20" s="6"/>
      <c r="QZN20" s="6"/>
      <c r="QZO20" s="6"/>
      <c r="QZV20" s="6"/>
      <c r="QZW20" s="6"/>
      <c r="RAD20" s="6"/>
      <c r="RAE20" s="6"/>
      <c r="RAL20" s="6"/>
      <c r="RAM20" s="6"/>
      <c r="RAT20" s="6"/>
      <c r="RAU20" s="6"/>
      <c r="RBB20" s="6"/>
      <c r="RBC20" s="6"/>
      <c r="RBJ20" s="6"/>
      <c r="RBK20" s="6"/>
      <c r="RBR20" s="6"/>
      <c r="RBS20" s="6"/>
      <c r="RBZ20" s="6"/>
      <c r="RCA20" s="6"/>
      <c r="RCH20" s="6"/>
      <c r="RCI20" s="6"/>
      <c r="RCP20" s="6"/>
      <c r="RCQ20" s="6"/>
      <c r="RCX20" s="6"/>
      <c r="RCY20" s="6"/>
      <c r="RDF20" s="6"/>
      <c r="RDG20" s="6"/>
      <c r="RDN20" s="6"/>
      <c r="RDO20" s="6"/>
      <c r="RDV20" s="6"/>
      <c r="RDW20" s="6"/>
      <c r="RED20" s="6"/>
      <c r="REE20" s="6"/>
      <c r="REL20" s="6"/>
      <c r="REM20" s="6"/>
      <c r="RET20" s="6"/>
      <c r="REU20" s="6"/>
      <c r="RFB20" s="6"/>
      <c r="RFC20" s="6"/>
      <c r="RFJ20" s="6"/>
      <c r="RFK20" s="6"/>
      <c r="RFR20" s="6"/>
      <c r="RFS20" s="6"/>
      <c r="RFZ20" s="6"/>
      <c r="RGA20" s="6"/>
      <c r="RGH20" s="6"/>
      <c r="RGI20" s="6"/>
      <c r="RGP20" s="6"/>
      <c r="RGQ20" s="6"/>
      <c r="RGX20" s="6"/>
      <c r="RGY20" s="6"/>
      <c r="RHF20" s="6"/>
      <c r="RHG20" s="6"/>
      <c r="RHN20" s="6"/>
      <c r="RHO20" s="6"/>
      <c r="RHV20" s="6"/>
      <c r="RHW20" s="6"/>
      <c r="RID20" s="6"/>
      <c r="RIE20" s="6"/>
      <c r="RIL20" s="6"/>
      <c r="RIM20" s="6"/>
      <c r="RIT20" s="6"/>
      <c r="RIU20" s="6"/>
      <c r="RJB20" s="6"/>
      <c r="RJC20" s="6"/>
      <c r="RJJ20" s="6"/>
      <c r="RJK20" s="6"/>
      <c r="RJR20" s="6"/>
      <c r="RJS20" s="6"/>
      <c r="RJZ20" s="6"/>
      <c r="RKA20" s="6"/>
      <c r="RKH20" s="6"/>
      <c r="RKI20" s="6"/>
      <c r="RKP20" s="6"/>
      <c r="RKQ20" s="6"/>
      <c r="RKX20" s="6"/>
      <c r="RKY20" s="6"/>
      <c r="RLF20" s="6"/>
      <c r="RLG20" s="6"/>
      <c r="RLN20" s="6"/>
      <c r="RLO20" s="6"/>
      <c r="RLV20" s="6"/>
      <c r="RLW20" s="6"/>
      <c r="RMD20" s="6"/>
      <c r="RME20" s="6"/>
      <c r="RML20" s="6"/>
      <c r="RMM20" s="6"/>
      <c r="RMT20" s="6"/>
      <c r="RMU20" s="6"/>
      <c r="RNB20" s="6"/>
      <c r="RNC20" s="6"/>
      <c r="RNJ20" s="6"/>
      <c r="RNK20" s="6"/>
      <c r="RNR20" s="6"/>
      <c r="RNS20" s="6"/>
      <c r="RNZ20" s="6"/>
      <c r="ROA20" s="6"/>
      <c r="ROH20" s="6"/>
      <c r="ROI20" s="6"/>
      <c r="ROP20" s="6"/>
      <c r="ROQ20" s="6"/>
      <c r="ROX20" s="6"/>
      <c r="ROY20" s="6"/>
      <c r="RPF20" s="6"/>
      <c r="RPG20" s="6"/>
      <c r="RPN20" s="6"/>
      <c r="RPO20" s="6"/>
      <c r="RPV20" s="6"/>
      <c r="RPW20" s="6"/>
      <c r="RQD20" s="6"/>
      <c r="RQE20" s="6"/>
      <c r="RQL20" s="6"/>
      <c r="RQM20" s="6"/>
      <c r="RQT20" s="6"/>
      <c r="RQU20" s="6"/>
      <c r="RRB20" s="6"/>
      <c r="RRC20" s="6"/>
      <c r="RRJ20" s="6"/>
      <c r="RRK20" s="6"/>
      <c r="RRR20" s="6"/>
      <c r="RRS20" s="6"/>
      <c r="RRZ20" s="6"/>
      <c r="RSA20" s="6"/>
      <c r="RSH20" s="6"/>
      <c r="RSI20" s="6"/>
      <c r="RSP20" s="6"/>
      <c r="RSQ20" s="6"/>
      <c r="RSX20" s="6"/>
      <c r="RSY20" s="6"/>
      <c r="RTF20" s="6"/>
      <c r="RTG20" s="6"/>
      <c r="RTN20" s="6"/>
      <c r="RTO20" s="6"/>
      <c r="RTV20" s="6"/>
      <c r="RTW20" s="6"/>
      <c r="RUD20" s="6"/>
      <c r="RUE20" s="6"/>
      <c r="RUL20" s="6"/>
      <c r="RUM20" s="6"/>
      <c r="RUT20" s="6"/>
      <c r="RUU20" s="6"/>
      <c r="RVB20" s="6"/>
      <c r="RVC20" s="6"/>
      <c r="RVJ20" s="6"/>
      <c r="RVK20" s="6"/>
      <c r="RVR20" s="6"/>
      <c r="RVS20" s="6"/>
      <c r="RVZ20" s="6"/>
      <c r="RWA20" s="6"/>
      <c r="RWH20" s="6"/>
      <c r="RWI20" s="6"/>
      <c r="RWP20" s="6"/>
      <c r="RWQ20" s="6"/>
      <c r="RWX20" s="6"/>
      <c r="RWY20" s="6"/>
      <c r="RXF20" s="6"/>
      <c r="RXG20" s="6"/>
      <c r="RXN20" s="6"/>
      <c r="RXO20" s="6"/>
      <c r="RXV20" s="6"/>
      <c r="RXW20" s="6"/>
      <c r="RYD20" s="6"/>
      <c r="RYE20" s="6"/>
      <c r="RYL20" s="6"/>
      <c r="RYM20" s="6"/>
      <c r="RYT20" s="6"/>
      <c r="RYU20" s="6"/>
      <c r="RZB20" s="6"/>
      <c r="RZC20" s="6"/>
      <c r="RZJ20" s="6"/>
      <c r="RZK20" s="6"/>
      <c r="RZR20" s="6"/>
      <c r="RZS20" s="6"/>
      <c r="RZZ20" s="6"/>
      <c r="SAA20" s="6"/>
      <c r="SAH20" s="6"/>
      <c r="SAI20" s="6"/>
      <c r="SAP20" s="6"/>
      <c r="SAQ20" s="6"/>
      <c r="SAX20" s="6"/>
      <c r="SAY20" s="6"/>
      <c r="SBF20" s="6"/>
      <c r="SBG20" s="6"/>
      <c r="SBN20" s="6"/>
      <c r="SBO20" s="6"/>
      <c r="SBV20" s="6"/>
      <c r="SBW20" s="6"/>
      <c r="SCD20" s="6"/>
      <c r="SCE20" s="6"/>
      <c r="SCL20" s="6"/>
      <c r="SCM20" s="6"/>
      <c r="SCT20" s="6"/>
      <c r="SCU20" s="6"/>
      <c r="SDB20" s="6"/>
      <c r="SDC20" s="6"/>
      <c r="SDJ20" s="6"/>
      <c r="SDK20" s="6"/>
      <c r="SDR20" s="6"/>
      <c r="SDS20" s="6"/>
      <c r="SDZ20" s="6"/>
      <c r="SEA20" s="6"/>
      <c r="SEH20" s="6"/>
      <c r="SEI20" s="6"/>
      <c r="SEP20" s="6"/>
      <c r="SEQ20" s="6"/>
      <c r="SEX20" s="6"/>
      <c r="SEY20" s="6"/>
      <c r="SFF20" s="6"/>
      <c r="SFG20" s="6"/>
      <c r="SFN20" s="6"/>
      <c r="SFO20" s="6"/>
      <c r="SFV20" s="6"/>
      <c r="SFW20" s="6"/>
      <c r="SGD20" s="6"/>
      <c r="SGE20" s="6"/>
      <c r="SGL20" s="6"/>
      <c r="SGM20" s="6"/>
      <c r="SGT20" s="6"/>
      <c r="SGU20" s="6"/>
      <c r="SHB20" s="6"/>
      <c r="SHC20" s="6"/>
      <c r="SHJ20" s="6"/>
      <c r="SHK20" s="6"/>
      <c r="SHR20" s="6"/>
      <c r="SHS20" s="6"/>
      <c r="SHZ20" s="6"/>
      <c r="SIA20" s="6"/>
      <c r="SIH20" s="6"/>
      <c r="SII20" s="6"/>
      <c r="SIP20" s="6"/>
      <c r="SIQ20" s="6"/>
      <c r="SIX20" s="6"/>
      <c r="SIY20" s="6"/>
      <c r="SJF20" s="6"/>
      <c r="SJG20" s="6"/>
      <c r="SJN20" s="6"/>
      <c r="SJO20" s="6"/>
      <c r="SJV20" s="6"/>
      <c r="SJW20" s="6"/>
      <c r="SKD20" s="6"/>
      <c r="SKE20" s="6"/>
      <c r="SKL20" s="6"/>
      <c r="SKM20" s="6"/>
      <c r="SKT20" s="6"/>
      <c r="SKU20" s="6"/>
      <c r="SLB20" s="6"/>
      <c r="SLC20" s="6"/>
      <c r="SLJ20" s="6"/>
      <c r="SLK20" s="6"/>
      <c r="SLR20" s="6"/>
      <c r="SLS20" s="6"/>
      <c r="SLZ20" s="6"/>
      <c r="SMA20" s="6"/>
      <c r="SMH20" s="6"/>
      <c r="SMI20" s="6"/>
      <c r="SMP20" s="6"/>
      <c r="SMQ20" s="6"/>
      <c r="SMX20" s="6"/>
      <c r="SMY20" s="6"/>
      <c r="SNF20" s="6"/>
      <c r="SNG20" s="6"/>
      <c r="SNN20" s="6"/>
      <c r="SNO20" s="6"/>
      <c r="SNV20" s="6"/>
      <c r="SNW20" s="6"/>
      <c r="SOD20" s="6"/>
      <c r="SOE20" s="6"/>
      <c r="SOL20" s="6"/>
      <c r="SOM20" s="6"/>
      <c r="SOT20" s="6"/>
      <c r="SOU20" s="6"/>
      <c r="SPB20" s="6"/>
      <c r="SPC20" s="6"/>
      <c r="SPJ20" s="6"/>
      <c r="SPK20" s="6"/>
      <c r="SPR20" s="6"/>
      <c r="SPS20" s="6"/>
      <c r="SPZ20" s="6"/>
      <c r="SQA20" s="6"/>
      <c r="SQH20" s="6"/>
      <c r="SQI20" s="6"/>
      <c r="SQP20" s="6"/>
      <c r="SQQ20" s="6"/>
      <c r="SQX20" s="6"/>
      <c r="SQY20" s="6"/>
      <c r="SRF20" s="6"/>
      <c r="SRG20" s="6"/>
      <c r="SRN20" s="6"/>
      <c r="SRO20" s="6"/>
      <c r="SRV20" s="6"/>
      <c r="SRW20" s="6"/>
      <c r="SSD20" s="6"/>
      <c r="SSE20" s="6"/>
      <c r="SSL20" s="6"/>
      <c r="SSM20" s="6"/>
      <c r="SST20" s="6"/>
      <c r="SSU20" s="6"/>
      <c r="STB20" s="6"/>
      <c r="STC20" s="6"/>
      <c r="STJ20" s="6"/>
      <c r="STK20" s="6"/>
      <c r="STR20" s="6"/>
      <c r="STS20" s="6"/>
      <c r="STZ20" s="6"/>
      <c r="SUA20" s="6"/>
      <c r="SUH20" s="6"/>
      <c r="SUI20" s="6"/>
      <c r="SUP20" s="6"/>
      <c r="SUQ20" s="6"/>
      <c r="SUX20" s="6"/>
      <c r="SUY20" s="6"/>
      <c r="SVF20" s="6"/>
      <c r="SVG20" s="6"/>
      <c r="SVN20" s="6"/>
      <c r="SVO20" s="6"/>
      <c r="SVV20" s="6"/>
      <c r="SVW20" s="6"/>
      <c r="SWD20" s="6"/>
      <c r="SWE20" s="6"/>
      <c r="SWL20" s="6"/>
      <c r="SWM20" s="6"/>
      <c r="SWT20" s="6"/>
      <c r="SWU20" s="6"/>
      <c r="SXB20" s="6"/>
      <c r="SXC20" s="6"/>
      <c r="SXJ20" s="6"/>
      <c r="SXK20" s="6"/>
      <c r="SXR20" s="6"/>
      <c r="SXS20" s="6"/>
      <c r="SXZ20" s="6"/>
      <c r="SYA20" s="6"/>
      <c r="SYH20" s="6"/>
      <c r="SYI20" s="6"/>
      <c r="SYP20" s="6"/>
      <c r="SYQ20" s="6"/>
      <c r="SYX20" s="6"/>
      <c r="SYY20" s="6"/>
      <c r="SZF20" s="6"/>
      <c r="SZG20" s="6"/>
      <c r="SZN20" s="6"/>
      <c r="SZO20" s="6"/>
      <c r="SZV20" s="6"/>
      <c r="SZW20" s="6"/>
      <c r="TAD20" s="6"/>
      <c r="TAE20" s="6"/>
      <c r="TAL20" s="6"/>
      <c r="TAM20" s="6"/>
      <c r="TAT20" s="6"/>
      <c r="TAU20" s="6"/>
      <c r="TBB20" s="6"/>
      <c r="TBC20" s="6"/>
      <c r="TBJ20" s="6"/>
      <c r="TBK20" s="6"/>
      <c r="TBR20" s="6"/>
      <c r="TBS20" s="6"/>
      <c r="TBZ20" s="6"/>
      <c r="TCA20" s="6"/>
      <c r="TCH20" s="6"/>
      <c r="TCI20" s="6"/>
      <c r="TCP20" s="6"/>
      <c r="TCQ20" s="6"/>
      <c r="TCX20" s="6"/>
      <c r="TCY20" s="6"/>
      <c r="TDF20" s="6"/>
      <c r="TDG20" s="6"/>
      <c r="TDN20" s="6"/>
      <c r="TDO20" s="6"/>
      <c r="TDV20" s="6"/>
      <c r="TDW20" s="6"/>
      <c r="TED20" s="6"/>
      <c r="TEE20" s="6"/>
      <c r="TEL20" s="6"/>
      <c r="TEM20" s="6"/>
      <c r="TET20" s="6"/>
      <c r="TEU20" s="6"/>
      <c r="TFB20" s="6"/>
      <c r="TFC20" s="6"/>
      <c r="TFJ20" s="6"/>
      <c r="TFK20" s="6"/>
      <c r="TFR20" s="6"/>
      <c r="TFS20" s="6"/>
      <c r="TFZ20" s="6"/>
      <c r="TGA20" s="6"/>
      <c r="TGH20" s="6"/>
      <c r="TGI20" s="6"/>
      <c r="TGP20" s="6"/>
      <c r="TGQ20" s="6"/>
      <c r="TGX20" s="6"/>
      <c r="TGY20" s="6"/>
      <c r="THF20" s="6"/>
      <c r="THG20" s="6"/>
      <c r="THN20" s="6"/>
      <c r="THO20" s="6"/>
      <c r="THV20" s="6"/>
      <c r="THW20" s="6"/>
      <c r="TID20" s="6"/>
      <c r="TIE20" s="6"/>
      <c r="TIL20" s="6"/>
      <c r="TIM20" s="6"/>
      <c r="TIT20" s="6"/>
      <c r="TIU20" s="6"/>
      <c r="TJB20" s="6"/>
      <c r="TJC20" s="6"/>
      <c r="TJJ20" s="6"/>
      <c r="TJK20" s="6"/>
      <c r="TJR20" s="6"/>
      <c r="TJS20" s="6"/>
      <c r="TJZ20" s="6"/>
      <c r="TKA20" s="6"/>
      <c r="TKH20" s="6"/>
      <c r="TKI20" s="6"/>
      <c r="TKP20" s="6"/>
      <c r="TKQ20" s="6"/>
      <c r="TKX20" s="6"/>
      <c r="TKY20" s="6"/>
      <c r="TLF20" s="6"/>
      <c r="TLG20" s="6"/>
      <c r="TLN20" s="6"/>
      <c r="TLO20" s="6"/>
      <c r="TLV20" s="6"/>
      <c r="TLW20" s="6"/>
      <c r="TMD20" s="6"/>
      <c r="TME20" s="6"/>
      <c r="TML20" s="6"/>
      <c r="TMM20" s="6"/>
      <c r="TMT20" s="6"/>
      <c r="TMU20" s="6"/>
      <c r="TNB20" s="6"/>
      <c r="TNC20" s="6"/>
      <c r="TNJ20" s="6"/>
      <c r="TNK20" s="6"/>
      <c r="TNR20" s="6"/>
      <c r="TNS20" s="6"/>
      <c r="TNZ20" s="6"/>
      <c r="TOA20" s="6"/>
      <c r="TOH20" s="6"/>
      <c r="TOI20" s="6"/>
      <c r="TOP20" s="6"/>
      <c r="TOQ20" s="6"/>
      <c r="TOX20" s="6"/>
      <c r="TOY20" s="6"/>
      <c r="TPF20" s="6"/>
      <c r="TPG20" s="6"/>
      <c r="TPN20" s="6"/>
      <c r="TPO20" s="6"/>
      <c r="TPV20" s="6"/>
      <c r="TPW20" s="6"/>
      <c r="TQD20" s="6"/>
      <c r="TQE20" s="6"/>
      <c r="TQL20" s="6"/>
      <c r="TQM20" s="6"/>
      <c r="TQT20" s="6"/>
      <c r="TQU20" s="6"/>
      <c r="TRB20" s="6"/>
      <c r="TRC20" s="6"/>
      <c r="TRJ20" s="6"/>
      <c r="TRK20" s="6"/>
      <c r="TRR20" s="6"/>
      <c r="TRS20" s="6"/>
      <c r="TRZ20" s="6"/>
      <c r="TSA20" s="6"/>
      <c r="TSH20" s="6"/>
      <c r="TSI20" s="6"/>
      <c r="TSP20" s="6"/>
      <c r="TSQ20" s="6"/>
      <c r="TSX20" s="6"/>
      <c r="TSY20" s="6"/>
      <c r="TTF20" s="6"/>
      <c r="TTG20" s="6"/>
      <c r="TTN20" s="6"/>
      <c r="TTO20" s="6"/>
      <c r="TTV20" s="6"/>
      <c r="TTW20" s="6"/>
      <c r="TUD20" s="6"/>
      <c r="TUE20" s="6"/>
      <c r="TUL20" s="6"/>
      <c r="TUM20" s="6"/>
      <c r="TUT20" s="6"/>
      <c r="TUU20" s="6"/>
      <c r="TVB20" s="6"/>
      <c r="TVC20" s="6"/>
      <c r="TVJ20" s="6"/>
      <c r="TVK20" s="6"/>
      <c r="TVR20" s="6"/>
      <c r="TVS20" s="6"/>
      <c r="TVZ20" s="6"/>
      <c r="TWA20" s="6"/>
      <c r="TWH20" s="6"/>
      <c r="TWI20" s="6"/>
      <c r="TWP20" s="6"/>
      <c r="TWQ20" s="6"/>
      <c r="TWX20" s="6"/>
      <c r="TWY20" s="6"/>
      <c r="TXF20" s="6"/>
      <c r="TXG20" s="6"/>
      <c r="TXN20" s="6"/>
      <c r="TXO20" s="6"/>
      <c r="TXV20" s="6"/>
      <c r="TXW20" s="6"/>
      <c r="TYD20" s="6"/>
      <c r="TYE20" s="6"/>
      <c r="TYL20" s="6"/>
      <c r="TYM20" s="6"/>
      <c r="TYT20" s="6"/>
      <c r="TYU20" s="6"/>
      <c r="TZB20" s="6"/>
      <c r="TZC20" s="6"/>
      <c r="TZJ20" s="6"/>
      <c r="TZK20" s="6"/>
      <c r="TZR20" s="6"/>
      <c r="TZS20" s="6"/>
      <c r="TZZ20" s="6"/>
      <c r="UAA20" s="6"/>
      <c r="UAH20" s="6"/>
      <c r="UAI20" s="6"/>
      <c r="UAP20" s="6"/>
      <c r="UAQ20" s="6"/>
      <c r="UAX20" s="6"/>
      <c r="UAY20" s="6"/>
      <c r="UBF20" s="6"/>
      <c r="UBG20" s="6"/>
      <c r="UBN20" s="6"/>
      <c r="UBO20" s="6"/>
      <c r="UBV20" s="6"/>
      <c r="UBW20" s="6"/>
      <c r="UCD20" s="6"/>
      <c r="UCE20" s="6"/>
      <c r="UCL20" s="6"/>
      <c r="UCM20" s="6"/>
      <c r="UCT20" s="6"/>
      <c r="UCU20" s="6"/>
      <c r="UDB20" s="6"/>
      <c r="UDC20" s="6"/>
      <c r="UDJ20" s="6"/>
      <c r="UDK20" s="6"/>
      <c r="UDR20" s="6"/>
      <c r="UDS20" s="6"/>
      <c r="UDZ20" s="6"/>
      <c r="UEA20" s="6"/>
      <c r="UEH20" s="6"/>
      <c r="UEI20" s="6"/>
      <c r="UEP20" s="6"/>
      <c r="UEQ20" s="6"/>
      <c r="UEX20" s="6"/>
      <c r="UEY20" s="6"/>
      <c r="UFF20" s="6"/>
      <c r="UFG20" s="6"/>
      <c r="UFN20" s="6"/>
      <c r="UFO20" s="6"/>
      <c r="UFV20" s="6"/>
      <c r="UFW20" s="6"/>
      <c r="UGD20" s="6"/>
      <c r="UGE20" s="6"/>
      <c r="UGL20" s="6"/>
      <c r="UGM20" s="6"/>
      <c r="UGT20" s="6"/>
      <c r="UGU20" s="6"/>
      <c r="UHB20" s="6"/>
      <c r="UHC20" s="6"/>
      <c r="UHJ20" s="6"/>
      <c r="UHK20" s="6"/>
      <c r="UHR20" s="6"/>
      <c r="UHS20" s="6"/>
      <c r="UHZ20" s="6"/>
      <c r="UIA20" s="6"/>
      <c r="UIH20" s="6"/>
      <c r="UII20" s="6"/>
      <c r="UIP20" s="6"/>
      <c r="UIQ20" s="6"/>
      <c r="UIX20" s="6"/>
      <c r="UIY20" s="6"/>
      <c r="UJF20" s="6"/>
      <c r="UJG20" s="6"/>
      <c r="UJN20" s="6"/>
      <c r="UJO20" s="6"/>
      <c r="UJV20" s="6"/>
      <c r="UJW20" s="6"/>
      <c r="UKD20" s="6"/>
      <c r="UKE20" s="6"/>
      <c r="UKL20" s="6"/>
      <c r="UKM20" s="6"/>
      <c r="UKT20" s="6"/>
      <c r="UKU20" s="6"/>
      <c r="ULB20" s="6"/>
      <c r="ULC20" s="6"/>
      <c r="ULJ20" s="6"/>
      <c r="ULK20" s="6"/>
      <c r="ULR20" s="6"/>
      <c r="ULS20" s="6"/>
      <c r="ULZ20" s="6"/>
      <c r="UMA20" s="6"/>
      <c r="UMH20" s="6"/>
      <c r="UMI20" s="6"/>
      <c r="UMP20" s="6"/>
      <c r="UMQ20" s="6"/>
      <c r="UMX20" s="6"/>
      <c r="UMY20" s="6"/>
      <c r="UNF20" s="6"/>
      <c r="UNG20" s="6"/>
      <c r="UNN20" s="6"/>
      <c r="UNO20" s="6"/>
      <c r="UNV20" s="6"/>
      <c r="UNW20" s="6"/>
      <c r="UOD20" s="6"/>
      <c r="UOE20" s="6"/>
      <c r="UOL20" s="6"/>
      <c r="UOM20" s="6"/>
      <c r="UOT20" s="6"/>
      <c r="UOU20" s="6"/>
      <c r="UPB20" s="6"/>
      <c r="UPC20" s="6"/>
      <c r="UPJ20" s="6"/>
      <c r="UPK20" s="6"/>
      <c r="UPR20" s="6"/>
      <c r="UPS20" s="6"/>
      <c r="UPZ20" s="6"/>
      <c r="UQA20" s="6"/>
      <c r="UQH20" s="6"/>
      <c r="UQI20" s="6"/>
      <c r="UQP20" s="6"/>
      <c r="UQQ20" s="6"/>
      <c r="UQX20" s="6"/>
      <c r="UQY20" s="6"/>
      <c r="URF20" s="6"/>
      <c r="URG20" s="6"/>
      <c r="URN20" s="6"/>
      <c r="URO20" s="6"/>
      <c r="URV20" s="6"/>
      <c r="URW20" s="6"/>
      <c r="USD20" s="6"/>
      <c r="USE20" s="6"/>
      <c r="USL20" s="6"/>
      <c r="USM20" s="6"/>
      <c r="UST20" s="6"/>
      <c r="USU20" s="6"/>
      <c r="UTB20" s="6"/>
      <c r="UTC20" s="6"/>
      <c r="UTJ20" s="6"/>
      <c r="UTK20" s="6"/>
      <c r="UTR20" s="6"/>
      <c r="UTS20" s="6"/>
      <c r="UTZ20" s="6"/>
      <c r="UUA20" s="6"/>
      <c r="UUH20" s="6"/>
      <c r="UUI20" s="6"/>
      <c r="UUP20" s="6"/>
      <c r="UUQ20" s="6"/>
      <c r="UUX20" s="6"/>
      <c r="UUY20" s="6"/>
      <c r="UVF20" s="6"/>
      <c r="UVG20" s="6"/>
      <c r="UVN20" s="6"/>
      <c r="UVO20" s="6"/>
      <c r="UVV20" s="6"/>
      <c r="UVW20" s="6"/>
      <c r="UWD20" s="6"/>
      <c r="UWE20" s="6"/>
      <c r="UWL20" s="6"/>
      <c r="UWM20" s="6"/>
      <c r="UWT20" s="6"/>
      <c r="UWU20" s="6"/>
      <c r="UXB20" s="6"/>
      <c r="UXC20" s="6"/>
      <c r="UXJ20" s="6"/>
      <c r="UXK20" s="6"/>
      <c r="UXR20" s="6"/>
      <c r="UXS20" s="6"/>
      <c r="UXZ20" s="6"/>
      <c r="UYA20" s="6"/>
      <c r="UYH20" s="6"/>
      <c r="UYI20" s="6"/>
      <c r="UYP20" s="6"/>
      <c r="UYQ20" s="6"/>
      <c r="UYX20" s="6"/>
      <c r="UYY20" s="6"/>
      <c r="UZF20" s="6"/>
      <c r="UZG20" s="6"/>
      <c r="UZN20" s="6"/>
      <c r="UZO20" s="6"/>
      <c r="UZV20" s="6"/>
      <c r="UZW20" s="6"/>
      <c r="VAD20" s="6"/>
      <c r="VAE20" s="6"/>
      <c r="VAL20" s="6"/>
      <c r="VAM20" s="6"/>
      <c r="VAT20" s="6"/>
      <c r="VAU20" s="6"/>
      <c r="VBB20" s="6"/>
      <c r="VBC20" s="6"/>
      <c r="VBJ20" s="6"/>
      <c r="VBK20" s="6"/>
      <c r="VBR20" s="6"/>
      <c r="VBS20" s="6"/>
      <c r="VBZ20" s="6"/>
      <c r="VCA20" s="6"/>
      <c r="VCH20" s="6"/>
      <c r="VCI20" s="6"/>
      <c r="VCP20" s="6"/>
      <c r="VCQ20" s="6"/>
      <c r="VCX20" s="6"/>
      <c r="VCY20" s="6"/>
      <c r="VDF20" s="6"/>
      <c r="VDG20" s="6"/>
      <c r="VDN20" s="6"/>
      <c r="VDO20" s="6"/>
      <c r="VDV20" s="6"/>
      <c r="VDW20" s="6"/>
      <c r="VED20" s="6"/>
      <c r="VEE20" s="6"/>
      <c r="VEL20" s="6"/>
      <c r="VEM20" s="6"/>
      <c r="VET20" s="6"/>
      <c r="VEU20" s="6"/>
      <c r="VFB20" s="6"/>
      <c r="VFC20" s="6"/>
      <c r="VFJ20" s="6"/>
      <c r="VFK20" s="6"/>
      <c r="VFR20" s="6"/>
      <c r="VFS20" s="6"/>
      <c r="VFZ20" s="6"/>
      <c r="VGA20" s="6"/>
      <c r="VGH20" s="6"/>
      <c r="VGI20" s="6"/>
      <c r="VGP20" s="6"/>
      <c r="VGQ20" s="6"/>
      <c r="VGX20" s="6"/>
      <c r="VGY20" s="6"/>
      <c r="VHF20" s="6"/>
      <c r="VHG20" s="6"/>
      <c r="VHN20" s="6"/>
      <c r="VHO20" s="6"/>
      <c r="VHV20" s="6"/>
      <c r="VHW20" s="6"/>
      <c r="VID20" s="6"/>
      <c r="VIE20" s="6"/>
      <c r="VIL20" s="6"/>
      <c r="VIM20" s="6"/>
      <c r="VIT20" s="6"/>
      <c r="VIU20" s="6"/>
      <c r="VJB20" s="6"/>
      <c r="VJC20" s="6"/>
      <c r="VJJ20" s="6"/>
      <c r="VJK20" s="6"/>
      <c r="VJR20" s="6"/>
      <c r="VJS20" s="6"/>
      <c r="VJZ20" s="6"/>
      <c r="VKA20" s="6"/>
      <c r="VKH20" s="6"/>
      <c r="VKI20" s="6"/>
      <c r="VKP20" s="6"/>
      <c r="VKQ20" s="6"/>
      <c r="VKX20" s="6"/>
      <c r="VKY20" s="6"/>
      <c r="VLF20" s="6"/>
      <c r="VLG20" s="6"/>
      <c r="VLN20" s="6"/>
      <c r="VLO20" s="6"/>
      <c r="VLV20" s="6"/>
      <c r="VLW20" s="6"/>
      <c r="VMD20" s="6"/>
      <c r="VME20" s="6"/>
      <c r="VML20" s="6"/>
      <c r="VMM20" s="6"/>
      <c r="VMT20" s="6"/>
      <c r="VMU20" s="6"/>
      <c r="VNB20" s="6"/>
      <c r="VNC20" s="6"/>
      <c r="VNJ20" s="6"/>
      <c r="VNK20" s="6"/>
      <c r="VNR20" s="6"/>
      <c r="VNS20" s="6"/>
      <c r="VNZ20" s="6"/>
      <c r="VOA20" s="6"/>
      <c r="VOH20" s="6"/>
      <c r="VOI20" s="6"/>
      <c r="VOP20" s="6"/>
      <c r="VOQ20" s="6"/>
      <c r="VOX20" s="6"/>
      <c r="VOY20" s="6"/>
      <c r="VPF20" s="6"/>
      <c r="VPG20" s="6"/>
      <c r="VPN20" s="6"/>
      <c r="VPO20" s="6"/>
      <c r="VPV20" s="6"/>
      <c r="VPW20" s="6"/>
      <c r="VQD20" s="6"/>
      <c r="VQE20" s="6"/>
      <c r="VQL20" s="6"/>
      <c r="VQM20" s="6"/>
      <c r="VQT20" s="6"/>
      <c r="VQU20" s="6"/>
      <c r="VRB20" s="6"/>
      <c r="VRC20" s="6"/>
      <c r="VRJ20" s="6"/>
      <c r="VRK20" s="6"/>
      <c r="VRR20" s="6"/>
      <c r="VRS20" s="6"/>
      <c r="VRZ20" s="6"/>
      <c r="VSA20" s="6"/>
      <c r="VSH20" s="6"/>
      <c r="VSI20" s="6"/>
      <c r="VSP20" s="6"/>
      <c r="VSQ20" s="6"/>
      <c r="VSX20" s="6"/>
      <c r="VSY20" s="6"/>
      <c r="VTF20" s="6"/>
      <c r="VTG20" s="6"/>
      <c r="VTN20" s="6"/>
      <c r="VTO20" s="6"/>
      <c r="VTV20" s="6"/>
      <c r="VTW20" s="6"/>
      <c r="VUD20" s="6"/>
      <c r="VUE20" s="6"/>
      <c r="VUL20" s="6"/>
      <c r="VUM20" s="6"/>
      <c r="VUT20" s="6"/>
      <c r="VUU20" s="6"/>
      <c r="VVB20" s="6"/>
      <c r="VVC20" s="6"/>
      <c r="VVJ20" s="6"/>
      <c r="VVK20" s="6"/>
      <c r="VVR20" s="6"/>
      <c r="VVS20" s="6"/>
      <c r="VVZ20" s="6"/>
      <c r="VWA20" s="6"/>
      <c r="VWH20" s="6"/>
      <c r="VWI20" s="6"/>
      <c r="VWP20" s="6"/>
      <c r="VWQ20" s="6"/>
      <c r="VWX20" s="6"/>
      <c r="VWY20" s="6"/>
      <c r="VXF20" s="6"/>
      <c r="VXG20" s="6"/>
      <c r="VXN20" s="6"/>
      <c r="VXO20" s="6"/>
      <c r="VXV20" s="6"/>
      <c r="VXW20" s="6"/>
      <c r="VYD20" s="6"/>
      <c r="VYE20" s="6"/>
      <c r="VYL20" s="6"/>
      <c r="VYM20" s="6"/>
      <c r="VYT20" s="6"/>
      <c r="VYU20" s="6"/>
      <c r="VZB20" s="6"/>
      <c r="VZC20" s="6"/>
      <c r="VZJ20" s="6"/>
      <c r="VZK20" s="6"/>
      <c r="VZR20" s="6"/>
      <c r="VZS20" s="6"/>
      <c r="VZZ20" s="6"/>
      <c r="WAA20" s="6"/>
      <c r="WAH20" s="6"/>
      <c r="WAI20" s="6"/>
      <c r="WAP20" s="6"/>
      <c r="WAQ20" s="6"/>
      <c r="WAX20" s="6"/>
      <c r="WAY20" s="6"/>
      <c r="WBF20" s="6"/>
      <c r="WBG20" s="6"/>
      <c r="WBN20" s="6"/>
      <c r="WBO20" s="6"/>
      <c r="WBV20" s="6"/>
      <c r="WBW20" s="6"/>
      <c r="WCD20" s="6"/>
      <c r="WCE20" s="6"/>
      <c r="WCL20" s="6"/>
      <c r="WCM20" s="6"/>
      <c r="WCT20" s="6"/>
      <c r="WCU20" s="6"/>
      <c r="WDB20" s="6"/>
      <c r="WDC20" s="6"/>
      <c r="WDJ20" s="6"/>
      <c r="WDK20" s="6"/>
      <c r="WDR20" s="6"/>
      <c r="WDS20" s="6"/>
      <c r="WDZ20" s="6"/>
      <c r="WEA20" s="6"/>
      <c r="WEH20" s="6"/>
      <c r="WEI20" s="6"/>
      <c r="WEP20" s="6"/>
      <c r="WEQ20" s="6"/>
      <c r="WEX20" s="6"/>
      <c r="WEY20" s="6"/>
      <c r="WFF20" s="6"/>
      <c r="WFG20" s="6"/>
      <c r="WFN20" s="6"/>
      <c r="WFO20" s="6"/>
      <c r="WFV20" s="6"/>
      <c r="WFW20" s="6"/>
      <c r="WGD20" s="6"/>
      <c r="WGE20" s="6"/>
      <c r="WGL20" s="6"/>
      <c r="WGM20" s="6"/>
      <c r="WGT20" s="6"/>
      <c r="WGU20" s="6"/>
      <c r="WHB20" s="6"/>
      <c r="WHC20" s="6"/>
      <c r="WHJ20" s="6"/>
      <c r="WHK20" s="6"/>
      <c r="WHR20" s="6"/>
      <c r="WHS20" s="6"/>
      <c r="WHZ20" s="6"/>
      <c r="WIA20" s="6"/>
      <c r="WIH20" s="6"/>
      <c r="WII20" s="6"/>
      <c r="WIP20" s="6"/>
      <c r="WIQ20" s="6"/>
      <c r="WIX20" s="6"/>
      <c r="WIY20" s="6"/>
      <c r="WJF20" s="6"/>
      <c r="WJG20" s="6"/>
      <c r="WJN20" s="6"/>
      <c r="WJO20" s="6"/>
      <c r="WJV20" s="6"/>
      <c r="WJW20" s="6"/>
      <c r="WKD20" s="6"/>
      <c r="WKE20" s="6"/>
      <c r="WKL20" s="6"/>
      <c r="WKM20" s="6"/>
      <c r="WKT20" s="6"/>
      <c r="WKU20" s="6"/>
      <c r="WLB20" s="6"/>
      <c r="WLC20" s="6"/>
      <c r="WLJ20" s="6"/>
      <c r="WLK20" s="6"/>
      <c r="WLR20" s="6"/>
      <c r="WLS20" s="6"/>
      <c r="WLZ20" s="6"/>
      <c r="WMA20" s="6"/>
      <c r="WMH20" s="6"/>
      <c r="WMI20" s="6"/>
      <c r="WMP20" s="6"/>
      <c r="WMQ20" s="6"/>
      <c r="WMX20" s="6"/>
      <c r="WMY20" s="6"/>
      <c r="WNF20" s="6"/>
      <c r="WNG20" s="6"/>
      <c r="WNN20" s="6"/>
      <c r="WNO20" s="6"/>
      <c r="WNV20" s="6"/>
      <c r="WNW20" s="6"/>
      <c r="WOD20" s="6"/>
      <c r="WOE20" s="6"/>
      <c r="WOL20" s="6"/>
      <c r="WOM20" s="6"/>
      <c r="WOT20" s="6"/>
      <c r="WOU20" s="6"/>
      <c r="WPB20" s="6"/>
      <c r="WPC20" s="6"/>
      <c r="WPJ20" s="6"/>
      <c r="WPK20" s="6"/>
      <c r="WPR20" s="6"/>
      <c r="WPS20" s="6"/>
      <c r="WPZ20" s="6"/>
      <c r="WQA20" s="6"/>
      <c r="WQH20" s="6"/>
      <c r="WQI20" s="6"/>
      <c r="WQP20" s="6"/>
      <c r="WQQ20" s="6"/>
      <c r="WQX20" s="6"/>
      <c r="WQY20" s="6"/>
      <c r="WRF20" s="6"/>
      <c r="WRG20" s="6"/>
      <c r="WRN20" s="6"/>
      <c r="WRO20" s="6"/>
      <c r="WRV20" s="6"/>
      <c r="WRW20" s="6"/>
      <c r="WSD20" s="6"/>
      <c r="WSE20" s="6"/>
      <c r="WSL20" s="6"/>
      <c r="WSM20" s="6"/>
      <c r="WST20" s="6"/>
      <c r="WSU20" s="6"/>
      <c r="WTB20" s="6"/>
      <c r="WTC20" s="6"/>
      <c r="WTJ20" s="6"/>
      <c r="WTK20" s="6"/>
      <c r="WTR20" s="6"/>
      <c r="WTS20" s="6"/>
      <c r="WTZ20" s="6"/>
      <c r="WUA20" s="6"/>
      <c r="WUH20" s="6"/>
      <c r="WUI20" s="6"/>
      <c r="WUP20" s="6"/>
      <c r="WUQ20" s="6"/>
      <c r="WUX20" s="6"/>
      <c r="WUY20" s="6"/>
      <c r="WVF20" s="6"/>
      <c r="WVG20" s="6"/>
      <c r="WVN20" s="6"/>
      <c r="WVO20" s="6"/>
      <c r="WVV20" s="6"/>
      <c r="WVW20" s="6"/>
      <c r="WWD20" s="6"/>
      <c r="WWE20" s="6"/>
      <c r="WWL20" s="6"/>
      <c r="WWM20" s="6"/>
      <c r="WWT20" s="6"/>
      <c r="WWU20" s="6"/>
      <c r="WXB20" s="6"/>
      <c r="WXC20" s="6"/>
      <c r="WXJ20" s="6"/>
      <c r="WXK20" s="6"/>
      <c r="WXR20" s="6"/>
      <c r="WXS20" s="6"/>
      <c r="WXZ20" s="6"/>
      <c r="WYA20" s="6"/>
      <c r="WYH20" s="6"/>
      <c r="WYI20" s="6"/>
      <c r="WYP20" s="6"/>
      <c r="WYQ20" s="6"/>
      <c r="WYX20" s="6"/>
      <c r="WYY20" s="6"/>
      <c r="WZF20" s="6"/>
      <c r="WZG20" s="6"/>
      <c r="WZN20" s="6"/>
      <c r="WZO20" s="6"/>
      <c r="WZV20" s="6"/>
      <c r="WZW20" s="6"/>
      <c r="XAD20" s="6"/>
      <c r="XAE20" s="6"/>
      <c r="XAL20" s="6"/>
      <c r="XAM20" s="6"/>
      <c r="XAT20" s="6"/>
      <c r="XAU20" s="6"/>
      <c r="XBB20" s="6"/>
      <c r="XBC20" s="6"/>
      <c r="XBJ20" s="6"/>
      <c r="XBK20" s="6"/>
      <c r="XBR20" s="6"/>
      <c r="XBS20" s="6"/>
      <c r="XBZ20" s="6"/>
      <c r="XCA20" s="6"/>
      <c r="XCH20" s="6"/>
      <c r="XCI20" s="6"/>
      <c r="XCP20" s="6"/>
      <c r="XCQ20" s="6"/>
      <c r="XCX20" s="6"/>
      <c r="XCY20" s="6"/>
      <c r="XDF20" s="6"/>
      <c r="XDG20" s="6"/>
      <c r="XDN20" s="6"/>
      <c r="XDO20" s="6"/>
      <c r="XDV20" s="6"/>
      <c r="XDW20" s="6"/>
      <c r="XED20" s="6"/>
      <c r="XEE20" s="6"/>
      <c r="XEL20" s="6"/>
      <c r="XEM20" s="6"/>
      <c r="XET20" s="6"/>
      <c r="XEU20" s="6"/>
      <c r="XFB20" s="6"/>
      <c r="XFC20" s="6"/>
    </row>
    <row r="21" spans="1:1023 1030:2047 2054:3071 3078:4095 4102:5119 5126:6143 6150:7167 7174:8191 8198:9215 9222:10239 10246:11263 11270:12287 12294:13311 13318:14335 14342:15359 15366:16383">
      <c r="A21" t="s">
        <v>675</v>
      </c>
      <c r="B21" t="s">
        <v>709</v>
      </c>
      <c r="C21" s="14" t="s">
        <v>710</v>
      </c>
      <c r="D21" t="s">
        <v>711</v>
      </c>
      <c r="E21" t="s">
        <v>712</v>
      </c>
      <c r="F21">
        <v>1</v>
      </c>
      <c r="G21" s="6">
        <v>3.49</v>
      </c>
      <c r="H21" s="6">
        <f t="shared" si="0"/>
        <v>3.49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675</v>
      </c>
      <c r="B22" t="s">
        <v>621</v>
      </c>
      <c r="C22" s="14">
        <v>67140700801</v>
      </c>
      <c r="D22" t="s">
        <v>713</v>
      </c>
      <c r="E22" t="s">
        <v>714</v>
      </c>
      <c r="F22">
        <v>3</v>
      </c>
      <c r="G22" s="6">
        <v>3.96</v>
      </c>
      <c r="H22" s="6">
        <f t="shared" si="0"/>
        <v>11.879999999999999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675</v>
      </c>
      <c r="B23" t="s">
        <v>260</v>
      </c>
      <c r="C23" s="14" t="s">
        <v>715</v>
      </c>
      <c r="D23" t="s">
        <v>693</v>
      </c>
      <c r="E23" t="s">
        <v>716</v>
      </c>
      <c r="F23">
        <v>2.722</v>
      </c>
      <c r="G23" s="6">
        <v>7.49</v>
      </c>
      <c r="H23" s="6">
        <f>G23*F23-2.5</f>
        <v>17.887779999999999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675</v>
      </c>
      <c r="B24" t="s">
        <v>258</v>
      </c>
      <c r="C24" s="14" t="s">
        <v>717</v>
      </c>
      <c r="D24" t="s">
        <v>693</v>
      </c>
      <c r="E24" t="s">
        <v>718</v>
      </c>
      <c r="F24">
        <v>2.35</v>
      </c>
      <c r="G24" s="6">
        <v>11.99</v>
      </c>
      <c r="H24" s="6">
        <f>G24*F24</f>
        <v>28.176500000000001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675</v>
      </c>
      <c r="B25" t="s">
        <v>719</v>
      </c>
      <c r="C25" s="14" t="s">
        <v>720</v>
      </c>
      <c r="D25" t="s">
        <v>689</v>
      </c>
      <c r="E25" t="s">
        <v>542</v>
      </c>
      <c r="F25">
        <v>1</v>
      </c>
      <c r="G25" s="6">
        <v>4.99</v>
      </c>
      <c r="H25" s="6">
        <f>G25*F25</f>
        <v>4.99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675</v>
      </c>
      <c r="B26" t="s">
        <v>446</v>
      </c>
      <c r="C26" s="14">
        <v>32601900274</v>
      </c>
      <c r="D26" t="s">
        <v>336</v>
      </c>
      <c r="E26" t="s">
        <v>721</v>
      </c>
      <c r="F26">
        <v>1</v>
      </c>
      <c r="G26" s="6">
        <v>3.99</v>
      </c>
      <c r="H26" s="6">
        <f>G26*F26</f>
        <v>3.99</v>
      </c>
      <c r="I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675</v>
      </c>
      <c r="B27" t="s">
        <v>679</v>
      </c>
      <c r="D27" t="s">
        <v>12</v>
      </c>
      <c r="E27" t="s">
        <v>12</v>
      </c>
      <c r="F27" s="5" t="s">
        <v>12</v>
      </c>
      <c r="G27" s="6" t="s">
        <v>12</v>
      </c>
      <c r="H27" s="6">
        <v>3.28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H28" s="10">
        <f>SUM(H6:H27)</f>
        <v>249.23150000000004</v>
      </c>
      <c r="I28" s="28"/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242</v>
      </c>
      <c r="C30" s="14">
        <v>57961003953</v>
      </c>
      <c r="D30" t="s">
        <v>243</v>
      </c>
      <c r="E30" t="s">
        <v>244</v>
      </c>
      <c r="F30">
        <v>2</v>
      </c>
      <c r="G30" s="6">
        <f>1.96+0.15+0.5</f>
        <v>2.61</v>
      </c>
      <c r="H30" s="6">
        <f>G30*F30</f>
        <v>5.22</v>
      </c>
      <c r="I30" t="s">
        <v>14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722</v>
      </c>
      <c r="C31" s="14" t="s">
        <v>723</v>
      </c>
      <c r="D31" t="s">
        <v>724</v>
      </c>
      <c r="E31" t="s">
        <v>354</v>
      </c>
      <c r="F31">
        <v>1</v>
      </c>
      <c r="G31" s="6">
        <v>19.940000000000001</v>
      </c>
      <c r="H31" s="6">
        <f>G31*F31</f>
        <v>19.940000000000001</v>
      </c>
      <c r="I31" t="s">
        <v>14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725</v>
      </c>
      <c r="C32" s="14">
        <v>77898854286</v>
      </c>
      <c r="D32" t="s">
        <v>726</v>
      </c>
      <c r="E32" t="s">
        <v>354</v>
      </c>
      <c r="F32">
        <v>1</v>
      </c>
      <c r="G32" s="6">
        <v>6.97</v>
      </c>
      <c r="H32" s="6">
        <f>G32*F32</f>
        <v>6.97</v>
      </c>
      <c r="I32" t="s">
        <v>14</v>
      </c>
    </row>
    <row r="33" spans="1:9">
      <c r="A33" t="s">
        <v>24</v>
      </c>
      <c r="B33" t="s">
        <v>727</v>
      </c>
      <c r="C33" s="14">
        <v>3505155138</v>
      </c>
      <c r="D33" t="s">
        <v>728</v>
      </c>
      <c r="E33" t="s">
        <v>354</v>
      </c>
      <c r="F33">
        <v>1</v>
      </c>
      <c r="G33" s="6">
        <v>9.9700000000000006</v>
      </c>
      <c r="H33" s="6">
        <f>G33*F33</f>
        <v>9.9700000000000006</v>
      </c>
      <c r="I33" t="s">
        <v>14</v>
      </c>
    </row>
    <row r="34" spans="1:9">
      <c r="A34" t="s">
        <v>24</v>
      </c>
      <c r="B34" t="s">
        <v>729</v>
      </c>
      <c r="C34" s="14">
        <v>3505155051</v>
      </c>
      <c r="D34" t="s">
        <v>728</v>
      </c>
      <c r="E34" t="s">
        <v>354</v>
      </c>
      <c r="F34">
        <v>1</v>
      </c>
      <c r="G34" s="6">
        <v>12.97</v>
      </c>
      <c r="H34" s="6">
        <f>G34*F34</f>
        <v>12.97</v>
      </c>
      <c r="I34" t="s">
        <v>14</v>
      </c>
    </row>
    <row r="35" spans="1:9">
      <c r="A35" t="s">
        <v>24</v>
      </c>
      <c r="B35" t="s">
        <v>730</v>
      </c>
      <c r="C35" s="14" t="s">
        <v>731</v>
      </c>
      <c r="D35" t="s">
        <v>724</v>
      </c>
      <c r="E35" t="s">
        <v>354</v>
      </c>
      <c r="F35">
        <v>2</v>
      </c>
      <c r="G35" s="6">
        <v>3.94</v>
      </c>
      <c r="H35" s="6">
        <f t="shared" ref="H35:H46" si="1">G35*F35</f>
        <v>7.88</v>
      </c>
      <c r="I35" t="s">
        <v>14</v>
      </c>
    </row>
    <row r="36" spans="1:9">
      <c r="A36" t="s">
        <v>24</v>
      </c>
      <c r="B36" t="s">
        <v>732</v>
      </c>
      <c r="C36" s="14">
        <v>35051550778</v>
      </c>
      <c r="D36" t="s">
        <v>733</v>
      </c>
      <c r="E36" t="s">
        <v>354</v>
      </c>
      <c r="F36">
        <v>2</v>
      </c>
      <c r="G36" s="6">
        <v>4.88</v>
      </c>
      <c r="H36" s="6">
        <f t="shared" si="1"/>
        <v>9.76</v>
      </c>
      <c r="I36" t="s">
        <v>14</v>
      </c>
    </row>
    <row r="37" spans="1:9">
      <c r="A37" t="s">
        <v>24</v>
      </c>
      <c r="B37" t="s">
        <v>734</v>
      </c>
      <c r="C37" s="14" t="s">
        <v>735</v>
      </c>
      <c r="D37" t="s">
        <v>736</v>
      </c>
      <c r="E37" t="s">
        <v>737</v>
      </c>
      <c r="F37">
        <v>1</v>
      </c>
      <c r="G37" s="6">
        <v>10</v>
      </c>
      <c r="H37" s="6">
        <f t="shared" si="1"/>
        <v>10</v>
      </c>
      <c r="I37" t="s">
        <v>14</v>
      </c>
    </row>
    <row r="38" spans="1:9">
      <c r="A38" t="s">
        <v>24</v>
      </c>
      <c r="B38" t="s">
        <v>738</v>
      </c>
      <c r="C38" s="14">
        <v>70177152635</v>
      </c>
      <c r="D38" t="s">
        <v>739</v>
      </c>
      <c r="E38" t="s">
        <v>740</v>
      </c>
      <c r="F38">
        <v>1</v>
      </c>
      <c r="G38" s="6">
        <v>4.57</v>
      </c>
      <c r="H38" s="6">
        <f t="shared" si="1"/>
        <v>4.57</v>
      </c>
      <c r="I38" t="s">
        <v>14</v>
      </c>
    </row>
    <row r="39" spans="1:9">
      <c r="A39" t="s">
        <v>24</v>
      </c>
      <c r="B39" t="s">
        <v>741</v>
      </c>
      <c r="C39" s="14">
        <v>68400295136</v>
      </c>
      <c r="D39" t="s">
        <v>742</v>
      </c>
      <c r="E39" t="s">
        <v>740</v>
      </c>
      <c r="F39">
        <v>1</v>
      </c>
      <c r="G39" s="6">
        <v>3.42</v>
      </c>
      <c r="H39" s="6">
        <f t="shared" si="1"/>
        <v>3.42</v>
      </c>
      <c r="I39" t="s">
        <v>14</v>
      </c>
    </row>
    <row r="40" spans="1:9">
      <c r="A40" t="s">
        <v>24</v>
      </c>
      <c r="B40" t="s">
        <v>743</v>
      </c>
      <c r="C40" s="14">
        <v>55577102152</v>
      </c>
      <c r="D40" t="s">
        <v>744</v>
      </c>
      <c r="E40" t="s">
        <v>468</v>
      </c>
      <c r="F40">
        <v>1</v>
      </c>
      <c r="G40" s="6">
        <v>3.27</v>
      </c>
      <c r="H40" s="6">
        <f t="shared" si="1"/>
        <v>3.27</v>
      </c>
      <c r="I40" t="s">
        <v>14</v>
      </c>
    </row>
    <row r="41" spans="1:9">
      <c r="A41" t="s">
        <v>24</v>
      </c>
      <c r="B41" t="s">
        <v>745</v>
      </c>
      <c r="C41" s="14">
        <v>76308495640</v>
      </c>
      <c r="D41" t="s">
        <v>746</v>
      </c>
      <c r="E41" t="s">
        <v>747</v>
      </c>
      <c r="F41">
        <v>1</v>
      </c>
      <c r="G41" s="6">
        <v>7.97</v>
      </c>
      <c r="H41" s="6">
        <f t="shared" si="1"/>
        <v>7.97</v>
      </c>
      <c r="I41" t="s">
        <v>14</v>
      </c>
    </row>
    <row r="42" spans="1:9">
      <c r="A42" t="s">
        <v>24</v>
      </c>
      <c r="B42" t="s">
        <v>748</v>
      </c>
      <c r="C42" s="14" t="s">
        <v>749</v>
      </c>
      <c r="D42" t="s">
        <v>750</v>
      </c>
      <c r="E42" t="s">
        <v>354</v>
      </c>
      <c r="F42">
        <v>1</v>
      </c>
      <c r="G42" s="6">
        <v>5.88</v>
      </c>
      <c r="H42" s="6">
        <f t="shared" si="1"/>
        <v>5.88</v>
      </c>
      <c r="I42" t="s">
        <v>14</v>
      </c>
    </row>
    <row r="43" spans="1:9">
      <c r="A43" t="s">
        <v>24</v>
      </c>
      <c r="B43" t="s">
        <v>751</v>
      </c>
      <c r="C43" s="14">
        <v>70330315273</v>
      </c>
      <c r="D43" t="s">
        <v>752</v>
      </c>
      <c r="E43" t="s">
        <v>753</v>
      </c>
      <c r="F43">
        <v>1</v>
      </c>
      <c r="G43" s="6">
        <v>2.37</v>
      </c>
      <c r="H43" s="6">
        <f t="shared" si="1"/>
        <v>2.37</v>
      </c>
      <c r="I43" t="s">
        <v>14</v>
      </c>
    </row>
    <row r="44" spans="1:9">
      <c r="A44" t="s">
        <v>24</v>
      </c>
      <c r="B44" t="s">
        <v>754</v>
      </c>
      <c r="C44" s="14" t="s">
        <v>755</v>
      </c>
      <c r="D44" t="s">
        <v>128</v>
      </c>
      <c r="E44" t="s">
        <v>354</v>
      </c>
      <c r="F44">
        <v>2</v>
      </c>
      <c r="G44" s="6">
        <v>0.98</v>
      </c>
      <c r="H44" s="6">
        <f t="shared" si="1"/>
        <v>1.96</v>
      </c>
      <c r="I44" t="s">
        <v>14</v>
      </c>
    </row>
    <row r="45" spans="1:9">
      <c r="A45" t="s">
        <v>24</v>
      </c>
      <c r="B45" t="s">
        <v>756</v>
      </c>
      <c r="C45" s="14" t="s">
        <v>757</v>
      </c>
      <c r="D45" t="s">
        <v>128</v>
      </c>
      <c r="E45" t="s">
        <v>354</v>
      </c>
      <c r="F45">
        <v>1</v>
      </c>
      <c r="G45" s="6">
        <v>0.98</v>
      </c>
      <c r="H45" s="6">
        <f t="shared" si="1"/>
        <v>0.98</v>
      </c>
      <c r="I45" t="s">
        <v>14</v>
      </c>
    </row>
    <row r="46" spans="1:9">
      <c r="A46" t="s">
        <v>24</v>
      </c>
      <c r="B46" t="s">
        <v>758</v>
      </c>
      <c r="C46" s="14" t="s">
        <v>759</v>
      </c>
      <c r="D46" t="s">
        <v>760</v>
      </c>
      <c r="E46" t="s">
        <v>761</v>
      </c>
      <c r="F46">
        <v>1</v>
      </c>
      <c r="G46" s="6">
        <v>7.97</v>
      </c>
      <c r="H46" s="6">
        <f t="shared" si="1"/>
        <v>7.97</v>
      </c>
      <c r="I46" t="s">
        <v>14</v>
      </c>
    </row>
    <row r="47" spans="1:9">
      <c r="A47" t="s">
        <v>24</v>
      </c>
      <c r="B47" t="s">
        <v>762</v>
      </c>
      <c r="C47" s="14" t="s">
        <v>763</v>
      </c>
      <c r="D47" t="s">
        <v>233</v>
      </c>
      <c r="E47" t="s">
        <v>764</v>
      </c>
      <c r="F47">
        <v>1</v>
      </c>
      <c r="G47" s="6">
        <v>17.47</v>
      </c>
      <c r="H47" s="6">
        <f t="shared" ref="H47:H64" si="2">G47*F47</f>
        <v>17.47</v>
      </c>
      <c r="I47" t="s">
        <v>14</v>
      </c>
    </row>
    <row r="48" spans="1:9">
      <c r="A48" t="s">
        <v>24</v>
      </c>
      <c r="B48" t="s">
        <v>364</v>
      </c>
      <c r="C48" s="14" t="s">
        <v>765</v>
      </c>
      <c r="D48" t="s">
        <v>766</v>
      </c>
      <c r="E48" t="s">
        <v>767</v>
      </c>
      <c r="F48">
        <v>1</v>
      </c>
      <c r="G48" s="6">
        <v>3.97</v>
      </c>
      <c r="H48" s="6">
        <f t="shared" si="2"/>
        <v>3.97</v>
      </c>
      <c r="I48" t="s">
        <v>14</v>
      </c>
    </row>
    <row r="49" spans="1:9">
      <c r="A49" t="s">
        <v>24</v>
      </c>
      <c r="B49" t="s">
        <v>768</v>
      </c>
      <c r="C49" s="14">
        <v>65800131118</v>
      </c>
      <c r="D49" t="s">
        <v>769</v>
      </c>
      <c r="E49" t="s">
        <v>770</v>
      </c>
      <c r="F49">
        <v>1</v>
      </c>
      <c r="G49" s="6">
        <v>1.77</v>
      </c>
      <c r="H49" s="6">
        <f t="shared" si="2"/>
        <v>1.77</v>
      </c>
      <c r="I49" t="s">
        <v>14</v>
      </c>
    </row>
    <row r="50" spans="1:9">
      <c r="A50" t="s">
        <v>24</v>
      </c>
      <c r="B50" t="s">
        <v>771</v>
      </c>
      <c r="C50" s="14">
        <v>43100121527</v>
      </c>
      <c r="D50" t="s">
        <v>769</v>
      </c>
      <c r="E50" t="s">
        <v>772</v>
      </c>
      <c r="F50">
        <v>10</v>
      </c>
      <c r="G50" s="6">
        <v>0.97</v>
      </c>
      <c r="H50" s="6">
        <f t="shared" si="2"/>
        <v>9.6999999999999993</v>
      </c>
      <c r="I50" t="s">
        <v>14</v>
      </c>
    </row>
    <row r="51" spans="1:9">
      <c r="A51" t="s">
        <v>24</v>
      </c>
      <c r="B51" t="s">
        <v>773</v>
      </c>
      <c r="C51" s="14">
        <v>59000700007</v>
      </c>
      <c r="D51" t="s">
        <v>774</v>
      </c>
      <c r="E51" t="s">
        <v>542</v>
      </c>
      <c r="F51">
        <v>1</v>
      </c>
      <c r="G51" s="6">
        <v>7.36</v>
      </c>
      <c r="H51" s="6">
        <f t="shared" si="2"/>
        <v>7.36</v>
      </c>
      <c r="I51" t="s">
        <v>14</v>
      </c>
    </row>
    <row r="52" spans="1:9">
      <c r="A52" t="s">
        <v>24</v>
      </c>
      <c r="B52" t="s">
        <v>198</v>
      </c>
      <c r="C52" s="14" t="s">
        <v>775</v>
      </c>
      <c r="D52" t="s">
        <v>128</v>
      </c>
      <c r="E52" t="s">
        <v>290</v>
      </c>
      <c r="F52">
        <v>2</v>
      </c>
      <c r="G52" s="6">
        <v>2.57</v>
      </c>
      <c r="H52" s="6">
        <f t="shared" si="2"/>
        <v>5.14</v>
      </c>
      <c r="I52" t="s">
        <v>14</v>
      </c>
    </row>
    <row r="53" spans="1:9">
      <c r="A53" t="s">
        <v>24</v>
      </c>
      <c r="B53" t="s">
        <v>268</v>
      </c>
      <c r="C53" s="14">
        <v>4011</v>
      </c>
      <c r="D53" t="s">
        <v>269</v>
      </c>
      <c r="E53" t="s">
        <v>776</v>
      </c>
      <c r="F53">
        <v>2.7050000000000001</v>
      </c>
      <c r="G53" s="6">
        <v>1.7</v>
      </c>
      <c r="H53" s="6">
        <f t="shared" si="2"/>
        <v>4.5984999999999996</v>
      </c>
      <c r="I53" t="s">
        <v>14</v>
      </c>
    </row>
    <row r="54" spans="1:9">
      <c r="A54" t="s">
        <v>24</v>
      </c>
      <c r="B54" t="s">
        <v>777</v>
      </c>
      <c r="C54" s="14">
        <v>68700308109</v>
      </c>
      <c r="D54" t="s">
        <v>156</v>
      </c>
      <c r="E54" t="s">
        <v>384</v>
      </c>
      <c r="F54">
        <v>1</v>
      </c>
      <c r="G54" s="6">
        <f>4.97+0.06+0.25</f>
        <v>5.2799999999999994</v>
      </c>
      <c r="H54" s="6">
        <f t="shared" si="2"/>
        <v>5.2799999999999994</v>
      </c>
      <c r="I54" t="s">
        <v>14</v>
      </c>
    </row>
    <row r="55" spans="1:9">
      <c r="A55" t="s">
        <v>24</v>
      </c>
      <c r="B55" t="s">
        <v>441</v>
      </c>
      <c r="C55" s="14">
        <v>83900006365</v>
      </c>
      <c r="D55" t="s">
        <v>442</v>
      </c>
      <c r="E55" t="s">
        <v>286</v>
      </c>
      <c r="F55">
        <v>3</v>
      </c>
      <c r="G55" s="6">
        <f>1.47+0.03+0.1</f>
        <v>1.6</v>
      </c>
      <c r="H55" s="6">
        <f t="shared" si="2"/>
        <v>4.8000000000000007</v>
      </c>
      <c r="I55" t="s">
        <v>14</v>
      </c>
    </row>
    <row r="56" spans="1:9">
      <c r="A56" t="s">
        <v>24</v>
      </c>
      <c r="B56" t="s">
        <v>414</v>
      </c>
      <c r="C56" s="14">
        <v>64100389007</v>
      </c>
      <c r="D56" t="s">
        <v>415</v>
      </c>
      <c r="E56" t="s">
        <v>416</v>
      </c>
      <c r="F56">
        <v>1</v>
      </c>
      <c r="G56" s="6">
        <v>1.67</v>
      </c>
      <c r="H56" s="6">
        <f t="shared" si="2"/>
        <v>1.67</v>
      </c>
      <c r="I56" t="s">
        <v>14</v>
      </c>
    </row>
    <row r="57" spans="1:9">
      <c r="A57" t="s">
        <v>24</v>
      </c>
      <c r="B57" t="s">
        <v>778</v>
      </c>
      <c r="C57" s="14" t="s">
        <v>779</v>
      </c>
      <c r="D57" t="s">
        <v>128</v>
      </c>
      <c r="E57" t="s">
        <v>780</v>
      </c>
      <c r="F57">
        <v>1</v>
      </c>
      <c r="G57" s="6">
        <v>1.5</v>
      </c>
      <c r="H57" s="6">
        <f t="shared" si="2"/>
        <v>1.5</v>
      </c>
      <c r="I57" t="s">
        <v>14</v>
      </c>
    </row>
    <row r="58" spans="1:9">
      <c r="A58" t="s">
        <v>24</v>
      </c>
      <c r="B58" t="s">
        <v>608</v>
      </c>
      <c r="C58" s="14">
        <v>67312005123</v>
      </c>
      <c r="D58" t="s">
        <v>609</v>
      </c>
      <c r="E58" t="s">
        <v>610</v>
      </c>
      <c r="F58">
        <v>1</v>
      </c>
      <c r="G58" s="6">
        <v>1.88</v>
      </c>
      <c r="H58" s="6">
        <f t="shared" si="2"/>
        <v>1.88</v>
      </c>
      <c r="I58" t="s">
        <v>14</v>
      </c>
    </row>
    <row r="59" spans="1:9">
      <c r="A59" t="s">
        <v>24</v>
      </c>
      <c r="B59" t="s">
        <v>611</v>
      </c>
      <c r="C59" s="14">
        <v>67312005130</v>
      </c>
      <c r="D59" t="s">
        <v>609</v>
      </c>
      <c r="E59" t="s">
        <v>610</v>
      </c>
      <c r="F59">
        <v>1</v>
      </c>
      <c r="G59" s="6">
        <v>1.88</v>
      </c>
      <c r="H59" s="6">
        <f t="shared" si="2"/>
        <v>1.88</v>
      </c>
      <c r="I59" t="s">
        <v>14</v>
      </c>
    </row>
    <row r="60" spans="1:9">
      <c r="A60" t="s">
        <v>24</v>
      </c>
      <c r="B60" t="s">
        <v>202</v>
      </c>
      <c r="C60" s="14">
        <v>66721005700</v>
      </c>
      <c r="D60" t="s">
        <v>439</v>
      </c>
      <c r="E60" t="s">
        <v>433</v>
      </c>
      <c r="F60">
        <v>1</v>
      </c>
      <c r="G60" s="6">
        <v>3.47</v>
      </c>
      <c r="H60" s="6">
        <f t="shared" si="2"/>
        <v>3.47</v>
      </c>
      <c r="I60" t="s">
        <v>14</v>
      </c>
    </row>
    <row r="61" spans="1:9">
      <c r="A61" t="s">
        <v>24</v>
      </c>
      <c r="B61" t="s">
        <v>202</v>
      </c>
      <c r="C61" s="14">
        <v>66721005878</v>
      </c>
      <c r="D61" t="s">
        <v>781</v>
      </c>
      <c r="E61" t="s">
        <v>433</v>
      </c>
      <c r="F61">
        <v>1</v>
      </c>
      <c r="G61" s="6">
        <v>3.47</v>
      </c>
      <c r="H61" s="6">
        <f t="shared" si="2"/>
        <v>3.47</v>
      </c>
      <c r="I61" t="s">
        <v>14</v>
      </c>
    </row>
    <row r="62" spans="1:9">
      <c r="A62" t="s">
        <v>24</v>
      </c>
      <c r="B62" t="s">
        <v>202</v>
      </c>
      <c r="C62" s="14">
        <v>66721006707</v>
      </c>
      <c r="D62" t="s">
        <v>203</v>
      </c>
      <c r="E62" t="s">
        <v>282</v>
      </c>
      <c r="F62">
        <v>2</v>
      </c>
      <c r="G62" s="6">
        <v>3.47</v>
      </c>
      <c r="H62" s="6">
        <f t="shared" si="2"/>
        <v>6.94</v>
      </c>
      <c r="I62" t="s">
        <v>14</v>
      </c>
    </row>
    <row r="63" spans="1:9">
      <c r="A63" t="s">
        <v>24</v>
      </c>
      <c r="B63" t="s">
        <v>216</v>
      </c>
      <c r="C63" s="14" t="s">
        <v>782</v>
      </c>
      <c r="D63" t="s">
        <v>128</v>
      </c>
      <c r="E63" t="s">
        <v>217</v>
      </c>
      <c r="F63">
        <v>1</v>
      </c>
      <c r="G63" s="6">
        <v>2.88</v>
      </c>
      <c r="H63" s="6">
        <f t="shared" si="2"/>
        <v>2.88</v>
      </c>
      <c r="I63" t="s">
        <v>14</v>
      </c>
    </row>
    <row r="64" spans="1:9">
      <c r="A64" t="s">
        <v>24</v>
      </c>
      <c r="B64" t="s">
        <v>197</v>
      </c>
      <c r="D64" t="s">
        <v>24</v>
      </c>
      <c r="E64" t="s">
        <v>12</v>
      </c>
      <c r="F64">
        <v>5</v>
      </c>
      <c r="G64" s="6">
        <v>0.05</v>
      </c>
      <c r="H64" s="6">
        <f t="shared" si="2"/>
        <v>0.25</v>
      </c>
      <c r="I64" t="s">
        <v>14</v>
      </c>
    </row>
    <row r="65" spans="1:9">
      <c r="A65" t="s">
        <v>24</v>
      </c>
      <c r="B65" t="s">
        <v>23</v>
      </c>
      <c r="D65" t="s">
        <v>12</v>
      </c>
      <c r="E65" t="s">
        <v>12</v>
      </c>
      <c r="F65" s="5">
        <v>0.05</v>
      </c>
      <c r="G65" s="6" t="s">
        <v>12</v>
      </c>
      <c r="H65" s="6">
        <v>6.96</v>
      </c>
      <c r="I65" t="s">
        <v>14</v>
      </c>
    </row>
    <row r="66" spans="1:9">
      <c r="A66" t="s">
        <v>24</v>
      </c>
      <c r="B66" t="s">
        <v>19</v>
      </c>
      <c r="D66" t="s">
        <v>12</v>
      </c>
      <c r="E66" t="s">
        <v>12</v>
      </c>
      <c r="F66" s="5">
        <v>0.06</v>
      </c>
      <c r="G66" s="6" t="s">
        <v>12</v>
      </c>
      <c r="H66" s="6">
        <v>8.36</v>
      </c>
      <c r="I66" t="s">
        <v>14</v>
      </c>
    </row>
    <row r="67" spans="1:9">
      <c r="H67" s="10">
        <f>SUM(H30:H66)</f>
        <v>220.44849999999997</v>
      </c>
      <c r="I67" s="28"/>
    </row>
    <row r="69" spans="1:9">
      <c r="H69" s="7">
        <f xml:space="preserve"> H4 + H67 + H28</f>
        <v>595.68000000000006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9"/>
  <sheetViews>
    <sheetView workbookViewId="0">
      <selection activeCell="H7" sqref="H7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783</v>
      </c>
      <c r="B2" t="s">
        <v>784</v>
      </c>
      <c r="C2" s="11">
        <v>718103270199</v>
      </c>
      <c r="D2" t="s">
        <v>783</v>
      </c>
      <c r="E2" t="s">
        <v>785</v>
      </c>
      <c r="F2">
        <v>1</v>
      </c>
      <c r="G2" s="6">
        <v>5.96</v>
      </c>
      <c r="H2" s="6">
        <f>G2*F2</f>
        <v>5.96</v>
      </c>
      <c r="I2" t="s">
        <v>14</v>
      </c>
    </row>
    <row r="3" spans="1:10">
      <c r="A3" t="s">
        <v>783</v>
      </c>
      <c r="B3" t="s">
        <v>786</v>
      </c>
      <c r="C3" s="11">
        <v>61550616660</v>
      </c>
      <c r="D3" t="s">
        <v>787</v>
      </c>
      <c r="E3" t="s">
        <v>788</v>
      </c>
      <c r="F3">
        <v>1</v>
      </c>
      <c r="G3" s="6">
        <v>6.22</v>
      </c>
      <c r="H3" s="6">
        <f>G3*F3</f>
        <v>6.22</v>
      </c>
      <c r="I3" t="s">
        <v>14</v>
      </c>
    </row>
    <row r="4" spans="1:10">
      <c r="A4" t="s">
        <v>783</v>
      </c>
      <c r="B4" t="s">
        <v>789</v>
      </c>
      <c r="C4" s="11">
        <v>43100052371</v>
      </c>
      <c r="D4" t="s">
        <v>790</v>
      </c>
      <c r="E4" t="s">
        <v>791</v>
      </c>
      <c r="F4">
        <v>1</v>
      </c>
      <c r="G4" s="6">
        <v>6.49</v>
      </c>
      <c r="H4" s="6">
        <f>G4*F4</f>
        <v>6.49</v>
      </c>
      <c r="I4" t="s">
        <v>14</v>
      </c>
    </row>
    <row r="5" spans="1:10">
      <c r="A5" t="s">
        <v>783</v>
      </c>
      <c r="B5" t="s">
        <v>792</v>
      </c>
      <c r="C5" s="11">
        <v>65800776760</v>
      </c>
      <c r="D5" t="s">
        <v>769</v>
      </c>
      <c r="E5" t="s">
        <v>793</v>
      </c>
      <c r="F5">
        <v>1</v>
      </c>
      <c r="G5" s="6">
        <v>4.99</v>
      </c>
      <c r="H5" s="6">
        <f>G5*F5</f>
        <v>4.99</v>
      </c>
      <c r="I5" t="s">
        <v>14</v>
      </c>
    </row>
    <row r="6" spans="1:10">
      <c r="A6" t="s">
        <v>783</v>
      </c>
      <c r="B6" t="s">
        <v>771</v>
      </c>
      <c r="C6" s="11">
        <v>43100129011</v>
      </c>
      <c r="D6" t="s">
        <v>769</v>
      </c>
      <c r="E6" t="s">
        <v>354</v>
      </c>
      <c r="F6">
        <v>10</v>
      </c>
      <c r="G6" s="6">
        <v>1.33</v>
      </c>
      <c r="H6" s="6">
        <f>G6*F6</f>
        <v>13.3</v>
      </c>
      <c r="I6" t="s">
        <v>14</v>
      </c>
    </row>
    <row r="7" spans="1:10">
      <c r="A7" t="s">
        <v>783</v>
      </c>
      <c r="B7" t="s">
        <v>23</v>
      </c>
      <c r="C7" s="11"/>
      <c r="D7" t="s">
        <v>12</v>
      </c>
      <c r="E7" t="s">
        <v>12</v>
      </c>
      <c r="F7" s="5">
        <v>0.05</v>
      </c>
      <c r="G7" s="6" t="s">
        <v>12</v>
      </c>
      <c r="H7" s="6">
        <v>1.85</v>
      </c>
      <c r="I7" t="s">
        <v>14</v>
      </c>
    </row>
    <row r="8" spans="1:10">
      <c r="A8" t="s">
        <v>783</v>
      </c>
      <c r="B8" t="s">
        <v>19</v>
      </c>
      <c r="C8" s="11"/>
      <c r="D8" t="s">
        <v>12</v>
      </c>
      <c r="E8" t="s">
        <v>12</v>
      </c>
      <c r="F8" s="5">
        <v>0.06</v>
      </c>
      <c r="G8" s="6" t="s">
        <v>12</v>
      </c>
      <c r="H8" s="6">
        <v>2.2200000000000002</v>
      </c>
      <c r="I8" t="s">
        <v>14</v>
      </c>
    </row>
    <row r="9" spans="1:10">
      <c r="H9" s="10">
        <f>SUM(H2:H8)</f>
        <v>41.030000000000008</v>
      </c>
      <c r="I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5"/>
  <sheetViews>
    <sheetView workbookViewId="0">
      <selection activeCell="A9" sqref="A9:XFD9"/>
    </sheetView>
  </sheetViews>
  <sheetFormatPr defaultRowHeight="15"/>
  <cols>
    <col min="1" max="1" width="16" bestFit="1" customWidth="1"/>
    <col min="2" max="2" width="28.42578125" bestFit="1" customWidth="1"/>
    <col min="3" max="3" width="17" style="14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794</v>
      </c>
      <c r="C2" s="14">
        <v>63652824103</v>
      </c>
      <c r="D2" t="s">
        <v>795</v>
      </c>
      <c r="E2" t="s">
        <v>796</v>
      </c>
      <c r="F2">
        <v>1</v>
      </c>
      <c r="G2" s="6">
        <v>6.46</v>
      </c>
      <c r="H2" s="6">
        <f t="shared" ref="H2:H22" si="0">G2*F2</f>
        <v>6.46</v>
      </c>
      <c r="I2" t="s">
        <v>14</v>
      </c>
    </row>
    <row r="3" spans="1:10">
      <c r="A3" t="s">
        <v>24</v>
      </c>
      <c r="B3" t="s">
        <v>797</v>
      </c>
      <c r="C3" s="14">
        <v>63652204806</v>
      </c>
      <c r="D3" t="s">
        <v>795</v>
      </c>
      <c r="E3" t="s">
        <v>714</v>
      </c>
      <c r="F3">
        <v>1</v>
      </c>
      <c r="G3" s="6">
        <v>5.47</v>
      </c>
      <c r="H3" s="6">
        <f t="shared" si="0"/>
        <v>5.47</v>
      </c>
      <c r="I3" t="s">
        <v>14</v>
      </c>
    </row>
    <row r="4" spans="1:10">
      <c r="A4" t="s">
        <v>24</v>
      </c>
      <c r="B4" t="s">
        <v>550</v>
      </c>
      <c r="C4" s="14" t="s">
        <v>798</v>
      </c>
      <c r="D4" t="s">
        <v>128</v>
      </c>
      <c r="E4" t="s">
        <v>573</v>
      </c>
      <c r="F4">
        <v>1</v>
      </c>
      <c r="G4" s="6">
        <v>8.27</v>
      </c>
      <c r="H4" s="6">
        <f t="shared" si="0"/>
        <v>8.27</v>
      </c>
      <c r="I4" t="s">
        <v>14</v>
      </c>
    </row>
    <row r="5" spans="1:10">
      <c r="A5" t="s">
        <v>24</v>
      </c>
      <c r="B5" t="s">
        <v>248</v>
      </c>
      <c r="C5" s="14" t="s">
        <v>799</v>
      </c>
      <c r="D5" t="s">
        <v>128</v>
      </c>
      <c r="E5" t="s">
        <v>328</v>
      </c>
      <c r="F5">
        <v>2</v>
      </c>
      <c r="G5" s="6">
        <v>4.6399999999999997</v>
      </c>
      <c r="H5" s="6">
        <f t="shared" si="0"/>
        <v>9.2799999999999994</v>
      </c>
      <c r="I5" t="s">
        <v>14</v>
      </c>
    </row>
    <row r="6" spans="1:10">
      <c r="A6" t="s">
        <v>24</v>
      </c>
      <c r="B6" t="s">
        <v>800</v>
      </c>
      <c r="C6" s="14">
        <v>83900006365</v>
      </c>
      <c r="D6" t="s">
        <v>442</v>
      </c>
      <c r="E6" t="s">
        <v>286</v>
      </c>
      <c r="F6">
        <v>3</v>
      </c>
      <c r="G6" s="6">
        <f>1.47+0.05+0.1</f>
        <v>1.62</v>
      </c>
      <c r="H6" s="6">
        <f t="shared" si="0"/>
        <v>4.8600000000000003</v>
      </c>
      <c r="I6" t="s">
        <v>14</v>
      </c>
    </row>
    <row r="7" spans="1:10">
      <c r="A7" t="s">
        <v>24</v>
      </c>
      <c r="B7" t="s">
        <v>801</v>
      </c>
      <c r="C7" s="14">
        <v>64420355010</v>
      </c>
      <c r="D7" t="s">
        <v>802</v>
      </c>
      <c r="E7" t="s">
        <v>384</v>
      </c>
      <c r="F7">
        <v>2</v>
      </c>
      <c r="G7" s="6">
        <f>5.17+0.05+0.25</f>
        <v>5.47</v>
      </c>
      <c r="H7" s="6">
        <f t="shared" si="0"/>
        <v>10.94</v>
      </c>
      <c r="I7" t="s">
        <v>14</v>
      </c>
    </row>
    <row r="8" spans="1:10">
      <c r="A8" t="s">
        <v>24</v>
      </c>
      <c r="B8" t="s">
        <v>474</v>
      </c>
      <c r="C8" s="14">
        <v>68700011016</v>
      </c>
      <c r="D8" t="s">
        <v>153</v>
      </c>
      <c r="E8" t="s">
        <v>383</v>
      </c>
      <c r="F8">
        <v>1</v>
      </c>
      <c r="G8" s="6">
        <f>4.58+0.08+0.25</f>
        <v>4.91</v>
      </c>
      <c r="H8" s="6">
        <f t="shared" si="0"/>
        <v>4.91</v>
      </c>
      <c r="I8" t="s">
        <v>14</v>
      </c>
    </row>
    <row r="9" spans="1:10">
      <c r="A9" t="s">
        <v>24</v>
      </c>
      <c r="B9" t="s">
        <v>803</v>
      </c>
      <c r="C9" s="14" t="s">
        <v>804</v>
      </c>
      <c r="D9" t="s">
        <v>166</v>
      </c>
      <c r="E9" t="s">
        <v>805</v>
      </c>
      <c r="F9">
        <v>1</v>
      </c>
      <c r="G9" s="6">
        <v>2</v>
      </c>
      <c r="H9" s="6">
        <f t="shared" si="0"/>
        <v>2</v>
      </c>
      <c r="I9" t="s">
        <v>14</v>
      </c>
    </row>
    <row r="10" spans="1:10">
      <c r="A10" t="s">
        <v>24</v>
      </c>
      <c r="B10" t="s">
        <v>228</v>
      </c>
      <c r="C10" s="14" t="s">
        <v>806</v>
      </c>
      <c r="D10" t="s">
        <v>128</v>
      </c>
      <c r="E10" t="s">
        <v>229</v>
      </c>
      <c r="F10">
        <v>1</v>
      </c>
      <c r="G10" s="6">
        <v>1.96</v>
      </c>
      <c r="H10" s="6">
        <f t="shared" si="0"/>
        <v>1.96</v>
      </c>
      <c r="I10" t="s">
        <v>14</v>
      </c>
    </row>
    <row r="11" spans="1:10">
      <c r="A11" t="s">
        <v>24</v>
      </c>
      <c r="B11" t="s">
        <v>205</v>
      </c>
      <c r="C11" s="14">
        <v>7245</v>
      </c>
      <c r="D11" t="s">
        <v>206</v>
      </c>
      <c r="E11" t="s">
        <v>807</v>
      </c>
      <c r="F11">
        <v>0.23499999999999999</v>
      </c>
      <c r="G11" s="6">
        <v>5.28</v>
      </c>
      <c r="H11" s="6">
        <f t="shared" si="0"/>
        <v>1.2407999999999999</v>
      </c>
      <c r="I11" t="s">
        <v>14</v>
      </c>
    </row>
    <row r="12" spans="1:10">
      <c r="A12" t="s">
        <v>24</v>
      </c>
      <c r="B12" t="s">
        <v>808</v>
      </c>
      <c r="C12" s="14">
        <v>7257</v>
      </c>
      <c r="D12" t="s">
        <v>206</v>
      </c>
      <c r="E12" t="s">
        <v>809</v>
      </c>
      <c r="F12">
        <v>0.105</v>
      </c>
      <c r="G12" s="6">
        <v>9.68</v>
      </c>
      <c r="H12" s="6">
        <f t="shared" si="0"/>
        <v>1.0164</v>
      </c>
      <c r="I12" t="s">
        <v>14</v>
      </c>
    </row>
    <row r="13" spans="1:10">
      <c r="A13" t="s">
        <v>24</v>
      </c>
      <c r="B13" t="s">
        <v>810</v>
      </c>
      <c r="C13" s="14">
        <v>7228</v>
      </c>
      <c r="D13" t="s">
        <v>206</v>
      </c>
      <c r="E13" t="s">
        <v>809</v>
      </c>
      <c r="F13">
        <v>0.105</v>
      </c>
      <c r="G13" s="6">
        <v>7.8</v>
      </c>
      <c r="H13" s="6">
        <f t="shared" si="0"/>
        <v>0.81899999999999995</v>
      </c>
      <c r="I13" t="s">
        <v>14</v>
      </c>
    </row>
    <row r="14" spans="1:10">
      <c r="A14" t="s">
        <v>24</v>
      </c>
      <c r="B14" t="s">
        <v>251</v>
      </c>
      <c r="C14" s="14">
        <v>6742708</v>
      </c>
      <c r="D14" t="s">
        <v>385</v>
      </c>
      <c r="E14" t="s">
        <v>384</v>
      </c>
      <c r="F14">
        <v>1</v>
      </c>
      <c r="G14" s="6">
        <f>1.97+0.08+0.25</f>
        <v>2.2999999999999998</v>
      </c>
      <c r="H14" s="6">
        <f t="shared" si="0"/>
        <v>2.2999999999999998</v>
      </c>
      <c r="I14" t="s">
        <v>14</v>
      </c>
    </row>
    <row r="15" spans="1:10">
      <c r="A15" t="s">
        <v>24</v>
      </c>
      <c r="B15" t="s">
        <v>251</v>
      </c>
      <c r="C15" s="14">
        <v>6744900</v>
      </c>
      <c r="D15" t="s">
        <v>498</v>
      </c>
      <c r="E15" t="s">
        <v>384</v>
      </c>
      <c r="F15">
        <v>1</v>
      </c>
      <c r="G15" s="6">
        <f>1.97+0.08+0.25</f>
        <v>2.2999999999999998</v>
      </c>
      <c r="H15" s="6">
        <f t="shared" si="0"/>
        <v>2.2999999999999998</v>
      </c>
      <c r="I15" t="s">
        <v>14</v>
      </c>
    </row>
    <row r="16" spans="1:10">
      <c r="A16" t="s">
        <v>24</v>
      </c>
      <c r="B16" t="s">
        <v>811</v>
      </c>
      <c r="C16" s="14">
        <v>69000061046</v>
      </c>
      <c r="D16" t="s">
        <v>812</v>
      </c>
      <c r="E16" t="s">
        <v>605</v>
      </c>
      <c r="F16">
        <v>1</v>
      </c>
      <c r="G16" s="6">
        <f>1+0.08+0.25</f>
        <v>1.33</v>
      </c>
      <c r="H16" s="6">
        <f t="shared" si="0"/>
        <v>1.33</v>
      </c>
      <c r="I16" t="s">
        <v>14</v>
      </c>
    </row>
    <row r="17" spans="1:9">
      <c r="A17" t="s">
        <v>24</v>
      </c>
      <c r="B17" t="s">
        <v>202</v>
      </c>
      <c r="C17" s="14">
        <v>66721005878</v>
      </c>
      <c r="D17" t="s">
        <v>781</v>
      </c>
      <c r="E17" t="s">
        <v>433</v>
      </c>
      <c r="F17">
        <v>3</v>
      </c>
      <c r="G17" s="6">
        <v>3.47</v>
      </c>
      <c r="H17" s="6">
        <f t="shared" si="0"/>
        <v>10.41</v>
      </c>
      <c r="I17" t="s">
        <v>14</v>
      </c>
    </row>
    <row r="18" spans="1:9">
      <c r="A18" t="s">
        <v>24</v>
      </c>
      <c r="B18" t="s">
        <v>135</v>
      </c>
      <c r="C18" s="14">
        <v>4076</v>
      </c>
      <c r="D18" t="s">
        <v>275</v>
      </c>
      <c r="E18" t="s">
        <v>12</v>
      </c>
      <c r="F18">
        <v>1</v>
      </c>
      <c r="G18" s="6">
        <v>1.47</v>
      </c>
      <c r="H18" s="6">
        <f t="shared" si="0"/>
        <v>1.47</v>
      </c>
      <c r="I18" t="s">
        <v>14</v>
      </c>
    </row>
    <row r="19" spans="1:9">
      <c r="A19" t="s">
        <v>24</v>
      </c>
      <c r="B19" t="s">
        <v>268</v>
      </c>
      <c r="C19" s="14">
        <v>4011</v>
      </c>
      <c r="D19" t="s">
        <v>269</v>
      </c>
      <c r="E19" t="s">
        <v>585</v>
      </c>
      <c r="F19">
        <v>2.0649999999999999</v>
      </c>
      <c r="G19" s="6">
        <v>1.7</v>
      </c>
      <c r="H19" s="6">
        <f t="shared" si="0"/>
        <v>3.5105</v>
      </c>
      <c r="I19" t="s">
        <v>14</v>
      </c>
    </row>
    <row r="20" spans="1:9">
      <c r="A20" t="s">
        <v>24</v>
      </c>
      <c r="B20" t="s">
        <v>813</v>
      </c>
      <c r="C20" s="14">
        <v>4554</v>
      </c>
      <c r="D20" t="s">
        <v>399</v>
      </c>
      <c r="E20" t="s">
        <v>814</v>
      </c>
      <c r="F20">
        <v>1.3149999999999999</v>
      </c>
      <c r="G20" s="6">
        <v>2.14</v>
      </c>
      <c r="H20" s="6">
        <f t="shared" si="0"/>
        <v>2.8141000000000003</v>
      </c>
      <c r="I20" t="s">
        <v>14</v>
      </c>
    </row>
    <row r="21" spans="1:9">
      <c r="A21" t="s">
        <v>24</v>
      </c>
      <c r="B21" t="s">
        <v>142</v>
      </c>
      <c r="C21" s="14">
        <v>4087</v>
      </c>
      <c r="D21" t="s">
        <v>399</v>
      </c>
      <c r="E21" t="s">
        <v>815</v>
      </c>
      <c r="F21">
        <v>1.07</v>
      </c>
      <c r="G21" s="6">
        <v>3.46</v>
      </c>
      <c r="H21" s="6">
        <f t="shared" si="0"/>
        <v>3.7022000000000004</v>
      </c>
      <c r="I21" t="s">
        <v>14</v>
      </c>
    </row>
    <row r="22" spans="1:9">
      <c r="A22" t="s">
        <v>24</v>
      </c>
      <c r="B22" t="s">
        <v>197</v>
      </c>
      <c r="D22" t="s">
        <v>24</v>
      </c>
      <c r="E22" t="s">
        <v>12</v>
      </c>
      <c r="F22">
        <v>6</v>
      </c>
      <c r="G22" s="6">
        <v>0.05</v>
      </c>
      <c r="H22" s="6">
        <f t="shared" si="0"/>
        <v>0.30000000000000004</v>
      </c>
      <c r="I22" t="s">
        <v>14</v>
      </c>
    </row>
    <row r="23" spans="1:9">
      <c r="A23" t="s">
        <v>24</v>
      </c>
      <c r="B23" t="s">
        <v>23</v>
      </c>
      <c r="D23" t="s">
        <v>12</v>
      </c>
      <c r="E23" t="s">
        <v>12</v>
      </c>
      <c r="F23" s="5">
        <v>0.05</v>
      </c>
      <c r="G23" s="6" t="s">
        <v>12</v>
      </c>
      <c r="H23" s="6">
        <v>0.97</v>
      </c>
      <c r="I23" t="s">
        <v>14</v>
      </c>
    </row>
    <row r="24" spans="1:9">
      <c r="A24" t="s">
        <v>24</v>
      </c>
      <c r="B24" t="s">
        <v>19</v>
      </c>
      <c r="D24" t="s">
        <v>12</v>
      </c>
      <c r="E24" t="s">
        <v>12</v>
      </c>
      <c r="F24" s="5">
        <v>0.06</v>
      </c>
      <c r="G24" s="6" t="s">
        <v>12</v>
      </c>
      <c r="H24" s="6">
        <v>1.1599999999999999</v>
      </c>
      <c r="I24" t="s">
        <v>14</v>
      </c>
    </row>
    <row r="25" spans="1:9">
      <c r="H25" s="10">
        <f>SUM(H2:H24)</f>
        <v>87.492999999999981</v>
      </c>
      <c r="I25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FC32"/>
  <sheetViews>
    <sheetView workbookViewId="0">
      <pane ySplit="1" topLeftCell="A4" activePane="bottomLeft" state="frozen"/>
      <selection pane="bottomLeft" activeCell="C10" sqref="C10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816</v>
      </c>
      <c r="C2" s="11">
        <v>841550036282</v>
      </c>
      <c r="D2" t="s">
        <v>817</v>
      </c>
      <c r="E2" t="s">
        <v>818</v>
      </c>
      <c r="F2">
        <v>1</v>
      </c>
      <c r="G2" s="6">
        <v>349.97</v>
      </c>
      <c r="H2" s="6">
        <f t="shared" ref="H2:H16" si="0">G2*F2</f>
        <v>349.97</v>
      </c>
      <c r="I2" t="s">
        <v>14</v>
      </c>
    </row>
    <row r="3" spans="1:10">
      <c r="A3" t="s">
        <v>24</v>
      </c>
      <c r="B3" t="s">
        <v>251</v>
      </c>
      <c r="C3" s="11">
        <v>6744900</v>
      </c>
      <c r="D3" t="s">
        <v>498</v>
      </c>
      <c r="E3" t="s">
        <v>384</v>
      </c>
      <c r="F3">
        <v>1</v>
      </c>
      <c r="G3" s="6">
        <f>1.97+0.08+0.25</f>
        <v>2.2999999999999998</v>
      </c>
      <c r="H3" s="6">
        <f t="shared" si="0"/>
        <v>2.2999999999999998</v>
      </c>
      <c r="I3" t="s">
        <v>14</v>
      </c>
    </row>
    <row r="4" spans="1:10">
      <c r="A4" t="s">
        <v>24</v>
      </c>
      <c r="B4" t="s">
        <v>251</v>
      </c>
      <c r="C4" s="11">
        <v>6742708</v>
      </c>
      <c r="D4" t="s">
        <v>385</v>
      </c>
      <c r="E4" t="s">
        <v>384</v>
      </c>
      <c r="F4">
        <v>1</v>
      </c>
      <c r="G4" s="6">
        <f>1.97+0.08+0.25</f>
        <v>2.2999999999999998</v>
      </c>
      <c r="H4" s="6">
        <f t="shared" si="0"/>
        <v>2.2999999999999998</v>
      </c>
      <c r="I4" t="s">
        <v>14</v>
      </c>
    </row>
    <row r="5" spans="1:10">
      <c r="A5" t="s">
        <v>24</v>
      </c>
      <c r="B5" t="s">
        <v>800</v>
      </c>
      <c r="C5" s="11">
        <v>83900006365</v>
      </c>
      <c r="D5" t="s">
        <v>442</v>
      </c>
      <c r="E5" t="s">
        <v>286</v>
      </c>
      <c r="F5">
        <v>5</v>
      </c>
      <c r="G5" s="6">
        <f>1.47+0.05+0.1</f>
        <v>1.62</v>
      </c>
      <c r="H5" s="6">
        <f t="shared" si="0"/>
        <v>8.1000000000000014</v>
      </c>
      <c r="I5" t="s">
        <v>14</v>
      </c>
    </row>
    <row r="6" spans="1:10">
      <c r="A6" t="s">
        <v>24</v>
      </c>
      <c r="B6" t="s">
        <v>380</v>
      </c>
      <c r="C6" s="11">
        <v>68721022206</v>
      </c>
      <c r="D6" t="s">
        <v>819</v>
      </c>
      <c r="E6" t="s">
        <v>504</v>
      </c>
      <c r="F6">
        <v>2</v>
      </c>
      <c r="G6" s="6">
        <v>2.44</v>
      </c>
      <c r="H6" s="6">
        <f t="shared" si="0"/>
        <v>4.88</v>
      </c>
      <c r="I6" t="s">
        <v>14</v>
      </c>
    </row>
    <row r="7" spans="1:10">
      <c r="A7" t="s">
        <v>24</v>
      </c>
      <c r="B7" t="s">
        <v>820</v>
      </c>
      <c r="C7" s="11">
        <v>63100375362</v>
      </c>
      <c r="D7" t="s">
        <v>256</v>
      </c>
      <c r="E7" t="s">
        <v>288</v>
      </c>
      <c r="F7">
        <v>1</v>
      </c>
      <c r="G7" s="6">
        <v>5.97</v>
      </c>
      <c r="H7" s="6">
        <f t="shared" si="0"/>
        <v>5.97</v>
      </c>
      <c r="I7" t="s">
        <v>14</v>
      </c>
    </row>
    <row r="8" spans="1:10">
      <c r="A8" t="s">
        <v>24</v>
      </c>
      <c r="B8" t="s">
        <v>398</v>
      </c>
      <c r="C8" s="11">
        <v>628915224276</v>
      </c>
      <c r="D8" t="s">
        <v>128</v>
      </c>
      <c r="E8" t="s">
        <v>499</v>
      </c>
      <c r="F8">
        <v>3</v>
      </c>
      <c r="G8" s="6">
        <v>5</v>
      </c>
      <c r="H8" s="6">
        <f t="shared" si="0"/>
        <v>15</v>
      </c>
      <c r="I8" t="s">
        <v>14</v>
      </c>
    </row>
    <row r="9" spans="1:10">
      <c r="A9" t="s">
        <v>24</v>
      </c>
      <c r="B9" t="s">
        <v>821</v>
      </c>
      <c r="C9" s="11">
        <v>68700308093</v>
      </c>
      <c r="D9" t="s">
        <v>153</v>
      </c>
      <c r="E9" t="s">
        <v>384</v>
      </c>
      <c r="F9">
        <v>1</v>
      </c>
      <c r="G9" s="6">
        <f>4.97+0.08+0.25</f>
        <v>5.3</v>
      </c>
      <c r="H9" s="6">
        <f t="shared" si="0"/>
        <v>5.3</v>
      </c>
      <c r="I9" t="s">
        <v>14</v>
      </c>
    </row>
    <row r="10" spans="1:10">
      <c r="A10" t="s">
        <v>24</v>
      </c>
      <c r="B10" t="s">
        <v>466</v>
      </c>
      <c r="C10" s="11">
        <v>628915364415</v>
      </c>
      <c r="D10" t="s">
        <v>128</v>
      </c>
      <c r="E10" t="s">
        <v>822</v>
      </c>
      <c r="F10">
        <v>1</v>
      </c>
      <c r="G10" s="6">
        <v>8.58</v>
      </c>
      <c r="H10" s="6">
        <f t="shared" si="0"/>
        <v>8.58</v>
      </c>
      <c r="I10" t="s">
        <v>14</v>
      </c>
    </row>
    <row r="11" spans="1:10">
      <c r="A11" t="s">
        <v>24</v>
      </c>
      <c r="B11" t="s">
        <v>248</v>
      </c>
      <c r="C11" s="11">
        <v>628915013498</v>
      </c>
      <c r="D11" t="s">
        <v>128</v>
      </c>
      <c r="E11" t="s">
        <v>328</v>
      </c>
      <c r="F11">
        <v>3</v>
      </c>
      <c r="G11" s="6">
        <v>4.6399999999999997</v>
      </c>
      <c r="H11" s="6">
        <f t="shared" si="0"/>
        <v>13.919999999999998</v>
      </c>
      <c r="I11" t="s">
        <v>14</v>
      </c>
    </row>
    <row r="12" spans="1:10">
      <c r="A12" t="s">
        <v>24</v>
      </c>
      <c r="B12" t="s">
        <v>823</v>
      </c>
      <c r="C12">
        <v>57961018087</v>
      </c>
      <c r="D12" t="s">
        <v>243</v>
      </c>
      <c r="E12" t="s">
        <v>285</v>
      </c>
      <c r="F12">
        <v>1</v>
      </c>
      <c r="G12" s="6">
        <f>1.96+0.25+0.5</f>
        <v>2.71</v>
      </c>
      <c r="H12" s="6">
        <f t="shared" si="0"/>
        <v>2.71</v>
      </c>
      <c r="I12" t="s">
        <v>14</v>
      </c>
    </row>
    <row r="13" spans="1:10">
      <c r="A13" t="s">
        <v>24</v>
      </c>
      <c r="B13" t="s">
        <v>476</v>
      </c>
      <c r="C13" s="11">
        <v>68721003625</v>
      </c>
      <c r="D13" t="s">
        <v>477</v>
      </c>
      <c r="E13" t="s">
        <v>478</v>
      </c>
      <c r="F13">
        <v>1</v>
      </c>
      <c r="G13" s="6">
        <v>2.87</v>
      </c>
      <c r="H13" s="6">
        <f t="shared" si="0"/>
        <v>2.87</v>
      </c>
      <c r="I13" t="s">
        <v>14</v>
      </c>
    </row>
    <row r="14" spans="1:10">
      <c r="A14" t="s">
        <v>24</v>
      </c>
      <c r="B14" t="s">
        <v>800</v>
      </c>
      <c r="C14" s="11">
        <v>83900006365</v>
      </c>
      <c r="D14" t="s">
        <v>442</v>
      </c>
      <c r="E14" t="s">
        <v>824</v>
      </c>
      <c r="F14">
        <v>1</v>
      </c>
      <c r="G14" s="6">
        <f>2.97+0.5+1</f>
        <v>4.4700000000000006</v>
      </c>
      <c r="H14" s="6">
        <f t="shared" si="0"/>
        <v>4.4700000000000006</v>
      </c>
      <c r="I14" t="s">
        <v>14</v>
      </c>
    </row>
    <row r="15" spans="1:10">
      <c r="A15" t="s">
        <v>24</v>
      </c>
      <c r="B15" t="s">
        <v>625</v>
      </c>
      <c r="C15" s="11">
        <v>68700106361</v>
      </c>
      <c r="D15" t="s">
        <v>626</v>
      </c>
      <c r="E15" t="s">
        <v>627</v>
      </c>
      <c r="F15">
        <v>1</v>
      </c>
      <c r="G15" s="6">
        <f>2.97+0.36+0.6</f>
        <v>3.93</v>
      </c>
      <c r="H15" s="6">
        <f t="shared" si="0"/>
        <v>3.93</v>
      </c>
      <c r="I15" t="s">
        <v>14</v>
      </c>
    </row>
    <row r="16" spans="1:10">
      <c r="A16" t="s">
        <v>24</v>
      </c>
      <c r="B16" t="s">
        <v>291</v>
      </c>
      <c r="C16">
        <v>68100896060</v>
      </c>
      <c r="D16" t="s">
        <v>88</v>
      </c>
      <c r="E16" t="s">
        <v>292</v>
      </c>
      <c r="F16">
        <v>2</v>
      </c>
      <c r="G16">
        <v>4.97</v>
      </c>
      <c r="H16" s="6">
        <f t="shared" si="0"/>
        <v>9.94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481</v>
      </c>
      <c r="C17" s="11">
        <v>605388927163</v>
      </c>
      <c r="D17" t="s">
        <v>128</v>
      </c>
      <c r="E17" t="s">
        <v>287</v>
      </c>
      <c r="F17">
        <v>4</v>
      </c>
      <c r="G17" s="6">
        <v>1.37</v>
      </c>
      <c r="H17" s="6">
        <f t="shared" ref="H17:H24" si="1">G17*F17</f>
        <v>5.48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168</v>
      </c>
      <c r="C18" s="11">
        <v>681131862837</v>
      </c>
      <c r="D18" t="s">
        <v>128</v>
      </c>
      <c r="E18" t="s">
        <v>554</v>
      </c>
      <c r="F18">
        <v>1</v>
      </c>
      <c r="G18" s="6">
        <v>3.87</v>
      </c>
      <c r="H18" s="6">
        <f t="shared" si="1"/>
        <v>3.87</v>
      </c>
      <c r="I18" t="s">
        <v>14</v>
      </c>
      <c r="N18" s="6"/>
      <c r="O18" s="6"/>
      <c r="V18" s="6"/>
      <c r="W18" s="6"/>
      <c r="AD18" s="6"/>
      <c r="AE18" s="6"/>
      <c r="AL18" s="6"/>
      <c r="AM18" s="6"/>
      <c r="AT18" s="6"/>
      <c r="AU18" s="6"/>
      <c r="BB18" s="6"/>
      <c r="BC18" s="6"/>
      <c r="BJ18" s="6"/>
      <c r="BK18" s="6"/>
      <c r="BR18" s="6"/>
      <c r="BS18" s="6"/>
      <c r="BZ18" s="6"/>
      <c r="CA18" s="6"/>
      <c r="CH18" s="6"/>
      <c r="CI18" s="6"/>
      <c r="CP18" s="6"/>
      <c r="CQ18" s="6"/>
      <c r="CX18" s="6"/>
      <c r="CY18" s="6"/>
      <c r="DF18" s="6"/>
      <c r="DG18" s="6"/>
      <c r="DN18" s="6"/>
      <c r="DO18" s="6"/>
      <c r="DV18" s="6"/>
      <c r="DW18" s="6"/>
      <c r="ED18" s="6"/>
      <c r="EE18" s="6"/>
      <c r="EL18" s="6"/>
      <c r="EM18" s="6"/>
      <c r="ET18" s="6"/>
      <c r="EU18" s="6"/>
      <c r="FB18" s="6"/>
      <c r="FC18" s="6"/>
      <c r="FJ18" s="6"/>
      <c r="FK18" s="6"/>
      <c r="FR18" s="6"/>
      <c r="FS18" s="6"/>
      <c r="FZ18" s="6"/>
      <c r="GA18" s="6"/>
      <c r="GH18" s="6"/>
      <c r="GI18" s="6"/>
      <c r="GP18" s="6"/>
      <c r="GQ18" s="6"/>
      <c r="GX18" s="6"/>
      <c r="GY18" s="6"/>
      <c r="HF18" s="6"/>
      <c r="HG18" s="6"/>
      <c r="HN18" s="6"/>
      <c r="HO18" s="6"/>
      <c r="HV18" s="6"/>
      <c r="HW18" s="6"/>
      <c r="ID18" s="6"/>
      <c r="IE18" s="6"/>
      <c r="IL18" s="6"/>
      <c r="IM18" s="6"/>
      <c r="IT18" s="6"/>
      <c r="IU18" s="6"/>
      <c r="JB18" s="6"/>
      <c r="JC18" s="6"/>
      <c r="JJ18" s="6"/>
      <c r="JK18" s="6"/>
      <c r="JR18" s="6"/>
      <c r="JS18" s="6"/>
      <c r="JZ18" s="6"/>
      <c r="KA18" s="6"/>
      <c r="KH18" s="6"/>
      <c r="KI18" s="6"/>
      <c r="KP18" s="6"/>
      <c r="KQ18" s="6"/>
      <c r="KX18" s="6"/>
      <c r="KY18" s="6"/>
      <c r="LF18" s="6"/>
      <c r="LG18" s="6"/>
      <c r="LN18" s="6"/>
      <c r="LO18" s="6"/>
      <c r="LV18" s="6"/>
      <c r="LW18" s="6"/>
      <c r="MD18" s="6"/>
      <c r="ME18" s="6"/>
      <c r="ML18" s="6"/>
      <c r="MM18" s="6"/>
      <c r="MT18" s="6"/>
      <c r="MU18" s="6"/>
      <c r="NB18" s="6"/>
      <c r="NC18" s="6"/>
      <c r="NJ18" s="6"/>
      <c r="NK18" s="6"/>
      <c r="NR18" s="6"/>
      <c r="NS18" s="6"/>
      <c r="NZ18" s="6"/>
      <c r="OA18" s="6"/>
      <c r="OH18" s="6"/>
      <c r="OI18" s="6"/>
      <c r="OP18" s="6"/>
      <c r="OQ18" s="6"/>
      <c r="OX18" s="6"/>
      <c r="OY18" s="6"/>
      <c r="PF18" s="6"/>
      <c r="PG18" s="6"/>
      <c r="PN18" s="6"/>
      <c r="PO18" s="6"/>
      <c r="PV18" s="6"/>
      <c r="PW18" s="6"/>
      <c r="QD18" s="6"/>
      <c r="QE18" s="6"/>
      <c r="QL18" s="6"/>
      <c r="QM18" s="6"/>
      <c r="QT18" s="6"/>
      <c r="QU18" s="6"/>
      <c r="RB18" s="6"/>
      <c r="RC18" s="6"/>
      <c r="RJ18" s="6"/>
      <c r="RK18" s="6"/>
      <c r="RR18" s="6"/>
      <c r="RS18" s="6"/>
      <c r="RZ18" s="6"/>
      <c r="SA18" s="6"/>
      <c r="SH18" s="6"/>
      <c r="SI18" s="6"/>
      <c r="SP18" s="6"/>
      <c r="SQ18" s="6"/>
      <c r="SX18" s="6"/>
      <c r="SY18" s="6"/>
      <c r="TF18" s="6"/>
      <c r="TG18" s="6"/>
      <c r="TN18" s="6"/>
      <c r="TO18" s="6"/>
      <c r="TV18" s="6"/>
      <c r="TW18" s="6"/>
      <c r="UD18" s="6"/>
      <c r="UE18" s="6"/>
      <c r="UL18" s="6"/>
      <c r="UM18" s="6"/>
      <c r="UT18" s="6"/>
      <c r="UU18" s="6"/>
      <c r="VB18" s="6"/>
      <c r="VC18" s="6"/>
      <c r="VJ18" s="6"/>
      <c r="VK18" s="6"/>
      <c r="VR18" s="6"/>
      <c r="VS18" s="6"/>
      <c r="VZ18" s="6"/>
      <c r="WA18" s="6"/>
      <c r="WH18" s="6"/>
      <c r="WI18" s="6"/>
      <c r="WP18" s="6"/>
      <c r="WQ18" s="6"/>
      <c r="WX18" s="6"/>
      <c r="WY18" s="6"/>
      <c r="XF18" s="6"/>
      <c r="XG18" s="6"/>
      <c r="XN18" s="6"/>
      <c r="XO18" s="6"/>
      <c r="XV18" s="6"/>
      <c r="XW18" s="6"/>
      <c r="YD18" s="6"/>
      <c r="YE18" s="6"/>
      <c r="YL18" s="6"/>
      <c r="YM18" s="6"/>
      <c r="YT18" s="6"/>
      <c r="YU18" s="6"/>
      <c r="ZB18" s="6"/>
      <c r="ZC18" s="6"/>
      <c r="ZJ18" s="6"/>
      <c r="ZK18" s="6"/>
      <c r="ZR18" s="6"/>
      <c r="ZS18" s="6"/>
      <c r="ZZ18" s="6"/>
      <c r="AAA18" s="6"/>
      <c r="AAH18" s="6"/>
      <c r="AAI18" s="6"/>
      <c r="AAP18" s="6"/>
      <c r="AAQ18" s="6"/>
      <c r="AAX18" s="6"/>
      <c r="AAY18" s="6"/>
      <c r="ABF18" s="6"/>
      <c r="ABG18" s="6"/>
      <c r="ABN18" s="6"/>
      <c r="ABO18" s="6"/>
      <c r="ABV18" s="6"/>
      <c r="ABW18" s="6"/>
      <c r="ACD18" s="6"/>
      <c r="ACE18" s="6"/>
      <c r="ACL18" s="6"/>
      <c r="ACM18" s="6"/>
      <c r="ACT18" s="6"/>
      <c r="ACU18" s="6"/>
      <c r="ADB18" s="6"/>
      <c r="ADC18" s="6"/>
      <c r="ADJ18" s="6"/>
      <c r="ADK18" s="6"/>
      <c r="ADR18" s="6"/>
      <c r="ADS18" s="6"/>
      <c r="ADZ18" s="6"/>
      <c r="AEA18" s="6"/>
      <c r="AEH18" s="6"/>
      <c r="AEI18" s="6"/>
      <c r="AEP18" s="6"/>
      <c r="AEQ18" s="6"/>
      <c r="AEX18" s="6"/>
      <c r="AEY18" s="6"/>
      <c r="AFF18" s="6"/>
      <c r="AFG18" s="6"/>
      <c r="AFN18" s="6"/>
      <c r="AFO18" s="6"/>
      <c r="AFV18" s="6"/>
      <c r="AFW18" s="6"/>
      <c r="AGD18" s="6"/>
      <c r="AGE18" s="6"/>
      <c r="AGL18" s="6"/>
      <c r="AGM18" s="6"/>
      <c r="AGT18" s="6"/>
      <c r="AGU18" s="6"/>
      <c r="AHB18" s="6"/>
      <c r="AHC18" s="6"/>
      <c r="AHJ18" s="6"/>
      <c r="AHK18" s="6"/>
      <c r="AHR18" s="6"/>
      <c r="AHS18" s="6"/>
      <c r="AHZ18" s="6"/>
      <c r="AIA18" s="6"/>
      <c r="AIH18" s="6"/>
      <c r="AII18" s="6"/>
      <c r="AIP18" s="6"/>
      <c r="AIQ18" s="6"/>
      <c r="AIX18" s="6"/>
      <c r="AIY18" s="6"/>
      <c r="AJF18" s="6"/>
      <c r="AJG18" s="6"/>
      <c r="AJN18" s="6"/>
      <c r="AJO18" s="6"/>
      <c r="AJV18" s="6"/>
      <c r="AJW18" s="6"/>
      <c r="AKD18" s="6"/>
      <c r="AKE18" s="6"/>
      <c r="AKL18" s="6"/>
      <c r="AKM18" s="6"/>
      <c r="AKT18" s="6"/>
      <c r="AKU18" s="6"/>
      <c r="ALB18" s="6"/>
      <c r="ALC18" s="6"/>
      <c r="ALJ18" s="6"/>
      <c r="ALK18" s="6"/>
      <c r="ALR18" s="6"/>
      <c r="ALS18" s="6"/>
      <c r="ALZ18" s="6"/>
      <c r="AMA18" s="6"/>
      <c r="AMH18" s="6"/>
      <c r="AMI18" s="6"/>
      <c r="AMP18" s="6"/>
      <c r="AMQ18" s="6"/>
      <c r="AMX18" s="6"/>
      <c r="AMY18" s="6"/>
      <c r="ANF18" s="6"/>
      <c r="ANG18" s="6"/>
      <c r="ANN18" s="6"/>
      <c r="ANO18" s="6"/>
      <c r="ANV18" s="6"/>
      <c r="ANW18" s="6"/>
      <c r="AOD18" s="6"/>
      <c r="AOE18" s="6"/>
      <c r="AOL18" s="6"/>
      <c r="AOM18" s="6"/>
      <c r="AOT18" s="6"/>
      <c r="AOU18" s="6"/>
      <c r="APB18" s="6"/>
      <c r="APC18" s="6"/>
      <c r="APJ18" s="6"/>
      <c r="APK18" s="6"/>
      <c r="APR18" s="6"/>
      <c r="APS18" s="6"/>
      <c r="APZ18" s="6"/>
      <c r="AQA18" s="6"/>
      <c r="AQH18" s="6"/>
      <c r="AQI18" s="6"/>
      <c r="AQP18" s="6"/>
      <c r="AQQ18" s="6"/>
      <c r="AQX18" s="6"/>
      <c r="AQY18" s="6"/>
      <c r="ARF18" s="6"/>
      <c r="ARG18" s="6"/>
      <c r="ARN18" s="6"/>
      <c r="ARO18" s="6"/>
      <c r="ARV18" s="6"/>
      <c r="ARW18" s="6"/>
      <c r="ASD18" s="6"/>
      <c r="ASE18" s="6"/>
      <c r="ASL18" s="6"/>
      <c r="ASM18" s="6"/>
      <c r="AST18" s="6"/>
      <c r="ASU18" s="6"/>
      <c r="ATB18" s="6"/>
      <c r="ATC18" s="6"/>
      <c r="ATJ18" s="6"/>
      <c r="ATK18" s="6"/>
      <c r="ATR18" s="6"/>
      <c r="ATS18" s="6"/>
      <c r="ATZ18" s="6"/>
      <c r="AUA18" s="6"/>
      <c r="AUH18" s="6"/>
      <c r="AUI18" s="6"/>
      <c r="AUP18" s="6"/>
      <c r="AUQ18" s="6"/>
      <c r="AUX18" s="6"/>
      <c r="AUY18" s="6"/>
      <c r="AVF18" s="6"/>
      <c r="AVG18" s="6"/>
      <c r="AVN18" s="6"/>
      <c r="AVO18" s="6"/>
      <c r="AVV18" s="6"/>
      <c r="AVW18" s="6"/>
      <c r="AWD18" s="6"/>
      <c r="AWE18" s="6"/>
      <c r="AWL18" s="6"/>
      <c r="AWM18" s="6"/>
      <c r="AWT18" s="6"/>
      <c r="AWU18" s="6"/>
      <c r="AXB18" s="6"/>
      <c r="AXC18" s="6"/>
      <c r="AXJ18" s="6"/>
      <c r="AXK18" s="6"/>
      <c r="AXR18" s="6"/>
      <c r="AXS18" s="6"/>
      <c r="AXZ18" s="6"/>
      <c r="AYA18" s="6"/>
      <c r="AYH18" s="6"/>
      <c r="AYI18" s="6"/>
      <c r="AYP18" s="6"/>
      <c r="AYQ18" s="6"/>
      <c r="AYX18" s="6"/>
      <c r="AYY18" s="6"/>
      <c r="AZF18" s="6"/>
      <c r="AZG18" s="6"/>
      <c r="AZN18" s="6"/>
      <c r="AZO18" s="6"/>
      <c r="AZV18" s="6"/>
      <c r="AZW18" s="6"/>
      <c r="BAD18" s="6"/>
      <c r="BAE18" s="6"/>
      <c r="BAL18" s="6"/>
      <c r="BAM18" s="6"/>
      <c r="BAT18" s="6"/>
      <c r="BAU18" s="6"/>
      <c r="BBB18" s="6"/>
      <c r="BBC18" s="6"/>
      <c r="BBJ18" s="6"/>
      <c r="BBK18" s="6"/>
      <c r="BBR18" s="6"/>
      <c r="BBS18" s="6"/>
      <c r="BBZ18" s="6"/>
      <c r="BCA18" s="6"/>
      <c r="BCH18" s="6"/>
      <c r="BCI18" s="6"/>
      <c r="BCP18" s="6"/>
      <c r="BCQ18" s="6"/>
      <c r="BCX18" s="6"/>
      <c r="BCY18" s="6"/>
      <c r="BDF18" s="6"/>
      <c r="BDG18" s="6"/>
      <c r="BDN18" s="6"/>
      <c r="BDO18" s="6"/>
      <c r="BDV18" s="6"/>
      <c r="BDW18" s="6"/>
      <c r="BED18" s="6"/>
      <c r="BEE18" s="6"/>
      <c r="BEL18" s="6"/>
      <c r="BEM18" s="6"/>
      <c r="BET18" s="6"/>
      <c r="BEU18" s="6"/>
      <c r="BFB18" s="6"/>
      <c r="BFC18" s="6"/>
      <c r="BFJ18" s="6"/>
      <c r="BFK18" s="6"/>
      <c r="BFR18" s="6"/>
      <c r="BFS18" s="6"/>
      <c r="BFZ18" s="6"/>
      <c r="BGA18" s="6"/>
      <c r="BGH18" s="6"/>
      <c r="BGI18" s="6"/>
      <c r="BGP18" s="6"/>
      <c r="BGQ18" s="6"/>
      <c r="BGX18" s="6"/>
      <c r="BGY18" s="6"/>
      <c r="BHF18" s="6"/>
      <c r="BHG18" s="6"/>
      <c r="BHN18" s="6"/>
      <c r="BHO18" s="6"/>
      <c r="BHV18" s="6"/>
      <c r="BHW18" s="6"/>
      <c r="BID18" s="6"/>
      <c r="BIE18" s="6"/>
      <c r="BIL18" s="6"/>
      <c r="BIM18" s="6"/>
      <c r="BIT18" s="6"/>
      <c r="BIU18" s="6"/>
      <c r="BJB18" s="6"/>
      <c r="BJC18" s="6"/>
      <c r="BJJ18" s="6"/>
      <c r="BJK18" s="6"/>
      <c r="BJR18" s="6"/>
      <c r="BJS18" s="6"/>
      <c r="BJZ18" s="6"/>
      <c r="BKA18" s="6"/>
      <c r="BKH18" s="6"/>
      <c r="BKI18" s="6"/>
      <c r="BKP18" s="6"/>
      <c r="BKQ18" s="6"/>
      <c r="BKX18" s="6"/>
      <c r="BKY18" s="6"/>
      <c r="BLF18" s="6"/>
      <c r="BLG18" s="6"/>
      <c r="BLN18" s="6"/>
      <c r="BLO18" s="6"/>
      <c r="BLV18" s="6"/>
      <c r="BLW18" s="6"/>
      <c r="BMD18" s="6"/>
      <c r="BME18" s="6"/>
      <c r="BML18" s="6"/>
      <c r="BMM18" s="6"/>
      <c r="BMT18" s="6"/>
      <c r="BMU18" s="6"/>
      <c r="BNB18" s="6"/>
      <c r="BNC18" s="6"/>
      <c r="BNJ18" s="6"/>
      <c r="BNK18" s="6"/>
      <c r="BNR18" s="6"/>
      <c r="BNS18" s="6"/>
      <c r="BNZ18" s="6"/>
      <c r="BOA18" s="6"/>
      <c r="BOH18" s="6"/>
      <c r="BOI18" s="6"/>
      <c r="BOP18" s="6"/>
      <c r="BOQ18" s="6"/>
      <c r="BOX18" s="6"/>
      <c r="BOY18" s="6"/>
      <c r="BPF18" s="6"/>
      <c r="BPG18" s="6"/>
      <c r="BPN18" s="6"/>
      <c r="BPO18" s="6"/>
      <c r="BPV18" s="6"/>
      <c r="BPW18" s="6"/>
      <c r="BQD18" s="6"/>
      <c r="BQE18" s="6"/>
      <c r="BQL18" s="6"/>
      <c r="BQM18" s="6"/>
      <c r="BQT18" s="6"/>
      <c r="BQU18" s="6"/>
      <c r="BRB18" s="6"/>
      <c r="BRC18" s="6"/>
      <c r="BRJ18" s="6"/>
      <c r="BRK18" s="6"/>
      <c r="BRR18" s="6"/>
      <c r="BRS18" s="6"/>
      <c r="BRZ18" s="6"/>
      <c r="BSA18" s="6"/>
      <c r="BSH18" s="6"/>
      <c r="BSI18" s="6"/>
      <c r="BSP18" s="6"/>
      <c r="BSQ18" s="6"/>
      <c r="BSX18" s="6"/>
      <c r="BSY18" s="6"/>
      <c r="BTF18" s="6"/>
      <c r="BTG18" s="6"/>
      <c r="BTN18" s="6"/>
      <c r="BTO18" s="6"/>
      <c r="BTV18" s="6"/>
      <c r="BTW18" s="6"/>
      <c r="BUD18" s="6"/>
      <c r="BUE18" s="6"/>
      <c r="BUL18" s="6"/>
      <c r="BUM18" s="6"/>
      <c r="BUT18" s="6"/>
      <c r="BUU18" s="6"/>
      <c r="BVB18" s="6"/>
      <c r="BVC18" s="6"/>
      <c r="BVJ18" s="6"/>
      <c r="BVK18" s="6"/>
      <c r="BVR18" s="6"/>
      <c r="BVS18" s="6"/>
      <c r="BVZ18" s="6"/>
      <c r="BWA18" s="6"/>
      <c r="BWH18" s="6"/>
      <c r="BWI18" s="6"/>
      <c r="BWP18" s="6"/>
      <c r="BWQ18" s="6"/>
      <c r="BWX18" s="6"/>
      <c r="BWY18" s="6"/>
      <c r="BXF18" s="6"/>
      <c r="BXG18" s="6"/>
      <c r="BXN18" s="6"/>
      <c r="BXO18" s="6"/>
      <c r="BXV18" s="6"/>
      <c r="BXW18" s="6"/>
      <c r="BYD18" s="6"/>
      <c r="BYE18" s="6"/>
      <c r="BYL18" s="6"/>
      <c r="BYM18" s="6"/>
      <c r="BYT18" s="6"/>
      <c r="BYU18" s="6"/>
      <c r="BZB18" s="6"/>
      <c r="BZC18" s="6"/>
      <c r="BZJ18" s="6"/>
      <c r="BZK18" s="6"/>
      <c r="BZR18" s="6"/>
      <c r="BZS18" s="6"/>
      <c r="BZZ18" s="6"/>
      <c r="CAA18" s="6"/>
      <c r="CAH18" s="6"/>
      <c r="CAI18" s="6"/>
      <c r="CAP18" s="6"/>
      <c r="CAQ18" s="6"/>
      <c r="CAX18" s="6"/>
      <c r="CAY18" s="6"/>
      <c r="CBF18" s="6"/>
      <c r="CBG18" s="6"/>
      <c r="CBN18" s="6"/>
      <c r="CBO18" s="6"/>
      <c r="CBV18" s="6"/>
      <c r="CBW18" s="6"/>
      <c r="CCD18" s="6"/>
      <c r="CCE18" s="6"/>
      <c r="CCL18" s="6"/>
      <c r="CCM18" s="6"/>
      <c r="CCT18" s="6"/>
      <c r="CCU18" s="6"/>
      <c r="CDB18" s="6"/>
      <c r="CDC18" s="6"/>
      <c r="CDJ18" s="6"/>
      <c r="CDK18" s="6"/>
      <c r="CDR18" s="6"/>
      <c r="CDS18" s="6"/>
      <c r="CDZ18" s="6"/>
      <c r="CEA18" s="6"/>
      <c r="CEH18" s="6"/>
      <c r="CEI18" s="6"/>
      <c r="CEP18" s="6"/>
      <c r="CEQ18" s="6"/>
      <c r="CEX18" s="6"/>
      <c r="CEY18" s="6"/>
      <c r="CFF18" s="6"/>
      <c r="CFG18" s="6"/>
      <c r="CFN18" s="6"/>
      <c r="CFO18" s="6"/>
      <c r="CFV18" s="6"/>
      <c r="CFW18" s="6"/>
      <c r="CGD18" s="6"/>
      <c r="CGE18" s="6"/>
      <c r="CGL18" s="6"/>
      <c r="CGM18" s="6"/>
      <c r="CGT18" s="6"/>
      <c r="CGU18" s="6"/>
      <c r="CHB18" s="6"/>
      <c r="CHC18" s="6"/>
      <c r="CHJ18" s="6"/>
      <c r="CHK18" s="6"/>
      <c r="CHR18" s="6"/>
      <c r="CHS18" s="6"/>
      <c r="CHZ18" s="6"/>
      <c r="CIA18" s="6"/>
      <c r="CIH18" s="6"/>
      <c r="CII18" s="6"/>
      <c r="CIP18" s="6"/>
      <c r="CIQ18" s="6"/>
      <c r="CIX18" s="6"/>
      <c r="CIY18" s="6"/>
      <c r="CJF18" s="6"/>
      <c r="CJG18" s="6"/>
      <c r="CJN18" s="6"/>
      <c r="CJO18" s="6"/>
      <c r="CJV18" s="6"/>
      <c r="CJW18" s="6"/>
      <c r="CKD18" s="6"/>
      <c r="CKE18" s="6"/>
      <c r="CKL18" s="6"/>
      <c r="CKM18" s="6"/>
      <c r="CKT18" s="6"/>
      <c r="CKU18" s="6"/>
      <c r="CLB18" s="6"/>
      <c r="CLC18" s="6"/>
      <c r="CLJ18" s="6"/>
      <c r="CLK18" s="6"/>
      <c r="CLR18" s="6"/>
      <c r="CLS18" s="6"/>
      <c r="CLZ18" s="6"/>
      <c r="CMA18" s="6"/>
      <c r="CMH18" s="6"/>
      <c r="CMI18" s="6"/>
      <c r="CMP18" s="6"/>
      <c r="CMQ18" s="6"/>
      <c r="CMX18" s="6"/>
      <c r="CMY18" s="6"/>
      <c r="CNF18" s="6"/>
      <c r="CNG18" s="6"/>
      <c r="CNN18" s="6"/>
      <c r="CNO18" s="6"/>
      <c r="CNV18" s="6"/>
      <c r="CNW18" s="6"/>
      <c r="COD18" s="6"/>
      <c r="COE18" s="6"/>
      <c r="COL18" s="6"/>
      <c r="COM18" s="6"/>
      <c r="COT18" s="6"/>
      <c r="COU18" s="6"/>
      <c r="CPB18" s="6"/>
      <c r="CPC18" s="6"/>
      <c r="CPJ18" s="6"/>
      <c r="CPK18" s="6"/>
      <c r="CPR18" s="6"/>
      <c r="CPS18" s="6"/>
      <c r="CPZ18" s="6"/>
      <c r="CQA18" s="6"/>
      <c r="CQH18" s="6"/>
      <c r="CQI18" s="6"/>
      <c r="CQP18" s="6"/>
      <c r="CQQ18" s="6"/>
      <c r="CQX18" s="6"/>
      <c r="CQY18" s="6"/>
      <c r="CRF18" s="6"/>
      <c r="CRG18" s="6"/>
      <c r="CRN18" s="6"/>
      <c r="CRO18" s="6"/>
      <c r="CRV18" s="6"/>
      <c r="CRW18" s="6"/>
      <c r="CSD18" s="6"/>
      <c r="CSE18" s="6"/>
      <c r="CSL18" s="6"/>
      <c r="CSM18" s="6"/>
      <c r="CST18" s="6"/>
      <c r="CSU18" s="6"/>
      <c r="CTB18" s="6"/>
      <c r="CTC18" s="6"/>
      <c r="CTJ18" s="6"/>
      <c r="CTK18" s="6"/>
      <c r="CTR18" s="6"/>
      <c r="CTS18" s="6"/>
      <c r="CTZ18" s="6"/>
      <c r="CUA18" s="6"/>
      <c r="CUH18" s="6"/>
      <c r="CUI18" s="6"/>
      <c r="CUP18" s="6"/>
      <c r="CUQ18" s="6"/>
      <c r="CUX18" s="6"/>
      <c r="CUY18" s="6"/>
      <c r="CVF18" s="6"/>
      <c r="CVG18" s="6"/>
      <c r="CVN18" s="6"/>
      <c r="CVO18" s="6"/>
      <c r="CVV18" s="6"/>
      <c r="CVW18" s="6"/>
      <c r="CWD18" s="6"/>
      <c r="CWE18" s="6"/>
      <c r="CWL18" s="6"/>
      <c r="CWM18" s="6"/>
      <c r="CWT18" s="6"/>
      <c r="CWU18" s="6"/>
      <c r="CXB18" s="6"/>
      <c r="CXC18" s="6"/>
      <c r="CXJ18" s="6"/>
      <c r="CXK18" s="6"/>
      <c r="CXR18" s="6"/>
      <c r="CXS18" s="6"/>
      <c r="CXZ18" s="6"/>
      <c r="CYA18" s="6"/>
      <c r="CYH18" s="6"/>
      <c r="CYI18" s="6"/>
      <c r="CYP18" s="6"/>
      <c r="CYQ18" s="6"/>
      <c r="CYX18" s="6"/>
      <c r="CYY18" s="6"/>
      <c r="CZF18" s="6"/>
      <c r="CZG18" s="6"/>
      <c r="CZN18" s="6"/>
      <c r="CZO18" s="6"/>
      <c r="CZV18" s="6"/>
      <c r="CZW18" s="6"/>
      <c r="DAD18" s="6"/>
      <c r="DAE18" s="6"/>
      <c r="DAL18" s="6"/>
      <c r="DAM18" s="6"/>
      <c r="DAT18" s="6"/>
      <c r="DAU18" s="6"/>
      <c r="DBB18" s="6"/>
      <c r="DBC18" s="6"/>
      <c r="DBJ18" s="6"/>
      <c r="DBK18" s="6"/>
      <c r="DBR18" s="6"/>
      <c r="DBS18" s="6"/>
      <c r="DBZ18" s="6"/>
      <c r="DCA18" s="6"/>
      <c r="DCH18" s="6"/>
      <c r="DCI18" s="6"/>
      <c r="DCP18" s="6"/>
      <c r="DCQ18" s="6"/>
      <c r="DCX18" s="6"/>
      <c r="DCY18" s="6"/>
      <c r="DDF18" s="6"/>
      <c r="DDG18" s="6"/>
      <c r="DDN18" s="6"/>
      <c r="DDO18" s="6"/>
      <c r="DDV18" s="6"/>
      <c r="DDW18" s="6"/>
      <c r="DED18" s="6"/>
      <c r="DEE18" s="6"/>
      <c r="DEL18" s="6"/>
      <c r="DEM18" s="6"/>
      <c r="DET18" s="6"/>
      <c r="DEU18" s="6"/>
      <c r="DFB18" s="6"/>
      <c r="DFC18" s="6"/>
      <c r="DFJ18" s="6"/>
      <c r="DFK18" s="6"/>
      <c r="DFR18" s="6"/>
      <c r="DFS18" s="6"/>
      <c r="DFZ18" s="6"/>
      <c r="DGA18" s="6"/>
      <c r="DGH18" s="6"/>
      <c r="DGI18" s="6"/>
      <c r="DGP18" s="6"/>
      <c r="DGQ18" s="6"/>
      <c r="DGX18" s="6"/>
      <c r="DGY18" s="6"/>
      <c r="DHF18" s="6"/>
      <c r="DHG18" s="6"/>
      <c r="DHN18" s="6"/>
      <c r="DHO18" s="6"/>
      <c r="DHV18" s="6"/>
      <c r="DHW18" s="6"/>
      <c r="DID18" s="6"/>
      <c r="DIE18" s="6"/>
      <c r="DIL18" s="6"/>
      <c r="DIM18" s="6"/>
      <c r="DIT18" s="6"/>
      <c r="DIU18" s="6"/>
      <c r="DJB18" s="6"/>
      <c r="DJC18" s="6"/>
      <c r="DJJ18" s="6"/>
      <c r="DJK18" s="6"/>
      <c r="DJR18" s="6"/>
      <c r="DJS18" s="6"/>
      <c r="DJZ18" s="6"/>
      <c r="DKA18" s="6"/>
      <c r="DKH18" s="6"/>
      <c r="DKI18" s="6"/>
      <c r="DKP18" s="6"/>
      <c r="DKQ18" s="6"/>
      <c r="DKX18" s="6"/>
      <c r="DKY18" s="6"/>
      <c r="DLF18" s="6"/>
      <c r="DLG18" s="6"/>
      <c r="DLN18" s="6"/>
      <c r="DLO18" s="6"/>
      <c r="DLV18" s="6"/>
      <c r="DLW18" s="6"/>
      <c r="DMD18" s="6"/>
      <c r="DME18" s="6"/>
      <c r="DML18" s="6"/>
      <c r="DMM18" s="6"/>
      <c r="DMT18" s="6"/>
      <c r="DMU18" s="6"/>
      <c r="DNB18" s="6"/>
      <c r="DNC18" s="6"/>
      <c r="DNJ18" s="6"/>
      <c r="DNK18" s="6"/>
      <c r="DNR18" s="6"/>
      <c r="DNS18" s="6"/>
      <c r="DNZ18" s="6"/>
      <c r="DOA18" s="6"/>
      <c r="DOH18" s="6"/>
      <c r="DOI18" s="6"/>
      <c r="DOP18" s="6"/>
      <c r="DOQ18" s="6"/>
      <c r="DOX18" s="6"/>
      <c r="DOY18" s="6"/>
      <c r="DPF18" s="6"/>
      <c r="DPG18" s="6"/>
      <c r="DPN18" s="6"/>
      <c r="DPO18" s="6"/>
      <c r="DPV18" s="6"/>
      <c r="DPW18" s="6"/>
      <c r="DQD18" s="6"/>
      <c r="DQE18" s="6"/>
      <c r="DQL18" s="6"/>
      <c r="DQM18" s="6"/>
      <c r="DQT18" s="6"/>
      <c r="DQU18" s="6"/>
      <c r="DRB18" s="6"/>
      <c r="DRC18" s="6"/>
      <c r="DRJ18" s="6"/>
      <c r="DRK18" s="6"/>
      <c r="DRR18" s="6"/>
      <c r="DRS18" s="6"/>
      <c r="DRZ18" s="6"/>
      <c r="DSA18" s="6"/>
      <c r="DSH18" s="6"/>
      <c r="DSI18" s="6"/>
      <c r="DSP18" s="6"/>
      <c r="DSQ18" s="6"/>
      <c r="DSX18" s="6"/>
      <c r="DSY18" s="6"/>
      <c r="DTF18" s="6"/>
      <c r="DTG18" s="6"/>
      <c r="DTN18" s="6"/>
      <c r="DTO18" s="6"/>
      <c r="DTV18" s="6"/>
      <c r="DTW18" s="6"/>
      <c r="DUD18" s="6"/>
      <c r="DUE18" s="6"/>
      <c r="DUL18" s="6"/>
      <c r="DUM18" s="6"/>
      <c r="DUT18" s="6"/>
      <c r="DUU18" s="6"/>
      <c r="DVB18" s="6"/>
      <c r="DVC18" s="6"/>
      <c r="DVJ18" s="6"/>
      <c r="DVK18" s="6"/>
      <c r="DVR18" s="6"/>
      <c r="DVS18" s="6"/>
      <c r="DVZ18" s="6"/>
      <c r="DWA18" s="6"/>
      <c r="DWH18" s="6"/>
      <c r="DWI18" s="6"/>
      <c r="DWP18" s="6"/>
      <c r="DWQ18" s="6"/>
      <c r="DWX18" s="6"/>
      <c r="DWY18" s="6"/>
      <c r="DXF18" s="6"/>
      <c r="DXG18" s="6"/>
      <c r="DXN18" s="6"/>
      <c r="DXO18" s="6"/>
      <c r="DXV18" s="6"/>
      <c r="DXW18" s="6"/>
      <c r="DYD18" s="6"/>
      <c r="DYE18" s="6"/>
      <c r="DYL18" s="6"/>
      <c r="DYM18" s="6"/>
      <c r="DYT18" s="6"/>
      <c r="DYU18" s="6"/>
      <c r="DZB18" s="6"/>
      <c r="DZC18" s="6"/>
      <c r="DZJ18" s="6"/>
      <c r="DZK18" s="6"/>
      <c r="DZR18" s="6"/>
      <c r="DZS18" s="6"/>
      <c r="DZZ18" s="6"/>
      <c r="EAA18" s="6"/>
      <c r="EAH18" s="6"/>
      <c r="EAI18" s="6"/>
      <c r="EAP18" s="6"/>
      <c r="EAQ18" s="6"/>
      <c r="EAX18" s="6"/>
      <c r="EAY18" s="6"/>
      <c r="EBF18" s="6"/>
      <c r="EBG18" s="6"/>
      <c r="EBN18" s="6"/>
      <c r="EBO18" s="6"/>
      <c r="EBV18" s="6"/>
      <c r="EBW18" s="6"/>
      <c r="ECD18" s="6"/>
      <c r="ECE18" s="6"/>
      <c r="ECL18" s="6"/>
      <c r="ECM18" s="6"/>
      <c r="ECT18" s="6"/>
      <c r="ECU18" s="6"/>
      <c r="EDB18" s="6"/>
      <c r="EDC18" s="6"/>
      <c r="EDJ18" s="6"/>
      <c r="EDK18" s="6"/>
      <c r="EDR18" s="6"/>
      <c r="EDS18" s="6"/>
      <c r="EDZ18" s="6"/>
      <c r="EEA18" s="6"/>
      <c r="EEH18" s="6"/>
      <c r="EEI18" s="6"/>
      <c r="EEP18" s="6"/>
      <c r="EEQ18" s="6"/>
      <c r="EEX18" s="6"/>
      <c r="EEY18" s="6"/>
      <c r="EFF18" s="6"/>
      <c r="EFG18" s="6"/>
      <c r="EFN18" s="6"/>
      <c r="EFO18" s="6"/>
      <c r="EFV18" s="6"/>
      <c r="EFW18" s="6"/>
      <c r="EGD18" s="6"/>
      <c r="EGE18" s="6"/>
      <c r="EGL18" s="6"/>
      <c r="EGM18" s="6"/>
      <c r="EGT18" s="6"/>
      <c r="EGU18" s="6"/>
      <c r="EHB18" s="6"/>
      <c r="EHC18" s="6"/>
      <c r="EHJ18" s="6"/>
      <c r="EHK18" s="6"/>
      <c r="EHR18" s="6"/>
      <c r="EHS18" s="6"/>
      <c r="EHZ18" s="6"/>
      <c r="EIA18" s="6"/>
      <c r="EIH18" s="6"/>
      <c r="EII18" s="6"/>
      <c r="EIP18" s="6"/>
      <c r="EIQ18" s="6"/>
      <c r="EIX18" s="6"/>
      <c r="EIY18" s="6"/>
      <c r="EJF18" s="6"/>
      <c r="EJG18" s="6"/>
      <c r="EJN18" s="6"/>
      <c r="EJO18" s="6"/>
      <c r="EJV18" s="6"/>
      <c r="EJW18" s="6"/>
      <c r="EKD18" s="6"/>
      <c r="EKE18" s="6"/>
      <c r="EKL18" s="6"/>
      <c r="EKM18" s="6"/>
      <c r="EKT18" s="6"/>
      <c r="EKU18" s="6"/>
      <c r="ELB18" s="6"/>
      <c r="ELC18" s="6"/>
      <c r="ELJ18" s="6"/>
      <c r="ELK18" s="6"/>
      <c r="ELR18" s="6"/>
      <c r="ELS18" s="6"/>
      <c r="ELZ18" s="6"/>
      <c r="EMA18" s="6"/>
      <c r="EMH18" s="6"/>
      <c r="EMI18" s="6"/>
      <c r="EMP18" s="6"/>
      <c r="EMQ18" s="6"/>
      <c r="EMX18" s="6"/>
      <c r="EMY18" s="6"/>
      <c r="ENF18" s="6"/>
      <c r="ENG18" s="6"/>
      <c r="ENN18" s="6"/>
      <c r="ENO18" s="6"/>
      <c r="ENV18" s="6"/>
      <c r="ENW18" s="6"/>
      <c r="EOD18" s="6"/>
      <c r="EOE18" s="6"/>
      <c r="EOL18" s="6"/>
      <c r="EOM18" s="6"/>
      <c r="EOT18" s="6"/>
      <c r="EOU18" s="6"/>
      <c r="EPB18" s="6"/>
      <c r="EPC18" s="6"/>
      <c r="EPJ18" s="6"/>
      <c r="EPK18" s="6"/>
      <c r="EPR18" s="6"/>
      <c r="EPS18" s="6"/>
      <c r="EPZ18" s="6"/>
      <c r="EQA18" s="6"/>
      <c r="EQH18" s="6"/>
      <c r="EQI18" s="6"/>
      <c r="EQP18" s="6"/>
      <c r="EQQ18" s="6"/>
      <c r="EQX18" s="6"/>
      <c r="EQY18" s="6"/>
      <c r="ERF18" s="6"/>
      <c r="ERG18" s="6"/>
      <c r="ERN18" s="6"/>
      <c r="ERO18" s="6"/>
      <c r="ERV18" s="6"/>
      <c r="ERW18" s="6"/>
      <c r="ESD18" s="6"/>
      <c r="ESE18" s="6"/>
      <c r="ESL18" s="6"/>
      <c r="ESM18" s="6"/>
      <c r="EST18" s="6"/>
      <c r="ESU18" s="6"/>
      <c r="ETB18" s="6"/>
      <c r="ETC18" s="6"/>
      <c r="ETJ18" s="6"/>
      <c r="ETK18" s="6"/>
      <c r="ETR18" s="6"/>
      <c r="ETS18" s="6"/>
      <c r="ETZ18" s="6"/>
      <c r="EUA18" s="6"/>
      <c r="EUH18" s="6"/>
      <c r="EUI18" s="6"/>
      <c r="EUP18" s="6"/>
      <c r="EUQ18" s="6"/>
      <c r="EUX18" s="6"/>
      <c r="EUY18" s="6"/>
      <c r="EVF18" s="6"/>
      <c r="EVG18" s="6"/>
      <c r="EVN18" s="6"/>
      <c r="EVO18" s="6"/>
      <c r="EVV18" s="6"/>
      <c r="EVW18" s="6"/>
      <c r="EWD18" s="6"/>
      <c r="EWE18" s="6"/>
      <c r="EWL18" s="6"/>
      <c r="EWM18" s="6"/>
      <c r="EWT18" s="6"/>
      <c r="EWU18" s="6"/>
      <c r="EXB18" s="6"/>
      <c r="EXC18" s="6"/>
      <c r="EXJ18" s="6"/>
      <c r="EXK18" s="6"/>
      <c r="EXR18" s="6"/>
      <c r="EXS18" s="6"/>
      <c r="EXZ18" s="6"/>
      <c r="EYA18" s="6"/>
      <c r="EYH18" s="6"/>
      <c r="EYI18" s="6"/>
      <c r="EYP18" s="6"/>
      <c r="EYQ18" s="6"/>
      <c r="EYX18" s="6"/>
      <c r="EYY18" s="6"/>
      <c r="EZF18" s="6"/>
      <c r="EZG18" s="6"/>
      <c r="EZN18" s="6"/>
      <c r="EZO18" s="6"/>
      <c r="EZV18" s="6"/>
      <c r="EZW18" s="6"/>
      <c r="FAD18" s="6"/>
      <c r="FAE18" s="6"/>
      <c r="FAL18" s="6"/>
      <c r="FAM18" s="6"/>
      <c r="FAT18" s="6"/>
      <c r="FAU18" s="6"/>
      <c r="FBB18" s="6"/>
      <c r="FBC18" s="6"/>
      <c r="FBJ18" s="6"/>
      <c r="FBK18" s="6"/>
      <c r="FBR18" s="6"/>
      <c r="FBS18" s="6"/>
      <c r="FBZ18" s="6"/>
      <c r="FCA18" s="6"/>
      <c r="FCH18" s="6"/>
      <c r="FCI18" s="6"/>
      <c r="FCP18" s="6"/>
      <c r="FCQ18" s="6"/>
      <c r="FCX18" s="6"/>
      <c r="FCY18" s="6"/>
      <c r="FDF18" s="6"/>
      <c r="FDG18" s="6"/>
      <c r="FDN18" s="6"/>
      <c r="FDO18" s="6"/>
      <c r="FDV18" s="6"/>
      <c r="FDW18" s="6"/>
      <c r="FED18" s="6"/>
      <c r="FEE18" s="6"/>
      <c r="FEL18" s="6"/>
      <c r="FEM18" s="6"/>
      <c r="FET18" s="6"/>
      <c r="FEU18" s="6"/>
      <c r="FFB18" s="6"/>
      <c r="FFC18" s="6"/>
      <c r="FFJ18" s="6"/>
      <c r="FFK18" s="6"/>
      <c r="FFR18" s="6"/>
      <c r="FFS18" s="6"/>
      <c r="FFZ18" s="6"/>
      <c r="FGA18" s="6"/>
      <c r="FGH18" s="6"/>
      <c r="FGI18" s="6"/>
      <c r="FGP18" s="6"/>
      <c r="FGQ18" s="6"/>
      <c r="FGX18" s="6"/>
      <c r="FGY18" s="6"/>
      <c r="FHF18" s="6"/>
      <c r="FHG18" s="6"/>
      <c r="FHN18" s="6"/>
      <c r="FHO18" s="6"/>
      <c r="FHV18" s="6"/>
      <c r="FHW18" s="6"/>
      <c r="FID18" s="6"/>
      <c r="FIE18" s="6"/>
      <c r="FIL18" s="6"/>
      <c r="FIM18" s="6"/>
      <c r="FIT18" s="6"/>
      <c r="FIU18" s="6"/>
      <c r="FJB18" s="6"/>
      <c r="FJC18" s="6"/>
      <c r="FJJ18" s="6"/>
      <c r="FJK18" s="6"/>
      <c r="FJR18" s="6"/>
      <c r="FJS18" s="6"/>
      <c r="FJZ18" s="6"/>
      <c r="FKA18" s="6"/>
      <c r="FKH18" s="6"/>
      <c r="FKI18" s="6"/>
      <c r="FKP18" s="6"/>
      <c r="FKQ18" s="6"/>
      <c r="FKX18" s="6"/>
      <c r="FKY18" s="6"/>
      <c r="FLF18" s="6"/>
      <c r="FLG18" s="6"/>
      <c r="FLN18" s="6"/>
      <c r="FLO18" s="6"/>
      <c r="FLV18" s="6"/>
      <c r="FLW18" s="6"/>
      <c r="FMD18" s="6"/>
      <c r="FME18" s="6"/>
      <c r="FML18" s="6"/>
      <c r="FMM18" s="6"/>
      <c r="FMT18" s="6"/>
      <c r="FMU18" s="6"/>
      <c r="FNB18" s="6"/>
      <c r="FNC18" s="6"/>
      <c r="FNJ18" s="6"/>
      <c r="FNK18" s="6"/>
      <c r="FNR18" s="6"/>
      <c r="FNS18" s="6"/>
      <c r="FNZ18" s="6"/>
      <c r="FOA18" s="6"/>
      <c r="FOH18" s="6"/>
      <c r="FOI18" s="6"/>
      <c r="FOP18" s="6"/>
      <c r="FOQ18" s="6"/>
      <c r="FOX18" s="6"/>
      <c r="FOY18" s="6"/>
      <c r="FPF18" s="6"/>
      <c r="FPG18" s="6"/>
      <c r="FPN18" s="6"/>
      <c r="FPO18" s="6"/>
      <c r="FPV18" s="6"/>
      <c r="FPW18" s="6"/>
      <c r="FQD18" s="6"/>
      <c r="FQE18" s="6"/>
      <c r="FQL18" s="6"/>
      <c r="FQM18" s="6"/>
      <c r="FQT18" s="6"/>
      <c r="FQU18" s="6"/>
      <c r="FRB18" s="6"/>
      <c r="FRC18" s="6"/>
      <c r="FRJ18" s="6"/>
      <c r="FRK18" s="6"/>
      <c r="FRR18" s="6"/>
      <c r="FRS18" s="6"/>
      <c r="FRZ18" s="6"/>
      <c r="FSA18" s="6"/>
      <c r="FSH18" s="6"/>
      <c r="FSI18" s="6"/>
      <c r="FSP18" s="6"/>
      <c r="FSQ18" s="6"/>
      <c r="FSX18" s="6"/>
      <c r="FSY18" s="6"/>
      <c r="FTF18" s="6"/>
      <c r="FTG18" s="6"/>
      <c r="FTN18" s="6"/>
      <c r="FTO18" s="6"/>
      <c r="FTV18" s="6"/>
      <c r="FTW18" s="6"/>
      <c r="FUD18" s="6"/>
      <c r="FUE18" s="6"/>
      <c r="FUL18" s="6"/>
      <c r="FUM18" s="6"/>
      <c r="FUT18" s="6"/>
      <c r="FUU18" s="6"/>
      <c r="FVB18" s="6"/>
      <c r="FVC18" s="6"/>
      <c r="FVJ18" s="6"/>
      <c r="FVK18" s="6"/>
      <c r="FVR18" s="6"/>
      <c r="FVS18" s="6"/>
      <c r="FVZ18" s="6"/>
      <c r="FWA18" s="6"/>
      <c r="FWH18" s="6"/>
      <c r="FWI18" s="6"/>
      <c r="FWP18" s="6"/>
      <c r="FWQ18" s="6"/>
      <c r="FWX18" s="6"/>
      <c r="FWY18" s="6"/>
      <c r="FXF18" s="6"/>
      <c r="FXG18" s="6"/>
      <c r="FXN18" s="6"/>
      <c r="FXO18" s="6"/>
      <c r="FXV18" s="6"/>
      <c r="FXW18" s="6"/>
      <c r="FYD18" s="6"/>
      <c r="FYE18" s="6"/>
      <c r="FYL18" s="6"/>
      <c r="FYM18" s="6"/>
      <c r="FYT18" s="6"/>
      <c r="FYU18" s="6"/>
      <c r="FZB18" s="6"/>
      <c r="FZC18" s="6"/>
      <c r="FZJ18" s="6"/>
      <c r="FZK18" s="6"/>
      <c r="FZR18" s="6"/>
      <c r="FZS18" s="6"/>
      <c r="FZZ18" s="6"/>
      <c r="GAA18" s="6"/>
      <c r="GAH18" s="6"/>
      <c r="GAI18" s="6"/>
      <c r="GAP18" s="6"/>
      <c r="GAQ18" s="6"/>
      <c r="GAX18" s="6"/>
      <c r="GAY18" s="6"/>
      <c r="GBF18" s="6"/>
      <c r="GBG18" s="6"/>
      <c r="GBN18" s="6"/>
      <c r="GBO18" s="6"/>
      <c r="GBV18" s="6"/>
      <c r="GBW18" s="6"/>
      <c r="GCD18" s="6"/>
      <c r="GCE18" s="6"/>
      <c r="GCL18" s="6"/>
      <c r="GCM18" s="6"/>
      <c r="GCT18" s="6"/>
      <c r="GCU18" s="6"/>
      <c r="GDB18" s="6"/>
      <c r="GDC18" s="6"/>
      <c r="GDJ18" s="6"/>
      <c r="GDK18" s="6"/>
      <c r="GDR18" s="6"/>
      <c r="GDS18" s="6"/>
      <c r="GDZ18" s="6"/>
      <c r="GEA18" s="6"/>
      <c r="GEH18" s="6"/>
      <c r="GEI18" s="6"/>
      <c r="GEP18" s="6"/>
      <c r="GEQ18" s="6"/>
      <c r="GEX18" s="6"/>
      <c r="GEY18" s="6"/>
      <c r="GFF18" s="6"/>
      <c r="GFG18" s="6"/>
      <c r="GFN18" s="6"/>
      <c r="GFO18" s="6"/>
      <c r="GFV18" s="6"/>
      <c r="GFW18" s="6"/>
      <c r="GGD18" s="6"/>
      <c r="GGE18" s="6"/>
      <c r="GGL18" s="6"/>
      <c r="GGM18" s="6"/>
      <c r="GGT18" s="6"/>
      <c r="GGU18" s="6"/>
      <c r="GHB18" s="6"/>
      <c r="GHC18" s="6"/>
      <c r="GHJ18" s="6"/>
      <c r="GHK18" s="6"/>
      <c r="GHR18" s="6"/>
      <c r="GHS18" s="6"/>
      <c r="GHZ18" s="6"/>
      <c r="GIA18" s="6"/>
      <c r="GIH18" s="6"/>
      <c r="GII18" s="6"/>
      <c r="GIP18" s="6"/>
      <c r="GIQ18" s="6"/>
      <c r="GIX18" s="6"/>
      <c r="GIY18" s="6"/>
      <c r="GJF18" s="6"/>
      <c r="GJG18" s="6"/>
      <c r="GJN18" s="6"/>
      <c r="GJO18" s="6"/>
      <c r="GJV18" s="6"/>
      <c r="GJW18" s="6"/>
      <c r="GKD18" s="6"/>
      <c r="GKE18" s="6"/>
      <c r="GKL18" s="6"/>
      <c r="GKM18" s="6"/>
      <c r="GKT18" s="6"/>
      <c r="GKU18" s="6"/>
      <c r="GLB18" s="6"/>
      <c r="GLC18" s="6"/>
      <c r="GLJ18" s="6"/>
      <c r="GLK18" s="6"/>
      <c r="GLR18" s="6"/>
      <c r="GLS18" s="6"/>
      <c r="GLZ18" s="6"/>
      <c r="GMA18" s="6"/>
      <c r="GMH18" s="6"/>
      <c r="GMI18" s="6"/>
      <c r="GMP18" s="6"/>
      <c r="GMQ18" s="6"/>
      <c r="GMX18" s="6"/>
      <c r="GMY18" s="6"/>
      <c r="GNF18" s="6"/>
      <c r="GNG18" s="6"/>
      <c r="GNN18" s="6"/>
      <c r="GNO18" s="6"/>
      <c r="GNV18" s="6"/>
      <c r="GNW18" s="6"/>
      <c r="GOD18" s="6"/>
      <c r="GOE18" s="6"/>
      <c r="GOL18" s="6"/>
      <c r="GOM18" s="6"/>
      <c r="GOT18" s="6"/>
      <c r="GOU18" s="6"/>
      <c r="GPB18" s="6"/>
      <c r="GPC18" s="6"/>
      <c r="GPJ18" s="6"/>
      <c r="GPK18" s="6"/>
      <c r="GPR18" s="6"/>
      <c r="GPS18" s="6"/>
      <c r="GPZ18" s="6"/>
      <c r="GQA18" s="6"/>
      <c r="GQH18" s="6"/>
      <c r="GQI18" s="6"/>
      <c r="GQP18" s="6"/>
      <c r="GQQ18" s="6"/>
      <c r="GQX18" s="6"/>
      <c r="GQY18" s="6"/>
      <c r="GRF18" s="6"/>
      <c r="GRG18" s="6"/>
      <c r="GRN18" s="6"/>
      <c r="GRO18" s="6"/>
      <c r="GRV18" s="6"/>
      <c r="GRW18" s="6"/>
      <c r="GSD18" s="6"/>
      <c r="GSE18" s="6"/>
      <c r="GSL18" s="6"/>
      <c r="GSM18" s="6"/>
      <c r="GST18" s="6"/>
      <c r="GSU18" s="6"/>
      <c r="GTB18" s="6"/>
      <c r="GTC18" s="6"/>
      <c r="GTJ18" s="6"/>
      <c r="GTK18" s="6"/>
      <c r="GTR18" s="6"/>
      <c r="GTS18" s="6"/>
      <c r="GTZ18" s="6"/>
      <c r="GUA18" s="6"/>
      <c r="GUH18" s="6"/>
      <c r="GUI18" s="6"/>
      <c r="GUP18" s="6"/>
      <c r="GUQ18" s="6"/>
      <c r="GUX18" s="6"/>
      <c r="GUY18" s="6"/>
      <c r="GVF18" s="6"/>
      <c r="GVG18" s="6"/>
      <c r="GVN18" s="6"/>
      <c r="GVO18" s="6"/>
      <c r="GVV18" s="6"/>
      <c r="GVW18" s="6"/>
      <c r="GWD18" s="6"/>
      <c r="GWE18" s="6"/>
      <c r="GWL18" s="6"/>
      <c r="GWM18" s="6"/>
      <c r="GWT18" s="6"/>
      <c r="GWU18" s="6"/>
      <c r="GXB18" s="6"/>
      <c r="GXC18" s="6"/>
      <c r="GXJ18" s="6"/>
      <c r="GXK18" s="6"/>
      <c r="GXR18" s="6"/>
      <c r="GXS18" s="6"/>
      <c r="GXZ18" s="6"/>
      <c r="GYA18" s="6"/>
      <c r="GYH18" s="6"/>
      <c r="GYI18" s="6"/>
      <c r="GYP18" s="6"/>
      <c r="GYQ18" s="6"/>
      <c r="GYX18" s="6"/>
      <c r="GYY18" s="6"/>
      <c r="GZF18" s="6"/>
      <c r="GZG18" s="6"/>
      <c r="GZN18" s="6"/>
      <c r="GZO18" s="6"/>
      <c r="GZV18" s="6"/>
      <c r="GZW18" s="6"/>
      <c r="HAD18" s="6"/>
      <c r="HAE18" s="6"/>
      <c r="HAL18" s="6"/>
      <c r="HAM18" s="6"/>
      <c r="HAT18" s="6"/>
      <c r="HAU18" s="6"/>
      <c r="HBB18" s="6"/>
      <c r="HBC18" s="6"/>
      <c r="HBJ18" s="6"/>
      <c r="HBK18" s="6"/>
      <c r="HBR18" s="6"/>
      <c r="HBS18" s="6"/>
      <c r="HBZ18" s="6"/>
      <c r="HCA18" s="6"/>
      <c r="HCH18" s="6"/>
      <c r="HCI18" s="6"/>
      <c r="HCP18" s="6"/>
      <c r="HCQ18" s="6"/>
      <c r="HCX18" s="6"/>
      <c r="HCY18" s="6"/>
      <c r="HDF18" s="6"/>
      <c r="HDG18" s="6"/>
      <c r="HDN18" s="6"/>
      <c r="HDO18" s="6"/>
      <c r="HDV18" s="6"/>
      <c r="HDW18" s="6"/>
      <c r="HED18" s="6"/>
      <c r="HEE18" s="6"/>
      <c r="HEL18" s="6"/>
      <c r="HEM18" s="6"/>
      <c r="HET18" s="6"/>
      <c r="HEU18" s="6"/>
      <c r="HFB18" s="6"/>
      <c r="HFC18" s="6"/>
      <c r="HFJ18" s="6"/>
      <c r="HFK18" s="6"/>
      <c r="HFR18" s="6"/>
      <c r="HFS18" s="6"/>
      <c r="HFZ18" s="6"/>
      <c r="HGA18" s="6"/>
      <c r="HGH18" s="6"/>
      <c r="HGI18" s="6"/>
      <c r="HGP18" s="6"/>
      <c r="HGQ18" s="6"/>
      <c r="HGX18" s="6"/>
      <c r="HGY18" s="6"/>
      <c r="HHF18" s="6"/>
      <c r="HHG18" s="6"/>
      <c r="HHN18" s="6"/>
      <c r="HHO18" s="6"/>
      <c r="HHV18" s="6"/>
      <c r="HHW18" s="6"/>
      <c r="HID18" s="6"/>
      <c r="HIE18" s="6"/>
      <c r="HIL18" s="6"/>
      <c r="HIM18" s="6"/>
      <c r="HIT18" s="6"/>
      <c r="HIU18" s="6"/>
      <c r="HJB18" s="6"/>
      <c r="HJC18" s="6"/>
      <c r="HJJ18" s="6"/>
      <c r="HJK18" s="6"/>
      <c r="HJR18" s="6"/>
      <c r="HJS18" s="6"/>
      <c r="HJZ18" s="6"/>
      <c r="HKA18" s="6"/>
      <c r="HKH18" s="6"/>
      <c r="HKI18" s="6"/>
      <c r="HKP18" s="6"/>
      <c r="HKQ18" s="6"/>
      <c r="HKX18" s="6"/>
      <c r="HKY18" s="6"/>
      <c r="HLF18" s="6"/>
      <c r="HLG18" s="6"/>
      <c r="HLN18" s="6"/>
      <c r="HLO18" s="6"/>
      <c r="HLV18" s="6"/>
      <c r="HLW18" s="6"/>
      <c r="HMD18" s="6"/>
      <c r="HME18" s="6"/>
      <c r="HML18" s="6"/>
      <c r="HMM18" s="6"/>
      <c r="HMT18" s="6"/>
      <c r="HMU18" s="6"/>
      <c r="HNB18" s="6"/>
      <c r="HNC18" s="6"/>
      <c r="HNJ18" s="6"/>
      <c r="HNK18" s="6"/>
      <c r="HNR18" s="6"/>
      <c r="HNS18" s="6"/>
      <c r="HNZ18" s="6"/>
      <c r="HOA18" s="6"/>
      <c r="HOH18" s="6"/>
      <c r="HOI18" s="6"/>
      <c r="HOP18" s="6"/>
      <c r="HOQ18" s="6"/>
      <c r="HOX18" s="6"/>
      <c r="HOY18" s="6"/>
      <c r="HPF18" s="6"/>
      <c r="HPG18" s="6"/>
      <c r="HPN18" s="6"/>
      <c r="HPO18" s="6"/>
      <c r="HPV18" s="6"/>
      <c r="HPW18" s="6"/>
      <c r="HQD18" s="6"/>
      <c r="HQE18" s="6"/>
      <c r="HQL18" s="6"/>
      <c r="HQM18" s="6"/>
      <c r="HQT18" s="6"/>
      <c r="HQU18" s="6"/>
      <c r="HRB18" s="6"/>
      <c r="HRC18" s="6"/>
      <c r="HRJ18" s="6"/>
      <c r="HRK18" s="6"/>
      <c r="HRR18" s="6"/>
      <c r="HRS18" s="6"/>
      <c r="HRZ18" s="6"/>
      <c r="HSA18" s="6"/>
      <c r="HSH18" s="6"/>
      <c r="HSI18" s="6"/>
      <c r="HSP18" s="6"/>
      <c r="HSQ18" s="6"/>
      <c r="HSX18" s="6"/>
      <c r="HSY18" s="6"/>
      <c r="HTF18" s="6"/>
      <c r="HTG18" s="6"/>
      <c r="HTN18" s="6"/>
      <c r="HTO18" s="6"/>
      <c r="HTV18" s="6"/>
      <c r="HTW18" s="6"/>
      <c r="HUD18" s="6"/>
      <c r="HUE18" s="6"/>
      <c r="HUL18" s="6"/>
      <c r="HUM18" s="6"/>
      <c r="HUT18" s="6"/>
      <c r="HUU18" s="6"/>
      <c r="HVB18" s="6"/>
      <c r="HVC18" s="6"/>
      <c r="HVJ18" s="6"/>
      <c r="HVK18" s="6"/>
      <c r="HVR18" s="6"/>
      <c r="HVS18" s="6"/>
      <c r="HVZ18" s="6"/>
      <c r="HWA18" s="6"/>
      <c r="HWH18" s="6"/>
      <c r="HWI18" s="6"/>
      <c r="HWP18" s="6"/>
      <c r="HWQ18" s="6"/>
      <c r="HWX18" s="6"/>
      <c r="HWY18" s="6"/>
      <c r="HXF18" s="6"/>
      <c r="HXG18" s="6"/>
      <c r="HXN18" s="6"/>
      <c r="HXO18" s="6"/>
      <c r="HXV18" s="6"/>
      <c r="HXW18" s="6"/>
      <c r="HYD18" s="6"/>
      <c r="HYE18" s="6"/>
      <c r="HYL18" s="6"/>
      <c r="HYM18" s="6"/>
      <c r="HYT18" s="6"/>
      <c r="HYU18" s="6"/>
      <c r="HZB18" s="6"/>
      <c r="HZC18" s="6"/>
      <c r="HZJ18" s="6"/>
      <c r="HZK18" s="6"/>
      <c r="HZR18" s="6"/>
      <c r="HZS18" s="6"/>
      <c r="HZZ18" s="6"/>
      <c r="IAA18" s="6"/>
      <c r="IAH18" s="6"/>
      <c r="IAI18" s="6"/>
      <c r="IAP18" s="6"/>
      <c r="IAQ18" s="6"/>
      <c r="IAX18" s="6"/>
      <c r="IAY18" s="6"/>
      <c r="IBF18" s="6"/>
      <c r="IBG18" s="6"/>
      <c r="IBN18" s="6"/>
      <c r="IBO18" s="6"/>
      <c r="IBV18" s="6"/>
      <c r="IBW18" s="6"/>
      <c r="ICD18" s="6"/>
      <c r="ICE18" s="6"/>
      <c r="ICL18" s="6"/>
      <c r="ICM18" s="6"/>
      <c r="ICT18" s="6"/>
      <c r="ICU18" s="6"/>
      <c r="IDB18" s="6"/>
      <c r="IDC18" s="6"/>
      <c r="IDJ18" s="6"/>
      <c r="IDK18" s="6"/>
      <c r="IDR18" s="6"/>
      <c r="IDS18" s="6"/>
      <c r="IDZ18" s="6"/>
      <c r="IEA18" s="6"/>
      <c r="IEH18" s="6"/>
      <c r="IEI18" s="6"/>
      <c r="IEP18" s="6"/>
      <c r="IEQ18" s="6"/>
      <c r="IEX18" s="6"/>
      <c r="IEY18" s="6"/>
      <c r="IFF18" s="6"/>
      <c r="IFG18" s="6"/>
      <c r="IFN18" s="6"/>
      <c r="IFO18" s="6"/>
      <c r="IFV18" s="6"/>
      <c r="IFW18" s="6"/>
      <c r="IGD18" s="6"/>
      <c r="IGE18" s="6"/>
      <c r="IGL18" s="6"/>
      <c r="IGM18" s="6"/>
      <c r="IGT18" s="6"/>
      <c r="IGU18" s="6"/>
      <c r="IHB18" s="6"/>
      <c r="IHC18" s="6"/>
      <c r="IHJ18" s="6"/>
      <c r="IHK18" s="6"/>
      <c r="IHR18" s="6"/>
      <c r="IHS18" s="6"/>
      <c r="IHZ18" s="6"/>
      <c r="IIA18" s="6"/>
      <c r="IIH18" s="6"/>
      <c r="III18" s="6"/>
      <c r="IIP18" s="6"/>
      <c r="IIQ18" s="6"/>
      <c r="IIX18" s="6"/>
      <c r="IIY18" s="6"/>
      <c r="IJF18" s="6"/>
      <c r="IJG18" s="6"/>
      <c r="IJN18" s="6"/>
      <c r="IJO18" s="6"/>
      <c r="IJV18" s="6"/>
      <c r="IJW18" s="6"/>
      <c r="IKD18" s="6"/>
      <c r="IKE18" s="6"/>
      <c r="IKL18" s="6"/>
      <c r="IKM18" s="6"/>
      <c r="IKT18" s="6"/>
      <c r="IKU18" s="6"/>
      <c r="ILB18" s="6"/>
      <c r="ILC18" s="6"/>
      <c r="ILJ18" s="6"/>
      <c r="ILK18" s="6"/>
      <c r="ILR18" s="6"/>
      <c r="ILS18" s="6"/>
      <c r="ILZ18" s="6"/>
      <c r="IMA18" s="6"/>
      <c r="IMH18" s="6"/>
      <c r="IMI18" s="6"/>
      <c r="IMP18" s="6"/>
      <c r="IMQ18" s="6"/>
      <c r="IMX18" s="6"/>
      <c r="IMY18" s="6"/>
      <c r="INF18" s="6"/>
      <c r="ING18" s="6"/>
      <c r="INN18" s="6"/>
      <c r="INO18" s="6"/>
      <c r="INV18" s="6"/>
      <c r="INW18" s="6"/>
      <c r="IOD18" s="6"/>
      <c r="IOE18" s="6"/>
      <c r="IOL18" s="6"/>
      <c r="IOM18" s="6"/>
      <c r="IOT18" s="6"/>
      <c r="IOU18" s="6"/>
      <c r="IPB18" s="6"/>
      <c r="IPC18" s="6"/>
      <c r="IPJ18" s="6"/>
      <c r="IPK18" s="6"/>
      <c r="IPR18" s="6"/>
      <c r="IPS18" s="6"/>
      <c r="IPZ18" s="6"/>
      <c r="IQA18" s="6"/>
      <c r="IQH18" s="6"/>
      <c r="IQI18" s="6"/>
      <c r="IQP18" s="6"/>
      <c r="IQQ18" s="6"/>
      <c r="IQX18" s="6"/>
      <c r="IQY18" s="6"/>
      <c r="IRF18" s="6"/>
      <c r="IRG18" s="6"/>
      <c r="IRN18" s="6"/>
      <c r="IRO18" s="6"/>
      <c r="IRV18" s="6"/>
      <c r="IRW18" s="6"/>
      <c r="ISD18" s="6"/>
      <c r="ISE18" s="6"/>
      <c r="ISL18" s="6"/>
      <c r="ISM18" s="6"/>
      <c r="IST18" s="6"/>
      <c r="ISU18" s="6"/>
      <c r="ITB18" s="6"/>
      <c r="ITC18" s="6"/>
      <c r="ITJ18" s="6"/>
      <c r="ITK18" s="6"/>
      <c r="ITR18" s="6"/>
      <c r="ITS18" s="6"/>
      <c r="ITZ18" s="6"/>
      <c r="IUA18" s="6"/>
      <c r="IUH18" s="6"/>
      <c r="IUI18" s="6"/>
      <c r="IUP18" s="6"/>
      <c r="IUQ18" s="6"/>
      <c r="IUX18" s="6"/>
      <c r="IUY18" s="6"/>
      <c r="IVF18" s="6"/>
      <c r="IVG18" s="6"/>
      <c r="IVN18" s="6"/>
      <c r="IVO18" s="6"/>
      <c r="IVV18" s="6"/>
      <c r="IVW18" s="6"/>
      <c r="IWD18" s="6"/>
      <c r="IWE18" s="6"/>
      <c r="IWL18" s="6"/>
      <c r="IWM18" s="6"/>
      <c r="IWT18" s="6"/>
      <c r="IWU18" s="6"/>
      <c r="IXB18" s="6"/>
      <c r="IXC18" s="6"/>
      <c r="IXJ18" s="6"/>
      <c r="IXK18" s="6"/>
      <c r="IXR18" s="6"/>
      <c r="IXS18" s="6"/>
      <c r="IXZ18" s="6"/>
      <c r="IYA18" s="6"/>
      <c r="IYH18" s="6"/>
      <c r="IYI18" s="6"/>
      <c r="IYP18" s="6"/>
      <c r="IYQ18" s="6"/>
      <c r="IYX18" s="6"/>
      <c r="IYY18" s="6"/>
      <c r="IZF18" s="6"/>
      <c r="IZG18" s="6"/>
      <c r="IZN18" s="6"/>
      <c r="IZO18" s="6"/>
      <c r="IZV18" s="6"/>
      <c r="IZW18" s="6"/>
      <c r="JAD18" s="6"/>
      <c r="JAE18" s="6"/>
      <c r="JAL18" s="6"/>
      <c r="JAM18" s="6"/>
      <c r="JAT18" s="6"/>
      <c r="JAU18" s="6"/>
      <c r="JBB18" s="6"/>
      <c r="JBC18" s="6"/>
      <c r="JBJ18" s="6"/>
      <c r="JBK18" s="6"/>
      <c r="JBR18" s="6"/>
      <c r="JBS18" s="6"/>
      <c r="JBZ18" s="6"/>
      <c r="JCA18" s="6"/>
      <c r="JCH18" s="6"/>
      <c r="JCI18" s="6"/>
      <c r="JCP18" s="6"/>
      <c r="JCQ18" s="6"/>
      <c r="JCX18" s="6"/>
      <c r="JCY18" s="6"/>
      <c r="JDF18" s="6"/>
      <c r="JDG18" s="6"/>
      <c r="JDN18" s="6"/>
      <c r="JDO18" s="6"/>
      <c r="JDV18" s="6"/>
      <c r="JDW18" s="6"/>
      <c r="JED18" s="6"/>
      <c r="JEE18" s="6"/>
      <c r="JEL18" s="6"/>
      <c r="JEM18" s="6"/>
      <c r="JET18" s="6"/>
      <c r="JEU18" s="6"/>
      <c r="JFB18" s="6"/>
      <c r="JFC18" s="6"/>
      <c r="JFJ18" s="6"/>
      <c r="JFK18" s="6"/>
      <c r="JFR18" s="6"/>
      <c r="JFS18" s="6"/>
      <c r="JFZ18" s="6"/>
      <c r="JGA18" s="6"/>
      <c r="JGH18" s="6"/>
      <c r="JGI18" s="6"/>
      <c r="JGP18" s="6"/>
      <c r="JGQ18" s="6"/>
      <c r="JGX18" s="6"/>
      <c r="JGY18" s="6"/>
      <c r="JHF18" s="6"/>
      <c r="JHG18" s="6"/>
      <c r="JHN18" s="6"/>
      <c r="JHO18" s="6"/>
      <c r="JHV18" s="6"/>
      <c r="JHW18" s="6"/>
      <c r="JID18" s="6"/>
      <c r="JIE18" s="6"/>
      <c r="JIL18" s="6"/>
      <c r="JIM18" s="6"/>
      <c r="JIT18" s="6"/>
      <c r="JIU18" s="6"/>
      <c r="JJB18" s="6"/>
      <c r="JJC18" s="6"/>
      <c r="JJJ18" s="6"/>
      <c r="JJK18" s="6"/>
      <c r="JJR18" s="6"/>
      <c r="JJS18" s="6"/>
      <c r="JJZ18" s="6"/>
      <c r="JKA18" s="6"/>
      <c r="JKH18" s="6"/>
      <c r="JKI18" s="6"/>
      <c r="JKP18" s="6"/>
      <c r="JKQ18" s="6"/>
      <c r="JKX18" s="6"/>
      <c r="JKY18" s="6"/>
      <c r="JLF18" s="6"/>
      <c r="JLG18" s="6"/>
      <c r="JLN18" s="6"/>
      <c r="JLO18" s="6"/>
      <c r="JLV18" s="6"/>
      <c r="JLW18" s="6"/>
      <c r="JMD18" s="6"/>
      <c r="JME18" s="6"/>
      <c r="JML18" s="6"/>
      <c r="JMM18" s="6"/>
      <c r="JMT18" s="6"/>
      <c r="JMU18" s="6"/>
      <c r="JNB18" s="6"/>
      <c r="JNC18" s="6"/>
      <c r="JNJ18" s="6"/>
      <c r="JNK18" s="6"/>
      <c r="JNR18" s="6"/>
      <c r="JNS18" s="6"/>
      <c r="JNZ18" s="6"/>
      <c r="JOA18" s="6"/>
      <c r="JOH18" s="6"/>
      <c r="JOI18" s="6"/>
      <c r="JOP18" s="6"/>
      <c r="JOQ18" s="6"/>
      <c r="JOX18" s="6"/>
      <c r="JOY18" s="6"/>
      <c r="JPF18" s="6"/>
      <c r="JPG18" s="6"/>
      <c r="JPN18" s="6"/>
      <c r="JPO18" s="6"/>
      <c r="JPV18" s="6"/>
      <c r="JPW18" s="6"/>
      <c r="JQD18" s="6"/>
      <c r="JQE18" s="6"/>
      <c r="JQL18" s="6"/>
      <c r="JQM18" s="6"/>
      <c r="JQT18" s="6"/>
      <c r="JQU18" s="6"/>
      <c r="JRB18" s="6"/>
      <c r="JRC18" s="6"/>
      <c r="JRJ18" s="6"/>
      <c r="JRK18" s="6"/>
      <c r="JRR18" s="6"/>
      <c r="JRS18" s="6"/>
      <c r="JRZ18" s="6"/>
      <c r="JSA18" s="6"/>
      <c r="JSH18" s="6"/>
      <c r="JSI18" s="6"/>
      <c r="JSP18" s="6"/>
      <c r="JSQ18" s="6"/>
      <c r="JSX18" s="6"/>
      <c r="JSY18" s="6"/>
      <c r="JTF18" s="6"/>
      <c r="JTG18" s="6"/>
      <c r="JTN18" s="6"/>
      <c r="JTO18" s="6"/>
      <c r="JTV18" s="6"/>
      <c r="JTW18" s="6"/>
      <c r="JUD18" s="6"/>
      <c r="JUE18" s="6"/>
      <c r="JUL18" s="6"/>
      <c r="JUM18" s="6"/>
      <c r="JUT18" s="6"/>
      <c r="JUU18" s="6"/>
      <c r="JVB18" s="6"/>
      <c r="JVC18" s="6"/>
      <c r="JVJ18" s="6"/>
      <c r="JVK18" s="6"/>
      <c r="JVR18" s="6"/>
      <c r="JVS18" s="6"/>
      <c r="JVZ18" s="6"/>
      <c r="JWA18" s="6"/>
      <c r="JWH18" s="6"/>
      <c r="JWI18" s="6"/>
      <c r="JWP18" s="6"/>
      <c r="JWQ18" s="6"/>
      <c r="JWX18" s="6"/>
      <c r="JWY18" s="6"/>
      <c r="JXF18" s="6"/>
      <c r="JXG18" s="6"/>
      <c r="JXN18" s="6"/>
      <c r="JXO18" s="6"/>
      <c r="JXV18" s="6"/>
      <c r="JXW18" s="6"/>
      <c r="JYD18" s="6"/>
      <c r="JYE18" s="6"/>
      <c r="JYL18" s="6"/>
      <c r="JYM18" s="6"/>
      <c r="JYT18" s="6"/>
      <c r="JYU18" s="6"/>
      <c r="JZB18" s="6"/>
      <c r="JZC18" s="6"/>
      <c r="JZJ18" s="6"/>
      <c r="JZK18" s="6"/>
      <c r="JZR18" s="6"/>
      <c r="JZS18" s="6"/>
      <c r="JZZ18" s="6"/>
      <c r="KAA18" s="6"/>
      <c r="KAH18" s="6"/>
      <c r="KAI18" s="6"/>
      <c r="KAP18" s="6"/>
      <c r="KAQ18" s="6"/>
      <c r="KAX18" s="6"/>
      <c r="KAY18" s="6"/>
      <c r="KBF18" s="6"/>
      <c r="KBG18" s="6"/>
      <c r="KBN18" s="6"/>
      <c r="KBO18" s="6"/>
      <c r="KBV18" s="6"/>
      <c r="KBW18" s="6"/>
      <c r="KCD18" s="6"/>
      <c r="KCE18" s="6"/>
      <c r="KCL18" s="6"/>
      <c r="KCM18" s="6"/>
      <c r="KCT18" s="6"/>
      <c r="KCU18" s="6"/>
      <c r="KDB18" s="6"/>
      <c r="KDC18" s="6"/>
      <c r="KDJ18" s="6"/>
      <c r="KDK18" s="6"/>
      <c r="KDR18" s="6"/>
      <c r="KDS18" s="6"/>
      <c r="KDZ18" s="6"/>
      <c r="KEA18" s="6"/>
      <c r="KEH18" s="6"/>
      <c r="KEI18" s="6"/>
      <c r="KEP18" s="6"/>
      <c r="KEQ18" s="6"/>
      <c r="KEX18" s="6"/>
      <c r="KEY18" s="6"/>
      <c r="KFF18" s="6"/>
      <c r="KFG18" s="6"/>
      <c r="KFN18" s="6"/>
      <c r="KFO18" s="6"/>
      <c r="KFV18" s="6"/>
      <c r="KFW18" s="6"/>
      <c r="KGD18" s="6"/>
      <c r="KGE18" s="6"/>
      <c r="KGL18" s="6"/>
      <c r="KGM18" s="6"/>
      <c r="KGT18" s="6"/>
      <c r="KGU18" s="6"/>
      <c r="KHB18" s="6"/>
      <c r="KHC18" s="6"/>
      <c r="KHJ18" s="6"/>
      <c r="KHK18" s="6"/>
      <c r="KHR18" s="6"/>
      <c r="KHS18" s="6"/>
      <c r="KHZ18" s="6"/>
      <c r="KIA18" s="6"/>
      <c r="KIH18" s="6"/>
      <c r="KII18" s="6"/>
      <c r="KIP18" s="6"/>
      <c r="KIQ18" s="6"/>
      <c r="KIX18" s="6"/>
      <c r="KIY18" s="6"/>
      <c r="KJF18" s="6"/>
      <c r="KJG18" s="6"/>
      <c r="KJN18" s="6"/>
      <c r="KJO18" s="6"/>
      <c r="KJV18" s="6"/>
      <c r="KJW18" s="6"/>
      <c r="KKD18" s="6"/>
      <c r="KKE18" s="6"/>
      <c r="KKL18" s="6"/>
      <c r="KKM18" s="6"/>
      <c r="KKT18" s="6"/>
      <c r="KKU18" s="6"/>
      <c r="KLB18" s="6"/>
      <c r="KLC18" s="6"/>
      <c r="KLJ18" s="6"/>
      <c r="KLK18" s="6"/>
      <c r="KLR18" s="6"/>
      <c r="KLS18" s="6"/>
      <c r="KLZ18" s="6"/>
      <c r="KMA18" s="6"/>
      <c r="KMH18" s="6"/>
      <c r="KMI18" s="6"/>
      <c r="KMP18" s="6"/>
      <c r="KMQ18" s="6"/>
      <c r="KMX18" s="6"/>
      <c r="KMY18" s="6"/>
      <c r="KNF18" s="6"/>
      <c r="KNG18" s="6"/>
      <c r="KNN18" s="6"/>
      <c r="KNO18" s="6"/>
      <c r="KNV18" s="6"/>
      <c r="KNW18" s="6"/>
      <c r="KOD18" s="6"/>
      <c r="KOE18" s="6"/>
      <c r="KOL18" s="6"/>
      <c r="KOM18" s="6"/>
      <c r="KOT18" s="6"/>
      <c r="KOU18" s="6"/>
      <c r="KPB18" s="6"/>
      <c r="KPC18" s="6"/>
      <c r="KPJ18" s="6"/>
      <c r="KPK18" s="6"/>
      <c r="KPR18" s="6"/>
      <c r="KPS18" s="6"/>
      <c r="KPZ18" s="6"/>
      <c r="KQA18" s="6"/>
      <c r="KQH18" s="6"/>
      <c r="KQI18" s="6"/>
      <c r="KQP18" s="6"/>
      <c r="KQQ18" s="6"/>
      <c r="KQX18" s="6"/>
      <c r="KQY18" s="6"/>
      <c r="KRF18" s="6"/>
      <c r="KRG18" s="6"/>
      <c r="KRN18" s="6"/>
      <c r="KRO18" s="6"/>
      <c r="KRV18" s="6"/>
      <c r="KRW18" s="6"/>
      <c r="KSD18" s="6"/>
      <c r="KSE18" s="6"/>
      <c r="KSL18" s="6"/>
      <c r="KSM18" s="6"/>
      <c r="KST18" s="6"/>
      <c r="KSU18" s="6"/>
      <c r="KTB18" s="6"/>
      <c r="KTC18" s="6"/>
      <c r="KTJ18" s="6"/>
      <c r="KTK18" s="6"/>
      <c r="KTR18" s="6"/>
      <c r="KTS18" s="6"/>
      <c r="KTZ18" s="6"/>
      <c r="KUA18" s="6"/>
      <c r="KUH18" s="6"/>
      <c r="KUI18" s="6"/>
      <c r="KUP18" s="6"/>
      <c r="KUQ18" s="6"/>
      <c r="KUX18" s="6"/>
      <c r="KUY18" s="6"/>
      <c r="KVF18" s="6"/>
      <c r="KVG18" s="6"/>
      <c r="KVN18" s="6"/>
      <c r="KVO18" s="6"/>
      <c r="KVV18" s="6"/>
      <c r="KVW18" s="6"/>
      <c r="KWD18" s="6"/>
      <c r="KWE18" s="6"/>
      <c r="KWL18" s="6"/>
      <c r="KWM18" s="6"/>
      <c r="KWT18" s="6"/>
      <c r="KWU18" s="6"/>
      <c r="KXB18" s="6"/>
      <c r="KXC18" s="6"/>
      <c r="KXJ18" s="6"/>
      <c r="KXK18" s="6"/>
      <c r="KXR18" s="6"/>
      <c r="KXS18" s="6"/>
      <c r="KXZ18" s="6"/>
      <c r="KYA18" s="6"/>
      <c r="KYH18" s="6"/>
      <c r="KYI18" s="6"/>
      <c r="KYP18" s="6"/>
      <c r="KYQ18" s="6"/>
      <c r="KYX18" s="6"/>
      <c r="KYY18" s="6"/>
      <c r="KZF18" s="6"/>
      <c r="KZG18" s="6"/>
      <c r="KZN18" s="6"/>
      <c r="KZO18" s="6"/>
      <c r="KZV18" s="6"/>
      <c r="KZW18" s="6"/>
      <c r="LAD18" s="6"/>
      <c r="LAE18" s="6"/>
      <c r="LAL18" s="6"/>
      <c r="LAM18" s="6"/>
      <c r="LAT18" s="6"/>
      <c r="LAU18" s="6"/>
      <c r="LBB18" s="6"/>
      <c r="LBC18" s="6"/>
      <c r="LBJ18" s="6"/>
      <c r="LBK18" s="6"/>
      <c r="LBR18" s="6"/>
      <c r="LBS18" s="6"/>
      <c r="LBZ18" s="6"/>
      <c r="LCA18" s="6"/>
      <c r="LCH18" s="6"/>
      <c r="LCI18" s="6"/>
      <c r="LCP18" s="6"/>
      <c r="LCQ18" s="6"/>
      <c r="LCX18" s="6"/>
      <c r="LCY18" s="6"/>
      <c r="LDF18" s="6"/>
      <c r="LDG18" s="6"/>
      <c r="LDN18" s="6"/>
      <c r="LDO18" s="6"/>
      <c r="LDV18" s="6"/>
      <c r="LDW18" s="6"/>
      <c r="LED18" s="6"/>
      <c r="LEE18" s="6"/>
      <c r="LEL18" s="6"/>
      <c r="LEM18" s="6"/>
      <c r="LET18" s="6"/>
      <c r="LEU18" s="6"/>
      <c r="LFB18" s="6"/>
      <c r="LFC18" s="6"/>
      <c r="LFJ18" s="6"/>
      <c r="LFK18" s="6"/>
      <c r="LFR18" s="6"/>
      <c r="LFS18" s="6"/>
      <c r="LFZ18" s="6"/>
      <c r="LGA18" s="6"/>
      <c r="LGH18" s="6"/>
      <c r="LGI18" s="6"/>
      <c r="LGP18" s="6"/>
      <c r="LGQ18" s="6"/>
      <c r="LGX18" s="6"/>
      <c r="LGY18" s="6"/>
      <c r="LHF18" s="6"/>
      <c r="LHG18" s="6"/>
      <c r="LHN18" s="6"/>
      <c r="LHO18" s="6"/>
      <c r="LHV18" s="6"/>
      <c r="LHW18" s="6"/>
      <c r="LID18" s="6"/>
      <c r="LIE18" s="6"/>
      <c r="LIL18" s="6"/>
      <c r="LIM18" s="6"/>
      <c r="LIT18" s="6"/>
      <c r="LIU18" s="6"/>
      <c r="LJB18" s="6"/>
      <c r="LJC18" s="6"/>
      <c r="LJJ18" s="6"/>
      <c r="LJK18" s="6"/>
      <c r="LJR18" s="6"/>
      <c r="LJS18" s="6"/>
      <c r="LJZ18" s="6"/>
      <c r="LKA18" s="6"/>
      <c r="LKH18" s="6"/>
      <c r="LKI18" s="6"/>
      <c r="LKP18" s="6"/>
      <c r="LKQ18" s="6"/>
      <c r="LKX18" s="6"/>
      <c r="LKY18" s="6"/>
      <c r="LLF18" s="6"/>
      <c r="LLG18" s="6"/>
      <c r="LLN18" s="6"/>
      <c r="LLO18" s="6"/>
      <c r="LLV18" s="6"/>
      <c r="LLW18" s="6"/>
      <c r="LMD18" s="6"/>
      <c r="LME18" s="6"/>
      <c r="LML18" s="6"/>
      <c r="LMM18" s="6"/>
      <c r="LMT18" s="6"/>
      <c r="LMU18" s="6"/>
      <c r="LNB18" s="6"/>
      <c r="LNC18" s="6"/>
      <c r="LNJ18" s="6"/>
      <c r="LNK18" s="6"/>
      <c r="LNR18" s="6"/>
      <c r="LNS18" s="6"/>
      <c r="LNZ18" s="6"/>
      <c r="LOA18" s="6"/>
      <c r="LOH18" s="6"/>
      <c r="LOI18" s="6"/>
      <c r="LOP18" s="6"/>
      <c r="LOQ18" s="6"/>
      <c r="LOX18" s="6"/>
      <c r="LOY18" s="6"/>
      <c r="LPF18" s="6"/>
      <c r="LPG18" s="6"/>
      <c r="LPN18" s="6"/>
      <c r="LPO18" s="6"/>
      <c r="LPV18" s="6"/>
      <c r="LPW18" s="6"/>
      <c r="LQD18" s="6"/>
      <c r="LQE18" s="6"/>
      <c r="LQL18" s="6"/>
      <c r="LQM18" s="6"/>
      <c r="LQT18" s="6"/>
      <c r="LQU18" s="6"/>
      <c r="LRB18" s="6"/>
      <c r="LRC18" s="6"/>
      <c r="LRJ18" s="6"/>
      <c r="LRK18" s="6"/>
      <c r="LRR18" s="6"/>
      <c r="LRS18" s="6"/>
      <c r="LRZ18" s="6"/>
      <c r="LSA18" s="6"/>
      <c r="LSH18" s="6"/>
      <c r="LSI18" s="6"/>
      <c r="LSP18" s="6"/>
      <c r="LSQ18" s="6"/>
      <c r="LSX18" s="6"/>
      <c r="LSY18" s="6"/>
      <c r="LTF18" s="6"/>
      <c r="LTG18" s="6"/>
      <c r="LTN18" s="6"/>
      <c r="LTO18" s="6"/>
      <c r="LTV18" s="6"/>
      <c r="LTW18" s="6"/>
      <c r="LUD18" s="6"/>
      <c r="LUE18" s="6"/>
      <c r="LUL18" s="6"/>
      <c r="LUM18" s="6"/>
      <c r="LUT18" s="6"/>
      <c r="LUU18" s="6"/>
      <c r="LVB18" s="6"/>
      <c r="LVC18" s="6"/>
      <c r="LVJ18" s="6"/>
      <c r="LVK18" s="6"/>
      <c r="LVR18" s="6"/>
      <c r="LVS18" s="6"/>
      <c r="LVZ18" s="6"/>
      <c r="LWA18" s="6"/>
      <c r="LWH18" s="6"/>
      <c r="LWI18" s="6"/>
      <c r="LWP18" s="6"/>
      <c r="LWQ18" s="6"/>
      <c r="LWX18" s="6"/>
      <c r="LWY18" s="6"/>
      <c r="LXF18" s="6"/>
      <c r="LXG18" s="6"/>
      <c r="LXN18" s="6"/>
      <c r="LXO18" s="6"/>
      <c r="LXV18" s="6"/>
      <c r="LXW18" s="6"/>
      <c r="LYD18" s="6"/>
      <c r="LYE18" s="6"/>
      <c r="LYL18" s="6"/>
      <c r="LYM18" s="6"/>
      <c r="LYT18" s="6"/>
      <c r="LYU18" s="6"/>
      <c r="LZB18" s="6"/>
      <c r="LZC18" s="6"/>
      <c r="LZJ18" s="6"/>
      <c r="LZK18" s="6"/>
      <c r="LZR18" s="6"/>
      <c r="LZS18" s="6"/>
      <c r="LZZ18" s="6"/>
      <c r="MAA18" s="6"/>
      <c r="MAH18" s="6"/>
      <c r="MAI18" s="6"/>
      <c r="MAP18" s="6"/>
      <c r="MAQ18" s="6"/>
      <c r="MAX18" s="6"/>
      <c r="MAY18" s="6"/>
      <c r="MBF18" s="6"/>
      <c r="MBG18" s="6"/>
      <c r="MBN18" s="6"/>
      <c r="MBO18" s="6"/>
      <c r="MBV18" s="6"/>
      <c r="MBW18" s="6"/>
      <c r="MCD18" s="6"/>
      <c r="MCE18" s="6"/>
      <c r="MCL18" s="6"/>
      <c r="MCM18" s="6"/>
      <c r="MCT18" s="6"/>
      <c r="MCU18" s="6"/>
      <c r="MDB18" s="6"/>
      <c r="MDC18" s="6"/>
      <c r="MDJ18" s="6"/>
      <c r="MDK18" s="6"/>
      <c r="MDR18" s="6"/>
      <c r="MDS18" s="6"/>
      <c r="MDZ18" s="6"/>
      <c r="MEA18" s="6"/>
      <c r="MEH18" s="6"/>
      <c r="MEI18" s="6"/>
      <c r="MEP18" s="6"/>
      <c r="MEQ18" s="6"/>
      <c r="MEX18" s="6"/>
      <c r="MEY18" s="6"/>
      <c r="MFF18" s="6"/>
      <c r="MFG18" s="6"/>
      <c r="MFN18" s="6"/>
      <c r="MFO18" s="6"/>
      <c r="MFV18" s="6"/>
      <c r="MFW18" s="6"/>
      <c r="MGD18" s="6"/>
      <c r="MGE18" s="6"/>
      <c r="MGL18" s="6"/>
      <c r="MGM18" s="6"/>
      <c r="MGT18" s="6"/>
      <c r="MGU18" s="6"/>
      <c r="MHB18" s="6"/>
      <c r="MHC18" s="6"/>
      <c r="MHJ18" s="6"/>
      <c r="MHK18" s="6"/>
      <c r="MHR18" s="6"/>
      <c r="MHS18" s="6"/>
      <c r="MHZ18" s="6"/>
      <c r="MIA18" s="6"/>
      <c r="MIH18" s="6"/>
      <c r="MII18" s="6"/>
      <c r="MIP18" s="6"/>
      <c r="MIQ18" s="6"/>
      <c r="MIX18" s="6"/>
      <c r="MIY18" s="6"/>
      <c r="MJF18" s="6"/>
      <c r="MJG18" s="6"/>
      <c r="MJN18" s="6"/>
      <c r="MJO18" s="6"/>
      <c r="MJV18" s="6"/>
      <c r="MJW18" s="6"/>
      <c r="MKD18" s="6"/>
      <c r="MKE18" s="6"/>
      <c r="MKL18" s="6"/>
      <c r="MKM18" s="6"/>
      <c r="MKT18" s="6"/>
      <c r="MKU18" s="6"/>
      <c r="MLB18" s="6"/>
      <c r="MLC18" s="6"/>
      <c r="MLJ18" s="6"/>
      <c r="MLK18" s="6"/>
      <c r="MLR18" s="6"/>
      <c r="MLS18" s="6"/>
      <c r="MLZ18" s="6"/>
      <c r="MMA18" s="6"/>
      <c r="MMH18" s="6"/>
      <c r="MMI18" s="6"/>
      <c r="MMP18" s="6"/>
      <c r="MMQ18" s="6"/>
      <c r="MMX18" s="6"/>
      <c r="MMY18" s="6"/>
      <c r="MNF18" s="6"/>
      <c r="MNG18" s="6"/>
      <c r="MNN18" s="6"/>
      <c r="MNO18" s="6"/>
      <c r="MNV18" s="6"/>
      <c r="MNW18" s="6"/>
      <c r="MOD18" s="6"/>
      <c r="MOE18" s="6"/>
      <c r="MOL18" s="6"/>
      <c r="MOM18" s="6"/>
      <c r="MOT18" s="6"/>
      <c r="MOU18" s="6"/>
      <c r="MPB18" s="6"/>
      <c r="MPC18" s="6"/>
      <c r="MPJ18" s="6"/>
      <c r="MPK18" s="6"/>
      <c r="MPR18" s="6"/>
      <c r="MPS18" s="6"/>
      <c r="MPZ18" s="6"/>
      <c r="MQA18" s="6"/>
      <c r="MQH18" s="6"/>
      <c r="MQI18" s="6"/>
      <c r="MQP18" s="6"/>
      <c r="MQQ18" s="6"/>
      <c r="MQX18" s="6"/>
      <c r="MQY18" s="6"/>
      <c r="MRF18" s="6"/>
      <c r="MRG18" s="6"/>
      <c r="MRN18" s="6"/>
      <c r="MRO18" s="6"/>
      <c r="MRV18" s="6"/>
      <c r="MRW18" s="6"/>
      <c r="MSD18" s="6"/>
      <c r="MSE18" s="6"/>
      <c r="MSL18" s="6"/>
      <c r="MSM18" s="6"/>
      <c r="MST18" s="6"/>
      <c r="MSU18" s="6"/>
      <c r="MTB18" s="6"/>
      <c r="MTC18" s="6"/>
      <c r="MTJ18" s="6"/>
      <c r="MTK18" s="6"/>
      <c r="MTR18" s="6"/>
      <c r="MTS18" s="6"/>
      <c r="MTZ18" s="6"/>
      <c r="MUA18" s="6"/>
      <c r="MUH18" s="6"/>
      <c r="MUI18" s="6"/>
      <c r="MUP18" s="6"/>
      <c r="MUQ18" s="6"/>
      <c r="MUX18" s="6"/>
      <c r="MUY18" s="6"/>
      <c r="MVF18" s="6"/>
      <c r="MVG18" s="6"/>
      <c r="MVN18" s="6"/>
      <c r="MVO18" s="6"/>
      <c r="MVV18" s="6"/>
      <c r="MVW18" s="6"/>
      <c r="MWD18" s="6"/>
      <c r="MWE18" s="6"/>
      <c r="MWL18" s="6"/>
      <c r="MWM18" s="6"/>
      <c r="MWT18" s="6"/>
      <c r="MWU18" s="6"/>
      <c r="MXB18" s="6"/>
      <c r="MXC18" s="6"/>
      <c r="MXJ18" s="6"/>
      <c r="MXK18" s="6"/>
      <c r="MXR18" s="6"/>
      <c r="MXS18" s="6"/>
      <c r="MXZ18" s="6"/>
      <c r="MYA18" s="6"/>
      <c r="MYH18" s="6"/>
      <c r="MYI18" s="6"/>
      <c r="MYP18" s="6"/>
      <c r="MYQ18" s="6"/>
      <c r="MYX18" s="6"/>
      <c r="MYY18" s="6"/>
      <c r="MZF18" s="6"/>
      <c r="MZG18" s="6"/>
      <c r="MZN18" s="6"/>
      <c r="MZO18" s="6"/>
      <c r="MZV18" s="6"/>
      <c r="MZW18" s="6"/>
      <c r="NAD18" s="6"/>
      <c r="NAE18" s="6"/>
      <c r="NAL18" s="6"/>
      <c r="NAM18" s="6"/>
      <c r="NAT18" s="6"/>
      <c r="NAU18" s="6"/>
      <c r="NBB18" s="6"/>
      <c r="NBC18" s="6"/>
      <c r="NBJ18" s="6"/>
      <c r="NBK18" s="6"/>
      <c r="NBR18" s="6"/>
      <c r="NBS18" s="6"/>
      <c r="NBZ18" s="6"/>
      <c r="NCA18" s="6"/>
      <c r="NCH18" s="6"/>
      <c r="NCI18" s="6"/>
      <c r="NCP18" s="6"/>
      <c r="NCQ18" s="6"/>
      <c r="NCX18" s="6"/>
      <c r="NCY18" s="6"/>
      <c r="NDF18" s="6"/>
      <c r="NDG18" s="6"/>
      <c r="NDN18" s="6"/>
      <c r="NDO18" s="6"/>
      <c r="NDV18" s="6"/>
      <c r="NDW18" s="6"/>
      <c r="NED18" s="6"/>
      <c r="NEE18" s="6"/>
      <c r="NEL18" s="6"/>
      <c r="NEM18" s="6"/>
      <c r="NET18" s="6"/>
      <c r="NEU18" s="6"/>
      <c r="NFB18" s="6"/>
      <c r="NFC18" s="6"/>
      <c r="NFJ18" s="6"/>
      <c r="NFK18" s="6"/>
      <c r="NFR18" s="6"/>
      <c r="NFS18" s="6"/>
      <c r="NFZ18" s="6"/>
      <c r="NGA18" s="6"/>
      <c r="NGH18" s="6"/>
      <c r="NGI18" s="6"/>
      <c r="NGP18" s="6"/>
      <c r="NGQ18" s="6"/>
      <c r="NGX18" s="6"/>
      <c r="NGY18" s="6"/>
      <c r="NHF18" s="6"/>
      <c r="NHG18" s="6"/>
      <c r="NHN18" s="6"/>
      <c r="NHO18" s="6"/>
      <c r="NHV18" s="6"/>
      <c r="NHW18" s="6"/>
      <c r="NID18" s="6"/>
      <c r="NIE18" s="6"/>
      <c r="NIL18" s="6"/>
      <c r="NIM18" s="6"/>
      <c r="NIT18" s="6"/>
      <c r="NIU18" s="6"/>
      <c r="NJB18" s="6"/>
      <c r="NJC18" s="6"/>
      <c r="NJJ18" s="6"/>
      <c r="NJK18" s="6"/>
      <c r="NJR18" s="6"/>
      <c r="NJS18" s="6"/>
      <c r="NJZ18" s="6"/>
      <c r="NKA18" s="6"/>
      <c r="NKH18" s="6"/>
      <c r="NKI18" s="6"/>
      <c r="NKP18" s="6"/>
      <c r="NKQ18" s="6"/>
      <c r="NKX18" s="6"/>
      <c r="NKY18" s="6"/>
      <c r="NLF18" s="6"/>
      <c r="NLG18" s="6"/>
      <c r="NLN18" s="6"/>
      <c r="NLO18" s="6"/>
      <c r="NLV18" s="6"/>
      <c r="NLW18" s="6"/>
      <c r="NMD18" s="6"/>
      <c r="NME18" s="6"/>
      <c r="NML18" s="6"/>
      <c r="NMM18" s="6"/>
      <c r="NMT18" s="6"/>
      <c r="NMU18" s="6"/>
      <c r="NNB18" s="6"/>
      <c r="NNC18" s="6"/>
      <c r="NNJ18" s="6"/>
      <c r="NNK18" s="6"/>
      <c r="NNR18" s="6"/>
      <c r="NNS18" s="6"/>
      <c r="NNZ18" s="6"/>
      <c r="NOA18" s="6"/>
      <c r="NOH18" s="6"/>
      <c r="NOI18" s="6"/>
      <c r="NOP18" s="6"/>
      <c r="NOQ18" s="6"/>
      <c r="NOX18" s="6"/>
      <c r="NOY18" s="6"/>
      <c r="NPF18" s="6"/>
      <c r="NPG18" s="6"/>
      <c r="NPN18" s="6"/>
      <c r="NPO18" s="6"/>
      <c r="NPV18" s="6"/>
      <c r="NPW18" s="6"/>
      <c r="NQD18" s="6"/>
      <c r="NQE18" s="6"/>
      <c r="NQL18" s="6"/>
      <c r="NQM18" s="6"/>
      <c r="NQT18" s="6"/>
      <c r="NQU18" s="6"/>
      <c r="NRB18" s="6"/>
      <c r="NRC18" s="6"/>
      <c r="NRJ18" s="6"/>
      <c r="NRK18" s="6"/>
      <c r="NRR18" s="6"/>
      <c r="NRS18" s="6"/>
      <c r="NRZ18" s="6"/>
      <c r="NSA18" s="6"/>
      <c r="NSH18" s="6"/>
      <c r="NSI18" s="6"/>
      <c r="NSP18" s="6"/>
      <c r="NSQ18" s="6"/>
      <c r="NSX18" s="6"/>
      <c r="NSY18" s="6"/>
      <c r="NTF18" s="6"/>
      <c r="NTG18" s="6"/>
      <c r="NTN18" s="6"/>
      <c r="NTO18" s="6"/>
      <c r="NTV18" s="6"/>
      <c r="NTW18" s="6"/>
      <c r="NUD18" s="6"/>
      <c r="NUE18" s="6"/>
      <c r="NUL18" s="6"/>
      <c r="NUM18" s="6"/>
      <c r="NUT18" s="6"/>
      <c r="NUU18" s="6"/>
      <c r="NVB18" s="6"/>
      <c r="NVC18" s="6"/>
      <c r="NVJ18" s="6"/>
      <c r="NVK18" s="6"/>
      <c r="NVR18" s="6"/>
      <c r="NVS18" s="6"/>
      <c r="NVZ18" s="6"/>
      <c r="NWA18" s="6"/>
      <c r="NWH18" s="6"/>
      <c r="NWI18" s="6"/>
      <c r="NWP18" s="6"/>
      <c r="NWQ18" s="6"/>
      <c r="NWX18" s="6"/>
      <c r="NWY18" s="6"/>
      <c r="NXF18" s="6"/>
      <c r="NXG18" s="6"/>
      <c r="NXN18" s="6"/>
      <c r="NXO18" s="6"/>
      <c r="NXV18" s="6"/>
      <c r="NXW18" s="6"/>
      <c r="NYD18" s="6"/>
      <c r="NYE18" s="6"/>
      <c r="NYL18" s="6"/>
      <c r="NYM18" s="6"/>
      <c r="NYT18" s="6"/>
      <c r="NYU18" s="6"/>
      <c r="NZB18" s="6"/>
      <c r="NZC18" s="6"/>
      <c r="NZJ18" s="6"/>
      <c r="NZK18" s="6"/>
      <c r="NZR18" s="6"/>
      <c r="NZS18" s="6"/>
      <c r="NZZ18" s="6"/>
      <c r="OAA18" s="6"/>
      <c r="OAH18" s="6"/>
      <c r="OAI18" s="6"/>
      <c r="OAP18" s="6"/>
      <c r="OAQ18" s="6"/>
      <c r="OAX18" s="6"/>
      <c r="OAY18" s="6"/>
      <c r="OBF18" s="6"/>
      <c r="OBG18" s="6"/>
      <c r="OBN18" s="6"/>
      <c r="OBO18" s="6"/>
      <c r="OBV18" s="6"/>
      <c r="OBW18" s="6"/>
      <c r="OCD18" s="6"/>
      <c r="OCE18" s="6"/>
      <c r="OCL18" s="6"/>
      <c r="OCM18" s="6"/>
      <c r="OCT18" s="6"/>
      <c r="OCU18" s="6"/>
      <c r="ODB18" s="6"/>
      <c r="ODC18" s="6"/>
      <c r="ODJ18" s="6"/>
      <c r="ODK18" s="6"/>
      <c r="ODR18" s="6"/>
      <c r="ODS18" s="6"/>
      <c r="ODZ18" s="6"/>
      <c r="OEA18" s="6"/>
      <c r="OEH18" s="6"/>
      <c r="OEI18" s="6"/>
      <c r="OEP18" s="6"/>
      <c r="OEQ18" s="6"/>
      <c r="OEX18" s="6"/>
      <c r="OEY18" s="6"/>
      <c r="OFF18" s="6"/>
      <c r="OFG18" s="6"/>
      <c r="OFN18" s="6"/>
      <c r="OFO18" s="6"/>
      <c r="OFV18" s="6"/>
      <c r="OFW18" s="6"/>
      <c r="OGD18" s="6"/>
      <c r="OGE18" s="6"/>
      <c r="OGL18" s="6"/>
      <c r="OGM18" s="6"/>
      <c r="OGT18" s="6"/>
      <c r="OGU18" s="6"/>
      <c r="OHB18" s="6"/>
      <c r="OHC18" s="6"/>
      <c r="OHJ18" s="6"/>
      <c r="OHK18" s="6"/>
      <c r="OHR18" s="6"/>
      <c r="OHS18" s="6"/>
      <c r="OHZ18" s="6"/>
      <c r="OIA18" s="6"/>
      <c r="OIH18" s="6"/>
      <c r="OII18" s="6"/>
      <c r="OIP18" s="6"/>
      <c r="OIQ18" s="6"/>
      <c r="OIX18" s="6"/>
      <c r="OIY18" s="6"/>
      <c r="OJF18" s="6"/>
      <c r="OJG18" s="6"/>
      <c r="OJN18" s="6"/>
      <c r="OJO18" s="6"/>
      <c r="OJV18" s="6"/>
      <c r="OJW18" s="6"/>
      <c r="OKD18" s="6"/>
      <c r="OKE18" s="6"/>
      <c r="OKL18" s="6"/>
      <c r="OKM18" s="6"/>
      <c r="OKT18" s="6"/>
      <c r="OKU18" s="6"/>
      <c r="OLB18" s="6"/>
      <c r="OLC18" s="6"/>
      <c r="OLJ18" s="6"/>
      <c r="OLK18" s="6"/>
      <c r="OLR18" s="6"/>
      <c r="OLS18" s="6"/>
      <c r="OLZ18" s="6"/>
      <c r="OMA18" s="6"/>
      <c r="OMH18" s="6"/>
      <c r="OMI18" s="6"/>
      <c r="OMP18" s="6"/>
      <c r="OMQ18" s="6"/>
      <c r="OMX18" s="6"/>
      <c r="OMY18" s="6"/>
      <c r="ONF18" s="6"/>
      <c r="ONG18" s="6"/>
      <c r="ONN18" s="6"/>
      <c r="ONO18" s="6"/>
      <c r="ONV18" s="6"/>
      <c r="ONW18" s="6"/>
      <c r="OOD18" s="6"/>
      <c r="OOE18" s="6"/>
      <c r="OOL18" s="6"/>
      <c r="OOM18" s="6"/>
      <c r="OOT18" s="6"/>
      <c r="OOU18" s="6"/>
      <c r="OPB18" s="6"/>
      <c r="OPC18" s="6"/>
      <c r="OPJ18" s="6"/>
      <c r="OPK18" s="6"/>
      <c r="OPR18" s="6"/>
      <c r="OPS18" s="6"/>
      <c r="OPZ18" s="6"/>
      <c r="OQA18" s="6"/>
      <c r="OQH18" s="6"/>
      <c r="OQI18" s="6"/>
      <c r="OQP18" s="6"/>
      <c r="OQQ18" s="6"/>
      <c r="OQX18" s="6"/>
      <c r="OQY18" s="6"/>
      <c r="ORF18" s="6"/>
      <c r="ORG18" s="6"/>
      <c r="ORN18" s="6"/>
      <c r="ORO18" s="6"/>
      <c r="ORV18" s="6"/>
      <c r="ORW18" s="6"/>
      <c r="OSD18" s="6"/>
      <c r="OSE18" s="6"/>
      <c r="OSL18" s="6"/>
      <c r="OSM18" s="6"/>
      <c r="OST18" s="6"/>
      <c r="OSU18" s="6"/>
      <c r="OTB18" s="6"/>
      <c r="OTC18" s="6"/>
      <c r="OTJ18" s="6"/>
      <c r="OTK18" s="6"/>
      <c r="OTR18" s="6"/>
      <c r="OTS18" s="6"/>
      <c r="OTZ18" s="6"/>
      <c r="OUA18" s="6"/>
      <c r="OUH18" s="6"/>
      <c r="OUI18" s="6"/>
      <c r="OUP18" s="6"/>
      <c r="OUQ18" s="6"/>
      <c r="OUX18" s="6"/>
      <c r="OUY18" s="6"/>
      <c r="OVF18" s="6"/>
      <c r="OVG18" s="6"/>
      <c r="OVN18" s="6"/>
      <c r="OVO18" s="6"/>
      <c r="OVV18" s="6"/>
      <c r="OVW18" s="6"/>
      <c r="OWD18" s="6"/>
      <c r="OWE18" s="6"/>
      <c r="OWL18" s="6"/>
      <c r="OWM18" s="6"/>
      <c r="OWT18" s="6"/>
      <c r="OWU18" s="6"/>
      <c r="OXB18" s="6"/>
      <c r="OXC18" s="6"/>
      <c r="OXJ18" s="6"/>
      <c r="OXK18" s="6"/>
      <c r="OXR18" s="6"/>
      <c r="OXS18" s="6"/>
      <c r="OXZ18" s="6"/>
      <c r="OYA18" s="6"/>
      <c r="OYH18" s="6"/>
      <c r="OYI18" s="6"/>
      <c r="OYP18" s="6"/>
      <c r="OYQ18" s="6"/>
      <c r="OYX18" s="6"/>
      <c r="OYY18" s="6"/>
      <c r="OZF18" s="6"/>
      <c r="OZG18" s="6"/>
      <c r="OZN18" s="6"/>
      <c r="OZO18" s="6"/>
      <c r="OZV18" s="6"/>
      <c r="OZW18" s="6"/>
      <c r="PAD18" s="6"/>
      <c r="PAE18" s="6"/>
      <c r="PAL18" s="6"/>
      <c r="PAM18" s="6"/>
      <c r="PAT18" s="6"/>
      <c r="PAU18" s="6"/>
      <c r="PBB18" s="6"/>
      <c r="PBC18" s="6"/>
      <c r="PBJ18" s="6"/>
      <c r="PBK18" s="6"/>
      <c r="PBR18" s="6"/>
      <c r="PBS18" s="6"/>
      <c r="PBZ18" s="6"/>
      <c r="PCA18" s="6"/>
      <c r="PCH18" s="6"/>
      <c r="PCI18" s="6"/>
      <c r="PCP18" s="6"/>
      <c r="PCQ18" s="6"/>
      <c r="PCX18" s="6"/>
      <c r="PCY18" s="6"/>
      <c r="PDF18" s="6"/>
      <c r="PDG18" s="6"/>
      <c r="PDN18" s="6"/>
      <c r="PDO18" s="6"/>
      <c r="PDV18" s="6"/>
      <c r="PDW18" s="6"/>
      <c r="PED18" s="6"/>
      <c r="PEE18" s="6"/>
      <c r="PEL18" s="6"/>
      <c r="PEM18" s="6"/>
      <c r="PET18" s="6"/>
      <c r="PEU18" s="6"/>
      <c r="PFB18" s="6"/>
      <c r="PFC18" s="6"/>
      <c r="PFJ18" s="6"/>
      <c r="PFK18" s="6"/>
      <c r="PFR18" s="6"/>
      <c r="PFS18" s="6"/>
      <c r="PFZ18" s="6"/>
      <c r="PGA18" s="6"/>
      <c r="PGH18" s="6"/>
      <c r="PGI18" s="6"/>
      <c r="PGP18" s="6"/>
      <c r="PGQ18" s="6"/>
      <c r="PGX18" s="6"/>
      <c r="PGY18" s="6"/>
      <c r="PHF18" s="6"/>
      <c r="PHG18" s="6"/>
      <c r="PHN18" s="6"/>
      <c r="PHO18" s="6"/>
      <c r="PHV18" s="6"/>
      <c r="PHW18" s="6"/>
      <c r="PID18" s="6"/>
      <c r="PIE18" s="6"/>
      <c r="PIL18" s="6"/>
      <c r="PIM18" s="6"/>
      <c r="PIT18" s="6"/>
      <c r="PIU18" s="6"/>
      <c r="PJB18" s="6"/>
      <c r="PJC18" s="6"/>
      <c r="PJJ18" s="6"/>
      <c r="PJK18" s="6"/>
      <c r="PJR18" s="6"/>
      <c r="PJS18" s="6"/>
      <c r="PJZ18" s="6"/>
      <c r="PKA18" s="6"/>
      <c r="PKH18" s="6"/>
      <c r="PKI18" s="6"/>
      <c r="PKP18" s="6"/>
      <c r="PKQ18" s="6"/>
      <c r="PKX18" s="6"/>
      <c r="PKY18" s="6"/>
      <c r="PLF18" s="6"/>
      <c r="PLG18" s="6"/>
      <c r="PLN18" s="6"/>
      <c r="PLO18" s="6"/>
      <c r="PLV18" s="6"/>
      <c r="PLW18" s="6"/>
      <c r="PMD18" s="6"/>
      <c r="PME18" s="6"/>
      <c r="PML18" s="6"/>
      <c r="PMM18" s="6"/>
      <c r="PMT18" s="6"/>
      <c r="PMU18" s="6"/>
      <c r="PNB18" s="6"/>
      <c r="PNC18" s="6"/>
      <c r="PNJ18" s="6"/>
      <c r="PNK18" s="6"/>
      <c r="PNR18" s="6"/>
      <c r="PNS18" s="6"/>
      <c r="PNZ18" s="6"/>
      <c r="POA18" s="6"/>
      <c r="POH18" s="6"/>
      <c r="POI18" s="6"/>
      <c r="POP18" s="6"/>
      <c r="POQ18" s="6"/>
      <c r="POX18" s="6"/>
      <c r="POY18" s="6"/>
      <c r="PPF18" s="6"/>
      <c r="PPG18" s="6"/>
      <c r="PPN18" s="6"/>
      <c r="PPO18" s="6"/>
      <c r="PPV18" s="6"/>
      <c r="PPW18" s="6"/>
      <c r="PQD18" s="6"/>
      <c r="PQE18" s="6"/>
      <c r="PQL18" s="6"/>
      <c r="PQM18" s="6"/>
      <c r="PQT18" s="6"/>
      <c r="PQU18" s="6"/>
      <c r="PRB18" s="6"/>
      <c r="PRC18" s="6"/>
      <c r="PRJ18" s="6"/>
      <c r="PRK18" s="6"/>
      <c r="PRR18" s="6"/>
      <c r="PRS18" s="6"/>
      <c r="PRZ18" s="6"/>
      <c r="PSA18" s="6"/>
      <c r="PSH18" s="6"/>
      <c r="PSI18" s="6"/>
      <c r="PSP18" s="6"/>
      <c r="PSQ18" s="6"/>
      <c r="PSX18" s="6"/>
      <c r="PSY18" s="6"/>
      <c r="PTF18" s="6"/>
      <c r="PTG18" s="6"/>
      <c r="PTN18" s="6"/>
      <c r="PTO18" s="6"/>
      <c r="PTV18" s="6"/>
      <c r="PTW18" s="6"/>
      <c r="PUD18" s="6"/>
      <c r="PUE18" s="6"/>
      <c r="PUL18" s="6"/>
      <c r="PUM18" s="6"/>
      <c r="PUT18" s="6"/>
      <c r="PUU18" s="6"/>
      <c r="PVB18" s="6"/>
      <c r="PVC18" s="6"/>
      <c r="PVJ18" s="6"/>
      <c r="PVK18" s="6"/>
      <c r="PVR18" s="6"/>
      <c r="PVS18" s="6"/>
      <c r="PVZ18" s="6"/>
      <c r="PWA18" s="6"/>
      <c r="PWH18" s="6"/>
      <c r="PWI18" s="6"/>
      <c r="PWP18" s="6"/>
      <c r="PWQ18" s="6"/>
      <c r="PWX18" s="6"/>
      <c r="PWY18" s="6"/>
      <c r="PXF18" s="6"/>
      <c r="PXG18" s="6"/>
      <c r="PXN18" s="6"/>
      <c r="PXO18" s="6"/>
      <c r="PXV18" s="6"/>
      <c r="PXW18" s="6"/>
      <c r="PYD18" s="6"/>
      <c r="PYE18" s="6"/>
      <c r="PYL18" s="6"/>
      <c r="PYM18" s="6"/>
      <c r="PYT18" s="6"/>
      <c r="PYU18" s="6"/>
      <c r="PZB18" s="6"/>
      <c r="PZC18" s="6"/>
      <c r="PZJ18" s="6"/>
      <c r="PZK18" s="6"/>
      <c r="PZR18" s="6"/>
      <c r="PZS18" s="6"/>
      <c r="PZZ18" s="6"/>
      <c r="QAA18" s="6"/>
      <c r="QAH18" s="6"/>
      <c r="QAI18" s="6"/>
      <c r="QAP18" s="6"/>
      <c r="QAQ18" s="6"/>
      <c r="QAX18" s="6"/>
      <c r="QAY18" s="6"/>
      <c r="QBF18" s="6"/>
      <c r="QBG18" s="6"/>
      <c r="QBN18" s="6"/>
      <c r="QBO18" s="6"/>
      <c r="QBV18" s="6"/>
      <c r="QBW18" s="6"/>
      <c r="QCD18" s="6"/>
      <c r="QCE18" s="6"/>
      <c r="QCL18" s="6"/>
      <c r="QCM18" s="6"/>
      <c r="QCT18" s="6"/>
      <c r="QCU18" s="6"/>
      <c r="QDB18" s="6"/>
      <c r="QDC18" s="6"/>
      <c r="QDJ18" s="6"/>
      <c r="QDK18" s="6"/>
      <c r="QDR18" s="6"/>
      <c r="QDS18" s="6"/>
      <c r="QDZ18" s="6"/>
      <c r="QEA18" s="6"/>
      <c r="QEH18" s="6"/>
      <c r="QEI18" s="6"/>
      <c r="QEP18" s="6"/>
      <c r="QEQ18" s="6"/>
      <c r="QEX18" s="6"/>
      <c r="QEY18" s="6"/>
      <c r="QFF18" s="6"/>
      <c r="QFG18" s="6"/>
      <c r="QFN18" s="6"/>
      <c r="QFO18" s="6"/>
      <c r="QFV18" s="6"/>
      <c r="QFW18" s="6"/>
      <c r="QGD18" s="6"/>
      <c r="QGE18" s="6"/>
      <c r="QGL18" s="6"/>
      <c r="QGM18" s="6"/>
      <c r="QGT18" s="6"/>
      <c r="QGU18" s="6"/>
      <c r="QHB18" s="6"/>
      <c r="QHC18" s="6"/>
      <c r="QHJ18" s="6"/>
      <c r="QHK18" s="6"/>
      <c r="QHR18" s="6"/>
      <c r="QHS18" s="6"/>
      <c r="QHZ18" s="6"/>
      <c r="QIA18" s="6"/>
      <c r="QIH18" s="6"/>
      <c r="QII18" s="6"/>
      <c r="QIP18" s="6"/>
      <c r="QIQ18" s="6"/>
      <c r="QIX18" s="6"/>
      <c r="QIY18" s="6"/>
      <c r="QJF18" s="6"/>
      <c r="QJG18" s="6"/>
      <c r="QJN18" s="6"/>
      <c r="QJO18" s="6"/>
      <c r="QJV18" s="6"/>
      <c r="QJW18" s="6"/>
      <c r="QKD18" s="6"/>
      <c r="QKE18" s="6"/>
      <c r="QKL18" s="6"/>
      <c r="QKM18" s="6"/>
      <c r="QKT18" s="6"/>
      <c r="QKU18" s="6"/>
      <c r="QLB18" s="6"/>
      <c r="QLC18" s="6"/>
      <c r="QLJ18" s="6"/>
      <c r="QLK18" s="6"/>
      <c r="QLR18" s="6"/>
      <c r="QLS18" s="6"/>
      <c r="QLZ18" s="6"/>
      <c r="QMA18" s="6"/>
      <c r="QMH18" s="6"/>
      <c r="QMI18" s="6"/>
      <c r="QMP18" s="6"/>
      <c r="QMQ18" s="6"/>
      <c r="QMX18" s="6"/>
      <c r="QMY18" s="6"/>
      <c r="QNF18" s="6"/>
      <c r="QNG18" s="6"/>
      <c r="QNN18" s="6"/>
      <c r="QNO18" s="6"/>
      <c r="QNV18" s="6"/>
      <c r="QNW18" s="6"/>
      <c r="QOD18" s="6"/>
      <c r="QOE18" s="6"/>
      <c r="QOL18" s="6"/>
      <c r="QOM18" s="6"/>
      <c r="QOT18" s="6"/>
      <c r="QOU18" s="6"/>
      <c r="QPB18" s="6"/>
      <c r="QPC18" s="6"/>
      <c r="QPJ18" s="6"/>
      <c r="QPK18" s="6"/>
      <c r="QPR18" s="6"/>
      <c r="QPS18" s="6"/>
      <c r="QPZ18" s="6"/>
      <c r="QQA18" s="6"/>
      <c r="QQH18" s="6"/>
      <c r="QQI18" s="6"/>
      <c r="QQP18" s="6"/>
      <c r="QQQ18" s="6"/>
      <c r="QQX18" s="6"/>
      <c r="QQY18" s="6"/>
      <c r="QRF18" s="6"/>
      <c r="QRG18" s="6"/>
      <c r="QRN18" s="6"/>
      <c r="QRO18" s="6"/>
      <c r="QRV18" s="6"/>
      <c r="QRW18" s="6"/>
      <c r="QSD18" s="6"/>
      <c r="QSE18" s="6"/>
      <c r="QSL18" s="6"/>
      <c r="QSM18" s="6"/>
      <c r="QST18" s="6"/>
      <c r="QSU18" s="6"/>
      <c r="QTB18" s="6"/>
      <c r="QTC18" s="6"/>
      <c r="QTJ18" s="6"/>
      <c r="QTK18" s="6"/>
      <c r="QTR18" s="6"/>
      <c r="QTS18" s="6"/>
      <c r="QTZ18" s="6"/>
      <c r="QUA18" s="6"/>
      <c r="QUH18" s="6"/>
      <c r="QUI18" s="6"/>
      <c r="QUP18" s="6"/>
      <c r="QUQ18" s="6"/>
      <c r="QUX18" s="6"/>
      <c r="QUY18" s="6"/>
      <c r="QVF18" s="6"/>
      <c r="QVG18" s="6"/>
      <c r="QVN18" s="6"/>
      <c r="QVO18" s="6"/>
      <c r="QVV18" s="6"/>
      <c r="QVW18" s="6"/>
      <c r="QWD18" s="6"/>
      <c r="QWE18" s="6"/>
      <c r="QWL18" s="6"/>
      <c r="QWM18" s="6"/>
      <c r="QWT18" s="6"/>
      <c r="QWU18" s="6"/>
      <c r="QXB18" s="6"/>
      <c r="QXC18" s="6"/>
      <c r="QXJ18" s="6"/>
      <c r="QXK18" s="6"/>
      <c r="QXR18" s="6"/>
      <c r="QXS18" s="6"/>
      <c r="QXZ18" s="6"/>
      <c r="QYA18" s="6"/>
      <c r="QYH18" s="6"/>
      <c r="QYI18" s="6"/>
      <c r="QYP18" s="6"/>
      <c r="QYQ18" s="6"/>
      <c r="QYX18" s="6"/>
      <c r="QYY18" s="6"/>
      <c r="QZF18" s="6"/>
      <c r="QZG18" s="6"/>
      <c r="QZN18" s="6"/>
      <c r="QZO18" s="6"/>
      <c r="QZV18" s="6"/>
      <c r="QZW18" s="6"/>
      <c r="RAD18" s="6"/>
      <c r="RAE18" s="6"/>
      <c r="RAL18" s="6"/>
      <c r="RAM18" s="6"/>
      <c r="RAT18" s="6"/>
      <c r="RAU18" s="6"/>
      <c r="RBB18" s="6"/>
      <c r="RBC18" s="6"/>
      <c r="RBJ18" s="6"/>
      <c r="RBK18" s="6"/>
      <c r="RBR18" s="6"/>
      <c r="RBS18" s="6"/>
      <c r="RBZ18" s="6"/>
      <c r="RCA18" s="6"/>
      <c r="RCH18" s="6"/>
      <c r="RCI18" s="6"/>
      <c r="RCP18" s="6"/>
      <c r="RCQ18" s="6"/>
      <c r="RCX18" s="6"/>
      <c r="RCY18" s="6"/>
      <c r="RDF18" s="6"/>
      <c r="RDG18" s="6"/>
      <c r="RDN18" s="6"/>
      <c r="RDO18" s="6"/>
      <c r="RDV18" s="6"/>
      <c r="RDW18" s="6"/>
      <c r="RED18" s="6"/>
      <c r="REE18" s="6"/>
      <c r="REL18" s="6"/>
      <c r="REM18" s="6"/>
      <c r="RET18" s="6"/>
      <c r="REU18" s="6"/>
      <c r="RFB18" s="6"/>
      <c r="RFC18" s="6"/>
      <c r="RFJ18" s="6"/>
      <c r="RFK18" s="6"/>
      <c r="RFR18" s="6"/>
      <c r="RFS18" s="6"/>
      <c r="RFZ18" s="6"/>
      <c r="RGA18" s="6"/>
      <c r="RGH18" s="6"/>
      <c r="RGI18" s="6"/>
      <c r="RGP18" s="6"/>
      <c r="RGQ18" s="6"/>
      <c r="RGX18" s="6"/>
      <c r="RGY18" s="6"/>
      <c r="RHF18" s="6"/>
      <c r="RHG18" s="6"/>
      <c r="RHN18" s="6"/>
      <c r="RHO18" s="6"/>
      <c r="RHV18" s="6"/>
      <c r="RHW18" s="6"/>
      <c r="RID18" s="6"/>
      <c r="RIE18" s="6"/>
      <c r="RIL18" s="6"/>
      <c r="RIM18" s="6"/>
      <c r="RIT18" s="6"/>
      <c r="RIU18" s="6"/>
      <c r="RJB18" s="6"/>
      <c r="RJC18" s="6"/>
      <c r="RJJ18" s="6"/>
      <c r="RJK18" s="6"/>
      <c r="RJR18" s="6"/>
      <c r="RJS18" s="6"/>
      <c r="RJZ18" s="6"/>
      <c r="RKA18" s="6"/>
      <c r="RKH18" s="6"/>
      <c r="RKI18" s="6"/>
      <c r="RKP18" s="6"/>
      <c r="RKQ18" s="6"/>
      <c r="RKX18" s="6"/>
      <c r="RKY18" s="6"/>
      <c r="RLF18" s="6"/>
      <c r="RLG18" s="6"/>
      <c r="RLN18" s="6"/>
      <c r="RLO18" s="6"/>
      <c r="RLV18" s="6"/>
      <c r="RLW18" s="6"/>
      <c r="RMD18" s="6"/>
      <c r="RME18" s="6"/>
      <c r="RML18" s="6"/>
      <c r="RMM18" s="6"/>
      <c r="RMT18" s="6"/>
      <c r="RMU18" s="6"/>
      <c r="RNB18" s="6"/>
      <c r="RNC18" s="6"/>
      <c r="RNJ18" s="6"/>
      <c r="RNK18" s="6"/>
      <c r="RNR18" s="6"/>
      <c r="RNS18" s="6"/>
      <c r="RNZ18" s="6"/>
      <c r="ROA18" s="6"/>
      <c r="ROH18" s="6"/>
      <c r="ROI18" s="6"/>
      <c r="ROP18" s="6"/>
      <c r="ROQ18" s="6"/>
      <c r="ROX18" s="6"/>
      <c r="ROY18" s="6"/>
      <c r="RPF18" s="6"/>
      <c r="RPG18" s="6"/>
      <c r="RPN18" s="6"/>
      <c r="RPO18" s="6"/>
      <c r="RPV18" s="6"/>
      <c r="RPW18" s="6"/>
      <c r="RQD18" s="6"/>
      <c r="RQE18" s="6"/>
      <c r="RQL18" s="6"/>
      <c r="RQM18" s="6"/>
      <c r="RQT18" s="6"/>
      <c r="RQU18" s="6"/>
      <c r="RRB18" s="6"/>
      <c r="RRC18" s="6"/>
      <c r="RRJ18" s="6"/>
      <c r="RRK18" s="6"/>
      <c r="RRR18" s="6"/>
      <c r="RRS18" s="6"/>
      <c r="RRZ18" s="6"/>
      <c r="RSA18" s="6"/>
      <c r="RSH18" s="6"/>
      <c r="RSI18" s="6"/>
      <c r="RSP18" s="6"/>
      <c r="RSQ18" s="6"/>
      <c r="RSX18" s="6"/>
      <c r="RSY18" s="6"/>
      <c r="RTF18" s="6"/>
      <c r="RTG18" s="6"/>
      <c r="RTN18" s="6"/>
      <c r="RTO18" s="6"/>
      <c r="RTV18" s="6"/>
      <c r="RTW18" s="6"/>
      <c r="RUD18" s="6"/>
      <c r="RUE18" s="6"/>
      <c r="RUL18" s="6"/>
      <c r="RUM18" s="6"/>
      <c r="RUT18" s="6"/>
      <c r="RUU18" s="6"/>
      <c r="RVB18" s="6"/>
      <c r="RVC18" s="6"/>
      <c r="RVJ18" s="6"/>
      <c r="RVK18" s="6"/>
      <c r="RVR18" s="6"/>
      <c r="RVS18" s="6"/>
      <c r="RVZ18" s="6"/>
      <c r="RWA18" s="6"/>
      <c r="RWH18" s="6"/>
      <c r="RWI18" s="6"/>
      <c r="RWP18" s="6"/>
      <c r="RWQ18" s="6"/>
      <c r="RWX18" s="6"/>
      <c r="RWY18" s="6"/>
      <c r="RXF18" s="6"/>
      <c r="RXG18" s="6"/>
      <c r="RXN18" s="6"/>
      <c r="RXO18" s="6"/>
      <c r="RXV18" s="6"/>
      <c r="RXW18" s="6"/>
      <c r="RYD18" s="6"/>
      <c r="RYE18" s="6"/>
      <c r="RYL18" s="6"/>
      <c r="RYM18" s="6"/>
      <c r="RYT18" s="6"/>
      <c r="RYU18" s="6"/>
      <c r="RZB18" s="6"/>
      <c r="RZC18" s="6"/>
      <c r="RZJ18" s="6"/>
      <c r="RZK18" s="6"/>
      <c r="RZR18" s="6"/>
      <c r="RZS18" s="6"/>
      <c r="RZZ18" s="6"/>
      <c r="SAA18" s="6"/>
      <c r="SAH18" s="6"/>
      <c r="SAI18" s="6"/>
      <c r="SAP18" s="6"/>
      <c r="SAQ18" s="6"/>
      <c r="SAX18" s="6"/>
      <c r="SAY18" s="6"/>
      <c r="SBF18" s="6"/>
      <c r="SBG18" s="6"/>
      <c r="SBN18" s="6"/>
      <c r="SBO18" s="6"/>
      <c r="SBV18" s="6"/>
      <c r="SBW18" s="6"/>
      <c r="SCD18" s="6"/>
      <c r="SCE18" s="6"/>
      <c r="SCL18" s="6"/>
      <c r="SCM18" s="6"/>
      <c r="SCT18" s="6"/>
      <c r="SCU18" s="6"/>
      <c r="SDB18" s="6"/>
      <c r="SDC18" s="6"/>
      <c r="SDJ18" s="6"/>
      <c r="SDK18" s="6"/>
      <c r="SDR18" s="6"/>
      <c r="SDS18" s="6"/>
      <c r="SDZ18" s="6"/>
      <c r="SEA18" s="6"/>
      <c r="SEH18" s="6"/>
      <c r="SEI18" s="6"/>
      <c r="SEP18" s="6"/>
      <c r="SEQ18" s="6"/>
      <c r="SEX18" s="6"/>
      <c r="SEY18" s="6"/>
      <c r="SFF18" s="6"/>
      <c r="SFG18" s="6"/>
      <c r="SFN18" s="6"/>
      <c r="SFO18" s="6"/>
      <c r="SFV18" s="6"/>
      <c r="SFW18" s="6"/>
      <c r="SGD18" s="6"/>
      <c r="SGE18" s="6"/>
      <c r="SGL18" s="6"/>
      <c r="SGM18" s="6"/>
      <c r="SGT18" s="6"/>
      <c r="SGU18" s="6"/>
      <c r="SHB18" s="6"/>
      <c r="SHC18" s="6"/>
      <c r="SHJ18" s="6"/>
      <c r="SHK18" s="6"/>
      <c r="SHR18" s="6"/>
      <c r="SHS18" s="6"/>
      <c r="SHZ18" s="6"/>
      <c r="SIA18" s="6"/>
      <c r="SIH18" s="6"/>
      <c r="SII18" s="6"/>
      <c r="SIP18" s="6"/>
      <c r="SIQ18" s="6"/>
      <c r="SIX18" s="6"/>
      <c r="SIY18" s="6"/>
      <c r="SJF18" s="6"/>
      <c r="SJG18" s="6"/>
      <c r="SJN18" s="6"/>
      <c r="SJO18" s="6"/>
      <c r="SJV18" s="6"/>
      <c r="SJW18" s="6"/>
      <c r="SKD18" s="6"/>
      <c r="SKE18" s="6"/>
      <c r="SKL18" s="6"/>
      <c r="SKM18" s="6"/>
      <c r="SKT18" s="6"/>
      <c r="SKU18" s="6"/>
      <c r="SLB18" s="6"/>
      <c r="SLC18" s="6"/>
      <c r="SLJ18" s="6"/>
      <c r="SLK18" s="6"/>
      <c r="SLR18" s="6"/>
      <c r="SLS18" s="6"/>
      <c r="SLZ18" s="6"/>
      <c r="SMA18" s="6"/>
      <c r="SMH18" s="6"/>
      <c r="SMI18" s="6"/>
      <c r="SMP18" s="6"/>
      <c r="SMQ18" s="6"/>
      <c r="SMX18" s="6"/>
      <c r="SMY18" s="6"/>
      <c r="SNF18" s="6"/>
      <c r="SNG18" s="6"/>
      <c r="SNN18" s="6"/>
      <c r="SNO18" s="6"/>
      <c r="SNV18" s="6"/>
      <c r="SNW18" s="6"/>
      <c r="SOD18" s="6"/>
      <c r="SOE18" s="6"/>
      <c r="SOL18" s="6"/>
      <c r="SOM18" s="6"/>
      <c r="SOT18" s="6"/>
      <c r="SOU18" s="6"/>
      <c r="SPB18" s="6"/>
      <c r="SPC18" s="6"/>
      <c r="SPJ18" s="6"/>
      <c r="SPK18" s="6"/>
      <c r="SPR18" s="6"/>
      <c r="SPS18" s="6"/>
      <c r="SPZ18" s="6"/>
      <c r="SQA18" s="6"/>
      <c r="SQH18" s="6"/>
      <c r="SQI18" s="6"/>
      <c r="SQP18" s="6"/>
      <c r="SQQ18" s="6"/>
      <c r="SQX18" s="6"/>
      <c r="SQY18" s="6"/>
      <c r="SRF18" s="6"/>
      <c r="SRG18" s="6"/>
      <c r="SRN18" s="6"/>
      <c r="SRO18" s="6"/>
      <c r="SRV18" s="6"/>
      <c r="SRW18" s="6"/>
      <c r="SSD18" s="6"/>
      <c r="SSE18" s="6"/>
      <c r="SSL18" s="6"/>
      <c r="SSM18" s="6"/>
      <c r="SST18" s="6"/>
      <c r="SSU18" s="6"/>
      <c r="STB18" s="6"/>
      <c r="STC18" s="6"/>
      <c r="STJ18" s="6"/>
      <c r="STK18" s="6"/>
      <c r="STR18" s="6"/>
      <c r="STS18" s="6"/>
      <c r="STZ18" s="6"/>
      <c r="SUA18" s="6"/>
      <c r="SUH18" s="6"/>
      <c r="SUI18" s="6"/>
      <c r="SUP18" s="6"/>
      <c r="SUQ18" s="6"/>
      <c r="SUX18" s="6"/>
      <c r="SUY18" s="6"/>
      <c r="SVF18" s="6"/>
      <c r="SVG18" s="6"/>
      <c r="SVN18" s="6"/>
      <c r="SVO18" s="6"/>
      <c r="SVV18" s="6"/>
      <c r="SVW18" s="6"/>
      <c r="SWD18" s="6"/>
      <c r="SWE18" s="6"/>
      <c r="SWL18" s="6"/>
      <c r="SWM18" s="6"/>
      <c r="SWT18" s="6"/>
      <c r="SWU18" s="6"/>
      <c r="SXB18" s="6"/>
      <c r="SXC18" s="6"/>
      <c r="SXJ18" s="6"/>
      <c r="SXK18" s="6"/>
      <c r="SXR18" s="6"/>
      <c r="SXS18" s="6"/>
      <c r="SXZ18" s="6"/>
      <c r="SYA18" s="6"/>
      <c r="SYH18" s="6"/>
      <c r="SYI18" s="6"/>
      <c r="SYP18" s="6"/>
      <c r="SYQ18" s="6"/>
      <c r="SYX18" s="6"/>
      <c r="SYY18" s="6"/>
      <c r="SZF18" s="6"/>
      <c r="SZG18" s="6"/>
      <c r="SZN18" s="6"/>
      <c r="SZO18" s="6"/>
      <c r="SZV18" s="6"/>
      <c r="SZW18" s="6"/>
      <c r="TAD18" s="6"/>
      <c r="TAE18" s="6"/>
      <c r="TAL18" s="6"/>
      <c r="TAM18" s="6"/>
      <c r="TAT18" s="6"/>
      <c r="TAU18" s="6"/>
      <c r="TBB18" s="6"/>
      <c r="TBC18" s="6"/>
      <c r="TBJ18" s="6"/>
      <c r="TBK18" s="6"/>
      <c r="TBR18" s="6"/>
      <c r="TBS18" s="6"/>
      <c r="TBZ18" s="6"/>
      <c r="TCA18" s="6"/>
      <c r="TCH18" s="6"/>
      <c r="TCI18" s="6"/>
      <c r="TCP18" s="6"/>
      <c r="TCQ18" s="6"/>
      <c r="TCX18" s="6"/>
      <c r="TCY18" s="6"/>
      <c r="TDF18" s="6"/>
      <c r="TDG18" s="6"/>
      <c r="TDN18" s="6"/>
      <c r="TDO18" s="6"/>
      <c r="TDV18" s="6"/>
      <c r="TDW18" s="6"/>
      <c r="TED18" s="6"/>
      <c r="TEE18" s="6"/>
      <c r="TEL18" s="6"/>
      <c r="TEM18" s="6"/>
      <c r="TET18" s="6"/>
      <c r="TEU18" s="6"/>
      <c r="TFB18" s="6"/>
      <c r="TFC18" s="6"/>
      <c r="TFJ18" s="6"/>
      <c r="TFK18" s="6"/>
      <c r="TFR18" s="6"/>
      <c r="TFS18" s="6"/>
      <c r="TFZ18" s="6"/>
      <c r="TGA18" s="6"/>
      <c r="TGH18" s="6"/>
      <c r="TGI18" s="6"/>
      <c r="TGP18" s="6"/>
      <c r="TGQ18" s="6"/>
      <c r="TGX18" s="6"/>
      <c r="TGY18" s="6"/>
      <c r="THF18" s="6"/>
      <c r="THG18" s="6"/>
      <c r="THN18" s="6"/>
      <c r="THO18" s="6"/>
      <c r="THV18" s="6"/>
      <c r="THW18" s="6"/>
      <c r="TID18" s="6"/>
      <c r="TIE18" s="6"/>
      <c r="TIL18" s="6"/>
      <c r="TIM18" s="6"/>
      <c r="TIT18" s="6"/>
      <c r="TIU18" s="6"/>
      <c r="TJB18" s="6"/>
      <c r="TJC18" s="6"/>
      <c r="TJJ18" s="6"/>
      <c r="TJK18" s="6"/>
      <c r="TJR18" s="6"/>
      <c r="TJS18" s="6"/>
      <c r="TJZ18" s="6"/>
      <c r="TKA18" s="6"/>
      <c r="TKH18" s="6"/>
      <c r="TKI18" s="6"/>
      <c r="TKP18" s="6"/>
      <c r="TKQ18" s="6"/>
      <c r="TKX18" s="6"/>
      <c r="TKY18" s="6"/>
      <c r="TLF18" s="6"/>
      <c r="TLG18" s="6"/>
      <c r="TLN18" s="6"/>
      <c r="TLO18" s="6"/>
      <c r="TLV18" s="6"/>
      <c r="TLW18" s="6"/>
      <c r="TMD18" s="6"/>
      <c r="TME18" s="6"/>
      <c r="TML18" s="6"/>
      <c r="TMM18" s="6"/>
      <c r="TMT18" s="6"/>
      <c r="TMU18" s="6"/>
      <c r="TNB18" s="6"/>
      <c r="TNC18" s="6"/>
      <c r="TNJ18" s="6"/>
      <c r="TNK18" s="6"/>
      <c r="TNR18" s="6"/>
      <c r="TNS18" s="6"/>
      <c r="TNZ18" s="6"/>
      <c r="TOA18" s="6"/>
      <c r="TOH18" s="6"/>
      <c r="TOI18" s="6"/>
      <c r="TOP18" s="6"/>
      <c r="TOQ18" s="6"/>
      <c r="TOX18" s="6"/>
      <c r="TOY18" s="6"/>
      <c r="TPF18" s="6"/>
      <c r="TPG18" s="6"/>
      <c r="TPN18" s="6"/>
      <c r="TPO18" s="6"/>
      <c r="TPV18" s="6"/>
      <c r="TPW18" s="6"/>
      <c r="TQD18" s="6"/>
      <c r="TQE18" s="6"/>
      <c r="TQL18" s="6"/>
      <c r="TQM18" s="6"/>
      <c r="TQT18" s="6"/>
      <c r="TQU18" s="6"/>
      <c r="TRB18" s="6"/>
      <c r="TRC18" s="6"/>
      <c r="TRJ18" s="6"/>
      <c r="TRK18" s="6"/>
      <c r="TRR18" s="6"/>
      <c r="TRS18" s="6"/>
      <c r="TRZ18" s="6"/>
      <c r="TSA18" s="6"/>
      <c r="TSH18" s="6"/>
      <c r="TSI18" s="6"/>
      <c r="TSP18" s="6"/>
      <c r="TSQ18" s="6"/>
      <c r="TSX18" s="6"/>
      <c r="TSY18" s="6"/>
      <c r="TTF18" s="6"/>
      <c r="TTG18" s="6"/>
      <c r="TTN18" s="6"/>
      <c r="TTO18" s="6"/>
      <c r="TTV18" s="6"/>
      <c r="TTW18" s="6"/>
      <c r="TUD18" s="6"/>
      <c r="TUE18" s="6"/>
      <c r="TUL18" s="6"/>
      <c r="TUM18" s="6"/>
      <c r="TUT18" s="6"/>
      <c r="TUU18" s="6"/>
      <c r="TVB18" s="6"/>
      <c r="TVC18" s="6"/>
      <c r="TVJ18" s="6"/>
      <c r="TVK18" s="6"/>
      <c r="TVR18" s="6"/>
      <c r="TVS18" s="6"/>
      <c r="TVZ18" s="6"/>
      <c r="TWA18" s="6"/>
      <c r="TWH18" s="6"/>
      <c r="TWI18" s="6"/>
      <c r="TWP18" s="6"/>
      <c r="TWQ18" s="6"/>
      <c r="TWX18" s="6"/>
      <c r="TWY18" s="6"/>
      <c r="TXF18" s="6"/>
      <c r="TXG18" s="6"/>
      <c r="TXN18" s="6"/>
      <c r="TXO18" s="6"/>
      <c r="TXV18" s="6"/>
      <c r="TXW18" s="6"/>
      <c r="TYD18" s="6"/>
      <c r="TYE18" s="6"/>
      <c r="TYL18" s="6"/>
      <c r="TYM18" s="6"/>
      <c r="TYT18" s="6"/>
      <c r="TYU18" s="6"/>
      <c r="TZB18" s="6"/>
      <c r="TZC18" s="6"/>
      <c r="TZJ18" s="6"/>
      <c r="TZK18" s="6"/>
      <c r="TZR18" s="6"/>
      <c r="TZS18" s="6"/>
      <c r="TZZ18" s="6"/>
      <c r="UAA18" s="6"/>
      <c r="UAH18" s="6"/>
      <c r="UAI18" s="6"/>
      <c r="UAP18" s="6"/>
      <c r="UAQ18" s="6"/>
      <c r="UAX18" s="6"/>
      <c r="UAY18" s="6"/>
      <c r="UBF18" s="6"/>
      <c r="UBG18" s="6"/>
      <c r="UBN18" s="6"/>
      <c r="UBO18" s="6"/>
      <c r="UBV18" s="6"/>
      <c r="UBW18" s="6"/>
      <c r="UCD18" s="6"/>
      <c r="UCE18" s="6"/>
      <c r="UCL18" s="6"/>
      <c r="UCM18" s="6"/>
      <c r="UCT18" s="6"/>
      <c r="UCU18" s="6"/>
      <c r="UDB18" s="6"/>
      <c r="UDC18" s="6"/>
      <c r="UDJ18" s="6"/>
      <c r="UDK18" s="6"/>
      <c r="UDR18" s="6"/>
      <c r="UDS18" s="6"/>
      <c r="UDZ18" s="6"/>
      <c r="UEA18" s="6"/>
      <c r="UEH18" s="6"/>
      <c r="UEI18" s="6"/>
      <c r="UEP18" s="6"/>
      <c r="UEQ18" s="6"/>
      <c r="UEX18" s="6"/>
      <c r="UEY18" s="6"/>
      <c r="UFF18" s="6"/>
      <c r="UFG18" s="6"/>
      <c r="UFN18" s="6"/>
      <c r="UFO18" s="6"/>
      <c r="UFV18" s="6"/>
      <c r="UFW18" s="6"/>
      <c r="UGD18" s="6"/>
      <c r="UGE18" s="6"/>
      <c r="UGL18" s="6"/>
      <c r="UGM18" s="6"/>
      <c r="UGT18" s="6"/>
      <c r="UGU18" s="6"/>
      <c r="UHB18" s="6"/>
      <c r="UHC18" s="6"/>
      <c r="UHJ18" s="6"/>
      <c r="UHK18" s="6"/>
      <c r="UHR18" s="6"/>
      <c r="UHS18" s="6"/>
      <c r="UHZ18" s="6"/>
      <c r="UIA18" s="6"/>
      <c r="UIH18" s="6"/>
      <c r="UII18" s="6"/>
      <c r="UIP18" s="6"/>
      <c r="UIQ18" s="6"/>
      <c r="UIX18" s="6"/>
      <c r="UIY18" s="6"/>
      <c r="UJF18" s="6"/>
      <c r="UJG18" s="6"/>
      <c r="UJN18" s="6"/>
      <c r="UJO18" s="6"/>
      <c r="UJV18" s="6"/>
      <c r="UJW18" s="6"/>
      <c r="UKD18" s="6"/>
      <c r="UKE18" s="6"/>
      <c r="UKL18" s="6"/>
      <c r="UKM18" s="6"/>
      <c r="UKT18" s="6"/>
      <c r="UKU18" s="6"/>
      <c r="ULB18" s="6"/>
      <c r="ULC18" s="6"/>
      <c r="ULJ18" s="6"/>
      <c r="ULK18" s="6"/>
      <c r="ULR18" s="6"/>
      <c r="ULS18" s="6"/>
      <c r="ULZ18" s="6"/>
      <c r="UMA18" s="6"/>
      <c r="UMH18" s="6"/>
      <c r="UMI18" s="6"/>
      <c r="UMP18" s="6"/>
      <c r="UMQ18" s="6"/>
      <c r="UMX18" s="6"/>
      <c r="UMY18" s="6"/>
      <c r="UNF18" s="6"/>
      <c r="UNG18" s="6"/>
      <c r="UNN18" s="6"/>
      <c r="UNO18" s="6"/>
      <c r="UNV18" s="6"/>
      <c r="UNW18" s="6"/>
      <c r="UOD18" s="6"/>
      <c r="UOE18" s="6"/>
      <c r="UOL18" s="6"/>
      <c r="UOM18" s="6"/>
      <c r="UOT18" s="6"/>
      <c r="UOU18" s="6"/>
      <c r="UPB18" s="6"/>
      <c r="UPC18" s="6"/>
      <c r="UPJ18" s="6"/>
      <c r="UPK18" s="6"/>
      <c r="UPR18" s="6"/>
      <c r="UPS18" s="6"/>
      <c r="UPZ18" s="6"/>
      <c r="UQA18" s="6"/>
      <c r="UQH18" s="6"/>
      <c r="UQI18" s="6"/>
      <c r="UQP18" s="6"/>
      <c r="UQQ18" s="6"/>
      <c r="UQX18" s="6"/>
      <c r="UQY18" s="6"/>
      <c r="URF18" s="6"/>
      <c r="URG18" s="6"/>
      <c r="URN18" s="6"/>
      <c r="URO18" s="6"/>
      <c r="URV18" s="6"/>
      <c r="URW18" s="6"/>
      <c r="USD18" s="6"/>
      <c r="USE18" s="6"/>
      <c r="USL18" s="6"/>
      <c r="USM18" s="6"/>
      <c r="UST18" s="6"/>
      <c r="USU18" s="6"/>
      <c r="UTB18" s="6"/>
      <c r="UTC18" s="6"/>
      <c r="UTJ18" s="6"/>
      <c r="UTK18" s="6"/>
      <c r="UTR18" s="6"/>
      <c r="UTS18" s="6"/>
      <c r="UTZ18" s="6"/>
      <c r="UUA18" s="6"/>
      <c r="UUH18" s="6"/>
      <c r="UUI18" s="6"/>
      <c r="UUP18" s="6"/>
      <c r="UUQ18" s="6"/>
      <c r="UUX18" s="6"/>
      <c r="UUY18" s="6"/>
      <c r="UVF18" s="6"/>
      <c r="UVG18" s="6"/>
      <c r="UVN18" s="6"/>
      <c r="UVO18" s="6"/>
      <c r="UVV18" s="6"/>
      <c r="UVW18" s="6"/>
      <c r="UWD18" s="6"/>
      <c r="UWE18" s="6"/>
      <c r="UWL18" s="6"/>
      <c r="UWM18" s="6"/>
      <c r="UWT18" s="6"/>
      <c r="UWU18" s="6"/>
      <c r="UXB18" s="6"/>
      <c r="UXC18" s="6"/>
      <c r="UXJ18" s="6"/>
      <c r="UXK18" s="6"/>
      <c r="UXR18" s="6"/>
      <c r="UXS18" s="6"/>
      <c r="UXZ18" s="6"/>
      <c r="UYA18" s="6"/>
      <c r="UYH18" s="6"/>
      <c r="UYI18" s="6"/>
      <c r="UYP18" s="6"/>
      <c r="UYQ18" s="6"/>
      <c r="UYX18" s="6"/>
      <c r="UYY18" s="6"/>
      <c r="UZF18" s="6"/>
      <c r="UZG18" s="6"/>
      <c r="UZN18" s="6"/>
      <c r="UZO18" s="6"/>
      <c r="UZV18" s="6"/>
      <c r="UZW18" s="6"/>
      <c r="VAD18" s="6"/>
      <c r="VAE18" s="6"/>
      <c r="VAL18" s="6"/>
      <c r="VAM18" s="6"/>
      <c r="VAT18" s="6"/>
      <c r="VAU18" s="6"/>
      <c r="VBB18" s="6"/>
      <c r="VBC18" s="6"/>
      <c r="VBJ18" s="6"/>
      <c r="VBK18" s="6"/>
      <c r="VBR18" s="6"/>
      <c r="VBS18" s="6"/>
      <c r="VBZ18" s="6"/>
      <c r="VCA18" s="6"/>
      <c r="VCH18" s="6"/>
      <c r="VCI18" s="6"/>
      <c r="VCP18" s="6"/>
      <c r="VCQ18" s="6"/>
      <c r="VCX18" s="6"/>
      <c r="VCY18" s="6"/>
      <c r="VDF18" s="6"/>
      <c r="VDG18" s="6"/>
      <c r="VDN18" s="6"/>
      <c r="VDO18" s="6"/>
      <c r="VDV18" s="6"/>
      <c r="VDW18" s="6"/>
      <c r="VED18" s="6"/>
      <c r="VEE18" s="6"/>
      <c r="VEL18" s="6"/>
      <c r="VEM18" s="6"/>
      <c r="VET18" s="6"/>
      <c r="VEU18" s="6"/>
      <c r="VFB18" s="6"/>
      <c r="VFC18" s="6"/>
      <c r="VFJ18" s="6"/>
      <c r="VFK18" s="6"/>
      <c r="VFR18" s="6"/>
      <c r="VFS18" s="6"/>
      <c r="VFZ18" s="6"/>
      <c r="VGA18" s="6"/>
      <c r="VGH18" s="6"/>
      <c r="VGI18" s="6"/>
      <c r="VGP18" s="6"/>
      <c r="VGQ18" s="6"/>
      <c r="VGX18" s="6"/>
      <c r="VGY18" s="6"/>
      <c r="VHF18" s="6"/>
      <c r="VHG18" s="6"/>
      <c r="VHN18" s="6"/>
      <c r="VHO18" s="6"/>
      <c r="VHV18" s="6"/>
      <c r="VHW18" s="6"/>
      <c r="VID18" s="6"/>
      <c r="VIE18" s="6"/>
      <c r="VIL18" s="6"/>
      <c r="VIM18" s="6"/>
      <c r="VIT18" s="6"/>
      <c r="VIU18" s="6"/>
      <c r="VJB18" s="6"/>
      <c r="VJC18" s="6"/>
      <c r="VJJ18" s="6"/>
      <c r="VJK18" s="6"/>
      <c r="VJR18" s="6"/>
      <c r="VJS18" s="6"/>
      <c r="VJZ18" s="6"/>
      <c r="VKA18" s="6"/>
      <c r="VKH18" s="6"/>
      <c r="VKI18" s="6"/>
      <c r="VKP18" s="6"/>
      <c r="VKQ18" s="6"/>
      <c r="VKX18" s="6"/>
      <c r="VKY18" s="6"/>
      <c r="VLF18" s="6"/>
      <c r="VLG18" s="6"/>
      <c r="VLN18" s="6"/>
      <c r="VLO18" s="6"/>
      <c r="VLV18" s="6"/>
      <c r="VLW18" s="6"/>
      <c r="VMD18" s="6"/>
      <c r="VME18" s="6"/>
      <c r="VML18" s="6"/>
      <c r="VMM18" s="6"/>
      <c r="VMT18" s="6"/>
      <c r="VMU18" s="6"/>
      <c r="VNB18" s="6"/>
      <c r="VNC18" s="6"/>
      <c r="VNJ18" s="6"/>
      <c r="VNK18" s="6"/>
      <c r="VNR18" s="6"/>
      <c r="VNS18" s="6"/>
      <c r="VNZ18" s="6"/>
      <c r="VOA18" s="6"/>
      <c r="VOH18" s="6"/>
      <c r="VOI18" s="6"/>
      <c r="VOP18" s="6"/>
      <c r="VOQ18" s="6"/>
      <c r="VOX18" s="6"/>
      <c r="VOY18" s="6"/>
      <c r="VPF18" s="6"/>
      <c r="VPG18" s="6"/>
      <c r="VPN18" s="6"/>
      <c r="VPO18" s="6"/>
      <c r="VPV18" s="6"/>
      <c r="VPW18" s="6"/>
      <c r="VQD18" s="6"/>
      <c r="VQE18" s="6"/>
      <c r="VQL18" s="6"/>
      <c r="VQM18" s="6"/>
      <c r="VQT18" s="6"/>
      <c r="VQU18" s="6"/>
      <c r="VRB18" s="6"/>
      <c r="VRC18" s="6"/>
      <c r="VRJ18" s="6"/>
      <c r="VRK18" s="6"/>
      <c r="VRR18" s="6"/>
      <c r="VRS18" s="6"/>
      <c r="VRZ18" s="6"/>
      <c r="VSA18" s="6"/>
      <c r="VSH18" s="6"/>
      <c r="VSI18" s="6"/>
      <c r="VSP18" s="6"/>
      <c r="VSQ18" s="6"/>
      <c r="VSX18" s="6"/>
      <c r="VSY18" s="6"/>
      <c r="VTF18" s="6"/>
      <c r="VTG18" s="6"/>
      <c r="VTN18" s="6"/>
      <c r="VTO18" s="6"/>
      <c r="VTV18" s="6"/>
      <c r="VTW18" s="6"/>
      <c r="VUD18" s="6"/>
      <c r="VUE18" s="6"/>
      <c r="VUL18" s="6"/>
      <c r="VUM18" s="6"/>
      <c r="VUT18" s="6"/>
      <c r="VUU18" s="6"/>
      <c r="VVB18" s="6"/>
      <c r="VVC18" s="6"/>
      <c r="VVJ18" s="6"/>
      <c r="VVK18" s="6"/>
      <c r="VVR18" s="6"/>
      <c r="VVS18" s="6"/>
      <c r="VVZ18" s="6"/>
      <c r="VWA18" s="6"/>
      <c r="VWH18" s="6"/>
      <c r="VWI18" s="6"/>
      <c r="VWP18" s="6"/>
      <c r="VWQ18" s="6"/>
      <c r="VWX18" s="6"/>
      <c r="VWY18" s="6"/>
      <c r="VXF18" s="6"/>
      <c r="VXG18" s="6"/>
      <c r="VXN18" s="6"/>
      <c r="VXO18" s="6"/>
      <c r="VXV18" s="6"/>
      <c r="VXW18" s="6"/>
      <c r="VYD18" s="6"/>
      <c r="VYE18" s="6"/>
      <c r="VYL18" s="6"/>
      <c r="VYM18" s="6"/>
      <c r="VYT18" s="6"/>
      <c r="VYU18" s="6"/>
      <c r="VZB18" s="6"/>
      <c r="VZC18" s="6"/>
      <c r="VZJ18" s="6"/>
      <c r="VZK18" s="6"/>
      <c r="VZR18" s="6"/>
      <c r="VZS18" s="6"/>
      <c r="VZZ18" s="6"/>
      <c r="WAA18" s="6"/>
      <c r="WAH18" s="6"/>
      <c r="WAI18" s="6"/>
      <c r="WAP18" s="6"/>
      <c r="WAQ18" s="6"/>
      <c r="WAX18" s="6"/>
      <c r="WAY18" s="6"/>
      <c r="WBF18" s="6"/>
      <c r="WBG18" s="6"/>
      <c r="WBN18" s="6"/>
      <c r="WBO18" s="6"/>
      <c r="WBV18" s="6"/>
      <c r="WBW18" s="6"/>
      <c r="WCD18" s="6"/>
      <c r="WCE18" s="6"/>
      <c r="WCL18" s="6"/>
      <c r="WCM18" s="6"/>
      <c r="WCT18" s="6"/>
      <c r="WCU18" s="6"/>
      <c r="WDB18" s="6"/>
      <c r="WDC18" s="6"/>
      <c r="WDJ18" s="6"/>
      <c r="WDK18" s="6"/>
      <c r="WDR18" s="6"/>
      <c r="WDS18" s="6"/>
      <c r="WDZ18" s="6"/>
      <c r="WEA18" s="6"/>
      <c r="WEH18" s="6"/>
      <c r="WEI18" s="6"/>
      <c r="WEP18" s="6"/>
      <c r="WEQ18" s="6"/>
      <c r="WEX18" s="6"/>
      <c r="WEY18" s="6"/>
      <c r="WFF18" s="6"/>
      <c r="WFG18" s="6"/>
      <c r="WFN18" s="6"/>
      <c r="WFO18" s="6"/>
      <c r="WFV18" s="6"/>
      <c r="WFW18" s="6"/>
      <c r="WGD18" s="6"/>
      <c r="WGE18" s="6"/>
      <c r="WGL18" s="6"/>
      <c r="WGM18" s="6"/>
      <c r="WGT18" s="6"/>
      <c r="WGU18" s="6"/>
      <c r="WHB18" s="6"/>
      <c r="WHC18" s="6"/>
      <c r="WHJ18" s="6"/>
      <c r="WHK18" s="6"/>
      <c r="WHR18" s="6"/>
      <c r="WHS18" s="6"/>
      <c r="WHZ18" s="6"/>
      <c r="WIA18" s="6"/>
      <c r="WIH18" s="6"/>
      <c r="WII18" s="6"/>
      <c r="WIP18" s="6"/>
      <c r="WIQ18" s="6"/>
      <c r="WIX18" s="6"/>
      <c r="WIY18" s="6"/>
      <c r="WJF18" s="6"/>
      <c r="WJG18" s="6"/>
      <c r="WJN18" s="6"/>
      <c r="WJO18" s="6"/>
      <c r="WJV18" s="6"/>
      <c r="WJW18" s="6"/>
      <c r="WKD18" s="6"/>
      <c r="WKE18" s="6"/>
      <c r="WKL18" s="6"/>
      <c r="WKM18" s="6"/>
      <c r="WKT18" s="6"/>
      <c r="WKU18" s="6"/>
      <c r="WLB18" s="6"/>
      <c r="WLC18" s="6"/>
      <c r="WLJ18" s="6"/>
      <c r="WLK18" s="6"/>
      <c r="WLR18" s="6"/>
      <c r="WLS18" s="6"/>
      <c r="WLZ18" s="6"/>
      <c r="WMA18" s="6"/>
      <c r="WMH18" s="6"/>
      <c r="WMI18" s="6"/>
      <c r="WMP18" s="6"/>
      <c r="WMQ18" s="6"/>
      <c r="WMX18" s="6"/>
      <c r="WMY18" s="6"/>
      <c r="WNF18" s="6"/>
      <c r="WNG18" s="6"/>
      <c r="WNN18" s="6"/>
      <c r="WNO18" s="6"/>
      <c r="WNV18" s="6"/>
      <c r="WNW18" s="6"/>
      <c r="WOD18" s="6"/>
      <c r="WOE18" s="6"/>
      <c r="WOL18" s="6"/>
      <c r="WOM18" s="6"/>
      <c r="WOT18" s="6"/>
      <c r="WOU18" s="6"/>
      <c r="WPB18" s="6"/>
      <c r="WPC18" s="6"/>
      <c r="WPJ18" s="6"/>
      <c r="WPK18" s="6"/>
      <c r="WPR18" s="6"/>
      <c r="WPS18" s="6"/>
      <c r="WPZ18" s="6"/>
      <c r="WQA18" s="6"/>
      <c r="WQH18" s="6"/>
      <c r="WQI18" s="6"/>
      <c r="WQP18" s="6"/>
      <c r="WQQ18" s="6"/>
      <c r="WQX18" s="6"/>
      <c r="WQY18" s="6"/>
      <c r="WRF18" s="6"/>
      <c r="WRG18" s="6"/>
      <c r="WRN18" s="6"/>
      <c r="WRO18" s="6"/>
      <c r="WRV18" s="6"/>
      <c r="WRW18" s="6"/>
      <c r="WSD18" s="6"/>
      <c r="WSE18" s="6"/>
      <c r="WSL18" s="6"/>
      <c r="WSM18" s="6"/>
      <c r="WST18" s="6"/>
      <c r="WSU18" s="6"/>
      <c r="WTB18" s="6"/>
      <c r="WTC18" s="6"/>
      <c r="WTJ18" s="6"/>
      <c r="WTK18" s="6"/>
      <c r="WTR18" s="6"/>
      <c r="WTS18" s="6"/>
      <c r="WTZ18" s="6"/>
      <c r="WUA18" s="6"/>
      <c r="WUH18" s="6"/>
      <c r="WUI18" s="6"/>
      <c r="WUP18" s="6"/>
      <c r="WUQ18" s="6"/>
      <c r="WUX18" s="6"/>
      <c r="WUY18" s="6"/>
      <c r="WVF18" s="6"/>
      <c r="WVG18" s="6"/>
      <c r="WVN18" s="6"/>
      <c r="WVO18" s="6"/>
      <c r="WVV18" s="6"/>
      <c r="WVW18" s="6"/>
      <c r="WWD18" s="6"/>
      <c r="WWE18" s="6"/>
      <c r="WWL18" s="6"/>
      <c r="WWM18" s="6"/>
      <c r="WWT18" s="6"/>
      <c r="WWU18" s="6"/>
      <c r="WXB18" s="6"/>
      <c r="WXC18" s="6"/>
      <c r="WXJ18" s="6"/>
      <c r="WXK18" s="6"/>
      <c r="WXR18" s="6"/>
      <c r="WXS18" s="6"/>
      <c r="WXZ18" s="6"/>
      <c r="WYA18" s="6"/>
      <c r="WYH18" s="6"/>
      <c r="WYI18" s="6"/>
      <c r="WYP18" s="6"/>
      <c r="WYQ18" s="6"/>
      <c r="WYX18" s="6"/>
      <c r="WYY18" s="6"/>
      <c r="WZF18" s="6"/>
      <c r="WZG18" s="6"/>
      <c r="WZN18" s="6"/>
      <c r="WZO18" s="6"/>
      <c r="WZV18" s="6"/>
      <c r="WZW18" s="6"/>
      <c r="XAD18" s="6"/>
      <c r="XAE18" s="6"/>
      <c r="XAL18" s="6"/>
      <c r="XAM18" s="6"/>
      <c r="XAT18" s="6"/>
      <c r="XAU18" s="6"/>
      <c r="XBB18" s="6"/>
      <c r="XBC18" s="6"/>
      <c r="XBJ18" s="6"/>
      <c r="XBK18" s="6"/>
      <c r="XBR18" s="6"/>
      <c r="XBS18" s="6"/>
      <c r="XBZ18" s="6"/>
      <c r="XCA18" s="6"/>
      <c r="XCH18" s="6"/>
      <c r="XCI18" s="6"/>
      <c r="XCP18" s="6"/>
      <c r="XCQ18" s="6"/>
      <c r="XCX18" s="6"/>
      <c r="XCY18" s="6"/>
      <c r="XDF18" s="6"/>
      <c r="XDG18" s="6"/>
      <c r="XDN18" s="6"/>
      <c r="XDO18" s="6"/>
      <c r="XDV18" s="6"/>
      <c r="XDW18" s="6"/>
      <c r="XED18" s="6"/>
      <c r="XEE18" s="6"/>
      <c r="XEL18" s="6"/>
      <c r="XEM18" s="6"/>
      <c r="XET18" s="6"/>
      <c r="XEU18" s="6"/>
      <c r="XFB18" s="6"/>
      <c r="XFC18" s="6"/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825</v>
      </c>
      <c r="C19" s="11">
        <v>681131799584</v>
      </c>
      <c r="D19" t="s">
        <v>128</v>
      </c>
      <c r="E19" t="s">
        <v>826</v>
      </c>
      <c r="F19">
        <v>2</v>
      </c>
      <c r="G19" s="6">
        <v>0.87</v>
      </c>
      <c r="H19" s="6">
        <f t="shared" si="1"/>
        <v>1.74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169</v>
      </c>
      <c r="C20" s="11">
        <v>628915001907</v>
      </c>
      <c r="D20" t="s">
        <v>128</v>
      </c>
      <c r="E20" t="s">
        <v>568</v>
      </c>
      <c r="F20">
        <v>1</v>
      </c>
      <c r="G20" s="6">
        <v>1</v>
      </c>
      <c r="H20" s="6">
        <f t="shared" si="1"/>
        <v>1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298</v>
      </c>
      <c r="C21" s="11">
        <v>628915380408</v>
      </c>
      <c r="D21" t="s">
        <v>128</v>
      </c>
      <c r="E21" t="s">
        <v>605</v>
      </c>
      <c r="F21">
        <v>1</v>
      </c>
      <c r="G21" s="6">
        <v>2</v>
      </c>
      <c r="H21" s="6">
        <f t="shared" si="1"/>
        <v>2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230</v>
      </c>
      <c r="C22">
        <v>64217000024</v>
      </c>
      <c r="D22" t="s">
        <v>227</v>
      </c>
      <c r="E22" t="s">
        <v>591</v>
      </c>
      <c r="F22">
        <v>1</v>
      </c>
      <c r="G22" s="6">
        <v>3.67</v>
      </c>
      <c r="H22" s="6">
        <f t="shared" si="1"/>
        <v>3.67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496</v>
      </c>
      <c r="C23" s="11">
        <v>681131759601</v>
      </c>
      <c r="D23" t="s">
        <v>128</v>
      </c>
      <c r="E23" t="s">
        <v>452</v>
      </c>
      <c r="F23">
        <v>3</v>
      </c>
      <c r="G23" s="6">
        <v>2.68</v>
      </c>
      <c r="H23" s="6">
        <f>G23*F23</f>
        <v>8.0400000000000009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266</v>
      </c>
      <c r="C24" s="11">
        <v>628915409284</v>
      </c>
      <c r="D24" t="s">
        <v>261</v>
      </c>
      <c r="E24" t="s">
        <v>420</v>
      </c>
      <c r="F24">
        <v>1</v>
      </c>
      <c r="G24" s="6">
        <v>2.4700000000000002</v>
      </c>
      <c r="H24" s="6">
        <f t="shared" si="1"/>
        <v>2.4700000000000002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491</v>
      </c>
      <c r="C25" s="11">
        <v>894242000610</v>
      </c>
      <c r="D25" t="s">
        <v>827</v>
      </c>
      <c r="E25" t="s">
        <v>296</v>
      </c>
      <c r="F25">
        <v>1</v>
      </c>
      <c r="G25" s="6">
        <v>2.98</v>
      </c>
      <c r="H25" s="6">
        <f>G25*F25</f>
        <v>2.98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268</v>
      </c>
      <c r="C26" s="11">
        <v>4011</v>
      </c>
      <c r="D26" t="s">
        <v>269</v>
      </c>
      <c r="E26" t="s">
        <v>828</v>
      </c>
      <c r="F26">
        <v>2.89</v>
      </c>
      <c r="G26" s="6">
        <v>1.7</v>
      </c>
      <c r="H26" s="6">
        <f>G26*F26</f>
        <v>4.9130000000000003</v>
      </c>
      <c r="I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271</v>
      </c>
      <c r="C27" s="11">
        <v>4023</v>
      </c>
      <c r="D27" t="s">
        <v>12</v>
      </c>
      <c r="E27" t="s">
        <v>829</v>
      </c>
      <c r="F27">
        <v>1.0149999999999999</v>
      </c>
      <c r="G27" s="6">
        <v>6.55</v>
      </c>
      <c r="H27" s="6">
        <f>G27*F27</f>
        <v>6.6482499999999991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142</v>
      </c>
      <c r="C28" s="11">
        <v>4799</v>
      </c>
      <c r="D28" t="s">
        <v>830</v>
      </c>
      <c r="E28" t="s">
        <v>549</v>
      </c>
      <c r="F28">
        <v>1.5649999999999999</v>
      </c>
      <c r="G28" s="6">
        <v>1.7</v>
      </c>
      <c r="H28" s="6">
        <f>G28*F28</f>
        <v>2.6604999999999999</v>
      </c>
      <c r="I28" t="s">
        <v>14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197</v>
      </c>
      <c r="D29" t="s">
        <v>24</v>
      </c>
      <c r="E29" t="s">
        <v>12</v>
      </c>
      <c r="F29">
        <v>7</v>
      </c>
      <c r="G29" s="6">
        <v>0.05</v>
      </c>
      <c r="H29" s="6">
        <f>G29*F29</f>
        <v>0.35000000000000003</v>
      </c>
      <c r="I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23</v>
      </c>
      <c r="C30" s="11"/>
      <c r="D30" t="s">
        <v>12</v>
      </c>
      <c r="E30" t="s">
        <v>12</v>
      </c>
      <c r="F30" s="5">
        <v>0.05</v>
      </c>
      <c r="G30" s="6" t="s">
        <v>12</v>
      </c>
      <c r="H30" s="6">
        <v>18.170000000000002</v>
      </c>
      <c r="I30" t="s">
        <v>14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19</v>
      </c>
      <c r="C31" s="11"/>
      <c r="D31" t="s">
        <v>12</v>
      </c>
      <c r="E31" t="s">
        <v>12</v>
      </c>
      <c r="F31" s="5">
        <v>0.06</v>
      </c>
      <c r="G31" s="6" t="s">
        <v>12</v>
      </c>
      <c r="H31" s="6">
        <v>21.77</v>
      </c>
      <c r="I31" t="s">
        <v>14</v>
      </c>
    </row>
    <row r="32" spans="1:1023 1030:2047 2054:3071 3078:4095 4102:5119 5126:6143 6150:7167 7174:8191 8198:9215 9222:10239 10246:11263 11270:12287 12294:13311 13318:14335 14342:15359 15366:16383">
      <c r="H32" s="10">
        <f>SUM(H2:H31)</f>
        <v>526.00175000000036</v>
      </c>
      <c r="I32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7"/>
  <sheetViews>
    <sheetView workbookViewId="0">
      <selection activeCell="A7" sqref="A7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694</v>
      </c>
      <c r="C2" s="11">
        <v>222034918643</v>
      </c>
      <c r="D2" t="s">
        <v>693</v>
      </c>
      <c r="E2" t="s">
        <v>831</v>
      </c>
      <c r="F2">
        <v>1.8660000000000001</v>
      </c>
      <c r="G2" s="6">
        <v>9.99</v>
      </c>
      <c r="H2" s="6">
        <f t="shared" ref="H2:H15" si="0">G2*F2</f>
        <v>18.641340000000003</v>
      </c>
      <c r="I2" t="s">
        <v>14</v>
      </c>
    </row>
    <row r="3" spans="1:10">
      <c r="A3" t="s">
        <v>675</v>
      </c>
      <c r="B3" t="s">
        <v>694</v>
      </c>
      <c r="C3" s="11">
        <v>222034820120</v>
      </c>
      <c r="D3" t="s">
        <v>693</v>
      </c>
      <c r="E3" t="s">
        <v>832</v>
      </c>
      <c r="F3">
        <v>2.0139999999999998</v>
      </c>
      <c r="G3" s="6">
        <v>9.99</v>
      </c>
      <c r="H3" s="6">
        <f t="shared" si="0"/>
        <v>20.119859999999999</v>
      </c>
      <c r="I3" t="s">
        <v>14</v>
      </c>
    </row>
    <row r="4" spans="1:10">
      <c r="A4" t="s">
        <v>675</v>
      </c>
      <c r="B4" t="s">
        <v>833</v>
      </c>
      <c r="C4" s="11">
        <v>10587867</v>
      </c>
      <c r="D4" t="s">
        <v>693</v>
      </c>
      <c r="E4" t="s">
        <v>834</v>
      </c>
      <c r="F4">
        <v>1.4450000000000001</v>
      </c>
      <c r="G4" s="6">
        <v>7.61</v>
      </c>
      <c r="H4" s="6">
        <f t="shared" si="0"/>
        <v>10.996450000000001</v>
      </c>
      <c r="I4" t="s">
        <v>14</v>
      </c>
    </row>
    <row r="5" spans="1:10">
      <c r="A5" t="s">
        <v>675</v>
      </c>
      <c r="B5" t="s">
        <v>248</v>
      </c>
      <c r="C5" s="11">
        <v>63902040307</v>
      </c>
      <c r="D5" t="s">
        <v>835</v>
      </c>
      <c r="E5" t="s">
        <v>330</v>
      </c>
      <c r="F5">
        <v>1</v>
      </c>
      <c r="G5" s="6">
        <v>7.29</v>
      </c>
      <c r="H5" s="6">
        <f t="shared" si="0"/>
        <v>7.29</v>
      </c>
      <c r="I5" t="s">
        <v>14</v>
      </c>
    </row>
    <row r="6" spans="1:10">
      <c r="A6" t="s">
        <v>675</v>
      </c>
      <c r="B6" t="s">
        <v>836</v>
      </c>
      <c r="C6" s="11">
        <v>625273052558</v>
      </c>
      <c r="D6" t="s">
        <v>837</v>
      </c>
      <c r="E6" t="s">
        <v>838</v>
      </c>
      <c r="F6">
        <v>1</v>
      </c>
      <c r="G6" s="6">
        <v>23.99</v>
      </c>
      <c r="H6" s="6">
        <f t="shared" si="0"/>
        <v>23.99</v>
      </c>
      <c r="I6" t="s">
        <v>14</v>
      </c>
    </row>
    <row r="7" spans="1:10">
      <c r="A7" t="s">
        <v>675</v>
      </c>
      <c r="B7" t="s">
        <v>839</v>
      </c>
      <c r="C7" s="11">
        <v>96619915958</v>
      </c>
      <c r="D7" t="s">
        <v>693</v>
      </c>
      <c r="E7" t="s">
        <v>840</v>
      </c>
      <c r="F7">
        <v>2</v>
      </c>
      <c r="G7" s="6">
        <v>3.75</v>
      </c>
      <c r="H7" s="6">
        <f t="shared" si="0"/>
        <v>7.5</v>
      </c>
      <c r="I7" t="s">
        <v>14</v>
      </c>
    </row>
    <row r="8" spans="1:10">
      <c r="A8" t="s">
        <v>675</v>
      </c>
      <c r="B8" t="s">
        <v>709</v>
      </c>
      <c r="C8" s="11">
        <v>674526176350</v>
      </c>
      <c r="D8" t="s">
        <v>711</v>
      </c>
      <c r="E8" t="s">
        <v>712</v>
      </c>
      <c r="F8">
        <v>1</v>
      </c>
      <c r="G8" s="6">
        <v>3.49</v>
      </c>
      <c r="H8" s="6">
        <f t="shared" si="0"/>
        <v>3.49</v>
      </c>
      <c r="I8" t="s">
        <v>14</v>
      </c>
    </row>
    <row r="9" spans="1:10">
      <c r="A9" t="s">
        <v>675</v>
      </c>
      <c r="B9" t="s">
        <v>719</v>
      </c>
      <c r="C9" s="11">
        <v>741658980206</v>
      </c>
      <c r="D9" t="s">
        <v>689</v>
      </c>
      <c r="E9" t="s">
        <v>542</v>
      </c>
      <c r="F9">
        <v>1</v>
      </c>
      <c r="G9" s="6">
        <v>4.99</v>
      </c>
      <c r="H9" s="6">
        <f t="shared" si="0"/>
        <v>4.99</v>
      </c>
      <c r="I9" t="s">
        <v>14</v>
      </c>
    </row>
    <row r="10" spans="1:10">
      <c r="A10" t="s">
        <v>675</v>
      </c>
      <c r="B10" t="s">
        <v>139</v>
      </c>
      <c r="C10" s="11">
        <v>780353784283</v>
      </c>
      <c r="D10" t="s">
        <v>841</v>
      </c>
      <c r="E10" t="s">
        <v>712</v>
      </c>
      <c r="F10">
        <v>1</v>
      </c>
      <c r="G10" s="6">
        <v>6.99</v>
      </c>
      <c r="H10" s="6">
        <f t="shared" si="0"/>
        <v>6.99</v>
      </c>
      <c r="I10" t="s">
        <v>14</v>
      </c>
    </row>
    <row r="11" spans="1:10">
      <c r="A11" t="s">
        <v>675</v>
      </c>
      <c r="B11" t="s">
        <v>842</v>
      </c>
      <c r="C11" s="11" t="s">
        <v>12</v>
      </c>
      <c r="D11" t="s">
        <v>843</v>
      </c>
      <c r="E11" t="s">
        <v>354</v>
      </c>
      <c r="F11">
        <v>1</v>
      </c>
      <c r="G11" s="6">
        <v>69.989999999999995</v>
      </c>
      <c r="H11" s="6">
        <f t="shared" si="0"/>
        <v>69.989999999999995</v>
      </c>
      <c r="I11" t="s">
        <v>14</v>
      </c>
    </row>
    <row r="12" spans="1:10">
      <c r="A12" t="s">
        <v>675</v>
      </c>
      <c r="B12" t="s">
        <v>331</v>
      </c>
      <c r="C12" s="11">
        <v>691529077675</v>
      </c>
      <c r="D12" t="s">
        <v>844</v>
      </c>
      <c r="E12" t="s">
        <v>705</v>
      </c>
      <c r="F12">
        <v>1</v>
      </c>
      <c r="G12" s="6">
        <v>5.99</v>
      </c>
      <c r="H12" s="6">
        <f t="shared" si="0"/>
        <v>5.99</v>
      </c>
      <c r="I12" t="s">
        <v>14</v>
      </c>
    </row>
    <row r="13" spans="1:10">
      <c r="A13" t="s">
        <v>675</v>
      </c>
      <c r="B13" t="s">
        <v>514</v>
      </c>
      <c r="C13" s="11">
        <v>661509000702</v>
      </c>
      <c r="D13" t="s">
        <v>691</v>
      </c>
      <c r="E13" t="s">
        <v>420</v>
      </c>
      <c r="F13">
        <v>1</v>
      </c>
      <c r="G13" s="6">
        <v>4.99</v>
      </c>
      <c r="H13" s="6">
        <f t="shared" si="0"/>
        <v>4.99</v>
      </c>
      <c r="I13" t="s">
        <v>14</v>
      </c>
    </row>
    <row r="14" spans="1:10">
      <c r="A14" t="s">
        <v>675</v>
      </c>
      <c r="B14" t="s">
        <v>845</v>
      </c>
      <c r="C14" s="11">
        <v>96619366507</v>
      </c>
      <c r="D14" t="s">
        <v>693</v>
      </c>
      <c r="E14" t="s">
        <v>846</v>
      </c>
      <c r="F14">
        <v>1</v>
      </c>
      <c r="G14" s="6">
        <v>11.99</v>
      </c>
      <c r="H14" s="6">
        <f t="shared" si="0"/>
        <v>11.99</v>
      </c>
      <c r="I14" t="s">
        <v>14</v>
      </c>
    </row>
    <row r="15" spans="1:10">
      <c r="A15" t="s">
        <v>675</v>
      </c>
      <c r="B15" t="s">
        <v>268</v>
      </c>
      <c r="C15" s="11" t="s">
        <v>12</v>
      </c>
      <c r="D15" t="s">
        <v>12</v>
      </c>
      <c r="E15" t="s">
        <v>12</v>
      </c>
      <c r="F15">
        <v>2</v>
      </c>
      <c r="G15" s="6">
        <v>1.99</v>
      </c>
      <c r="H15" s="6">
        <f t="shared" si="0"/>
        <v>3.98</v>
      </c>
      <c r="I15" t="s">
        <v>14</v>
      </c>
    </row>
    <row r="16" spans="1:10">
      <c r="A16" t="s">
        <v>675</v>
      </c>
      <c r="B16" t="s">
        <v>679</v>
      </c>
      <c r="C16" s="11"/>
      <c r="D16" t="s">
        <v>12</v>
      </c>
      <c r="E16" t="s">
        <v>12</v>
      </c>
      <c r="F16" s="5" t="s">
        <v>12</v>
      </c>
      <c r="G16" s="6" t="s">
        <v>12</v>
      </c>
      <c r="H16" s="6">
        <v>11.16</v>
      </c>
      <c r="I16" t="s">
        <v>14</v>
      </c>
    </row>
    <row r="17" spans="8:9">
      <c r="H17" s="10">
        <f>SUM(H2:H16)</f>
        <v>212.10764999999998</v>
      </c>
      <c r="I17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9"/>
  <sheetViews>
    <sheetView workbookViewId="0">
      <pane ySplit="1" topLeftCell="A3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618</v>
      </c>
      <c r="C2" s="11">
        <v>628915408409</v>
      </c>
      <c r="D2" t="s">
        <v>128</v>
      </c>
      <c r="E2" t="s">
        <v>402</v>
      </c>
      <c r="F2">
        <v>2</v>
      </c>
      <c r="G2" s="6">
        <v>2.97</v>
      </c>
      <c r="H2" s="6">
        <f t="shared" ref="H2:H19" si="0">G2*F2</f>
        <v>5.94</v>
      </c>
      <c r="I2" t="s">
        <v>14</v>
      </c>
    </row>
    <row r="3" spans="1:10">
      <c r="A3" t="s">
        <v>24</v>
      </c>
      <c r="B3" t="s">
        <v>847</v>
      </c>
      <c r="C3" s="11">
        <v>66721005878</v>
      </c>
      <c r="D3" t="s">
        <v>781</v>
      </c>
      <c r="E3" t="s">
        <v>433</v>
      </c>
      <c r="F3">
        <v>2</v>
      </c>
      <c r="G3" s="6">
        <v>3.47</v>
      </c>
      <c r="H3" s="6">
        <f t="shared" si="0"/>
        <v>6.94</v>
      </c>
      <c r="I3" t="s">
        <v>14</v>
      </c>
    </row>
    <row r="4" spans="1:10">
      <c r="A4" t="s">
        <v>24</v>
      </c>
      <c r="B4" t="s">
        <v>848</v>
      </c>
      <c r="C4" s="11">
        <v>64042006420</v>
      </c>
      <c r="D4" t="s">
        <v>849</v>
      </c>
      <c r="E4" t="s">
        <v>850</v>
      </c>
      <c r="F4">
        <v>1</v>
      </c>
      <c r="G4" s="6">
        <v>2.4700000000000002</v>
      </c>
      <c r="H4" s="6">
        <f t="shared" si="0"/>
        <v>2.4700000000000002</v>
      </c>
      <c r="I4" t="s">
        <v>14</v>
      </c>
    </row>
    <row r="5" spans="1:10">
      <c r="A5" t="s">
        <v>24</v>
      </c>
      <c r="B5" t="s">
        <v>851</v>
      </c>
      <c r="C5" s="11">
        <v>34856932987</v>
      </c>
      <c r="D5" t="s">
        <v>852</v>
      </c>
      <c r="E5" t="s">
        <v>853</v>
      </c>
      <c r="F5">
        <v>1</v>
      </c>
      <c r="G5" s="6">
        <v>5.97</v>
      </c>
      <c r="H5" s="6">
        <f t="shared" si="0"/>
        <v>5.97</v>
      </c>
      <c r="I5" t="s">
        <v>14</v>
      </c>
    </row>
    <row r="6" spans="1:10">
      <c r="A6" t="s">
        <v>24</v>
      </c>
      <c r="B6" t="s">
        <v>821</v>
      </c>
      <c r="C6" s="11">
        <v>68700308093</v>
      </c>
      <c r="D6" t="s">
        <v>153</v>
      </c>
      <c r="E6" t="s">
        <v>384</v>
      </c>
      <c r="F6">
        <v>2</v>
      </c>
      <c r="G6" s="6">
        <f>4.97+0.08+0.25</f>
        <v>5.3</v>
      </c>
      <c r="H6" s="6">
        <f t="shared" si="0"/>
        <v>10.6</v>
      </c>
      <c r="I6" t="s">
        <v>14</v>
      </c>
    </row>
    <row r="7" spans="1:10">
      <c r="A7" t="s">
        <v>24</v>
      </c>
      <c r="B7" t="s">
        <v>521</v>
      </c>
      <c r="C7" s="11">
        <v>628915643138</v>
      </c>
      <c r="D7" t="s">
        <v>233</v>
      </c>
      <c r="E7" t="s">
        <v>854</v>
      </c>
      <c r="F7">
        <v>1</v>
      </c>
      <c r="G7" s="6">
        <v>8.9700000000000006</v>
      </c>
      <c r="H7" s="6">
        <f t="shared" si="0"/>
        <v>8.9700000000000006</v>
      </c>
      <c r="I7" t="s">
        <v>14</v>
      </c>
    </row>
    <row r="8" spans="1:10">
      <c r="A8" t="s">
        <v>24</v>
      </c>
      <c r="B8" t="s">
        <v>855</v>
      </c>
      <c r="C8" s="11">
        <v>628915224863</v>
      </c>
      <c r="D8" t="s">
        <v>128</v>
      </c>
      <c r="E8" t="s">
        <v>292</v>
      </c>
      <c r="F8">
        <v>1</v>
      </c>
      <c r="G8" s="6">
        <v>3.37</v>
      </c>
      <c r="H8" s="6">
        <f t="shared" si="0"/>
        <v>3.37</v>
      </c>
      <c r="I8" t="s">
        <v>14</v>
      </c>
    </row>
    <row r="9" spans="1:10">
      <c r="A9" t="s">
        <v>24</v>
      </c>
      <c r="B9" t="s">
        <v>298</v>
      </c>
      <c r="C9" s="11">
        <v>628915380408</v>
      </c>
      <c r="D9" t="s">
        <v>128</v>
      </c>
      <c r="E9" t="s">
        <v>605</v>
      </c>
      <c r="F9">
        <v>1</v>
      </c>
      <c r="G9" s="6">
        <v>2</v>
      </c>
      <c r="H9" s="6">
        <f t="shared" si="0"/>
        <v>2</v>
      </c>
      <c r="I9" t="s">
        <v>14</v>
      </c>
    </row>
    <row r="10" spans="1:10">
      <c r="A10" t="s">
        <v>24</v>
      </c>
      <c r="B10" t="s">
        <v>131</v>
      </c>
      <c r="C10" s="11">
        <v>605388925558</v>
      </c>
      <c r="D10" t="s">
        <v>128</v>
      </c>
      <c r="E10" t="s">
        <v>283</v>
      </c>
      <c r="F10">
        <v>1</v>
      </c>
      <c r="G10" s="6">
        <v>1.67</v>
      </c>
      <c r="H10" s="6">
        <f t="shared" si="0"/>
        <v>1.67</v>
      </c>
      <c r="I10" t="s">
        <v>14</v>
      </c>
    </row>
    <row r="11" spans="1:10">
      <c r="A11" t="s">
        <v>24</v>
      </c>
      <c r="B11" t="s">
        <v>481</v>
      </c>
      <c r="C11" s="11">
        <v>605388927163</v>
      </c>
      <c r="D11" t="s">
        <v>128</v>
      </c>
      <c r="E11" t="s">
        <v>287</v>
      </c>
      <c r="F11">
        <v>3</v>
      </c>
      <c r="G11" s="6">
        <v>1.37</v>
      </c>
      <c r="H11" s="6">
        <f t="shared" si="0"/>
        <v>4.1100000000000003</v>
      </c>
      <c r="I11" t="s">
        <v>14</v>
      </c>
    </row>
    <row r="12" spans="1:10">
      <c r="A12" t="s">
        <v>24</v>
      </c>
      <c r="B12" t="s">
        <v>496</v>
      </c>
      <c r="C12" s="11">
        <v>681131759601</v>
      </c>
      <c r="D12" t="s">
        <v>128</v>
      </c>
      <c r="E12" t="s">
        <v>452</v>
      </c>
      <c r="F12">
        <v>2</v>
      </c>
      <c r="G12" s="6">
        <v>2.68</v>
      </c>
      <c r="H12" s="6">
        <f t="shared" si="0"/>
        <v>5.36</v>
      </c>
      <c r="I12" t="s">
        <v>14</v>
      </c>
    </row>
    <row r="13" spans="1:10">
      <c r="A13" t="s">
        <v>24</v>
      </c>
      <c r="B13" t="s">
        <v>380</v>
      </c>
      <c r="C13" s="11">
        <v>68721022206</v>
      </c>
      <c r="D13" t="s">
        <v>819</v>
      </c>
      <c r="E13" t="s">
        <v>504</v>
      </c>
      <c r="F13">
        <v>1</v>
      </c>
      <c r="G13" s="6">
        <v>2.44</v>
      </c>
      <c r="H13" s="6">
        <f t="shared" si="0"/>
        <v>2.44</v>
      </c>
      <c r="I13" t="s">
        <v>14</v>
      </c>
    </row>
    <row r="14" spans="1:10">
      <c r="A14" t="s">
        <v>24</v>
      </c>
      <c r="B14" t="s">
        <v>144</v>
      </c>
      <c r="C14" s="11">
        <v>59600070548</v>
      </c>
      <c r="D14" t="s">
        <v>663</v>
      </c>
      <c r="E14" t="s">
        <v>286</v>
      </c>
      <c r="F14">
        <v>1</v>
      </c>
      <c r="G14" s="6">
        <f xml:space="preserve"> 1.47+0.08+0.25</f>
        <v>1.8</v>
      </c>
      <c r="H14" s="6">
        <f t="shared" si="0"/>
        <v>1.8</v>
      </c>
      <c r="I14" t="s">
        <v>14</v>
      </c>
    </row>
    <row r="15" spans="1:10">
      <c r="A15" t="s">
        <v>24</v>
      </c>
      <c r="B15" t="s">
        <v>566</v>
      </c>
      <c r="C15" s="11">
        <v>605388881311</v>
      </c>
      <c r="D15" t="s">
        <v>128</v>
      </c>
      <c r="E15" t="s">
        <v>290</v>
      </c>
      <c r="F15">
        <v>1</v>
      </c>
      <c r="G15" s="6">
        <v>1</v>
      </c>
      <c r="H15" s="6">
        <f t="shared" si="0"/>
        <v>1</v>
      </c>
      <c r="I15" t="s">
        <v>14</v>
      </c>
    </row>
    <row r="16" spans="1:10">
      <c r="A16" t="s">
        <v>24</v>
      </c>
      <c r="B16" t="s">
        <v>856</v>
      </c>
      <c r="C16" s="11">
        <v>620584336489</v>
      </c>
      <c r="D16" t="s">
        <v>857</v>
      </c>
      <c r="E16" t="s">
        <v>858</v>
      </c>
      <c r="F16">
        <v>1</v>
      </c>
      <c r="G16" s="6">
        <v>15.97</v>
      </c>
      <c r="H16" s="6">
        <f t="shared" si="0"/>
        <v>15.97</v>
      </c>
      <c r="I16" t="s">
        <v>14</v>
      </c>
    </row>
    <row r="17" spans="1:9">
      <c r="A17" t="s">
        <v>24</v>
      </c>
      <c r="B17" t="s">
        <v>856</v>
      </c>
      <c r="C17" s="11">
        <v>629037120736</v>
      </c>
      <c r="D17" t="s">
        <v>859</v>
      </c>
      <c r="E17" t="s">
        <v>860</v>
      </c>
      <c r="F17">
        <v>1</v>
      </c>
      <c r="G17" s="6">
        <v>19.97</v>
      </c>
      <c r="H17" s="6">
        <f t="shared" si="0"/>
        <v>19.97</v>
      </c>
      <c r="I17" t="s">
        <v>14</v>
      </c>
    </row>
    <row r="18" spans="1:9">
      <c r="A18" t="s">
        <v>24</v>
      </c>
      <c r="B18" t="s">
        <v>135</v>
      </c>
      <c r="C18" s="11">
        <v>4076</v>
      </c>
      <c r="D18" t="s">
        <v>275</v>
      </c>
      <c r="E18" t="s">
        <v>12</v>
      </c>
      <c r="F18">
        <v>1</v>
      </c>
      <c r="G18" s="6">
        <v>1.67</v>
      </c>
      <c r="H18" s="6">
        <f t="shared" si="0"/>
        <v>1.67</v>
      </c>
      <c r="I18" t="s">
        <v>14</v>
      </c>
    </row>
    <row r="19" spans="1:9">
      <c r="A19" t="s">
        <v>24</v>
      </c>
      <c r="B19" t="s">
        <v>197</v>
      </c>
      <c r="D19" t="s">
        <v>24</v>
      </c>
      <c r="E19" t="s">
        <v>12</v>
      </c>
      <c r="F19">
        <v>4</v>
      </c>
      <c r="G19" s="6">
        <v>0.05</v>
      </c>
      <c r="H19" s="6">
        <f t="shared" si="0"/>
        <v>0.2</v>
      </c>
      <c r="I19" t="s">
        <v>14</v>
      </c>
    </row>
    <row r="20" spans="1:9">
      <c r="A20" t="s">
        <v>24</v>
      </c>
      <c r="B20" t="s">
        <v>23</v>
      </c>
      <c r="C20" s="11"/>
      <c r="D20" t="s">
        <v>12</v>
      </c>
      <c r="E20" t="s">
        <v>12</v>
      </c>
      <c r="F20" s="5">
        <v>0.05</v>
      </c>
      <c r="G20" s="6" t="s">
        <v>12</v>
      </c>
      <c r="H20" s="6">
        <v>2.48</v>
      </c>
      <c r="I20" t="s">
        <v>14</v>
      </c>
    </row>
    <row r="21" spans="1:9">
      <c r="A21" t="s">
        <v>24</v>
      </c>
      <c r="B21" t="s">
        <v>19</v>
      </c>
      <c r="C21" s="11"/>
      <c r="D21" t="s">
        <v>12</v>
      </c>
      <c r="E21" t="s">
        <v>12</v>
      </c>
      <c r="F21" s="5">
        <v>0.06</v>
      </c>
      <c r="G21" s="6" t="s">
        <v>12</v>
      </c>
      <c r="H21" s="6">
        <v>2.61</v>
      </c>
      <c r="I21" t="s">
        <v>14</v>
      </c>
    </row>
    <row r="22" spans="1:9">
      <c r="H22" s="10">
        <f>SUM(H2:H21)</f>
        <v>105.54</v>
      </c>
      <c r="I22" s="28"/>
    </row>
    <row r="24" spans="1:9">
      <c r="A24" t="s">
        <v>551</v>
      </c>
      <c r="B24" t="s">
        <v>496</v>
      </c>
      <c r="C24">
        <v>57197605914</v>
      </c>
      <c r="D24" t="s">
        <v>552</v>
      </c>
      <c r="E24" t="s">
        <v>452</v>
      </c>
      <c r="F24">
        <v>8</v>
      </c>
      <c r="G24" s="6">
        <v>1.88</v>
      </c>
      <c r="H24" s="6">
        <f>G24*F24</f>
        <v>15.04</v>
      </c>
      <c r="I24" t="s">
        <v>14</v>
      </c>
    </row>
    <row r="25" spans="1:9">
      <c r="A25" t="s">
        <v>551</v>
      </c>
      <c r="B25" t="s">
        <v>258</v>
      </c>
      <c r="C25" s="11">
        <v>201778008667</v>
      </c>
      <c r="D25" t="s">
        <v>551</v>
      </c>
      <c r="E25" t="s">
        <v>861</v>
      </c>
      <c r="F25">
        <v>1.3220000000000001</v>
      </c>
      <c r="G25" s="6">
        <v>6.55</v>
      </c>
      <c r="H25" s="6">
        <f>G25*F25</f>
        <v>8.6591000000000005</v>
      </c>
      <c r="I25" t="s">
        <v>14</v>
      </c>
    </row>
    <row r="26" spans="1:9">
      <c r="A26" t="s">
        <v>551</v>
      </c>
      <c r="B26" t="s">
        <v>258</v>
      </c>
      <c r="C26" s="11">
        <v>201778013074</v>
      </c>
      <c r="D26" t="s">
        <v>551</v>
      </c>
      <c r="E26" t="s">
        <v>862</v>
      </c>
      <c r="F26">
        <v>1.996</v>
      </c>
      <c r="G26" s="6">
        <v>6.55</v>
      </c>
      <c r="H26" s="6">
        <f>G26*F26</f>
        <v>13.0738</v>
      </c>
      <c r="I26" t="s">
        <v>14</v>
      </c>
    </row>
    <row r="27" spans="1:9">
      <c r="A27" t="s">
        <v>551</v>
      </c>
      <c r="B27" t="s">
        <v>258</v>
      </c>
      <c r="C27" s="11">
        <v>201778011209</v>
      </c>
      <c r="D27" t="s">
        <v>551</v>
      </c>
      <c r="E27" t="s">
        <v>863</v>
      </c>
      <c r="F27">
        <v>1.71</v>
      </c>
      <c r="G27" s="6">
        <v>6.55</v>
      </c>
      <c r="H27" s="6">
        <f>G27*F27</f>
        <v>11.2005</v>
      </c>
      <c r="I27" t="s">
        <v>14</v>
      </c>
    </row>
    <row r="28" spans="1:9">
      <c r="A28" t="s">
        <v>551</v>
      </c>
      <c r="B28" t="s">
        <v>197</v>
      </c>
      <c r="D28" t="s">
        <v>551</v>
      </c>
      <c r="E28" t="s">
        <v>12</v>
      </c>
      <c r="F28">
        <v>1</v>
      </c>
      <c r="G28" s="6">
        <v>0.05</v>
      </c>
      <c r="H28" s="6">
        <f>G28*F28</f>
        <v>0.05</v>
      </c>
      <c r="I28" t="s">
        <v>14</v>
      </c>
    </row>
    <row r="29" spans="1:9">
      <c r="A29" t="s">
        <v>551</v>
      </c>
      <c r="B29" t="s">
        <v>23</v>
      </c>
      <c r="C29" s="11"/>
      <c r="D29" t="s">
        <v>12</v>
      </c>
      <c r="E29" t="s">
        <v>12</v>
      </c>
      <c r="F29" s="5">
        <v>0.05</v>
      </c>
      <c r="G29" s="6" t="s">
        <v>12</v>
      </c>
      <c r="H29" s="6">
        <v>0</v>
      </c>
      <c r="I29" t="s">
        <v>14</v>
      </c>
    </row>
    <row r="30" spans="1:9">
      <c r="A30" t="s">
        <v>551</v>
      </c>
      <c r="B30" t="s">
        <v>19</v>
      </c>
      <c r="C30" s="11"/>
      <c r="D30" t="s">
        <v>12</v>
      </c>
      <c r="E30" t="s">
        <v>12</v>
      </c>
      <c r="F30" s="5">
        <v>0.06</v>
      </c>
      <c r="G30" s="6" t="s">
        <v>12</v>
      </c>
      <c r="H30" s="6">
        <v>0</v>
      </c>
      <c r="I30" t="s">
        <v>14</v>
      </c>
    </row>
    <row r="31" spans="1:9">
      <c r="H31" s="10">
        <f>SUM(H24:H30)</f>
        <v>48.023399999999995</v>
      </c>
      <c r="I31" s="28"/>
    </row>
    <row r="33" spans="1:9">
      <c r="A33" t="s">
        <v>864</v>
      </c>
      <c r="B33" t="s">
        <v>865</v>
      </c>
      <c r="C33" s="11">
        <v>667888123865</v>
      </c>
      <c r="D33" t="s">
        <v>866</v>
      </c>
      <c r="E33" t="s">
        <v>867</v>
      </c>
      <c r="F33">
        <v>2</v>
      </c>
      <c r="G33" s="6">
        <v>0.5</v>
      </c>
      <c r="H33" s="6">
        <f t="shared" ref="H33:H58" si="1">G33*F33</f>
        <v>1</v>
      </c>
      <c r="I33" t="s">
        <v>14</v>
      </c>
    </row>
    <row r="34" spans="1:9">
      <c r="A34" t="s">
        <v>864</v>
      </c>
      <c r="B34" t="s">
        <v>865</v>
      </c>
      <c r="C34">
        <v>58496352776</v>
      </c>
      <c r="D34" t="s">
        <v>403</v>
      </c>
      <c r="E34" t="s">
        <v>868</v>
      </c>
      <c r="F34">
        <v>3</v>
      </c>
      <c r="G34" s="6">
        <v>0.82</v>
      </c>
      <c r="H34" s="6">
        <f t="shared" si="1"/>
        <v>2.46</v>
      </c>
      <c r="I34" t="s">
        <v>14</v>
      </c>
    </row>
    <row r="35" spans="1:9">
      <c r="A35" t="s">
        <v>864</v>
      </c>
      <c r="B35" t="s">
        <v>869</v>
      </c>
      <c r="C35">
        <v>62020000002</v>
      </c>
      <c r="D35" t="s">
        <v>870</v>
      </c>
      <c r="E35" t="s">
        <v>871</v>
      </c>
      <c r="F35">
        <v>1</v>
      </c>
      <c r="G35" s="6">
        <v>1.25</v>
      </c>
      <c r="H35" s="6">
        <f t="shared" si="1"/>
        <v>1.25</v>
      </c>
      <c r="I35" t="s">
        <v>14</v>
      </c>
    </row>
    <row r="36" spans="1:9">
      <c r="A36" t="s">
        <v>864</v>
      </c>
      <c r="B36" t="s">
        <v>872</v>
      </c>
      <c r="C36" s="11">
        <v>667888317691</v>
      </c>
      <c r="D36" t="s">
        <v>873</v>
      </c>
      <c r="E36" s="1" t="s">
        <v>874</v>
      </c>
      <c r="F36">
        <v>1</v>
      </c>
      <c r="G36" s="6">
        <v>3.5</v>
      </c>
      <c r="H36" s="6">
        <f t="shared" si="1"/>
        <v>3.5</v>
      </c>
      <c r="I36" t="s">
        <v>14</v>
      </c>
    </row>
    <row r="37" spans="1:9">
      <c r="A37" t="s">
        <v>864</v>
      </c>
      <c r="B37" t="s">
        <v>875</v>
      </c>
      <c r="C37" s="11">
        <v>667888092611</v>
      </c>
      <c r="D37" t="s">
        <v>873</v>
      </c>
      <c r="E37" s="1" t="s">
        <v>874</v>
      </c>
      <c r="F37">
        <v>1</v>
      </c>
      <c r="G37" s="6">
        <v>3.5</v>
      </c>
      <c r="H37" s="6">
        <f t="shared" si="1"/>
        <v>3.5</v>
      </c>
      <c r="I37" t="s">
        <v>14</v>
      </c>
    </row>
    <row r="38" spans="1:9">
      <c r="A38" t="s">
        <v>864</v>
      </c>
      <c r="B38" t="s">
        <v>875</v>
      </c>
      <c r="C38" s="11">
        <v>667888187638</v>
      </c>
      <c r="D38" t="s">
        <v>873</v>
      </c>
      <c r="E38" s="1" t="s">
        <v>876</v>
      </c>
      <c r="F38">
        <v>1</v>
      </c>
      <c r="G38" s="6">
        <v>4</v>
      </c>
      <c r="H38" s="6">
        <f t="shared" si="1"/>
        <v>4</v>
      </c>
      <c r="I38" t="s">
        <v>14</v>
      </c>
    </row>
    <row r="39" spans="1:9">
      <c r="A39" t="s">
        <v>864</v>
      </c>
      <c r="B39" t="s">
        <v>877</v>
      </c>
      <c r="C39" s="11">
        <v>667888211357</v>
      </c>
      <c r="D39" t="s">
        <v>873</v>
      </c>
      <c r="E39" s="12" t="s">
        <v>878</v>
      </c>
      <c r="F39">
        <v>1</v>
      </c>
      <c r="G39" s="6">
        <v>3.5</v>
      </c>
      <c r="H39" s="6">
        <f t="shared" si="1"/>
        <v>3.5</v>
      </c>
      <c r="I39" t="s">
        <v>14</v>
      </c>
    </row>
    <row r="40" spans="1:9">
      <c r="A40" t="s">
        <v>864</v>
      </c>
      <c r="B40" t="s">
        <v>879</v>
      </c>
      <c r="C40" s="11">
        <v>667888210282</v>
      </c>
      <c r="D40" t="s">
        <v>873</v>
      </c>
      <c r="E40" s="12" t="s">
        <v>880</v>
      </c>
      <c r="F40">
        <v>1</v>
      </c>
      <c r="G40" s="6">
        <v>4</v>
      </c>
      <c r="H40" s="6">
        <f t="shared" si="1"/>
        <v>4</v>
      </c>
      <c r="I40" t="s">
        <v>14</v>
      </c>
    </row>
    <row r="41" spans="1:9">
      <c r="A41" t="s">
        <v>864</v>
      </c>
      <c r="B41" t="s">
        <v>881</v>
      </c>
      <c r="C41" s="11">
        <v>667888207206</v>
      </c>
      <c r="D41" t="s">
        <v>873</v>
      </c>
      <c r="E41" t="s">
        <v>12</v>
      </c>
      <c r="F41">
        <v>1</v>
      </c>
      <c r="G41" s="6">
        <v>3</v>
      </c>
      <c r="H41" s="6">
        <f t="shared" si="1"/>
        <v>3</v>
      </c>
      <c r="I41" t="s">
        <v>14</v>
      </c>
    </row>
    <row r="42" spans="1:9">
      <c r="A42" t="s">
        <v>864</v>
      </c>
      <c r="B42" t="s">
        <v>882</v>
      </c>
      <c r="C42" s="11">
        <v>667888174201</v>
      </c>
      <c r="D42" t="s">
        <v>873</v>
      </c>
      <c r="E42" t="s">
        <v>12</v>
      </c>
      <c r="F42">
        <v>1</v>
      </c>
      <c r="G42" s="6">
        <v>1.25</v>
      </c>
      <c r="H42" s="6">
        <f t="shared" si="1"/>
        <v>1.25</v>
      </c>
      <c r="I42" t="s">
        <v>14</v>
      </c>
    </row>
    <row r="43" spans="1:9">
      <c r="A43" t="s">
        <v>864</v>
      </c>
      <c r="B43" t="s">
        <v>883</v>
      </c>
      <c r="C43" s="11">
        <v>667888345625</v>
      </c>
      <c r="D43" t="s">
        <v>873</v>
      </c>
      <c r="E43" t="s">
        <v>12</v>
      </c>
      <c r="F43">
        <v>1</v>
      </c>
      <c r="G43" s="6">
        <v>3.5</v>
      </c>
      <c r="H43" s="6">
        <f t="shared" si="1"/>
        <v>3.5</v>
      </c>
      <c r="I43" t="s">
        <v>14</v>
      </c>
    </row>
    <row r="44" spans="1:9">
      <c r="A44" t="s">
        <v>864</v>
      </c>
      <c r="B44" t="s">
        <v>884</v>
      </c>
      <c r="C44" s="11">
        <v>667888314225</v>
      </c>
      <c r="D44" t="s">
        <v>873</v>
      </c>
      <c r="E44" t="s">
        <v>12</v>
      </c>
      <c r="F44">
        <v>1</v>
      </c>
      <c r="G44" s="6">
        <v>3</v>
      </c>
      <c r="H44" s="6">
        <f t="shared" si="1"/>
        <v>3</v>
      </c>
      <c r="I44" t="s">
        <v>14</v>
      </c>
    </row>
    <row r="45" spans="1:9">
      <c r="A45" t="s">
        <v>864</v>
      </c>
      <c r="B45" t="s">
        <v>885</v>
      </c>
      <c r="C45" s="11">
        <v>667888320028</v>
      </c>
      <c r="D45" t="s">
        <v>873</v>
      </c>
      <c r="E45" t="s">
        <v>12</v>
      </c>
      <c r="F45">
        <v>3</v>
      </c>
      <c r="G45" s="6">
        <v>3</v>
      </c>
      <c r="H45" s="6">
        <f t="shared" si="1"/>
        <v>9</v>
      </c>
      <c r="I45" t="s">
        <v>14</v>
      </c>
    </row>
    <row r="46" spans="1:9">
      <c r="A46" t="s">
        <v>864</v>
      </c>
      <c r="B46" t="s">
        <v>886</v>
      </c>
      <c r="C46" s="11">
        <v>667888209736</v>
      </c>
      <c r="D46" t="s">
        <v>873</v>
      </c>
      <c r="E46" t="s">
        <v>12</v>
      </c>
      <c r="F46">
        <v>1</v>
      </c>
      <c r="G46" s="6">
        <v>4</v>
      </c>
      <c r="H46" s="6">
        <f t="shared" si="1"/>
        <v>4</v>
      </c>
      <c r="I46" t="s">
        <v>14</v>
      </c>
    </row>
    <row r="47" spans="1:9">
      <c r="A47" t="s">
        <v>864</v>
      </c>
      <c r="B47" t="s">
        <v>887</v>
      </c>
      <c r="C47" s="11">
        <v>667888026616</v>
      </c>
      <c r="D47" t="s">
        <v>873</v>
      </c>
      <c r="E47" t="s">
        <v>12</v>
      </c>
      <c r="F47">
        <v>2</v>
      </c>
      <c r="G47" s="6">
        <v>2</v>
      </c>
      <c r="H47" s="6">
        <f t="shared" si="1"/>
        <v>4</v>
      </c>
      <c r="I47" t="s">
        <v>14</v>
      </c>
    </row>
    <row r="48" spans="1:9">
      <c r="A48" t="s">
        <v>864</v>
      </c>
      <c r="B48" t="s">
        <v>886</v>
      </c>
      <c r="C48" s="11">
        <v>667888026487</v>
      </c>
      <c r="D48" t="s">
        <v>873</v>
      </c>
      <c r="E48" t="s">
        <v>12</v>
      </c>
      <c r="F48">
        <v>1</v>
      </c>
      <c r="G48" s="6">
        <v>1.5</v>
      </c>
      <c r="H48" s="6">
        <f t="shared" si="1"/>
        <v>1.5</v>
      </c>
      <c r="I48" t="s">
        <v>14</v>
      </c>
    </row>
    <row r="49" spans="1:9">
      <c r="A49" t="s">
        <v>864</v>
      </c>
      <c r="B49" t="s">
        <v>888</v>
      </c>
      <c r="C49" s="11">
        <v>667888314324</v>
      </c>
      <c r="D49" t="s">
        <v>873</v>
      </c>
      <c r="E49" t="s">
        <v>12</v>
      </c>
      <c r="F49">
        <v>1</v>
      </c>
      <c r="G49" s="6">
        <v>4</v>
      </c>
      <c r="H49" s="6">
        <f t="shared" si="1"/>
        <v>4</v>
      </c>
      <c r="I49" t="s">
        <v>14</v>
      </c>
    </row>
    <row r="50" spans="1:9">
      <c r="A50" t="s">
        <v>864</v>
      </c>
      <c r="B50" t="s">
        <v>889</v>
      </c>
      <c r="C50" s="11">
        <v>667888314683</v>
      </c>
      <c r="D50" t="s">
        <v>873</v>
      </c>
      <c r="E50" t="s">
        <v>12</v>
      </c>
      <c r="F50">
        <v>1</v>
      </c>
      <c r="G50" s="6">
        <v>3</v>
      </c>
      <c r="H50" s="6">
        <f t="shared" si="1"/>
        <v>3</v>
      </c>
      <c r="I50" t="s">
        <v>14</v>
      </c>
    </row>
    <row r="51" spans="1:9">
      <c r="A51" t="s">
        <v>864</v>
      </c>
      <c r="B51" t="s">
        <v>890</v>
      </c>
      <c r="C51" s="11">
        <v>667888243402</v>
      </c>
      <c r="D51" t="s">
        <v>873</v>
      </c>
      <c r="E51" t="s">
        <v>12</v>
      </c>
      <c r="F51">
        <v>2</v>
      </c>
      <c r="G51" s="6">
        <v>3</v>
      </c>
      <c r="H51" s="6">
        <f t="shared" si="1"/>
        <v>6</v>
      </c>
      <c r="I51" t="s">
        <v>14</v>
      </c>
    </row>
    <row r="52" spans="1:9">
      <c r="A52" t="s">
        <v>864</v>
      </c>
      <c r="B52" t="s">
        <v>891</v>
      </c>
      <c r="C52" s="11">
        <v>667888145959</v>
      </c>
      <c r="D52" t="s">
        <v>873</v>
      </c>
      <c r="E52" t="s">
        <v>12</v>
      </c>
      <c r="F52">
        <v>2</v>
      </c>
      <c r="G52" s="6">
        <v>2.5</v>
      </c>
      <c r="H52" s="6">
        <f t="shared" si="1"/>
        <v>5</v>
      </c>
      <c r="I52" t="s">
        <v>14</v>
      </c>
    </row>
    <row r="53" spans="1:9">
      <c r="A53" t="s">
        <v>864</v>
      </c>
      <c r="B53" t="s">
        <v>877</v>
      </c>
      <c r="C53" s="11">
        <v>667888318070</v>
      </c>
      <c r="D53" t="s">
        <v>892</v>
      </c>
      <c r="E53" s="12" t="s">
        <v>893</v>
      </c>
      <c r="F53">
        <v>1</v>
      </c>
      <c r="G53" s="6">
        <v>2</v>
      </c>
      <c r="H53" s="6">
        <f t="shared" si="1"/>
        <v>2</v>
      </c>
      <c r="I53" t="s">
        <v>14</v>
      </c>
    </row>
    <row r="54" spans="1:9">
      <c r="A54" t="s">
        <v>864</v>
      </c>
      <c r="B54" t="s">
        <v>894</v>
      </c>
      <c r="C54" s="11">
        <v>667888318070</v>
      </c>
      <c r="D54" t="s">
        <v>892</v>
      </c>
      <c r="E54" s="12" t="s">
        <v>893</v>
      </c>
      <c r="F54">
        <v>1</v>
      </c>
      <c r="G54" s="6">
        <v>2</v>
      </c>
      <c r="H54" s="6">
        <f t="shared" si="1"/>
        <v>2</v>
      </c>
      <c r="I54" t="s">
        <v>14</v>
      </c>
    </row>
    <row r="55" spans="1:9">
      <c r="A55" t="s">
        <v>864</v>
      </c>
      <c r="B55" t="s">
        <v>895</v>
      </c>
      <c r="C55" s="11">
        <v>18713588241</v>
      </c>
      <c r="D55" t="s">
        <v>896</v>
      </c>
      <c r="E55" s="12" t="s">
        <v>897</v>
      </c>
      <c r="F55">
        <v>1</v>
      </c>
      <c r="G55" s="6">
        <v>4</v>
      </c>
      <c r="H55" s="6">
        <f t="shared" si="1"/>
        <v>4</v>
      </c>
      <c r="I55" t="s">
        <v>14</v>
      </c>
    </row>
    <row r="56" spans="1:9">
      <c r="A56" t="s">
        <v>864</v>
      </c>
      <c r="B56" t="s">
        <v>898</v>
      </c>
      <c r="C56" s="11">
        <v>667888110261</v>
      </c>
      <c r="D56" t="s">
        <v>899</v>
      </c>
      <c r="E56" t="s">
        <v>404</v>
      </c>
      <c r="F56">
        <v>1</v>
      </c>
      <c r="G56" s="6">
        <v>2</v>
      </c>
      <c r="H56" s="6">
        <f t="shared" si="1"/>
        <v>2</v>
      </c>
      <c r="I56" t="s">
        <v>14</v>
      </c>
    </row>
    <row r="57" spans="1:9">
      <c r="A57" t="s">
        <v>864</v>
      </c>
      <c r="B57" t="s">
        <v>900</v>
      </c>
      <c r="C57" s="11">
        <v>667888135691</v>
      </c>
      <c r="D57" t="s">
        <v>901</v>
      </c>
      <c r="E57" t="s">
        <v>12</v>
      </c>
      <c r="F57">
        <v>1</v>
      </c>
      <c r="G57" s="6">
        <v>1.5</v>
      </c>
      <c r="H57" s="6">
        <f t="shared" si="1"/>
        <v>1.5</v>
      </c>
      <c r="I57" t="s">
        <v>14</v>
      </c>
    </row>
    <row r="58" spans="1:9">
      <c r="A58" t="s">
        <v>864</v>
      </c>
      <c r="B58" t="s">
        <v>197</v>
      </c>
      <c r="D58" t="s">
        <v>551</v>
      </c>
      <c r="E58" t="s">
        <v>12</v>
      </c>
      <c r="F58">
        <v>1</v>
      </c>
      <c r="G58" s="6">
        <v>0.05</v>
      </c>
      <c r="H58" s="6">
        <f t="shared" si="1"/>
        <v>0.05</v>
      </c>
      <c r="I58" t="s">
        <v>14</v>
      </c>
    </row>
    <row r="59" spans="1:9">
      <c r="A59" t="s">
        <v>864</v>
      </c>
      <c r="B59" t="s">
        <v>23</v>
      </c>
      <c r="C59" s="11"/>
      <c r="D59" t="s">
        <v>12</v>
      </c>
      <c r="E59" t="s">
        <v>12</v>
      </c>
      <c r="F59" s="5">
        <v>0.05</v>
      </c>
      <c r="G59" s="6" t="s">
        <v>12</v>
      </c>
      <c r="H59" s="6">
        <v>4.0999999999999996</v>
      </c>
      <c r="I59" t="s">
        <v>14</v>
      </c>
    </row>
    <row r="60" spans="1:9">
      <c r="A60" t="s">
        <v>864</v>
      </c>
      <c r="B60" t="s">
        <v>19</v>
      </c>
      <c r="C60" s="11"/>
      <c r="D60" t="s">
        <v>12</v>
      </c>
      <c r="E60" t="s">
        <v>12</v>
      </c>
      <c r="F60" s="5">
        <v>0.06</v>
      </c>
      <c r="G60" s="6" t="s">
        <v>12</v>
      </c>
      <c r="H60" s="6">
        <v>4.74</v>
      </c>
      <c r="I60" t="s">
        <v>14</v>
      </c>
    </row>
    <row r="61" spans="1:9">
      <c r="H61" s="10">
        <f>SUM(H33:H60)</f>
        <v>90.85</v>
      </c>
      <c r="I61" s="28"/>
    </row>
    <row r="63" spans="1:9">
      <c r="A63" t="s">
        <v>864</v>
      </c>
      <c r="B63" t="s">
        <v>891</v>
      </c>
      <c r="C63" s="11">
        <v>667888173716</v>
      </c>
      <c r="D63" t="s">
        <v>873</v>
      </c>
      <c r="E63" t="s">
        <v>12</v>
      </c>
      <c r="F63">
        <v>1</v>
      </c>
      <c r="G63" s="6">
        <v>3</v>
      </c>
      <c r="H63" s="6">
        <f>G63*F63</f>
        <v>3</v>
      </c>
      <c r="I63" t="s">
        <v>14</v>
      </c>
    </row>
    <row r="64" spans="1:9">
      <c r="A64" t="s">
        <v>864</v>
      </c>
      <c r="B64" t="s">
        <v>875</v>
      </c>
      <c r="C64" s="11">
        <v>667888187638</v>
      </c>
      <c r="D64" t="s">
        <v>873</v>
      </c>
      <c r="E64" s="1" t="s">
        <v>876</v>
      </c>
      <c r="F64">
        <v>1</v>
      </c>
      <c r="G64" s="6">
        <v>4</v>
      </c>
      <c r="H64" s="6">
        <f>G64*F64</f>
        <v>4</v>
      </c>
      <c r="I64" t="s">
        <v>14</v>
      </c>
    </row>
    <row r="65" spans="1:9">
      <c r="A65" t="s">
        <v>864</v>
      </c>
      <c r="B65" t="s">
        <v>23</v>
      </c>
      <c r="C65" s="11"/>
      <c r="D65" t="s">
        <v>12</v>
      </c>
      <c r="E65" t="s">
        <v>12</v>
      </c>
      <c r="F65" s="5">
        <v>0.05</v>
      </c>
      <c r="G65" s="6" t="s">
        <v>12</v>
      </c>
      <c r="H65" s="6">
        <v>0.35</v>
      </c>
      <c r="I65" t="s">
        <v>14</v>
      </c>
    </row>
    <row r="66" spans="1:9">
      <c r="A66" t="s">
        <v>864</v>
      </c>
      <c r="B66" t="s">
        <v>19</v>
      </c>
      <c r="C66" s="11"/>
      <c r="D66" t="s">
        <v>12</v>
      </c>
      <c r="E66" t="s">
        <v>12</v>
      </c>
      <c r="F66" s="5">
        <v>0.06</v>
      </c>
      <c r="G66" s="6" t="s">
        <v>12</v>
      </c>
      <c r="H66" s="6">
        <v>0.42</v>
      </c>
      <c r="I66" t="s">
        <v>14</v>
      </c>
    </row>
    <row r="67" spans="1:9">
      <c r="H67" s="10">
        <f>SUM(H63:H66)</f>
        <v>7.77</v>
      </c>
      <c r="I67" s="28"/>
    </row>
    <row r="69" spans="1:9">
      <c r="H69" s="7">
        <f xml:space="preserve"> H22 + H31 + H61 + H67</f>
        <v>252.18340000000001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24.85546875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902</v>
      </c>
      <c r="B2" t="s">
        <v>903</v>
      </c>
      <c r="C2" s="11" t="s">
        <v>12</v>
      </c>
      <c r="D2" t="s">
        <v>904</v>
      </c>
      <c r="E2" t="s">
        <v>905</v>
      </c>
      <c r="F2">
        <v>1</v>
      </c>
      <c r="G2" s="6">
        <v>61.99</v>
      </c>
      <c r="H2" s="6">
        <f t="shared" ref="H2:H7" si="0">G2*F2</f>
        <v>61.99</v>
      </c>
      <c r="I2" t="s">
        <v>14</v>
      </c>
    </row>
    <row r="3" spans="1:10">
      <c r="A3" t="s">
        <v>902</v>
      </c>
      <c r="B3" t="s">
        <v>906</v>
      </c>
      <c r="C3" s="11" t="s">
        <v>12</v>
      </c>
      <c r="D3" t="s">
        <v>904</v>
      </c>
      <c r="E3" t="s">
        <v>907</v>
      </c>
      <c r="F3">
        <v>1</v>
      </c>
      <c r="G3" s="6">
        <v>0</v>
      </c>
      <c r="H3" s="6">
        <f t="shared" si="0"/>
        <v>0</v>
      </c>
      <c r="I3" t="s">
        <v>14</v>
      </c>
    </row>
    <row r="4" spans="1:10">
      <c r="A4" t="s">
        <v>902</v>
      </c>
      <c r="B4" t="s">
        <v>908</v>
      </c>
      <c r="C4" s="11" t="s">
        <v>12</v>
      </c>
      <c r="D4" t="s">
        <v>12</v>
      </c>
      <c r="E4" t="s">
        <v>907</v>
      </c>
      <c r="F4">
        <v>1</v>
      </c>
      <c r="G4" s="6">
        <v>42.99</v>
      </c>
      <c r="H4" s="6">
        <f t="shared" si="0"/>
        <v>42.99</v>
      </c>
      <c r="I4" t="s">
        <v>14</v>
      </c>
    </row>
    <row r="5" spans="1:10">
      <c r="A5" t="s">
        <v>902</v>
      </c>
      <c r="B5" t="s">
        <v>909</v>
      </c>
      <c r="C5" s="11" t="s">
        <v>12</v>
      </c>
      <c r="D5" t="s">
        <v>904</v>
      </c>
      <c r="E5" t="s">
        <v>12</v>
      </c>
      <c r="F5">
        <v>1</v>
      </c>
      <c r="G5" s="6">
        <v>189.99</v>
      </c>
      <c r="H5" s="6">
        <f t="shared" si="0"/>
        <v>189.99</v>
      </c>
      <c r="I5" t="s">
        <v>14</v>
      </c>
    </row>
    <row r="6" spans="1:10">
      <c r="A6" t="s">
        <v>902</v>
      </c>
      <c r="B6" t="s">
        <v>910</v>
      </c>
      <c r="C6" s="11" t="s">
        <v>12</v>
      </c>
      <c r="D6" t="s">
        <v>12</v>
      </c>
      <c r="E6" t="s">
        <v>12</v>
      </c>
      <c r="F6">
        <v>1</v>
      </c>
      <c r="G6" s="6">
        <f xml:space="preserve"> 3.99 + 0.25 + 5.99</f>
        <v>10.23</v>
      </c>
      <c r="H6" s="6">
        <f t="shared" si="0"/>
        <v>10.23</v>
      </c>
      <c r="I6" t="s">
        <v>14</v>
      </c>
    </row>
    <row r="7" spans="1:10">
      <c r="A7" t="s">
        <v>902</v>
      </c>
      <c r="B7" t="s">
        <v>911</v>
      </c>
      <c r="C7" s="11" t="s">
        <v>12</v>
      </c>
      <c r="D7" t="s">
        <v>12</v>
      </c>
      <c r="E7" t="s">
        <v>12</v>
      </c>
      <c r="F7">
        <v>1</v>
      </c>
      <c r="G7" s="6">
        <v>10</v>
      </c>
      <c r="H7" s="6">
        <f t="shared" si="0"/>
        <v>10</v>
      </c>
      <c r="I7" t="s">
        <v>14</v>
      </c>
    </row>
    <row r="8" spans="1:10">
      <c r="A8" t="s">
        <v>902</v>
      </c>
      <c r="B8" t="s">
        <v>23</v>
      </c>
      <c r="C8" s="11"/>
      <c r="D8" t="s">
        <v>12</v>
      </c>
      <c r="E8" t="s">
        <v>12</v>
      </c>
      <c r="F8" s="5">
        <v>0.05</v>
      </c>
      <c r="G8" s="6" t="s">
        <v>12</v>
      </c>
      <c r="H8" s="6">
        <v>15.26</v>
      </c>
      <c r="I8" t="s">
        <v>14</v>
      </c>
    </row>
    <row r="9" spans="1:10">
      <c r="A9" t="s">
        <v>902</v>
      </c>
      <c r="B9" t="s">
        <v>19</v>
      </c>
      <c r="C9" s="11"/>
      <c r="D9" t="s">
        <v>12</v>
      </c>
      <c r="E9" t="s">
        <v>12</v>
      </c>
      <c r="F9" s="5">
        <v>0.06</v>
      </c>
      <c r="G9" s="6" t="s">
        <v>12</v>
      </c>
      <c r="H9" s="6">
        <v>18.309999999999999</v>
      </c>
      <c r="I9" t="s">
        <v>14</v>
      </c>
    </row>
    <row r="10" spans="1:10">
      <c r="H10" s="10">
        <f>SUM(H2:H9)</f>
        <v>348.77000000000004</v>
      </c>
      <c r="I10" s="28"/>
    </row>
    <row r="12" spans="1:10">
      <c r="A12" t="s">
        <v>110</v>
      </c>
      <c r="B12" t="s">
        <v>912</v>
      </c>
      <c r="C12" s="11">
        <v>264167</v>
      </c>
      <c r="D12" t="s">
        <v>913</v>
      </c>
      <c r="E12" t="s">
        <v>12</v>
      </c>
      <c r="F12">
        <v>1</v>
      </c>
      <c r="G12" s="6">
        <v>14.99</v>
      </c>
      <c r="H12" s="6">
        <f>G12*F12</f>
        <v>14.99</v>
      </c>
      <c r="I12" t="s">
        <v>14</v>
      </c>
    </row>
    <row r="13" spans="1:10">
      <c r="A13" t="s">
        <v>110</v>
      </c>
      <c r="B13" t="s">
        <v>914</v>
      </c>
      <c r="C13" s="11">
        <v>805839</v>
      </c>
      <c r="D13" t="s">
        <v>915</v>
      </c>
      <c r="E13" t="s">
        <v>916</v>
      </c>
      <c r="F13">
        <v>1</v>
      </c>
      <c r="G13" s="6">
        <v>2.99</v>
      </c>
      <c r="H13" s="6">
        <f>G13*F13</f>
        <v>2.99</v>
      </c>
      <c r="I13" t="s">
        <v>14</v>
      </c>
    </row>
    <row r="14" spans="1:10">
      <c r="A14" t="s">
        <v>110</v>
      </c>
      <c r="B14" t="s">
        <v>917</v>
      </c>
      <c r="C14" s="11">
        <v>650044</v>
      </c>
      <c r="D14" t="s">
        <v>12</v>
      </c>
      <c r="E14" t="s">
        <v>12</v>
      </c>
      <c r="F14">
        <v>1</v>
      </c>
      <c r="G14" s="6">
        <v>5.99</v>
      </c>
      <c r="H14" s="6">
        <f>G14*F14</f>
        <v>5.99</v>
      </c>
      <c r="I14" t="s">
        <v>14</v>
      </c>
    </row>
    <row r="15" spans="1:10">
      <c r="A15" t="s">
        <v>110</v>
      </c>
      <c r="B15" t="s">
        <v>23</v>
      </c>
      <c r="C15" s="11"/>
      <c r="D15" t="s">
        <v>12</v>
      </c>
      <c r="E15" t="s">
        <v>12</v>
      </c>
      <c r="F15" s="5">
        <v>0.05</v>
      </c>
      <c r="G15" s="6" t="s">
        <v>12</v>
      </c>
      <c r="H15" s="6">
        <v>1.2</v>
      </c>
      <c r="I15" t="s">
        <v>14</v>
      </c>
    </row>
    <row r="16" spans="1:10">
      <c r="H16" s="10">
        <f>SUM(H12:H15)</f>
        <v>25.169999999999998</v>
      </c>
      <c r="I16" s="28"/>
    </row>
    <row r="18" spans="8:8">
      <c r="H18" s="7">
        <f xml:space="preserve"> H10 + H16</f>
        <v>373.94000000000005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FC33"/>
  <sheetViews>
    <sheetView workbookViewId="0">
      <pane ySplit="1" topLeftCell="A2" activePane="bottomLeft" state="frozen"/>
      <selection pane="bottomLeft" activeCell="C15" sqref="C15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633</v>
      </c>
      <c r="C2" s="11">
        <v>69052495233</v>
      </c>
      <c r="D2" t="s">
        <v>93</v>
      </c>
      <c r="E2" t="s">
        <v>667</v>
      </c>
      <c r="F2">
        <v>1</v>
      </c>
      <c r="G2" s="6">
        <v>16.97</v>
      </c>
      <c r="H2" s="6">
        <f>G2*F2</f>
        <v>16.97</v>
      </c>
      <c r="I2" t="s">
        <v>14</v>
      </c>
    </row>
    <row r="3" spans="1:10">
      <c r="A3" t="s">
        <v>24</v>
      </c>
      <c r="B3" t="s">
        <v>918</v>
      </c>
      <c r="C3" s="11">
        <v>69052495240</v>
      </c>
      <c r="D3" t="s">
        <v>93</v>
      </c>
      <c r="E3" t="s">
        <v>667</v>
      </c>
      <c r="F3">
        <v>1</v>
      </c>
      <c r="G3" s="6">
        <v>16.97</v>
      </c>
      <c r="H3" s="6">
        <f>G3*F3</f>
        <v>16.97</v>
      </c>
      <c r="I3" t="s">
        <v>14</v>
      </c>
    </row>
    <row r="5" spans="1:10">
      <c r="A5" t="s">
        <v>24</v>
      </c>
      <c r="B5" t="s">
        <v>919</v>
      </c>
      <c r="C5" s="11">
        <v>772890025554</v>
      </c>
      <c r="D5" t="s">
        <v>920</v>
      </c>
      <c r="E5" s="13">
        <v>6</v>
      </c>
      <c r="F5">
        <v>1</v>
      </c>
      <c r="G5" s="6">
        <v>49.97</v>
      </c>
      <c r="H5" s="6">
        <f>G5*F5</f>
        <v>49.97</v>
      </c>
      <c r="I5" t="s">
        <v>14</v>
      </c>
    </row>
    <row r="6" spans="1:10">
      <c r="A6" t="s">
        <v>24</v>
      </c>
      <c r="B6" t="s">
        <v>919</v>
      </c>
      <c r="C6" s="11">
        <v>772890023703</v>
      </c>
      <c r="D6" t="s">
        <v>921</v>
      </c>
      <c r="E6" s="13">
        <v>9</v>
      </c>
      <c r="F6">
        <v>1</v>
      </c>
      <c r="G6" s="6">
        <v>55.97</v>
      </c>
      <c r="H6" s="6">
        <f>G6*F6</f>
        <v>55.97</v>
      </c>
      <c r="I6" t="s">
        <v>14</v>
      </c>
    </row>
    <row r="7" spans="1:10">
      <c r="A7" t="s">
        <v>24</v>
      </c>
      <c r="B7" t="s">
        <v>919</v>
      </c>
      <c r="C7" s="11">
        <v>760878015536</v>
      </c>
      <c r="D7" t="s">
        <v>922</v>
      </c>
      <c r="E7" s="13">
        <v>11</v>
      </c>
      <c r="F7">
        <v>1</v>
      </c>
      <c r="G7" s="6">
        <v>59.97</v>
      </c>
      <c r="H7" s="6">
        <f>G7*F7</f>
        <v>59.97</v>
      </c>
      <c r="I7" t="s">
        <v>14</v>
      </c>
    </row>
    <row r="8" spans="1:10">
      <c r="A8" t="s">
        <v>24</v>
      </c>
      <c r="B8" t="s">
        <v>923</v>
      </c>
      <c r="C8" s="11">
        <v>699854319651</v>
      </c>
      <c r="D8" t="s">
        <v>924</v>
      </c>
      <c r="E8" s="13">
        <v>8</v>
      </c>
      <c r="F8">
        <v>1</v>
      </c>
      <c r="G8" s="6">
        <v>44.97</v>
      </c>
      <c r="H8" s="6">
        <f>G8*F8</f>
        <v>44.97</v>
      </c>
      <c r="I8" t="s">
        <v>14</v>
      </c>
    </row>
    <row r="9" spans="1:10">
      <c r="A9" t="s">
        <v>24</v>
      </c>
      <c r="B9" t="s">
        <v>925</v>
      </c>
      <c r="C9" s="11">
        <v>628722136380</v>
      </c>
      <c r="D9" t="s">
        <v>926</v>
      </c>
      <c r="E9" s="13" t="s">
        <v>927</v>
      </c>
      <c r="F9">
        <v>2</v>
      </c>
      <c r="G9" s="6">
        <v>5</v>
      </c>
      <c r="H9" s="6">
        <f>G9*F9</f>
        <v>10</v>
      </c>
      <c r="I9" t="s">
        <v>14</v>
      </c>
    </row>
    <row r="10" spans="1:10">
      <c r="A10" t="s">
        <v>24</v>
      </c>
      <c r="B10" t="s">
        <v>266</v>
      </c>
      <c r="C10" s="11">
        <v>33383900018</v>
      </c>
      <c r="D10" t="s">
        <v>928</v>
      </c>
      <c r="E10" t="s">
        <v>420</v>
      </c>
      <c r="F10">
        <v>1</v>
      </c>
      <c r="G10" s="6">
        <v>3.97</v>
      </c>
      <c r="H10" s="6">
        <f t="shared" ref="H10:H15" si="0">G10*F10</f>
        <v>3.97</v>
      </c>
      <c r="I10" t="s">
        <v>14</v>
      </c>
    </row>
    <row r="11" spans="1:10">
      <c r="A11" t="s">
        <v>24</v>
      </c>
      <c r="B11" t="s">
        <v>581</v>
      </c>
      <c r="C11" s="11">
        <v>4540</v>
      </c>
      <c r="D11" t="s">
        <v>12</v>
      </c>
      <c r="E11" t="s">
        <v>929</v>
      </c>
      <c r="F11">
        <v>0.77500000000000002</v>
      </c>
      <c r="G11" s="6">
        <v>2.8</v>
      </c>
      <c r="H11" s="6">
        <f t="shared" si="0"/>
        <v>2.17</v>
      </c>
      <c r="I11" t="s">
        <v>14</v>
      </c>
    </row>
    <row r="12" spans="1:10">
      <c r="A12" t="s">
        <v>24</v>
      </c>
      <c r="B12" t="s">
        <v>131</v>
      </c>
      <c r="C12" s="11">
        <v>605388925558</v>
      </c>
      <c r="D12" t="s">
        <v>128</v>
      </c>
      <c r="E12" t="s">
        <v>283</v>
      </c>
      <c r="F12">
        <v>1</v>
      </c>
      <c r="G12" s="6">
        <v>1.67</v>
      </c>
      <c r="H12" s="6">
        <f t="shared" si="0"/>
        <v>1.67</v>
      </c>
      <c r="I12" t="s">
        <v>14</v>
      </c>
    </row>
    <row r="13" spans="1:10">
      <c r="A13" t="s">
        <v>24</v>
      </c>
      <c r="B13" t="s">
        <v>276</v>
      </c>
      <c r="C13" s="11">
        <v>628915611816</v>
      </c>
      <c r="D13" t="s">
        <v>261</v>
      </c>
      <c r="E13" t="s">
        <v>420</v>
      </c>
      <c r="F13">
        <v>1</v>
      </c>
      <c r="G13" s="6">
        <v>3.77</v>
      </c>
      <c r="H13" s="6">
        <f t="shared" si="0"/>
        <v>3.77</v>
      </c>
      <c r="I13" t="s">
        <v>14</v>
      </c>
    </row>
    <row r="14" spans="1:10">
      <c r="A14" t="s">
        <v>24</v>
      </c>
      <c r="B14" t="s">
        <v>135</v>
      </c>
      <c r="C14" s="11">
        <v>33383651019</v>
      </c>
      <c r="D14" t="s">
        <v>592</v>
      </c>
      <c r="E14" t="s">
        <v>12</v>
      </c>
      <c r="F14">
        <v>1</v>
      </c>
      <c r="G14" s="6">
        <v>1.97</v>
      </c>
      <c r="H14" s="6">
        <f t="shared" si="0"/>
        <v>1.97</v>
      </c>
      <c r="I14" t="s">
        <v>14</v>
      </c>
    </row>
    <row r="15" spans="1:10">
      <c r="A15" t="s">
        <v>24</v>
      </c>
      <c r="B15" t="s">
        <v>550</v>
      </c>
      <c r="C15" s="11">
        <v>61120052744</v>
      </c>
      <c r="D15" t="s">
        <v>930</v>
      </c>
      <c r="E15" t="s">
        <v>573</v>
      </c>
      <c r="F15">
        <v>1</v>
      </c>
      <c r="G15" s="6">
        <v>6.97</v>
      </c>
      <c r="H15" s="6">
        <f t="shared" si="0"/>
        <v>6.97</v>
      </c>
      <c r="I15" t="s">
        <v>14</v>
      </c>
    </row>
    <row r="16" spans="1:10">
      <c r="A16" t="s">
        <v>24</v>
      </c>
      <c r="B16" t="s">
        <v>481</v>
      </c>
      <c r="C16" s="11">
        <v>605388927163</v>
      </c>
      <c r="D16" t="s">
        <v>128</v>
      </c>
      <c r="E16" t="s">
        <v>287</v>
      </c>
      <c r="F16">
        <v>4</v>
      </c>
      <c r="G16" s="6">
        <v>1.37</v>
      </c>
      <c r="H16" s="6">
        <f t="shared" ref="H16:H30" si="1">G16*F16</f>
        <v>5.48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931</v>
      </c>
      <c r="C17" s="11">
        <v>68700305245</v>
      </c>
      <c r="D17" t="s">
        <v>153</v>
      </c>
      <c r="E17" t="s">
        <v>384</v>
      </c>
      <c r="F17">
        <v>2</v>
      </c>
      <c r="G17" s="6">
        <f>4.97+0.08+0.25</f>
        <v>5.3</v>
      </c>
      <c r="H17" s="6">
        <f t="shared" si="1"/>
        <v>10.6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268</v>
      </c>
      <c r="C18" s="11">
        <v>4011</v>
      </c>
      <c r="D18" t="s">
        <v>269</v>
      </c>
      <c r="E18" t="s">
        <v>932</v>
      </c>
      <c r="F18">
        <v>2.14</v>
      </c>
      <c r="G18" s="6">
        <v>1.7</v>
      </c>
      <c r="H18" s="6">
        <f t="shared" si="1"/>
        <v>3.6379999999999999</v>
      </c>
      <c r="I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933</v>
      </c>
      <c r="C19" s="11">
        <v>28764952816</v>
      </c>
      <c r="D19" t="s">
        <v>934</v>
      </c>
      <c r="E19" t="s">
        <v>554</v>
      </c>
      <c r="F19">
        <v>1</v>
      </c>
      <c r="G19" s="6">
        <v>5.97</v>
      </c>
      <c r="H19" s="6">
        <f t="shared" si="1"/>
        <v>5.97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271</v>
      </c>
      <c r="C20" s="11">
        <v>4023</v>
      </c>
      <c r="D20" t="s">
        <v>12</v>
      </c>
      <c r="E20" t="s">
        <v>334</v>
      </c>
      <c r="F20">
        <v>1.1950000000000001</v>
      </c>
      <c r="G20" s="6">
        <v>4.34</v>
      </c>
      <c r="H20" s="6">
        <f t="shared" si="1"/>
        <v>5.1863000000000001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611</v>
      </c>
      <c r="C21" s="11">
        <v>67312005130</v>
      </c>
      <c r="D21" t="s">
        <v>609</v>
      </c>
      <c r="E21" t="s">
        <v>610</v>
      </c>
      <c r="F21">
        <v>1</v>
      </c>
      <c r="G21" s="6">
        <v>2.27</v>
      </c>
      <c r="H21" s="6">
        <f t="shared" si="1"/>
        <v>2.27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800</v>
      </c>
      <c r="C22" s="11">
        <v>83900006365</v>
      </c>
      <c r="D22" t="s">
        <v>442</v>
      </c>
      <c r="E22" t="s">
        <v>286</v>
      </c>
      <c r="F22">
        <v>2</v>
      </c>
      <c r="G22" s="6">
        <f>1.47+0.05+0.1</f>
        <v>1.62</v>
      </c>
      <c r="H22" s="6">
        <f t="shared" si="1"/>
        <v>3.24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144</v>
      </c>
      <c r="C23" s="11">
        <v>59600070548</v>
      </c>
      <c r="D23" t="s">
        <v>663</v>
      </c>
      <c r="E23" t="s">
        <v>286</v>
      </c>
      <c r="F23">
        <v>1</v>
      </c>
      <c r="G23" s="6">
        <f xml:space="preserve"> 1.47+0.08+0.25</f>
        <v>1.8</v>
      </c>
      <c r="H23" s="6">
        <f t="shared" si="1"/>
        <v>1.8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811</v>
      </c>
      <c r="C24" s="11">
        <v>68274000133</v>
      </c>
      <c r="D24" t="s">
        <v>394</v>
      </c>
      <c r="E24" t="s">
        <v>299</v>
      </c>
      <c r="F24">
        <v>1</v>
      </c>
      <c r="G24" s="6">
        <f>1.17 + 0.08 + 0.25</f>
        <v>1.5</v>
      </c>
      <c r="H24" s="6">
        <f t="shared" si="1"/>
        <v>1.5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622</v>
      </c>
      <c r="C25" s="11">
        <v>68700149009</v>
      </c>
      <c r="D25" t="s">
        <v>153</v>
      </c>
      <c r="E25" t="s">
        <v>605</v>
      </c>
      <c r="F25">
        <v>1</v>
      </c>
      <c r="G25" s="6">
        <f xml:space="preserve"> 4.98 + 0.05 + 0.1</f>
        <v>5.13</v>
      </c>
      <c r="H25" s="6">
        <f t="shared" si="1"/>
        <v>5.13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168</v>
      </c>
      <c r="C26" s="11">
        <v>68700045059</v>
      </c>
      <c r="D26" t="s">
        <v>153</v>
      </c>
      <c r="E26" t="s">
        <v>141</v>
      </c>
      <c r="F26">
        <v>2</v>
      </c>
      <c r="G26" s="6">
        <v>2.97</v>
      </c>
      <c r="H26" s="6">
        <f t="shared" si="1"/>
        <v>5.94</v>
      </c>
      <c r="I26" t="s">
        <v>14</v>
      </c>
      <c r="N26" s="6"/>
      <c r="O26" s="6"/>
      <c r="V26" s="6"/>
      <c r="W26" s="6"/>
      <c r="AD26" s="6"/>
      <c r="AE26" s="6"/>
      <c r="AL26" s="6"/>
      <c r="AM26" s="6"/>
      <c r="AT26" s="6"/>
      <c r="AU26" s="6"/>
      <c r="BB26" s="6"/>
      <c r="BC26" s="6"/>
      <c r="BJ26" s="6"/>
      <c r="BK26" s="6"/>
      <c r="BR26" s="6"/>
      <c r="BS26" s="6"/>
      <c r="BZ26" s="6"/>
      <c r="CA26" s="6"/>
      <c r="CH26" s="6"/>
      <c r="CI26" s="6"/>
      <c r="CP26" s="6"/>
      <c r="CQ26" s="6"/>
      <c r="CX26" s="6"/>
      <c r="CY26" s="6"/>
      <c r="DF26" s="6"/>
      <c r="DG26" s="6"/>
      <c r="DN26" s="6"/>
      <c r="DO26" s="6"/>
      <c r="DV26" s="6"/>
      <c r="DW26" s="6"/>
      <c r="ED26" s="6"/>
      <c r="EE26" s="6"/>
      <c r="EL26" s="6"/>
      <c r="EM26" s="6"/>
      <c r="ET26" s="6"/>
      <c r="EU26" s="6"/>
      <c r="FB26" s="6"/>
      <c r="FC26" s="6"/>
      <c r="FJ26" s="6"/>
      <c r="FK26" s="6"/>
      <c r="FR26" s="6"/>
      <c r="FS26" s="6"/>
      <c r="FZ26" s="6"/>
      <c r="GA26" s="6"/>
      <c r="GH26" s="6"/>
      <c r="GI26" s="6"/>
      <c r="GP26" s="6"/>
      <c r="GQ26" s="6"/>
      <c r="GX26" s="6"/>
      <c r="GY26" s="6"/>
      <c r="HF26" s="6"/>
      <c r="HG26" s="6"/>
      <c r="HN26" s="6"/>
      <c r="HO26" s="6"/>
      <c r="HV26" s="6"/>
      <c r="HW26" s="6"/>
      <c r="ID26" s="6"/>
      <c r="IE26" s="6"/>
      <c r="IL26" s="6"/>
      <c r="IM26" s="6"/>
      <c r="IT26" s="6"/>
      <c r="IU26" s="6"/>
      <c r="JB26" s="6"/>
      <c r="JC26" s="6"/>
      <c r="JJ26" s="6"/>
      <c r="JK26" s="6"/>
      <c r="JR26" s="6"/>
      <c r="JS26" s="6"/>
      <c r="JZ26" s="6"/>
      <c r="KA26" s="6"/>
      <c r="KH26" s="6"/>
      <c r="KI26" s="6"/>
      <c r="KP26" s="6"/>
      <c r="KQ26" s="6"/>
      <c r="KX26" s="6"/>
      <c r="KY26" s="6"/>
      <c r="LF26" s="6"/>
      <c r="LG26" s="6"/>
      <c r="LN26" s="6"/>
      <c r="LO26" s="6"/>
      <c r="LV26" s="6"/>
      <c r="LW26" s="6"/>
      <c r="MD26" s="6"/>
      <c r="ME26" s="6"/>
      <c r="ML26" s="6"/>
      <c r="MM26" s="6"/>
      <c r="MT26" s="6"/>
      <c r="MU26" s="6"/>
      <c r="NB26" s="6"/>
      <c r="NC26" s="6"/>
      <c r="NJ26" s="6"/>
      <c r="NK26" s="6"/>
      <c r="NR26" s="6"/>
      <c r="NS26" s="6"/>
      <c r="NZ26" s="6"/>
      <c r="OA26" s="6"/>
      <c r="OH26" s="6"/>
      <c r="OI26" s="6"/>
      <c r="OP26" s="6"/>
      <c r="OQ26" s="6"/>
      <c r="OX26" s="6"/>
      <c r="OY26" s="6"/>
      <c r="PF26" s="6"/>
      <c r="PG26" s="6"/>
      <c r="PN26" s="6"/>
      <c r="PO26" s="6"/>
      <c r="PV26" s="6"/>
      <c r="PW26" s="6"/>
      <c r="QD26" s="6"/>
      <c r="QE26" s="6"/>
      <c r="QL26" s="6"/>
      <c r="QM26" s="6"/>
      <c r="QT26" s="6"/>
      <c r="QU26" s="6"/>
      <c r="RB26" s="6"/>
      <c r="RC26" s="6"/>
      <c r="RJ26" s="6"/>
      <c r="RK26" s="6"/>
      <c r="RR26" s="6"/>
      <c r="RS26" s="6"/>
      <c r="RZ26" s="6"/>
      <c r="SA26" s="6"/>
      <c r="SH26" s="6"/>
      <c r="SI26" s="6"/>
      <c r="SP26" s="6"/>
      <c r="SQ26" s="6"/>
      <c r="SX26" s="6"/>
      <c r="SY26" s="6"/>
      <c r="TF26" s="6"/>
      <c r="TG26" s="6"/>
      <c r="TN26" s="6"/>
      <c r="TO26" s="6"/>
      <c r="TV26" s="6"/>
      <c r="TW26" s="6"/>
      <c r="UD26" s="6"/>
      <c r="UE26" s="6"/>
      <c r="UL26" s="6"/>
      <c r="UM26" s="6"/>
      <c r="UT26" s="6"/>
      <c r="UU26" s="6"/>
      <c r="VB26" s="6"/>
      <c r="VC26" s="6"/>
      <c r="VJ26" s="6"/>
      <c r="VK26" s="6"/>
      <c r="VR26" s="6"/>
      <c r="VS26" s="6"/>
      <c r="VZ26" s="6"/>
      <c r="WA26" s="6"/>
      <c r="WH26" s="6"/>
      <c r="WI26" s="6"/>
      <c r="WP26" s="6"/>
      <c r="WQ26" s="6"/>
      <c r="WX26" s="6"/>
      <c r="WY26" s="6"/>
      <c r="XF26" s="6"/>
      <c r="XG26" s="6"/>
      <c r="XN26" s="6"/>
      <c r="XO26" s="6"/>
      <c r="XV26" s="6"/>
      <c r="XW26" s="6"/>
      <c r="YD26" s="6"/>
      <c r="YE26" s="6"/>
      <c r="YL26" s="6"/>
      <c r="YM26" s="6"/>
      <c r="YT26" s="6"/>
      <c r="YU26" s="6"/>
      <c r="ZB26" s="6"/>
      <c r="ZC26" s="6"/>
      <c r="ZJ26" s="6"/>
      <c r="ZK26" s="6"/>
      <c r="ZR26" s="6"/>
      <c r="ZS26" s="6"/>
      <c r="ZZ26" s="6"/>
      <c r="AAA26" s="6"/>
      <c r="AAH26" s="6"/>
      <c r="AAI26" s="6"/>
      <c r="AAP26" s="6"/>
      <c r="AAQ26" s="6"/>
      <c r="AAX26" s="6"/>
      <c r="AAY26" s="6"/>
      <c r="ABF26" s="6"/>
      <c r="ABG26" s="6"/>
      <c r="ABN26" s="6"/>
      <c r="ABO26" s="6"/>
      <c r="ABV26" s="6"/>
      <c r="ABW26" s="6"/>
      <c r="ACD26" s="6"/>
      <c r="ACE26" s="6"/>
      <c r="ACL26" s="6"/>
      <c r="ACM26" s="6"/>
      <c r="ACT26" s="6"/>
      <c r="ACU26" s="6"/>
      <c r="ADB26" s="6"/>
      <c r="ADC26" s="6"/>
      <c r="ADJ26" s="6"/>
      <c r="ADK26" s="6"/>
      <c r="ADR26" s="6"/>
      <c r="ADS26" s="6"/>
      <c r="ADZ26" s="6"/>
      <c r="AEA26" s="6"/>
      <c r="AEH26" s="6"/>
      <c r="AEI26" s="6"/>
      <c r="AEP26" s="6"/>
      <c r="AEQ26" s="6"/>
      <c r="AEX26" s="6"/>
      <c r="AEY26" s="6"/>
      <c r="AFF26" s="6"/>
      <c r="AFG26" s="6"/>
      <c r="AFN26" s="6"/>
      <c r="AFO26" s="6"/>
      <c r="AFV26" s="6"/>
      <c r="AFW26" s="6"/>
      <c r="AGD26" s="6"/>
      <c r="AGE26" s="6"/>
      <c r="AGL26" s="6"/>
      <c r="AGM26" s="6"/>
      <c r="AGT26" s="6"/>
      <c r="AGU26" s="6"/>
      <c r="AHB26" s="6"/>
      <c r="AHC26" s="6"/>
      <c r="AHJ26" s="6"/>
      <c r="AHK26" s="6"/>
      <c r="AHR26" s="6"/>
      <c r="AHS26" s="6"/>
      <c r="AHZ26" s="6"/>
      <c r="AIA26" s="6"/>
      <c r="AIH26" s="6"/>
      <c r="AII26" s="6"/>
      <c r="AIP26" s="6"/>
      <c r="AIQ26" s="6"/>
      <c r="AIX26" s="6"/>
      <c r="AIY26" s="6"/>
      <c r="AJF26" s="6"/>
      <c r="AJG26" s="6"/>
      <c r="AJN26" s="6"/>
      <c r="AJO26" s="6"/>
      <c r="AJV26" s="6"/>
      <c r="AJW26" s="6"/>
      <c r="AKD26" s="6"/>
      <c r="AKE26" s="6"/>
      <c r="AKL26" s="6"/>
      <c r="AKM26" s="6"/>
      <c r="AKT26" s="6"/>
      <c r="AKU26" s="6"/>
      <c r="ALB26" s="6"/>
      <c r="ALC26" s="6"/>
      <c r="ALJ26" s="6"/>
      <c r="ALK26" s="6"/>
      <c r="ALR26" s="6"/>
      <c r="ALS26" s="6"/>
      <c r="ALZ26" s="6"/>
      <c r="AMA26" s="6"/>
      <c r="AMH26" s="6"/>
      <c r="AMI26" s="6"/>
      <c r="AMP26" s="6"/>
      <c r="AMQ26" s="6"/>
      <c r="AMX26" s="6"/>
      <c r="AMY26" s="6"/>
      <c r="ANF26" s="6"/>
      <c r="ANG26" s="6"/>
      <c r="ANN26" s="6"/>
      <c r="ANO26" s="6"/>
      <c r="ANV26" s="6"/>
      <c r="ANW26" s="6"/>
      <c r="AOD26" s="6"/>
      <c r="AOE26" s="6"/>
      <c r="AOL26" s="6"/>
      <c r="AOM26" s="6"/>
      <c r="AOT26" s="6"/>
      <c r="AOU26" s="6"/>
      <c r="APB26" s="6"/>
      <c r="APC26" s="6"/>
      <c r="APJ26" s="6"/>
      <c r="APK26" s="6"/>
      <c r="APR26" s="6"/>
      <c r="APS26" s="6"/>
      <c r="APZ26" s="6"/>
      <c r="AQA26" s="6"/>
      <c r="AQH26" s="6"/>
      <c r="AQI26" s="6"/>
      <c r="AQP26" s="6"/>
      <c r="AQQ26" s="6"/>
      <c r="AQX26" s="6"/>
      <c r="AQY26" s="6"/>
      <c r="ARF26" s="6"/>
      <c r="ARG26" s="6"/>
      <c r="ARN26" s="6"/>
      <c r="ARO26" s="6"/>
      <c r="ARV26" s="6"/>
      <c r="ARW26" s="6"/>
      <c r="ASD26" s="6"/>
      <c r="ASE26" s="6"/>
      <c r="ASL26" s="6"/>
      <c r="ASM26" s="6"/>
      <c r="AST26" s="6"/>
      <c r="ASU26" s="6"/>
      <c r="ATB26" s="6"/>
      <c r="ATC26" s="6"/>
      <c r="ATJ26" s="6"/>
      <c r="ATK26" s="6"/>
      <c r="ATR26" s="6"/>
      <c r="ATS26" s="6"/>
      <c r="ATZ26" s="6"/>
      <c r="AUA26" s="6"/>
      <c r="AUH26" s="6"/>
      <c r="AUI26" s="6"/>
      <c r="AUP26" s="6"/>
      <c r="AUQ26" s="6"/>
      <c r="AUX26" s="6"/>
      <c r="AUY26" s="6"/>
      <c r="AVF26" s="6"/>
      <c r="AVG26" s="6"/>
      <c r="AVN26" s="6"/>
      <c r="AVO26" s="6"/>
      <c r="AVV26" s="6"/>
      <c r="AVW26" s="6"/>
      <c r="AWD26" s="6"/>
      <c r="AWE26" s="6"/>
      <c r="AWL26" s="6"/>
      <c r="AWM26" s="6"/>
      <c r="AWT26" s="6"/>
      <c r="AWU26" s="6"/>
      <c r="AXB26" s="6"/>
      <c r="AXC26" s="6"/>
      <c r="AXJ26" s="6"/>
      <c r="AXK26" s="6"/>
      <c r="AXR26" s="6"/>
      <c r="AXS26" s="6"/>
      <c r="AXZ26" s="6"/>
      <c r="AYA26" s="6"/>
      <c r="AYH26" s="6"/>
      <c r="AYI26" s="6"/>
      <c r="AYP26" s="6"/>
      <c r="AYQ26" s="6"/>
      <c r="AYX26" s="6"/>
      <c r="AYY26" s="6"/>
      <c r="AZF26" s="6"/>
      <c r="AZG26" s="6"/>
      <c r="AZN26" s="6"/>
      <c r="AZO26" s="6"/>
      <c r="AZV26" s="6"/>
      <c r="AZW26" s="6"/>
      <c r="BAD26" s="6"/>
      <c r="BAE26" s="6"/>
      <c r="BAL26" s="6"/>
      <c r="BAM26" s="6"/>
      <c r="BAT26" s="6"/>
      <c r="BAU26" s="6"/>
      <c r="BBB26" s="6"/>
      <c r="BBC26" s="6"/>
      <c r="BBJ26" s="6"/>
      <c r="BBK26" s="6"/>
      <c r="BBR26" s="6"/>
      <c r="BBS26" s="6"/>
      <c r="BBZ26" s="6"/>
      <c r="BCA26" s="6"/>
      <c r="BCH26" s="6"/>
      <c r="BCI26" s="6"/>
      <c r="BCP26" s="6"/>
      <c r="BCQ26" s="6"/>
      <c r="BCX26" s="6"/>
      <c r="BCY26" s="6"/>
      <c r="BDF26" s="6"/>
      <c r="BDG26" s="6"/>
      <c r="BDN26" s="6"/>
      <c r="BDO26" s="6"/>
      <c r="BDV26" s="6"/>
      <c r="BDW26" s="6"/>
      <c r="BED26" s="6"/>
      <c r="BEE26" s="6"/>
      <c r="BEL26" s="6"/>
      <c r="BEM26" s="6"/>
      <c r="BET26" s="6"/>
      <c r="BEU26" s="6"/>
      <c r="BFB26" s="6"/>
      <c r="BFC26" s="6"/>
      <c r="BFJ26" s="6"/>
      <c r="BFK26" s="6"/>
      <c r="BFR26" s="6"/>
      <c r="BFS26" s="6"/>
      <c r="BFZ26" s="6"/>
      <c r="BGA26" s="6"/>
      <c r="BGH26" s="6"/>
      <c r="BGI26" s="6"/>
      <c r="BGP26" s="6"/>
      <c r="BGQ26" s="6"/>
      <c r="BGX26" s="6"/>
      <c r="BGY26" s="6"/>
      <c r="BHF26" s="6"/>
      <c r="BHG26" s="6"/>
      <c r="BHN26" s="6"/>
      <c r="BHO26" s="6"/>
      <c r="BHV26" s="6"/>
      <c r="BHW26" s="6"/>
      <c r="BID26" s="6"/>
      <c r="BIE26" s="6"/>
      <c r="BIL26" s="6"/>
      <c r="BIM26" s="6"/>
      <c r="BIT26" s="6"/>
      <c r="BIU26" s="6"/>
      <c r="BJB26" s="6"/>
      <c r="BJC26" s="6"/>
      <c r="BJJ26" s="6"/>
      <c r="BJK26" s="6"/>
      <c r="BJR26" s="6"/>
      <c r="BJS26" s="6"/>
      <c r="BJZ26" s="6"/>
      <c r="BKA26" s="6"/>
      <c r="BKH26" s="6"/>
      <c r="BKI26" s="6"/>
      <c r="BKP26" s="6"/>
      <c r="BKQ26" s="6"/>
      <c r="BKX26" s="6"/>
      <c r="BKY26" s="6"/>
      <c r="BLF26" s="6"/>
      <c r="BLG26" s="6"/>
      <c r="BLN26" s="6"/>
      <c r="BLO26" s="6"/>
      <c r="BLV26" s="6"/>
      <c r="BLW26" s="6"/>
      <c r="BMD26" s="6"/>
      <c r="BME26" s="6"/>
      <c r="BML26" s="6"/>
      <c r="BMM26" s="6"/>
      <c r="BMT26" s="6"/>
      <c r="BMU26" s="6"/>
      <c r="BNB26" s="6"/>
      <c r="BNC26" s="6"/>
      <c r="BNJ26" s="6"/>
      <c r="BNK26" s="6"/>
      <c r="BNR26" s="6"/>
      <c r="BNS26" s="6"/>
      <c r="BNZ26" s="6"/>
      <c r="BOA26" s="6"/>
      <c r="BOH26" s="6"/>
      <c r="BOI26" s="6"/>
      <c r="BOP26" s="6"/>
      <c r="BOQ26" s="6"/>
      <c r="BOX26" s="6"/>
      <c r="BOY26" s="6"/>
      <c r="BPF26" s="6"/>
      <c r="BPG26" s="6"/>
      <c r="BPN26" s="6"/>
      <c r="BPO26" s="6"/>
      <c r="BPV26" s="6"/>
      <c r="BPW26" s="6"/>
      <c r="BQD26" s="6"/>
      <c r="BQE26" s="6"/>
      <c r="BQL26" s="6"/>
      <c r="BQM26" s="6"/>
      <c r="BQT26" s="6"/>
      <c r="BQU26" s="6"/>
      <c r="BRB26" s="6"/>
      <c r="BRC26" s="6"/>
      <c r="BRJ26" s="6"/>
      <c r="BRK26" s="6"/>
      <c r="BRR26" s="6"/>
      <c r="BRS26" s="6"/>
      <c r="BRZ26" s="6"/>
      <c r="BSA26" s="6"/>
      <c r="BSH26" s="6"/>
      <c r="BSI26" s="6"/>
      <c r="BSP26" s="6"/>
      <c r="BSQ26" s="6"/>
      <c r="BSX26" s="6"/>
      <c r="BSY26" s="6"/>
      <c r="BTF26" s="6"/>
      <c r="BTG26" s="6"/>
      <c r="BTN26" s="6"/>
      <c r="BTO26" s="6"/>
      <c r="BTV26" s="6"/>
      <c r="BTW26" s="6"/>
      <c r="BUD26" s="6"/>
      <c r="BUE26" s="6"/>
      <c r="BUL26" s="6"/>
      <c r="BUM26" s="6"/>
      <c r="BUT26" s="6"/>
      <c r="BUU26" s="6"/>
      <c r="BVB26" s="6"/>
      <c r="BVC26" s="6"/>
      <c r="BVJ26" s="6"/>
      <c r="BVK26" s="6"/>
      <c r="BVR26" s="6"/>
      <c r="BVS26" s="6"/>
      <c r="BVZ26" s="6"/>
      <c r="BWA26" s="6"/>
      <c r="BWH26" s="6"/>
      <c r="BWI26" s="6"/>
      <c r="BWP26" s="6"/>
      <c r="BWQ26" s="6"/>
      <c r="BWX26" s="6"/>
      <c r="BWY26" s="6"/>
      <c r="BXF26" s="6"/>
      <c r="BXG26" s="6"/>
      <c r="BXN26" s="6"/>
      <c r="BXO26" s="6"/>
      <c r="BXV26" s="6"/>
      <c r="BXW26" s="6"/>
      <c r="BYD26" s="6"/>
      <c r="BYE26" s="6"/>
      <c r="BYL26" s="6"/>
      <c r="BYM26" s="6"/>
      <c r="BYT26" s="6"/>
      <c r="BYU26" s="6"/>
      <c r="BZB26" s="6"/>
      <c r="BZC26" s="6"/>
      <c r="BZJ26" s="6"/>
      <c r="BZK26" s="6"/>
      <c r="BZR26" s="6"/>
      <c r="BZS26" s="6"/>
      <c r="BZZ26" s="6"/>
      <c r="CAA26" s="6"/>
      <c r="CAH26" s="6"/>
      <c r="CAI26" s="6"/>
      <c r="CAP26" s="6"/>
      <c r="CAQ26" s="6"/>
      <c r="CAX26" s="6"/>
      <c r="CAY26" s="6"/>
      <c r="CBF26" s="6"/>
      <c r="CBG26" s="6"/>
      <c r="CBN26" s="6"/>
      <c r="CBO26" s="6"/>
      <c r="CBV26" s="6"/>
      <c r="CBW26" s="6"/>
      <c r="CCD26" s="6"/>
      <c r="CCE26" s="6"/>
      <c r="CCL26" s="6"/>
      <c r="CCM26" s="6"/>
      <c r="CCT26" s="6"/>
      <c r="CCU26" s="6"/>
      <c r="CDB26" s="6"/>
      <c r="CDC26" s="6"/>
      <c r="CDJ26" s="6"/>
      <c r="CDK26" s="6"/>
      <c r="CDR26" s="6"/>
      <c r="CDS26" s="6"/>
      <c r="CDZ26" s="6"/>
      <c r="CEA26" s="6"/>
      <c r="CEH26" s="6"/>
      <c r="CEI26" s="6"/>
      <c r="CEP26" s="6"/>
      <c r="CEQ26" s="6"/>
      <c r="CEX26" s="6"/>
      <c r="CEY26" s="6"/>
      <c r="CFF26" s="6"/>
      <c r="CFG26" s="6"/>
      <c r="CFN26" s="6"/>
      <c r="CFO26" s="6"/>
      <c r="CFV26" s="6"/>
      <c r="CFW26" s="6"/>
      <c r="CGD26" s="6"/>
      <c r="CGE26" s="6"/>
      <c r="CGL26" s="6"/>
      <c r="CGM26" s="6"/>
      <c r="CGT26" s="6"/>
      <c r="CGU26" s="6"/>
      <c r="CHB26" s="6"/>
      <c r="CHC26" s="6"/>
      <c r="CHJ26" s="6"/>
      <c r="CHK26" s="6"/>
      <c r="CHR26" s="6"/>
      <c r="CHS26" s="6"/>
      <c r="CHZ26" s="6"/>
      <c r="CIA26" s="6"/>
      <c r="CIH26" s="6"/>
      <c r="CII26" s="6"/>
      <c r="CIP26" s="6"/>
      <c r="CIQ26" s="6"/>
      <c r="CIX26" s="6"/>
      <c r="CIY26" s="6"/>
      <c r="CJF26" s="6"/>
      <c r="CJG26" s="6"/>
      <c r="CJN26" s="6"/>
      <c r="CJO26" s="6"/>
      <c r="CJV26" s="6"/>
      <c r="CJW26" s="6"/>
      <c r="CKD26" s="6"/>
      <c r="CKE26" s="6"/>
      <c r="CKL26" s="6"/>
      <c r="CKM26" s="6"/>
      <c r="CKT26" s="6"/>
      <c r="CKU26" s="6"/>
      <c r="CLB26" s="6"/>
      <c r="CLC26" s="6"/>
      <c r="CLJ26" s="6"/>
      <c r="CLK26" s="6"/>
      <c r="CLR26" s="6"/>
      <c r="CLS26" s="6"/>
      <c r="CLZ26" s="6"/>
      <c r="CMA26" s="6"/>
      <c r="CMH26" s="6"/>
      <c r="CMI26" s="6"/>
      <c r="CMP26" s="6"/>
      <c r="CMQ26" s="6"/>
      <c r="CMX26" s="6"/>
      <c r="CMY26" s="6"/>
      <c r="CNF26" s="6"/>
      <c r="CNG26" s="6"/>
      <c r="CNN26" s="6"/>
      <c r="CNO26" s="6"/>
      <c r="CNV26" s="6"/>
      <c r="CNW26" s="6"/>
      <c r="COD26" s="6"/>
      <c r="COE26" s="6"/>
      <c r="COL26" s="6"/>
      <c r="COM26" s="6"/>
      <c r="COT26" s="6"/>
      <c r="COU26" s="6"/>
      <c r="CPB26" s="6"/>
      <c r="CPC26" s="6"/>
      <c r="CPJ26" s="6"/>
      <c r="CPK26" s="6"/>
      <c r="CPR26" s="6"/>
      <c r="CPS26" s="6"/>
      <c r="CPZ26" s="6"/>
      <c r="CQA26" s="6"/>
      <c r="CQH26" s="6"/>
      <c r="CQI26" s="6"/>
      <c r="CQP26" s="6"/>
      <c r="CQQ26" s="6"/>
      <c r="CQX26" s="6"/>
      <c r="CQY26" s="6"/>
      <c r="CRF26" s="6"/>
      <c r="CRG26" s="6"/>
      <c r="CRN26" s="6"/>
      <c r="CRO26" s="6"/>
      <c r="CRV26" s="6"/>
      <c r="CRW26" s="6"/>
      <c r="CSD26" s="6"/>
      <c r="CSE26" s="6"/>
      <c r="CSL26" s="6"/>
      <c r="CSM26" s="6"/>
      <c r="CST26" s="6"/>
      <c r="CSU26" s="6"/>
      <c r="CTB26" s="6"/>
      <c r="CTC26" s="6"/>
      <c r="CTJ26" s="6"/>
      <c r="CTK26" s="6"/>
      <c r="CTR26" s="6"/>
      <c r="CTS26" s="6"/>
      <c r="CTZ26" s="6"/>
      <c r="CUA26" s="6"/>
      <c r="CUH26" s="6"/>
      <c r="CUI26" s="6"/>
      <c r="CUP26" s="6"/>
      <c r="CUQ26" s="6"/>
      <c r="CUX26" s="6"/>
      <c r="CUY26" s="6"/>
      <c r="CVF26" s="6"/>
      <c r="CVG26" s="6"/>
      <c r="CVN26" s="6"/>
      <c r="CVO26" s="6"/>
      <c r="CVV26" s="6"/>
      <c r="CVW26" s="6"/>
      <c r="CWD26" s="6"/>
      <c r="CWE26" s="6"/>
      <c r="CWL26" s="6"/>
      <c r="CWM26" s="6"/>
      <c r="CWT26" s="6"/>
      <c r="CWU26" s="6"/>
      <c r="CXB26" s="6"/>
      <c r="CXC26" s="6"/>
      <c r="CXJ26" s="6"/>
      <c r="CXK26" s="6"/>
      <c r="CXR26" s="6"/>
      <c r="CXS26" s="6"/>
      <c r="CXZ26" s="6"/>
      <c r="CYA26" s="6"/>
      <c r="CYH26" s="6"/>
      <c r="CYI26" s="6"/>
      <c r="CYP26" s="6"/>
      <c r="CYQ26" s="6"/>
      <c r="CYX26" s="6"/>
      <c r="CYY26" s="6"/>
      <c r="CZF26" s="6"/>
      <c r="CZG26" s="6"/>
      <c r="CZN26" s="6"/>
      <c r="CZO26" s="6"/>
      <c r="CZV26" s="6"/>
      <c r="CZW26" s="6"/>
      <c r="DAD26" s="6"/>
      <c r="DAE26" s="6"/>
      <c r="DAL26" s="6"/>
      <c r="DAM26" s="6"/>
      <c r="DAT26" s="6"/>
      <c r="DAU26" s="6"/>
      <c r="DBB26" s="6"/>
      <c r="DBC26" s="6"/>
      <c r="DBJ26" s="6"/>
      <c r="DBK26" s="6"/>
      <c r="DBR26" s="6"/>
      <c r="DBS26" s="6"/>
      <c r="DBZ26" s="6"/>
      <c r="DCA26" s="6"/>
      <c r="DCH26" s="6"/>
      <c r="DCI26" s="6"/>
      <c r="DCP26" s="6"/>
      <c r="DCQ26" s="6"/>
      <c r="DCX26" s="6"/>
      <c r="DCY26" s="6"/>
      <c r="DDF26" s="6"/>
      <c r="DDG26" s="6"/>
      <c r="DDN26" s="6"/>
      <c r="DDO26" s="6"/>
      <c r="DDV26" s="6"/>
      <c r="DDW26" s="6"/>
      <c r="DED26" s="6"/>
      <c r="DEE26" s="6"/>
      <c r="DEL26" s="6"/>
      <c r="DEM26" s="6"/>
      <c r="DET26" s="6"/>
      <c r="DEU26" s="6"/>
      <c r="DFB26" s="6"/>
      <c r="DFC26" s="6"/>
      <c r="DFJ26" s="6"/>
      <c r="DFK26" s="6"/>
      <c r="DFR26" s="6"/>
      <c r="DFS26" s="6"/>
      <c r="DFZ26" s="6"/>
      <c r="DGA26" s="6"/>
      <c r="DGH26" s="6"/>
      <c r="DGI26" s="6"/>
      <c r="DGP26" s="6"/>
      <c r="DGQ26" s="6"/>
      <c r="DGX26" s="6"/>
      <c r="DGY26" s="6"/>
      <c r="DHF26" s="6"/>
      <c r="DHG26" s="6"/>
      <c r="DHN26" s="6"/>
      <c r="DHO26" s="6"/>
      <c r="DHV26" s="6"/>
      <c r="DHW26" s="6"/>
      <c r="DID26" s="6"/>
      <c r="DIE26" s="6"/>
      <c r="DIL26" s="6"/>
      <c r="DIM26" s="6"/>
      <c r="DIT26" s="6"/>
      <c r="DIU26" s="6"/>
      <c r="DJB26" s="6"/>
      <c r="DJC26" s="6"/>
      <c r="DJJ26" s="6"/>
      <c r="DJK26" s="6"/>
      <c r="DJR26" s="6"/>
      <c r="DJS26" s="6"/>
      <c r="DJZ26" s="6"/>
      <c r="DKA26" s="6"/>
      <c r="DKH26" s="6"/>
      <c r="DKI26" s="6"/>
      <c r="DKP26" s="6"/>
      <c r="DKQ26" s="6"/>
      <c r="DKX26" s="6"/>
      <c r="DKY26" s="6"/>
      <c r="DLF26" s="6"/>
      <c r="DLG26" s="6"/>
      <c r="DLN26" s="6"/>
      <c r="DLO26" s="6"/>
      <c r="DLV26" s="6"/>
      <c r="DLW26" s="6"/>
      <c r="DMD26" s="6"/>
      <c r="DME26" s="6"/>
      <c r="DML26" s="6"/>
      <c r="DMM26" s="6"/>
      <c r="DMT26" s="6"/>
      <c r="DMU26" s="6"/>
      <c r="DNB26" s="6"/>
      <c r="DNC26" s="6"/>
      <c r="DNJ26" s="6"/>
      <c r="DNK26" s="6"/>
      <c r="DNR26" s="6"/>
      <c r="DNS26" s="6"/>
      <c r="DNZ26" s="6"/>
      <c r="DOA26" s="6"/>
      <c r="DOH26" s="6"/>
      <c r="DOI26" s="6"/>
      <c r="DOP26" s="6"/>
      <c r="DOQ26" s="6"/>
      <c r="DOX26" s="6"/>
      <c r="DOY26" s="6"/>
      <c r="DPF26" s="6"/>
      <c r="DPG26" s="6"/>
      <c r="DPN26" s="6"/>
      <c r="DPO26" s="6"/>
      <c r="DPV26" s="6"/>
      <c r="DPW26" s="6"/>
      <c r="DQD26" s="6"/>
      <c r="DQE26" s="6"/>
      <c r="DQL26" s="6"/>
      <c r="DQM26" s="6"/>
      <c r="DQT26" s="6"/>
      <c r="DQU26" s="6"/>
      <c r="DRB26" s="6"/>
      <c r="DRC26" s="6"/>
      <c r="DRJ26" s="6"/>
      <c r="DRK26" s="6"/>
      <c r="DRR26" s="6"/>
      <c r="DRS26" s="6"/>
      <c r="DRZ26" s="6"/>
      <c r="DSA26" s="6"/>
      <c r="DSH26" s="6"/>
      <c r="DSI26" s="6"/>
      <c r="DSP26" s="6"/>
      <c r="DSQ26" s="6"/>
      <c r="DSX26" s="6"/>
      <c r="DSY26" s="6"/>
      <c r="DTF26" s="6"/>
      <c r="DTG26" s="6"/>
      <c r="DTN26" s="6"/>
      <c r="DTO26" s="6"/>
      <c r="DTV26" s="6"/>
      <c r="DTW26" s="6"/>
      <c r="DUD26" s="6"/>
      <c r="DUE26" s="6"/>
      <c r="DUL26" s="6"/>
      <c r="DUM26" s="6"/>
      <c r="DUT26" s="6"/>
      <c r="DUU26" s="6"/>
      <c r="DVB26" s="6"/>
      <c r="DVC26" s="6"/>
      <c r="DVJ26" s="6"/>
      <c r="DVK26" s="6"/>
      <c r="DVR26" s="6"/>
      <c r="DVS26" s="6"/>
      <c r="DVZ26" s="6"/>
      <c r="DWA26" s="6"/>
      <c r="DWH26" s="6"/>
      <c r="DWI26" s="6"/>
      <c r="DWP26" s="6"/>
      <c r="DWQ26" s="6"/>
      <c r="DWX26" s="6"/>
      <c r="DWY26" s="6"/>
      <c r="DXF26" s="6"/>
      <c r="DXG26" s="6"/>
      <c r="DXN26" s="6"/>
      <c r="DXO26" s="6"/>
      <c r="DXV26" s="6"/>
      <c r="DXW26" s="6"/>
      <c r="DYD26" s="6"/>
      <c r="DYE26" s="6"/>
      <c r="DYL26" s="6"/>
      <c r="DYM26" s="6"/>
      <c r="DYT26" s="6"/>
      <c r="DYU26" s="6"/>
      <c r="DZB26" s="6"/>
      <c r="DZC26" s="6"/>
      <c r="DZJ26" s="6"/>
      <c r="DZK26" s="6"/>
      <c r="DZR26" s="6"/>
      <c r="DZS26" s="6"/>
      <c r="DZZ26" s="6"/>
      <c r="EAA26" s="6"/>
      <c r="EAH26" s="6"/>
      <c r="EAI26" s="6"/>
      <c r="EAP26" s="6"/>
      <c r="EAQ26" s="6"/>
      <c r="EAX26" s="6"/>
      <c r="EAY26" s="6"/>
      <c r="EBF26" s="6"/>
      <c r="EBG26" s="6"/>
      <c r="EBN26" s="6"/>
      <c r="EBO26" s="6"/>
      <c r="EBV26" s="6"/>
      <c r="EBW26" s="6"/>
      <c r="ECD26" s="6"/>
      <c r="ECE26" s="6"/>
      <c r="ECL26" s="6"/>
      <c r="ECM26" s="6"/>
      <c r="ECT26" s="6"/>
      <c r="ECU26" s="6"/>
      <c r="EDB26" s="6"/>
      <c r="EDC26" s="6"/>
      <c r="EDJ26" s="6"/>
      <c r="EDK26" s="6"/>
      <c r="EDR26" s="6"/>
      <c r="EDS26" s="6"/>
      <c r="EDZ26" s="6"/>
      <c r="EEA26" s="6"/>
      <c r="EEH26" s="6"/>
      <c r="EEI26" s="6"/>
      <c r="EEP26" s="6"/>
      <c r="EEQ26" s="6"/>
      <c r="EEX26" s="6"/>
      <c r="EEY26" s="6"/>
      <c r="EFF26" s="6"/>
      <c r="EFG26" s="6"/>
      <c r="EFN26" s="6"/>
      <c r="EFO26" s="6"/>
      <c r="EFV26" s="6"/>
      <c r="EFW26" s="6"/>
      <c r="EGD26" s="6"/>
      <c r="EGE26" s="6"/>
      <c r="EGL26" s="6"/>
      <c r="EGM26" s="6"/>
      <c r="EGT26" s="6"/>
      <c r="EGU26" s="6"/>
      <c r="EHB26" s="6"/>
      <c r="EHC26" s="6"/>
      <c r="EHJ26" s="6"/>
      <c r="EHK26" s="6"/>
      <c r="EHR26" s="6"/>
      <c r="EHS26" s="6"/>
      <c r="EHZ26" s="6"/>
      <c r="EIA26" s="6"/>
      <c r="EIH26" s="6"/>
      <c r="EII26" s="6"/>
      <c r="EIP26" s="6"/>
      <c r="EIQ26" s="6"/>
      <c r="EIX26" s="6"/>
      <c r="EIY26" s="6"/>
      <c r="EJF26" s="6"/>
      <c r="EJG26" s="6"/>
      <c r="EJN26" s="6"/>
      <c r="EJO26" s="6"/>
      <c r="EJV26" s="6"/>
      <c r="EJW26" s="6"/>
      <c r="EKD26" s="6"/>
      <c r="EKE26" s="6"/>
      <c r="EKL26" s="6"/>
      <c r="EKM26" s="6"/>
      <c r="EKT26" s="6"/>
      <c r="EKU26" s="6"/>
      <c r="ELB26" s="6"/>
      <c r="ELC26" s="6"/>
      <c r="ELJ26" s="6"/>
      <c r="ELK26" s="6"/>
      <c r="ELR26" s="6"/>
      <c r="ELS26" s="6"/>
      <c r="ELZ26" s="6"/>
      <c r="EMA26" s="6"/>
      <c r="EMH26" s="6"/>
      <c r="EMI26" s="6"/>
      <c r="EMP26" s="6"/>
      <c r="EMQ26" s="6"/>
      <c r="EMX26" s="6"/>
      <c r="EMY26" s="6"/>
      <c r="ENF26" s="6"/>
      <c r="ENG26" s="6"/>
      <c r="ENN26" s="6"/>
      <c r="ENO26" s="6"/>
      <c r="ENV26" s="6"/>
      <c r="ENW26" s="6"/>
      <c r="EOD26" s="6"/>
      <c r="EOE26" s="6"/>
      <c r="EOL26" s="6"/>
      <c r="EOM26" s="6"/>
      <c r="EOT26" s="6"/>
      <c r="EOU26" s="6"/>
      <c r="EPB26" s="6"/>
      <c r="EPC26" s="6"/>
      <c r="EPJ26" s="6"/>
      <c r="EPK26" s="6"/>
      <c r="EPR26" s="6"/>
      <c r="EPS26" s="6"/>
      <c r="EPZ26" s="6"/>
      <c r="EQA26" s="6"/>
      <c r="EQH26" s="6"/>
      <c r="EQI26" s="6"/>
      <c r="EQP26" s="6"/>
      <c r="EQQ26" s="6"/>
      <c r="EQX26" s="6"/>
      <c r="EQY26" s="6"/>
      <c r="ERF26" s="6"/>
      <c r="ERG26" s="6"/>
      <c r="ERN26" s="6"/>
      <c r="ERO26" s="6"/>
      <c r="ERV26" s="6"/>
      <c r="ERW26" s="6"/>
      <c r="ESD26" s="6"/>
      <c r="ESE26" s="6"/>
      <c r="ESL26" s="6"/>
      <c r="ESM26" s="6"/>
      <c r="EST26" s="6"/>
      <c r="ESU26" s="6"/>
      <c r="ETB26" s="6"/>
      <c r="ETC26" s="6"/>
      <c r="ETJ26" s="6"/>
      <c r="ETK26" s="6"/>
      <c r="ETR26" s="6"/>
      <c r="ETS26" s="6"/>
      <c r="ETZ26" s="6"/>
      <c r="EUA26" s="6"/>
      <c r="EUH26" s="6"/>
      <c r="EUI26" s="6"/>
      <c r="EUP26" s="6"/>
      <c r="EUQ26" s="6"/>
      <c r="EUX26" s="6"/>
      <c r="EUY26" s="6"/>
      <c r="EVF26" s="6"/>
      <c r="EVG26" s="6"/>
      <c r="EVN26" s="6"/>
      <c r="EVO26" s="6"/>
      <c r="EVV26" s="6"/>
      <c r="EVW26" s="6"/>
      <c r="EWD26" s="6"/>
      <c r="EWE26" s="6"/>
      <c r="EWL26" s="6"/>
      <c r="EWM26" s="6"/>
      <c r="EWT26" s="6"/>
      <c r="EWU26" s="6"/>
      <c r="EXB26" s="6"/>
      <c r="EXC26" s="6"/>
      <c r="EXJ26" s="6"/>
      <c r="EXK26" s="6"/>
      <c r="EXR26" s="6"/>
      <c r="EXS26" s="6"/>
      <c r="EXZ26" s="6"/>
      <c r="EYA26" s="6"/>
      <c r="EYH26" s="6"/>
      <c r="EYI26" s="6"/>
      <c r="EYP26" s="6"/>
      <c r="EYQ26" s="6"/>
      <c r="EYX26" s="6"/>
      <c r="EYY26" s="6"/>
      <c r="EZF26" s="6"/>
      <c r="EZG26" s="6"/>
      <c r="EZN26" s="6"/>
      <c r="EZO26" s="6"/>
      <c r="EZV26" s="6"/>
      <c r="EZW26" s="6"/>
      <c r="FAD26" s="6"/>
      <c r="FAE26" s="6"/>
      <c r="FAL26" s="6"/>
      <c r="FAM26" s="6"/>
      <c r="FAT26" s="6"/>
      <c r="FAU26" s="6"/>
      <c r="FBB26" s="6"/>
      <c r="FBC26" s="6"/>
      <c r="FBJ26" s="6"/>
      <c r="FBK26" s="6"/>
      <c r="FBR26" s="6"/>
      <c r="FBS26" s="6"/>
      <c r="FBZ26" s="6"/>
      <c r="FCA26" s="6"/>
      <c r="FCH26" s="6"/>
      <c r="FCI26" s="6"/>
      <c r="FCP26" s="6"/>
      <c r="FCQ26" s="6"/>
      <c r="FCX26" s="6"/>
      <c r="FCY26" s="6"/>
      <c r="FDF26" s="6"/>
      <c r="FDG26" s="6"/>
      <c r="FDN26" s="6"/>
      <c r="FDO26" s="6"/>
      <c r="FDV26" s="6"/>
      <c r="FDW26" s="6"/>
      <c r="FED26" s="6"/>
      <c r="FEE26" s="6"/>
      <c r="FEL26" s="6"/>
      <c r="FEM26" s="6"/>
      <c r="FET26" s="6"/>
      <c r="FEU26" s="6"/>
      <c r="FFB26" s="6"/>
      <c r="FFC26" s="6"/>
      <c r="FFJ26" s="6"/>
      <c r="FFK26" s="6"/>
      <c r="FFR26" s="6"/>
      <c r="FFS26" s="6"/>
      <c r="FFZ26" s="6"/>
      <c r="FGA26" s="6"/>
      <c r="FGH26" s="6"/>
      <c r="FGI26" s="6"/>
      <c r="FGP26" s="6"/>
      <c r="FGQ26" s="6"/>
      <c r="FGX26" s="6"/>
      <c r="FGY26" s="6"/>
      <c r="FHF26" s="6"/>
      <c r="FHG26" s="6"/>
      <c r="FHN26" s="6"/>
      <c r="FHO26" s="6"/>
      <c r="FHV26" s="6"/>
      <c r="FHW26" s="6"/>
      <c r="FID26" s="6"/>
      <c r="FIE26" s="6"/>
      <c r="FIL26" s="6"/>
      <c r="FIM26" s="6"/>
      <c r="FIT26" s="6"/>
      <c r="FIU26" s="6"/>
      <c r="FJB26" s="6"/>
      <c r="FJC26" s="6"/>
      <c r="FJJ26" s="6"/>
      <c r="FJK26" s="6"/>
      <c r="FJR26" s="6"/>
      <c r="FJS26" s="6"/>
      <c r="FJZ26" s="6"/>
      <c r="FKA26" s="6"/>
      <c r="FKH26" s="6"/>
      <c r="FKI26" s="6"/>
      <c r="FKP26" s="6"/>
      <c r="FKQ26" s="6"/>
      <c r="FKX26" s="6"/>
      <c r="FKY26" s="6"/>
      <c r="FLF26" s="6"/>
      <c r="FLG26" s="6"/>
      <c r="FLN26" s="6"/>
      <c r="FLO26" s="6"/>
      <c r="FLV26" s="6"/>
      <c r="FLW26" s="6"/>
      <c r="FMD26" s="6"/>
      <c r="FME26" s="6"/>
      <c r="FML26" s="6"/>
      <c r="FMM26" s="6"/>
      <c r="FMT26" s="6"/>
      <c r="FMU26" s="6"/>
      <c r="FNB26" s="6"/>
      <c r="FNC26" s="6"/>
      <c r="FNJ26" s="6"/>
      <c r="FNK26" s="6"/>
      <c r="FNR26" s="6"/>
      <c r="FNS26" s="6"/>
      <c r="FNZ26" s="6"/>
      <c r="FOA26" s="6"/>
      <c r="FOH26" s="6"/>
      <c r="FOI26" s="6"/>
      <c r="FOP26" s="6"/>
      <c r="FOQ26" s="6"/>
      <c r="FOX26" s="6"/>
      <c r="FOY26" s="6"/>
      <c r="FPF26" s="6"/>
      <c r="FPG26" s="6"/>
      <c r="FPN26" s="6"/>
      <c r="FPO26" s="6"/>
      <c r="FPV26" s="6"/>
      <c r="FPW26" s="6"/>
      <c r="FQD26" s="6"/>
      <c r="FQE26" s="6"/>
      <c r="FQL26" s="6"/>
      <c r="FQM26" s="6"/>
      <c r="FQT26" s="6"/>
      <c r="FQU26" s="6"/>
      <c r="FRB26" s="6"/>
      <c r="FRC26" s="6"/>
      <c r="FRJ26" s="6"/>
      <c r="FRK26" s="6"/>
      <c r="FRR26" s="6"/>
      <c r="FRS26" s="6"/>
      <c r="FRZ26" s="6"/>
      <c r="FSA26" s="6"/>
      <c r="FSH26" s="6"/>
      <c r="FSI26" s="6"/>
      <c r="FSP26" s="6"/>
      <c r="FSQ26" s="6"/>
      <c r="FSX26" s="6"/>
      <c r="FSY26" s="6"/>
      <c r="FTF26" s="6"/>
      <c r="FTG26" s="6"/>
      <c r="FTN26" s="6"/>
      <c r="FTO26" s="6"/>
      <c r="FTV26" s="6"/>
      <c r="FTW26" s="6"/>
      <c r="FUD26" s="6"/>
      <c r="FUE26" s="6"/>
      <c r="FUL26" s="6"/>
      <c r="FUM26" s="6"/>
      <c r="FUT26" s="6"/>
      <c r="FUU26" s="6"/>
      <c r="FVB26" s="6"/>
      <c r="FVC26" s="6"/>
      <c r="FVJ26" s="6"/>
      <c r="FVK26" s="6"/>
      <c r="FVR26" s="6"/>
      <c r="FVS26" s="6"/>
      <c r="FVZ26" s="6"/>
      <c r="FWA26" s="6"/>
      <c r="FWH26" s="6"/>
      <c r="FWI26" s="6"/>
      <c r="FWP26" s="6"/>
      <c r="FWQ26" s="6"/>
      <c r="FWX26" s="6"/>
      <c r="FWY26" s="6"/>
      <c r="FXF26" s="6"/>
      <c r="FXG26" s="6"/>
      <c r="FXN26" s="6"/>
      <c r="FXO26" s="6"/>
      <c r="FXV26" s="6"/>
      <c r="FXW26" s="6"/>
      <c r="FYD26" s="6"/>
      <c r="FYE26" s="6"/>
      <c r="FYL26" s="6"/>
      <c r="FYM26" s="6"/>
      <c r="FYT26" s="6"/>
      <c r="FYU26" s="6"/>
      <c r="FZB26" s="6"/>
      <c r="FZC26" s="6"/>
      <c r="FZJ26" s="6"/>
      <c r="FZK26" s="6"/>
      <c r="FZR26" s="6"/>
      <c r="FZS26" s="6"/>
      <c r="FZZ26" s="6"/>
      <c r="GAA26" s="6"/>
      <c r="GAH26" s="6"/>
      <c r="GAI26" s="6"/>
      <c r="GAP26" s="6"/>
      <c r="GAQ26" s="6"/>
      <c r="GAX26" s="6"/>
      <c r="GAY26" s="6"/>
      <c r="GBF26" s="6"/>
      <c r="GBG26" s="6"/>
      <c r="GBN26" s="6"/>
      <c r="GBO26" s="6"/>
      <c r="GBV26" s="6"/>
      <c r="GBW26" s="6"/>
      <c r="GCD26" s="6"/>
      <c r="GCE26" s="6"/>
      <c r="GCL26" s="6"/>
      <c r="GCM26" s="6"/>
      <c r="GCT26" s="6"/>
      <c r="GCU26" s="6"/>
      <c r="GDB26" s="6"/>
      <c r="GDC26" s="6"/>
      <c r="GDJ26" s="6"/>
      <c r="GDK26" s="6"/>
      <c r="GDR26" s="6"/>
      <c r="GDS26" s="6"/>
      <c r="GDZ26" s="6"/>
      <c r="GEA26" s="6"/>
      <c r="GEH26" s="6"/>
      <c r="GEI26" s="6"/>
      <c r="GEP26" s="6"/>
      <c r="GEQ26" s="6"/>
      <c r="GEX26" s="6"/>
      <c r="GEY26" s="6"/>
      <c r="GFF26" s="6"/>
      <c r="GFG26" s="6"/>
      <c r="GFN26" s="6"/>
      <c r="GFO26" s="6"/>
      <c r="GFV26" s="6"/>
      <c r="GFW26" s="6"/>
      <c r="GGD26" s="6"/>
      <c r="GGE26" s="6"/>
      <c r="GGL26" s="6"/>
      <c r="GGM26" s="6"/>
      <c r="GGT26" s="6"/>
      <c r="GGU26" s="6"/>
      <c r="GHB26" s="6"/>
      <c r="GHC26" s="6"/>
      <c r="GHJ26" s="6"/>
      <c r="GHK26" s="6"/>
      <c r="GHR26" s="6"/>
      <c r="GHS26" s="6"/>
      <c r="GHZ26" s="6"/>
      <c r="GIA26" s="6"/>
      <c r="GIH26" s="6"/>
      <c r="GII26" s="6"/>
      <c r="GIP26" s="6"/>
      <c r="GIQ26" s="6"/>
      <c r="GIX26" s="6"/>
      <c r="GIY26" s="6"/>
      <c r="GJF26" s="6"/>
      <c r="GJG26" s="6"/>
      <c r="GJN26" s="6"/>
      <c r="GJO26" s="6"/>
      <c r="GJV26" s="6"/>
      <c r="GJW26" s="6"/>
      <c r="GKD26" s="6"/>
      <c r="GKE26" s="6"/>
      <c r="GKL26" s="6"/>
      <c r="GKM26" s="6"/>
      <c r="GKT26" s="6"/>
      <c r="GKU26" s="6"/>
      <c r="GLB26" s="6"/>
      <c r="GLC26" s="6"/>
      <c r="GLJ26" s="6"/>
      <c r="GLK26" s="6"/>
      <c r="GLR26" s="6"/>
      <c r="GLS26" s="6"/>
      <c r="GLZ26" s="6"/>
      <c r="GMA26" s="6"/>
      <c r="GMH26" s="6"/>
      <c r="GMI26" s="6"/>
      <c r="GMP26" s="6"/>
      <c r="GMQ26" s="6"/>
      <c r="GMX26" s="6"/>
      <c r="GMY26" s="6"/>
      <c r="GNF26" s="6"/>
      <c r="GNG26" s="6"/>
      <c r="GNN26" s="6"/>
      <c r="GNO26" s="6"/>
      <c r="GNV26" s="6"/>
      <c r="GNW26" s="6"/>
      <c r="GOD26" s="6"/>
      <c r="GOE26" s="6"/>
      <c r="GOL26" s="6"/>
      <c r="GOM26" s="6"/>
      <c r="GOT26" s="6"/>
      <c r="GOU26" s="6"/>
      <c r="GPB26" s="6"/>
      <c r="GPC26" s="6"/>
      <c r="GPJ26" s="6"/>
      <c r="GPK26" s="6"/>
      <c r="GPR26" s="6"/>
      <c r="GPS26" s="6"/>
      <c r="GPZ26" s="6"/>
      <c r="GQA26" s="6"/>
      <c r="GQH26" s="6"/>
      <c r="GQI26" s="6"/>
      <c r="GQP26" s="6"/>
      <c r="GQQ26" s="6"/>
      <c r="GQX26" s="6"/>
      <c r="GQY26" s="6"/>
      <c r="GRF26" s="6"/>
      <c r="GRG26" s="6"/>
      <c r="GRN26" s="6"/>
      <c r="GRO26" s="6"/>
      <c r="GRV26" s="6"/>
      <c r="GRW26" s="6"/>
      <c r="GSD26" s="6"/>
      <c r="GSE26" s="6"/>
      <c r="GSL26" s="6"/>
      <c r="GSM26" s="6"/>
      <c r="GST26" s="6"/>
      <c r="GSU26" s="6"/>
      <c r="GTB26" s="6"/>
      <c r="GTC26" s="6"/>
      <c r="GTJ26" s="6"/>
      <c r="GTK26" s="6"/>
      <c r="GTR26" s="6"/>
      <c r="GTS26" s="6"/>
      <c r="GTZ26" s="6"/>
      <c r="GUA26" s="6"/>
      <c r="GUH26" s="6"/>
      <c r="GUI26" s="6"/>
      <c r="GUP26" s="6"/>
      <c r="GUQ26" s="6"/>
      <c r="GUX26" s="6"/>
      <c r="GUY26" s="6"/>
      <c r="GVF26" s="6"/>
      <c r="GVG26" s="6"/>
      <c r="GVN26" s="6"/>
      <c r="GVO26" s="6"/>
      <c r="GVV26" s="6"/>
      <c r="GVW26" s="6"/>
      <c r="GWD26" s="6"/>
      <c r="GWE26" s="6"/>
      <c r="GWL26" s="6"/>
      <c r="GWM26" s="6"/>
      <c r="GWT26" s="6"/>
      <c r="GWU26" s="6"/>
      <c r="GXB26" s="6"/>
      <c r="GXC26" s="6"/>
      <c r="GXJ26" s="6"/>
      <c r="GXK26" s="6"/>
      <c r="GXR26" s="6"/>
      <c r="GXS26" s="6"/>
      <c r="GXZ26" s="6"/>
      <c r="GYA26" s="6"/>
      <c r="GYH26" s="6"/>
      <c r="GYI26" s="6"/>
      <c r="GYP26" s="6"/>
      <c r="GYQ26" s="6"/>
      <c r="GYX26" s="6"/>
      <c r="GYY26" s="6"/>
      <c r="GZF26" s="6"/>
      <c r="GZG26" s="6"/>
      <c r="GZN26" s="6"/>
      <c r="GZO26" s="6"/>
      <c r="GZV26" s="6"/>
      <c r="GZW26" s="6"/>
      <c r="HAD26" s="6"/>
      <c r="HAE26" s="6"/>
      <c r="HAL26" s="6"/>
      <c r="HAM26" s="6"/>
      <c r="HAT26" s="6"/>
      <c r="HAU26" s="6"/>
      <c r="HBB26" s="6"/>
      <c r="HBC26" s="6"/>
      <c r="HBJ26" s="6"/>
      <c r="HBK26" s="6"/>
      <c r="HBR26" s="6"/>
      <c r="HBS26" s="6"/>
      <c r="HBZ26" s="6"/>
      <c r="HCA26" s="6"/>
      <c r="HCH26" s="6"/>
      <c r="HCI26" s="6"/>
      <c r="HCP26" s="6"/>
      <c r="HCQ26" s="6"/>
      <c r="HCX26" s="6"/>
      <c r="HCY26" s="6"/>
      <c r="HDF26" s="6"/>
      <c r="HDG26" s="6"/>
      <c r="HDN26" s="6"/>
      <c r="HDO26" s="6"/>
      <c r="HDV26" s="6"/>
      <c r="HDW26" s="6"/>
      <c r="HED26" s="6"/>
      <c r="HEE26" s="6"/>
      <c r="HEL26" s="6"/>
      <c r="HEM26" s="6"/>
      <c r="HET26" s="6"/>
      <c r="HEU26" s="6"/>
      <c r="HFB26" s="6"/>
      <c r="HFC26" s="6"/>
      <c r="HFJ26" s="6"/>
      <c r="HFK26" s="6"/>
      <c r="HFR26" s="6"/>
      <c r="HFS26" s="6"/>
      <c r="HFZ26" s="6"/>
      <c r="HGA26" s="6"/>
      <c r="HGH26" s="6"/>
      <c r="HGI26" s="6"/>
      <c r="HGP26" s="6"/>
      <c r="HGQ26" s="6"/>
      <c r="HGX26" s="6"/>
      <c r="HGY26" s="6"/>
      <c r="HHF26" s="6"/>
      <c r="HHG26" s="6"/>
      <c r="HHN26" s="6"/>
      <c r="HHO26" s="6"/>
      <c r="HHV26" s="6"/>
      <c r="HHW26" s="6"/>
      <c r="HID26" s="6"/>
      <c r="HIE26" s="6"/>
      <c r="HIL26" s="6"/>
      <c r="HIM26" s="6"/>
      <c r="HIT26" s="6"/>
      <c r="HIU26" s="6"/>
      <c r="HJB26" s="6"/>
      <c r="HJC26" s="6"/>
      <c r="HJJ26" s="6"/>
      <c r="HJK26" s="6"/>
      <c r="HJR26" s="6"/>
      <c r="HJS26" s="6"/>
      <c r="HJZ26" s="6"/>
      <c r="HKA26" s="6"/>
      <c r="HKH26" s="6"/>
      <c r="HKI26" s="6"/>
      <c r="HKP26" s="6"/>
      <c r="HKQ26" s="6"/>
      <c r="HKX26" s="6"/>
      <c r="HKY26" s="6"/>
      <c r="HLF26" s="6"/>
      <c r="HLG26" s="6"/>
      <c r="HLN26" s="6"/>
      <c r="HLO26" s="6"/>
      <c r="HLV26" s="6"/>
      <c r="HLW26" s="6"/>
      <c r="HMD26" s="6"/>
      <c r="HME26" s="6"/>
      <c r="HML26" s="6"/>
      <c r="HMM26" s="6"/>
      <c r="HMT26" s="6"/>
      <c r="HMU26" s="6"/>
      <c r="HNB26" s="6"/>
      <c r="HNC26" s="6"/>
      <c r="HNJ26" s="6"/>
      <c r="HNK26" s="6"/>
      <c r="HNR26" s="6"/>
      <c r="HNS26" s="6"/>
      <c r="HNZ26" s="6"/>
      <c r="HOA26" s="6"/>
      <c r="HOH26" s="6"/>
      <c r="HOI26" s="6"/>
      <c r="HOP26" s="6"/>
      <c r="HOQ26" s="6"/>
      <c r="HOX26" s="6"/>
      <c r="HOY26" s="6"/>
      <c r="HPF26" s="6"/>
      <c r="HPG26" s="6"/>
      <c r="HPN26" s="6"/>
      <c r="HPO26" s="6"/>
      <c r="HPV26" s="6"/>
      <c r="HPW26" s="6"/>
      <c r="HQD26" s="6"/>
      <c r="HQE26" s="6"/>
      <c r="HQL26" s="6"/>
      <c r="HQM26" s="6"/>
      <c r="HQT26" s="6"/>
      <c r="HQU26" s="6"/>
      <c r="HRB26" s="6"/>
      <c r="HRC26" s="6"/>
      <c r="HRJ26" s="6"/>
      <c r="HRK26" s="6"/>
      <c r="HRR26" s="6"/>
      <c r="HRS26" s="6"/>
      <c r="HRZ26" s="6"/>
      <c r="HSA26" s="6"/>
      <c r="HSH26" s="6"/>
      <c r="HSI26" s="6"/>
      <c r="HSP26" s="6"/>
      <c r="HSQ26" s="6"/>
      <c r="HSX26" s="6"/>
      <c r="HSY26" s="6"/>
      <c r="HTF26" s="6"/>
      <c r="HTG26" s="6"/>
      <c r="HTN26" s="6"/>
      <c r="HTO26" s="6"/>
      <c r="HTV26" s="6"/>
      <c r="HTW26" s="6"/>
      <c r="HUD26" s="6"/>
      <c r="HUE26" s="6"/>
      <c r="HUL26" s="6"/>
      <c r="HUM26" s="6"/>
      <c r="HUT26" s="6"/>
      <c r="HUU26" s="6"/>
      <c r="HVB26" s="6"/>
      <c r="HVC26" s="6"/>
      <c r="HVJ26" s="6"/>
      <c r="HVK26" s="6"/>
      <c r="HVR26" s="6"/>
      <c r="HVS26" s="6"/>
      <c r="HVZ26" s="6"/>
      <c r="HWA26" s="6"/>
      <c r="HWH26" s="6"/>
      <c r="HWI26" s="6"/>
      <c r="HWP26" s="6"/>
      <c r="HWQ26" s="6"/>
      <c r="HWX26" s="6"/>
      <c r="HWY26" s="6"/>
      <c r="HXF26" s="6"/>
      <c r="HXG26" s="6"/>
      <c r="HXN26" s="6"/>
      <c r="HXO26" s="6"/>
      <c r="HXV26" s="6"/>
      <c r="HXW26" s="6"/>
      <c r="HYD26" s="6"/>
      <c r="HYE26" s="6"/>
      <c r="HYL26" s="6"/>
      <c r="HYM26" s="6"/>
      <c r="HYT26" s="6"/>
      <c r="HYU26" s="6"/>
      <c r="HZB26" s="6"/>
      <c r="HZC26" s="6"/>
      <c r="HZJ26" s="6"/>
      <c r="HZK26" s="6"/>
      <c r="HZR26" s="6"/>
      <c r="HZS26" s="6"/>
      <c r="HZZ26" s="6"/>
      <c r="IAA26" s="6"/>
      <c r="IAH26" s="6"/>
      <c r="IAI26" s="6"/>
      <c r="IAP26" s="6"/>
      <c r="IAQ26" s="6"/>
      <c r="IAX26" s="6"/>
      <c r="IAY26" s="6"/>
      <c r="IBF26" s="6"/>
      <c r="IBG26" s="6"/>
      <c r="IBN26" s="6"/>
      <c r="IBO26" s="6"/>
      <c r="IBV26" s="6"/>
      <c r="IBW26" s="6"/>
      <c r="ICD26" s="6"/>
      <c r="ICE26" s="6"/>
      <c r="ICL26" s="6"/>
      <c r="ICM26" s="6"/>
      <c r="ICT26" s="6"/>
      <c r="ICU26" s="6"/>
      <c r="IDB26" s="6"/>
      <c r="IDC26" s="6"/>
      <c r="IDJ26" s="6"/>
      <c r="IDK26" s="6"/>
      <c r="IDR26" s="6"/>
      <c r="IDS26" s="6"/>
      <c r="IDZ26" s="6"/>
      <c r="IEA26" s="6"/>
      <c r="IEH26" s="6"/>
      <c r="IEI26" s="6"/>
      <c r="IEP26" s="6"/>
      <c r="IEQ26" s="6"/>
      <c r="IEX26" s="6"/>
      <c r="IEY26" s="6"/>
      <c r="IFF26" s="6"/>
      <c r="IFG26" s="6"/>
      <c r="IFN26" s="6"/>
      <c r="IFO26" s="6"/>
      <c r="IFV26" s="6"/>
      <c r="IFW26" s="6"/>
      <c r="IGD26" s="6"/>
      <c r="IGE26" s="6"/>
      <c r="IGL26" s="6"/>
      <c r="IGM26" s="6"/>
      <c r="IGT26" s="6"/>
      <c r="IGU26" s="6"/>
      <c r="IHB26" s="6"/>
      <c r="IHC26" s="6"/>
      <c r="IHJ26" s="6"/>
      <c r="IHK26" s="6"/>
      <c r="IHR26" s="6"/>
      <c r="IHS26" s="6"/>
      <c r="IHZ26" s="6"/>
      <c r="IIA26" s="6"/>
      <c r="IIH26" s="6"/>
      <c r="III26" s="6"/>
      <c r="IIP26" s="6"/>
      <c r="IIQ26" s="6"/>
      <c r="IIX26" s="6"/>
      <c r="IIY26" s="6"/>
      <c r="IJF26" s="6"/>
      <c r="IJG26" s="6"/>
      <c r="IJN26" s="6"/>
      <c r="IJO26" s="6"/>
      <c r="IJV26" s="6"/>
      <c r="IJW26" s="6"/>
      <c r="IKD26" s="6"/>
      <c r="IKE26" s="6"/>
      <c r="IKL26" s="6"/>
      <c r="IKM26" s="6"/>
      <c r="IKT26" s="6"/>
      <c r="IKU26" s="6"/>
      <c r="ILB26" s="6"/>
      <c r="ILC26" s="6"/>
      <c r="ILJ26" s="6"/>
      <c r="ILK26" s="6"/>
      <c r="ILR26" s="6"/>
      <c r="ILS26" s="6"/>
      <c r="ILZ26" s="6"/>
      <c r="IMA26" s="6"/>
      <c r="IMH26" s="6"/>
      <c r="IMI26" s="6"/>
      <c r="IMP26" s="6"/>
      <c r="IMQ26" s="6"/>
      <c r="IMX26" s="6"/>
      <c r="IMY26" s="6"/>
      <c r="INF26" s="6"/>
      <c r="ING26" s="6"/>
      <c r="INN26" s="6"/>
      <c r="INO26" s="6"/>
      <c r="INV26" s="6"/>
      <c r="INW26" s="6"/>
      <c r="IOD26" s="6"/>
      <c r="IOE26" s="6"/>
      <c r="IOL26" s="6"/>
      <c r="IOM26" s="6"/>
      <c r="IOT26" s="6"/>
      <c r="IOU26" s="6"/>
      <c r="IPB26" s="6"/>
      <c r="IPC26" s="6"/>
      <c r="IPJ26" s="6"/>
      <c r="IPK26" s="6"/>
      <c r="IPR26" s="6"/>
      <c r="IPS26" s="6"/>
      <c r="IPZ26" s="6"/>
      <c r="IQA26" s="6"/>
      <c r="IQH26" s="6"/>
      <c r="IQI26" s="6"/>
      <c r="IQP26" s="6"/>
      <c r="IQQ26" s="6"/>
      <c r="IQX26" s="6"/>
      <c r="IQY26" s="6"/>
      <c r="IRF26" s="6"/>
      <c r="IRG26" s="6"/>
      <c r="IRN26" s="6"/>
      <c r="IRO26" s="6"/>
      <c r="IRV26" s="6"/>
      <c r="IRW26" s="6"/>
      <c r="ISD26" s="6"/>
      <c r="ISE26" s="6"/>
      <c r="ISL26" s="6"/>
      <c r="ISM26" s="6"/>
      <c r="IST26" s="6"/>
      <c r="ISU26" s="6"/>
      <c r="ITB26" s="6"/>
      <c r="ITC26" s="6"/>
      <c r="ITJ26" s="6"/>
      <c r="ITK26" s="6"/>
      <c r="ITR26" s="6"/>
      <c r="ITS26" s="6"/>
      <c r="ITZ26" s="6"/>
      <c r="IUA26" s="6"/>
      <c r="IUH26" s="6"/>
      <c r="IUI26" s="6"/>
      <c r="IUP26" s="6"/>
      <c r="IUQ26" s="6"/>
      <c r="IUX26" s="6"/>
      <c r="IUY26" s="6"/>
      <c r="IVF26" s="6"/>
      <c r="IVG26" s="6"/>
      <c r="IVN26" s="6"/>
      <c r="IVO26" s="6"/>
      <c r="IVV26" s="6"/>
      <c r="IVW26" s="6"/>
      <c r="IWD26" s="6"/>
      <c r="IWE26" s="6"/>
      <c r="IWL26" s="6"/>
      <c r="IWM26" s="6"/>
      <c r="IWT26" s="6"/>
      <c r="IWU26" s="6"/>
      <c r="IXB26" s="6"/>
      <c r="IXC26" s="6"/>
      <c r="IXJ26" s="6"/>
      <c r="IXK26" s="6"/>
      <c r="IXR26" s="6"/>
      <c r="IXS26" s="6"/>
      <c r="IXZ26" s="6"/>
      <c r="IYA26" s="6"/>
      <c r="IYH26" s="6"/>
      <c r="IYI26" s="6"/>
      <c r="IYP26" s="6"/>
      <c r="IYQ26" s="6"/>
      <c r="IYX26" s="6"/>
      <c r="IYY26" s="6"/>
      <c r="IZF26" s="6"/>
      <c r="IZG26" s="6"/>
      <c r="IZN26" s="6"/>
      <c r="IZO26" s="6"/>
      <c r="IZV26" s="6"/>
      <c r="IZW26" s="6"/>
      <c r="JAD26" s="6"/>
      <c r="JAE26" s="6"/>
      <c r="JAL26" s="6"/>
      <c r="JAM26" s="6"/>
      <c r="JAT26" s="6"/>
      <c r="JAU26" s="6"/>
      <c r="JBB26" s="6"/>
      <c r="JBC26" s="6"/>
      <c r="JBJ26" s="6"/>
      <c r="JBK26" s="6"/>
      <c r="JBR26" s="6"/>
      <c r="JBS26" s="6"/>
      <c r="JBZ26" s="6"/>
      <c r="JCA26" s="6"/>
      <c r="JCH26" s="6"/>
      <c r="JCI26" s="6"/>
      <c r="JCP26" s="6"/>
      <c r="JCQ26" s="6"/>
      <c r="JCX26" s="6"/>
      <c r="JCY26" s="6"/>
      <c r="JDF26" s="6"/>
      <c r="JDG26" s="6"/>
      <c r="JDN26" s="6"/>
      <c r="JDO26" s="6"/>
      <c r="JDV26" s="6"/>
      <c r="JDW26" s="6"/>
      <c r="JED26" s="6"/>
      <c r="JEE26" s="6"/>
      <c r="JEL26" s="6"/>
      <c r="JEM26" s="6"/>
      <c r="JET26" s="6"/>
      <c r="JEU26" s="6"/>
      <c r="JFB26" s="6"/>
      <c r="JFC26" s="6"/>
      <c r="JFJ26" s="6"/>
      <c r="JFK26" s="6"/>
      <c r="JFR26" s="6"/>
      <c r="JFS26" s="6"/>
      <c r="JFZ26" s="6"/>
      <c r="JGA26" s="6"/>
      <c r="JGH26" s="6"/>
      <c r="JGI26" s="6"/>
      <c r="JGP26" s="6"/>
      <c r="JGQ26" s="6"/>
      <c r="JGX26" s="6"/>
      <c r="JGY26" s="6"/>
      <c r="JHF26" s="6"/>
      <c r="JHG26" s="6"/>
      <c r="JHN26" s="6"/>
      <c r="JHO26" s="6"/>
      <c r="JHV26" s="6"/>
      <c r="JHW26" s="6"/>
      <c r="JID26" s="6"/>
      <c r="JIE26" s="6"/>
      <c r="JIL26" s="6"/>
      <c r="JIM26" s="6"/>
      <c r="JIT26" s="6"/>
      <c r="JIU26" s="6"/>
      <c r="JJB26" s="6"/>
      <c r="JJC26" s="6"/>
      <c r="JJJ26" s="6"/>
      <c r="JJK26" s="6"/>
      <c r="JJR26" s="6"/>
      <c r="JJS26" s="6"/>
      <c r="JJZ26" s="6"/>
      <c r="JKA26" s="6"/>
      <c r="JKH26" s="6"/>
      <c r="JKI26" s="6"/>
      <c r="JKP26" s="6"/>
      <c r="JKQ26" s="6"/>
      <c r="JKX26" s="6"/>
      <c r="JKY26" s="6"/>
      <c r="JLF26" s="6"/>
      <c r="JLG26" s="6"/>
      <c r="JLN26" s="6"/>
      <c r="JLO26" s="6"/>
      <c r="JLV26" s="6"/>
      <c r="JLW26" s="6"/>
      <c r="JMD26" s="6"/>
      <c r="JME26" s="6"/>
      <c r="JML26" s="6"/>
      <c r="JMM26" s="6"/>
      <c r="JMT26" s="6"/>
      <c r="JMU26" s="6"/>
      <c r="JNB26" s="6"/>
      <c r="JNC26" s="6"/>
      <c r="JNJ26" s="6"/>
      <c r="JNK26" s="6"/>
      <c r="JNR26" s="6"/>
      <c r="JNS26" s="6"/>
      <c r="JNZ26" s="6"/>
      <c r="JOA26" s="6"/>
      <c r="JOH26" s="6"/>
      <c r="JOI26" s="6"/>
      <c r="JOP26" s="6"/>
      <c r="JOQ26" s="6"/>
      <c r="JOX26" s="6"/>
      <c r="JOY26" s="6"/>
      <c r="JPF26" s="6"/>
      <c r="JPG26" s="6"/>
      <c r="JPN26" s="6"/>
      <c r="JPO26" s="6"/>
      <c r="JPV26" s="6"/>
      <c r="JPW26" s="6"/>
      <c r="JQD26" s="6"/>
      <c r="JQE26" s="6"/>
      <c r="JQL26" s="6"/>
      <c r="JQM26" s="6"/>
      <c r="JQT26" s="6"/>
      <c r="JQU26" s="6"/>
      <c r="JRB26" s="6"/>
      <c r="JRC26" s="6"/>
      <c r="JRJ26" s="6"/>
      <c r="JRK26" s="6"/>
      <c r="JRR26" s="6"/>
      <c r="JRS26" s="6"/>
      <c r="JRZ26" s="6"/>
      <c r="JSA26" s="6"/>
      <c r="JSH26" s="6"/>
      <c r="JSI26" s="6"/>
      <c r="JSP26" s="6"/>
      <c r="JSQ26" s="6"/>
      <c r="JSX26" s="6"/>
      <c r="JSY26" s="6"/>
      <c r="JTF26" s="6"/>
      <c r="JTG26" s="6"/>
      <c r="JTN26" s="6"/>
      <c r="JTO26" s="6"/>
      <c r="JTV26" s="6"/>
      <c r="JTW26" s="6"/>
      <c r="JUD26" s="6"/>
      <c r="JUE26" s="6"/>
      <c r="JUL26" s="6"/>
      <c r="JUM26" s="6"/>
      <c r="JUT26" s="6"/>
      <c r="JUU26" s="6"/>
      <c r="JVB26" s="6"/>
      <c r="JVC26" s="6"/>
      <c r="JVJ26" s="6"/>
      <c r="JVK26" s="6"/>
      <c r="JVR26" s="6"/>
      <c r="JVS26" s="6"/>
      <c r="JVZ26" s="6"/>
      <c r="JWA26" s="6"/>
      <c r="JWH26" s="6"/>
      <c r="JWI26" s="6"/>
      <c r="JWP26" s="6"/>
      <c r="JWQ26" s="6"/>
      <c r="JWX26" s="6"/>
      <c r="JWY26" s="6"/>
      <c r="JXF26" s="6"/>
      <c r="JXG26" s="6"/>
      <c r="JXN26" s="6"/>
      <c r="JXO26" s="6"/>
      <c r="JXV26" s="6"/>
      <c r="JXW26" s="6"/>
      <c r="JYD26" s="6"/>
      <c r="JYE26" s="6"/>
      <c r="JYL26" s="6"/>
      <c r="JYM26" s="6"/>
      <c r="JYT26" s="6"/>
      <c r="JYU26" s="6"/>
      <c r="JZB26" s="6"/>
      <c r="JZC26" s="6"/>
      <c r="JZJ26" s="6"/>
      <c r="JZK26" s="6"/>
      <c r="JZR26" s="6"/>
      <c r="JZS26" s="6"/>
      <c r="JZZ26" s="6"/>
      <c r="KAA26" s="6"/>
      <c r="KAH26" s="6"/>
      <c r="KAI26" s="6"/>
      <c r="KAP26" s="6"/>
      <c r="KAQ26" s="6"/>
      <c r="KAX26" s="6"/>
      <c r="KAY26" s="6"/>
      <c r="KBF26" s="6"/>
      <c r="KBG26" s="6"/>
      <c r="KBN26" s="6"/>
      <c r="KBO26" s="6"/>
      <c r="KBV26" s="6"/>
      <c r="KBW26" s="6"/>
      <c r="KCD26" s="6"/>
      <c r="KCE26" s="6"/>
      <c r="KCL26" s="6"/>
      <c r="KCM26" s="6"/>
      <c r="KCT26" s="6"/>
      <c r="KCU26" s="6"/>
      <c r="KDB26" s="6"/>
      <c r="KDC26" s="6"/>
      <c r="KDJ26" s="6"/>
      <c r="KDK26" s="6"/>
      <c r="KDR26" s="6"/>
      <c r="KDS26" s="6"/>
      <c r="KDZ26" s="6"/>
      <c r="KEA26" s="6"/>
      <c r="KEH26" s="6"/>
      <c r="KEI26" s="6"/>
      <c r="KEP26" s="6"/>
      <c r="KEQ26" s="6"/>
      <c r="KEX26" s="6"/>
      <c r="KEY26" s="6"/>
      <c r="KFF26" s="6"/>
      <c r="KFG26" s="6"/>
      <c r="KFN26" s="6"/>
      <c r="KFO26" s="6"/>
      <c r="KFV26" s="6"/>
      <c r="KFW26" s="6"/>
      <c r="KGD26" s="6"/>
      <c r="KGE26" s="6"/>
      <c r="KGL26" s="6"/>
      <c r="KGM26" s="6"/>
      <c r="KGT26" s="6"/>
      <c r="KGU26" s="6"/>
      <c r="KHB26" s="6"/>
      <c r="KHC26" s="6"/>
      <c r="KHJ26" s="6"/>
      <c r="KHK26" s="6"/>
      <c r="KHR26" s="6"/>
      <c r="KHS26" s="6"/>
      <c r="KHZ26" s="6"/>
      <c r="KIA26" s="6"/>
      <c r="KIH26" s="6"/>
      <c r="KII26" s="6"/>
      <c r="KIP26" s="6"/>
      <c r="KIQ26" s="6"/>
      <c r="KIX26" s="6"/>
      <c r="KIY26" s="6"/>
      <c r="KJF26" s="6"/>
      <c r="KJG26" s="6"/>
      <c r="KJN26" s="6"/>
      <c r="KJO26" s="6"/>
      <c r="KJV26" s="6"/>
      <c r="KJW26" s="6"/>
      <c r="KKD26" s="6"/>
      <c r="KKE26" s="6"/>
      <c r="KKL26" s="6"/>
      <c r="KKM26" s="6"/>
      <c r="KKT26" s="6"/>
      <c r="KKU26" s="6"/>
      <c r="KLB26" s="6"/>
      <c r="KLC26" s="6"/>
      <c r="KLJ26" s="6"/>
      <c r="KLK26" s="6"/>
      <c r="KLR26" s="6"/>
      <c r="KLS26" s="6"/>
      <c r="KLZ26" s="6"/>
      <c r="KMA26" s="6"/>
      <c r="KMH26" s="6"/>
      <c r="KMI26" s="6"/>
      <c r="KMP26" s="6"/>
      <c r="KMQ26" s="6"/>
      <c r="KMX26" s="6"/>
      <c r="KMY26" s="6"/>
      <c r="KNF26" s="6"/>
      <c r="KNG26" s="6"/>
      <c r="KNN26" s="6"/>
      <c r="KNO26" s="6"/>
      <c r="KNV26" s="6"/>
      <c r="KNW26" s="6"/>
      <c r="KOD26" s="6"/>
      <c r="KOE26" s="6"/>
      <c r="KOL26" s="6"/>
      <c r="KOM26" s="6"/>
      <c r="KOT26" s="6"/>
      <c r="KOU26" s="6"/>
      <c r="KPB26" s="6"/>
      <c r="KPC26" s="6"/>
      <c r="KPJ26" s="6"/>
      <c r="KPK26" s="6"/>
      <c r="KPR26" s="6"/>
      <c r="KPS26" s="6"/>
      <c r="KPZ26" s="6"/>
      <c r="KQA26" s="6"/>
      <c r="KQH26" s="6"/>
      <c r="KQI26" s="6"/>
      <c r="KQP26" s="6"/>
      <c r="KQQ26" s="6"/>
      <c r="KQX26" s="6"/>
      <c r="KQY26" s="6"/>
      <c r="KRF26" s="6"/>
      <c r="KRG26" s="6"/>
      <c r="KRN26" s="6"/>
      <c r="KRO26" s="6"/>
      <c r="KRV26" s="6"/>
      <c r="KRW26" s="6"/>
      <c r="KSD26" s="6"/>
      <c r="KSE26" s="6"/>
      <c r="KSL26" s="6"/>
      <c r="KSM26" s="6"/>
      <c r="KST26" s="6"/>
      <c r="KSU26" s="6"/>
      <c r="KTB26" s="6"/>
      <c r="KTC26" s="6"/>
      <c r="KTJ26" s="6"/>
      <c r="KTK26" s="6"/>
      <c r="KTR26" s="6"/>
      <c r="KTS26" s="6"/>
      <c r="KTZ26" s="6"/>
      <c r="KUA26" s="6"/>
      <c r="KUH26" s="6"/>
      <c r="KUI26" s="6"/>
      <c r="KUP26" s="6"/>
      <c r="KUQ26" s="6"/>
      <c r="KUX26" s="6"/>
      <c r="KUY26" s="6"/>
      <c r="KVF26" s="6"/>
      <c r="KVG26" s="6"/>
      <c r="KVN26" s="6"/>
      <c r="KVO26" s="6"/>
      <c r="KVV26" s="6"/>
      <c r="KVW26" s="6"/>
      <c r="KWD26" s="6"/>
      <c r="KWE26" s="6"/>
      <c r="KWL26" s="6"/>
      <c r="KWM26" s="6"/>
      <c r="KWT26" s="6"/>
      <c r="KWU26" s="6"/>
      <c r="KXB26" s="6"/>
      <c r="KXC26" s="6"/>
      <c r="KXJ26" s="6"/>
      <c r="KXK26" s="6"/>
      <c r="KXR26" s="6"/>
      <c r="KXS26" s="6"/>
      <c r="KXZ26" s="6"/>
      <c r="KYA26" s="6"/>
      <c r="KYH26" s="6"/>
      <c r="KYI26" s="6"/>
      <c r="KYP26" s="6"/>
      <c r="KYQ26" s="6"/>
      <c r="KYX26" s="6"/>
      <c r="KYY26" s="6"/>
      <c r="KZF26" s="6"/>
      <c r="KZG26" s="6"/>
      <c r="KZN26" s="6"/>
      <c r="KZO26" s="6"/>
      <c r="KZV26" s="6"/>
      <c r="KZW26" s="6"/>
      <c r="LAD26" s="6"/>
      <c r="LAE26" s="6"/>
      <c r="LAL26" s="6"/>
      <c r="LAM26" s="6"/>
      <c r="LAT26" s="6"/>
      <c r="LAU26" s="6"/>
      <c r="LBB26" s="6"/>
      <c r="LBC26" s="6"/>
      <c r="LBJ26" s="6"/>
      <c r="LBK26" s="6"/>
      <c r="LBR26" s="6"/>
      <c r="LBS26" s="6"/>
      <c r="LBZ26" s="6"/>
      <c r="LCA26" s="6"/>
      <c r="LCH26" s="6"/>
      <c r="LCI26" s="6"/>
      <c r="LCP26" s="6"/>
      <c r="LCQ26" s="6"/>
      <c r="LCX26" s="6"/>
      <c r="LCY26" s="6"/>
      <c r="LDF26" s="6"/>
      <c r="LDG26" s="6"/>
      <c r="LDN26" s="6"/>
      <c r="LDO26" s="6"/>
      <c r="LDV26" s="6"/>
      <c r="LDW26" s="6"/>
      <c r="LED26" s="6"/>
      <c r="LEE26" s="6"/>
      <c r="LEL26" s="6"/>
      <c r="LEM26" s="6"/>
      <c r="LET26" s="6"/>
      <c r="LEU26" s="6"/>
      <c r="LFB26" s="6"/>
      <c r="LFC26" s="6"/>
      <c r="LFJ26" s="6"/>
      <c r="LFK26" s="6"/>
      <c r="LFR26" s="6"/>
      <c r="LFS26" s="6"/>
      <c r="LFZ26" s="6"/>
      <c r="LGA26" s="6"/>
      <c r="LGH26" s="6"/>
      <c r="LGI26" s="6"/>
      <c r="LGP26" s="6"/>
      <c r="LGQ26" s="6"/>
      <c r="LGX26" s="6"/>
      <c r="LGY26" s="6"/>
      <c r="LHF26" s="6"/>
      <c r="LHG26" s="6"/>
      <c r="LHN26" s="6"/>
      <c r="LHO26" s="6"/>
      <c r="LHV26" s="6"/>
      <c r="LHW26" s="6"/>
      <c r="LID26" s="6"/>
      <c r="LIE26" s="6"/>
      <c r="LIL26" s="6"/>
      <c r="LIM26" s="6"/>
      <c r="LIT26" s="6"/>
      <c r="LIU26" s="6"/>
      <c r="LJB26" s="6"/>
      <c r="LJC26" s="6"/>
      <c r="LJJ26" s="6"/>
      <c r="LJK26" s="6"/>
      <c r="LJR26" s="6"/>
      <c r="LJS26" s="6"/>
      <c r="LJZ26" s="6"/>
      <c r="LKA26" s="6"/>
      <c r="LKH26" s="6"/>
      <c r="LKI26" s="6"/>
      <c r="LKP26" s="6"/>
      <c r="LKQ26" s="6"/>
      <c r="LKX26" s="6"/>
      <c r="LKY26" s="6"/>
      <c r="LLF26" s="6"/>
      <c r="LLG26" s="6"/>
      <c r="LLN26" s="6"/>
      <c r="LLO26" s="6"/>
      <c r="LLV26" s="6"/>
      <c r="LLW26" s="6"/>
      <c r="LMD26" s="6"/>
      <c r="LME26" s="6"/>
      <c r="LML26" s="6"/>
      <c r="LMM26" s="6"/>
      <c r="LMT26" s="6"/>
      <c r="LMU26" s="6"/>
      <c r="LNB26" s="6"/>
      <c r="LNC26" s="6"/>
      <c r="LNJ26" s="6"/>
      <c r="LNK26" s="6"/>
      <c r="LNR26" s="6"/>
      <c r="LNS26" s="6"/>
      <c r="LNZ26" s="6"/>
      <c r="LOA26" s="6"/>
      <c r="LOH26" s="6"/>
      <c r="LOI26" s="6"/>
      <c r="LOP26" s="6"/>
      <c r="LOQ26" s="6"/>
      <c r="LOX26" s="6"/>
      <c r="LOY26" s="6"/>
      <c r="LPF26" s="6"/>
      <c r="LPG26" s="6"/>
      <c r="LPN26" s="6"/>
      <c r="LPO26" s="6"/>
      <c r="LPV26" s="6"/>
      <c r="LPW26" s="6"/>
      <c r="LQD26" s="6"/>
      <c r="LQE26" s="6"/>
      <c r="LQL26" s="6"/>
      <c r="LQM26" s="6"/>
      <c r="LQT26" s="6"/>
      <c r="LQU26" s="6"/>
      <c r="LRB26" s="6"/>
      <c r="LRC26" s="6"/>
      <c r="LRJ26" s="6"/>
      <c r="LRK26" s="6"/>
      <c r="LRR26" s="6"/>
      <c r="LRS26" s="6"/>
      <c r="LRZ26" s="6"/>
      <c r="LSA26" s="6"/>
      <c r="LSH26" s="6"/>
      <c r="LSI26" s="6"/>
      <c r="LSP26" s="6"/>
      <c r="LSQ26" s="6"/>
      <c r="LSX26" s="6"/>
      <c r="LSY26" s="6"/>
      <c r="LTF26" s="6"/>
      <c r="LTG26" s="6"/>
      <c r="LTN26" s="6"/>
      <c r="LTO26" s="6"/>
      <c r="LTV26" s="6"/>
      <c r="LTW26" s="6"/>
      <c r="LUD26" s="6"/>
      <c r="LUE26" s="6"/>
      <c r="LUL26" s="6"/>
      <c r="LUM26" s="6"/>
      <c r="LUT26" s="6"/>
      <c r="LUU26" s="6"/>
      <c r="LVB26" s="6"/>
      <c r="LVC26" s="6"/>
      <c r="LVJ26" s="6"/>
      <c r="LVK26" s="6"/>
      <c r="LVR26" s="6"/>
      <c r="LVS26" s="6"/>
      <c r="LVZ26" s="6"/>
      <c r="LWA26" s="6"/>
      <c r="LWH26" s="6"/>
      <c r="LWI26" s="6"/>
      <c r="LWP26" s="6"/>
      <c r="LWQ26" s="6"/>
      <c r="LWX26" s="6"/>
      <c r="LWY26" s="6"/>
      <c r="LXF26" s="6"/>
      <c r="LXG26" s="6"/>
      <c r="LXN26" s="6"/>
      <c r="LXO26" s="6"/>
      <c r="LXV26" s="6"/>
      <c r="LXW26" s="6"/>
      <c r="LYD26" s="6"/>
      <c r="LYE26" s="6"/>
      <c r="LYL26" s="6"/>
      <c r="LYM26" s="6"/>
      <c r="LYT26" s="6"/>
      <c r="LYU26" s="6"/>
      <c r="LZB26" s="6"/>
      <c r="LZC26" s="6"/>
      <c r="LZJ26" s="6"/>
      <c r="LZK26" s="6"/>
      <c r="LZR26" s="6"/>
      <c r="LZS26" s="6"/>
      <c r="LZZ26" s="6"/>
      <c r="MAA26" s="6"/>
      <c r="MAH26" s="6"/>
      <c r="MAI26" s="6"/>
      <c r="MAP26" s="6"/>
      <c r="MAQ26" s="6"/>
      <c r="MAX26" s="6"/>
      <c r="MAY26" s="6"/>
      <c r="MBF26" s="6"/>
      <c r="MBG26" s="6"/>
      <c r="MBN26" s="6"/>
      <c r="MBO26" s="6"/>
      <c r="MBV26" s="6"/>
      <c r="MBW26" s="6"/>
      <c r="MCD26" s="6"/>
      <c r="MCE26" s="6"/>
      <c r="MCL26" s="6"/>
      <c r="MCM26" s="6"/>
      <c r="MCT26" s="6"/>
      <c r="MCU26" s="6"/>
      <c r="MDB26" s="6"/>
      <c r="MDC26" s="6"/>
      <c r="MDJ26" s="6"/>
      <c r="MDK26" s="6"/>
      <c r="MDR26" s="6"/>
      <c r="MDS26" s="6"/>
      <c r="MDZ26" s="6"/>
      <c r="MEA26" s="6"/>
      <c r="MEH26" s="6"/>
      <c r="MEI26" s="6"/>
      <c r="MEP26" s="6"/>
      <c r="MEQ26" s="6"/>
      <c r="MEX26" s="6"/>
      <c r="MEY26" s="6"/>
      <c r="MFF26" s="6"/>
      <c r="MFG26" s="6"/>
      <c r="MFN26" s="6"/>
      <c r="MFO26" s="6"/>
      <c r="MFV26" s="6"/>
      <c r="MFW26" s="6"/>
      <c r="MGD26" s="6"/>
      <c r="MGE26" s="6"/>
      <c r="MGL26" s="6"/>
      <c r="MGM26" s="6"/>
      <c r="MGT26" s="6"/>
      <c r="MGU26" s="6"/>
      <c r="MHB26" s="6"/>
      <c r="MHC26" s="6"/>
      <c r="MHJ26" s="6"/>
      <c r="MHK26" s="6"/>
      <c r="MHR26" s="6"/>
      <c r="MHS26" s="6"/>
      <c r="MHZ26" s="6"/>
      <c r="MIA26" s="6"/>
      <c r="MIH26" s="6"/>
      <c r="MII26" s="6"/>
      <c r="MIP26" s="6"/>
      <c r="MIQ26" s="6"/>
      <c r="MIX26" s="6"/>
      <c r="MIY26" s="6"/>
      <c r="MJF26" s="6"/>
      <c r="MJG26" s="6"/>
      <c r="MJN26" s="6"/>
      <c r="MJO26" s="6"/>
      <c r="MJV26" s="6"/>
      <c r="MJW26" s="6"/>
      <c r="MKD26" s="6"/>
      <c r="MKE26" s="6"/>
      <c r="MKL26" s="6"/>
      <c r="MKM26" s="6"/>
      <c r="MKT26" s="6"/>
      <c r="MKU26" s="6"/>
      <c r="MLB26" s="6"/>
      <c r="MLC26" s="6"/>
      <c r="MLJ26" s="6"/>
      <c r="MLK26" s="6"/>
      <c r="MLR26" s="6"/>
      <c r="MLS26" s="6"/>
      <c r="MLZ26" s="6"/>
      <c r="MMA26" s="6"/>
      <c r="MMH26" s="6"/>
      <c r="MMI26" s="6"/>
      <c r="MMP26" s="6"/>
      <c r="MMQ26" s="6"/>
      <c r="MMX26" s="6"/>
      <c r="MMY26" s="6"/>
      <c r="MNF26" s="6"/>
      <c r="MNG26" s="6"/>
      <c r="MNN26" s="6"/>
      <c r="MNO26" s="6"/>
      <c r="MNV26" s="6"/>
      <c r="MNW26" s="6"/>
      <c r="MOD26" s="6"/>
      <c r="MOE26" s="6"/>
      <c r="MOL26" s="6"/>
      <c r="MOM26" s="6"/>
      <c r="MOT26" s="6"/>
      <c r="MOU26" s="6"/>
      <c r="MPB26" s="6"/>
      <c r="MPC26" s="6"/>
      <c r="MPJ26" s="6"/>
      <c r="MPK26" s="6"/>
      <c r="MPR26" s="6"/>
      <c r="MPS26" s="6"/>
      <c r="MPZ26" s="6"/>
      <c r="MQA26" s="6"/>
      <c r="MQH26" s="6"/>
      <c r="MQI26" s="6"/>
      <c r="MQP26" s="6"/>
      <c r="MQQ26" s="6"/>
      <c r="MQX26" s="6"/>
      <c r="MQY26" s="6"/>
      <c r="MRF26" s="6"/>
      <c r="MRG26" s="6"/>
      <c r="MRN26" s="6"/>
      <c r="MRO26" s="6"/>
      <c r="MRV26" s="6"/>
      <c r="MRW26" s="6"/>
      <c r="MSD26" s="6"/>
      <c r="MSE26" s="6"/>
      <c r="MSL26" s="6"/>
      <c r="MSM26" s="6"/>
      <c r="MST26" s="6"/>
      <c r="MSU26" s="6"/>
      <c r="MTB26" s="6"/>
      <c r="MTC26" s="6"/>
      <c r="MTJ26" s="6"/>
      <c r="MTK26" s="6"/>
      <c r="MTR26" s="6"/>
      <c r="MTS26" s="6"/>
      <c r="MTZ26" s="6"/>
      <c r="MUA26" s="6"/>
      <c r="MUH26" s="6"/>
      <c r="MUI26" s="6"/>
      <c r="MUP26" s="6"/>
      <c r="MUQ26" s="6"/>
      <c r="MUX26" s="6"/>
      <c r="MUY26" s="6"/>
      <c r="MVF26" s="6"/>
      <c r="MVG26" s="6"/>
      <c r="MVN26" s="6"/>
      <c r="MVO26" s="6"/>
      <c r="MVV26" s="6"/>
      <c r="MVW26" s="6"/>
      <c r="MWD26" s="6"/>
      <c r="MWE26" s="6"/>
      <c r="MWL26" s="6"/>
      <c r="MWM26" s="6"/>
      <c r="MWT26" s="6"/>
      <c r="MWU26" s="6"/>
      <c r="MXB26" s="6"/>
      <c r="MXC26" s="6"/>
      <c r="MXJ26" s="6"/>
      <c r="MXK26" s="6"/>
      <c r="MXR26" s="6"/>
      <c r="MXS26" s="6"/>
      <c r="MXZ26" s="6"/>
      <c r="MYA26" s="6"/>
      <c r="MYH26" s="6"/>
      <c r="MYI26" s="6"/>
      <c r="MYP26" s="6"/>
      <c r="MYQ26" s="6"/>
      <c r="MYX26" s="6"/>
      <c r="MYY26" s="6"/>
      <c r="MZF26" s="6"/>
      <c r="MZG26" s="6"/>
      <c r="MZN26" s="6"/>
      <c r="MZO26" s="6"/>
      <c r="MZV26" s="6"/>
      <c r="MZW26" s="6"/>
      <c r="NAD26" s="6"/>
      <c r="NAE26" s="6"/>
      <c r="NAL26" s="6"/>
      <c r="NAM26" s="6"/>
      <c r="NAT26" s="6"/>
      <c r="NAU26" s="6"/>
      <c r="NBB26" s="6"/>
      <c r="NBC26" s="6"/>
      <c r="NBJ26" s="6"/>
      <c r="NBK26" s="6"/>
      <c r="NBR26" s="6"/>
      <c r="NBS26" s="6"/>
      <c r="NBZ26" s="6"/>
      <c r="NCA26" s="6"/>
      <c r="NCH26" s="6"/>
      <c r="NCI26" s="6"/>
      <c r="NCP26" s="6"/>
      <c r="NCQ26" s="6"/>
      <c r="NCX26" s="6"/>
      <c r="NCY26" s="6"/>
      <c r="NDF26" s="6"/>
      <c r="NDG26" s="6"/>
      <c r="NDN26" s="6"/>
      <c r="NDO26" s="6"/>
      <c r="NDV26" s="6"/>
      <c r="NDW26" s="6"/>
      <c r="NED26" s="6"/>
      <c r="NEE26" s="6"/>
      <c r="NEL26" s="6"/>
      <c r="NEM26" s="6"/>
      <c r="NET26" s="6"/>
      <c r="NEU26" s="6"/>
      <c r="NFB26" s="6"/>
      <c r="NFC26" s="6"/>
      <c r="NFJ26" s="6"/>
      <c r="NFK26" s="6"/>
      <c r="NFR26" s="6"/>
      <c r="NFS26" s="6"/>
      <c r="NFZ26" s="6"/>
      <c r="NGA26" s="6"/>
      <c r="NGH26" s="6"/>
      <c r="NGI26" s="6"/>
      <c r="NGP26" s="6"/>
      <c r="NGQ26" s="6"/>
      <c r="NGX26" s="6"/>
      <c r="NGY26" s="6"/>
      <c r="NHF26" s="6"/>
      <c r="NHG26" s="6"/>
      <c r="NHN26" s="6"/>
      <c r="NHO26" s="6"/>
      <c r="NHV26" s="6"/>
      <c r="NHW26" s="6"/>
      <c r="NID26" s="6"/>
      <c r="NIE26" s="6"/>
      <c r="NIL26" s="6"/>
      <c r="NIM26" s="6"/>
      <c r="NIT26" s="6"/>
      <c r="NIU26" s="6"/>
      <c r="NJB26" s="6"/>
      <c r="NJC26" s="6"/>
      <c r="NJJ26" s="6"/>
      <c r="NJK26" s="6"/>
      <c r="NJR26" s="6"/>
      <c r="NJS26" s="6"/>
      <c r="NJZ26" s="6"/>
      <c r="NKA26" s="6"/>
      <c r="NKH26" s="6"/>
      <c r="NKI26" s="6"/>
      <c r="NKP26" s="6"/>
      <c r="NKQ26" s="6"/>
      <c r="NKX26" s="6"/>
      <c r="NKY26" s="6"/>
      <c r="NLF26" s="6"/>
      <c r="NLG26" s="6"/>
      <c r="NLN26" s="6"/>
      <c r="NLO26" s="6"/>
      <c r="NLV26" s="6"/>
      <c r="NLW26" s="6"/>
      <c r="NMD26" s="6"/>
      <c r="NME26" s="6"/>
      <c r="NML26" s="6"/>
      <c r="NMM26" s="6"/>
      <c r="NMT26" s="6"/>
      <c r="NMU26" s="6"/>
      <c r="NNB26" s="6"/>
      <c r="NNC26" s="6"/>
      <c r="NNJ26" s="6"/>
      <c r="NNK26" s="6"/>
      <c r="NNR26" s="6"/>
      <c r="NNS26" s="6"/>
      <c r="NNZ26" s="6"/>
      <c r="NOA26" s="6"/>
      <c r="NOH26" s="6"/>
      <c r="NOI26" s="6"/>
      <c r="NOP26" s="6"/>
      <c r="NOQ26" s="6"/>
      <c r="NOX26" s="6"/>
      <c r="NOY26" s="6"/>
      <c r="NPF26" s="6"/>
      <c r="NPG26" s="6"/>
      <c r="NPN26" s="6"/>
      <c r="NPO26" s="6"/>
      <c r="NPV26" s="6"/>
      <c r="NPW26" s="6"/>
      <c r="NQD26" s="6"/>
      <c r="NQE26" s="6"/>
      <c r="NQL26" s="6"/>
      <c r="NQM26" s="6"/>
      <c r="NQT26" s="6"/>
      <c r="NQU26" s="6"/>
      <c r="NRB26" s="6"/>
      <c r="NRC26" s="6"/>
      <c r="NRJ26" s="6"/>
      <c r="NRK26" s="6"/>
      <c r="NRR26" s="6"/>
      <c r="NRS26" s="6"/>
      <c r="NRZ26" s="6"/>
      <c r="NSA26" s="6"/>
      <c r="NSH26" s="6"/>
      <c r="NSI26" s="6"/>
      <c r="NSP26" s="6"/>
      <c r="NSQ26" s="6"/>
      <c r="NSX26" s="6"/>
      <c r="NSY26" s="6"/>
      <c r="NTF26" s="6"/>
      <c r="NTG26" s="6"/>
      <c r="NTN26" s="6"/>
      <c r="NTO26" s="6"/>
      <c r="NTV26" s="6"/>
      <c r="NTW26" s="6"/>
      <c r="NUD26" s="6"/>
      <c r="NUE26" s="6"/>
      <c r="NUL26" s="6"/>
      <c r="NUM26" s="6"/>
      <c r="NUT26" s="6"/>
      <c r="NUU26" s="6"/>
      <c r="NVB26" s="6"/>
      <c r="NVC26" s="6"/>
      <c r="NVJ26" s="6"/>
      <c r="NVK26" s="6"/>
      <c r="NVR26" s="6"/>
      <c r="NVS26" s="6"/>
      <c r="NVZ26" s="6"/>
      <c r="NWA26" s="6"/>
      <c r="NWH26" s="6"/>
      <c r="NWI26" s="6"/>
      <c r="NWP26" s="6"/>
      <c r="NWQ26" s="6"/>
      <c r="NWX26" s="6"/>
      <c r="NWY26" s="6"/>
      <c r="NXF26" s="6"/>
      <c r="NXG26" s="6"/>
      <c r="NXN26" s="6"/>
      <c r="NXO26" s="6"/>
      <c r="NXV26" s="6"/>
      <c r="NXW26" s="6"/>
      <c r="NYD26" s="6"/>
      <c r="NYE26" s="6"/>
      <c r="NYL26" s="6"/>
      <c r="NYM26" s="6"/>
      <c r="NYT26" s="6"/>
      <c r="NYU26" s="6"/>
      <c r="NZB26" s="6"/>
      <c r="NZC26" s="6"/>
      <c r="NZJ26" s="6"/>
      <c r="NZK26" s="6"/>
      <c r="NZR26" s="6"/>
      <c r="NZS26" s="6"/>
      <c r="NZZ26" s="6"/>
      <c r="OAA26" s="6"/>
      <c r="OAH26" s="6"/>
      <c r="OAI26" s="6"/>
      <c r="OAP26" s="6"/>
      <c r="OAQ26" s="6"/>
      <c r="OAX26" s="6"/>
      <c r="OAY26" s="6"/>
      <c r="OBF26" s="6"/>
      <c r="OBG26" s="6"/>
      <c r="OBN26" s="6"/>
      <c r="OBO26" s="6"/>
      <c r="OBV26" s="6"/>
      <c r="OBW26" s="6"/>
      <c r="OCD26" s="6"/>
      <c r="OCE26" s="6"/>
      <c r="OCL26" s="6"/>
      <c r="OCM26" s="6"/>
      <c r="OCT26" s="6"/>
      <c r="OCU26" s="6"/>
      <c r="ODB26" s="6"/>
      <c r="ODC26" s="6"/>
      <c r="ODJ26" s="6"/>
      <c r="ODK26" s="6"/>
      <c r="ODR26" s="6"/>
      <c r="ODS26" s="6"/>
      <c r="ODZ26" s="6"/>
      <c r="OEA26" s="6"/>
      <c r="OEH26" s="6"/>
      <c r="OEI26" s="6"/>
      <c r="OEP26" s="6"/>
      <c r="OEQ26" s="6"/>
      <c r="OEX26" s="6"/>
      <c r="OEY26" s="6"/>
      <c r="OFF26" s="6"/>
      <c r="OFG26" s="6"/>
      <c r="OFN26" s="6"/>
      <c r="OFO26" s="6"/>
      <c r="OFV26" s="6"/>
      <c r="OFW26" s="6"/>
      <c r="OGD26" s="6"/>
      <c r="OGE26" s="6"/>
      <c r="OGL26" s="6"/>
      <c r="OGM26" s="6"/>
      <c r="OGT26" s="6"/>
      <c r="OGU26" s="6"/>
      <c r="OHB26" s="6"/>
      <c r="OHC26" s="6"/>
      <c r="OHJ26" s="6"/>
      <c r="OHK26" s="6"/>
      <c r="OHR26" s="6"/>
      <c r="OHS26" s="6"/>
      <c r="OHZ26" s="6"/>
      <c r="OIA26" s="6"/>
      <c r="OIH26" s="6"/>
      <c r="OII26" s="6"/>
      <c r="OIP26" s="6"/>
      <c r="OIQ26" s="6"/>
      <c r="OIX26" s="6"/>
      <c r="OIY26" s="6"/>
      <c r="OJF26" s="6"/>
      <c r="OJG26" s="6"/>
      <c r="OJN26" s="6"/>
      <c r="OJO26" s="6"/>
      <c r="OJV26" s="6"/>
      <c r="OJW26" s="6"/>
      <c r="OKD26" s="6"/>
      <c r="OKE26" s="6"/>
      <c r="OKL26" s="6"/>
      <c r="OKM26" s="6"/>
      <c r="OKT26" s="6"/>
      <c r="OKU26" s="6"/>
      <c r="OLB26" s="6"/>
      <c r="OLC26" s="6"/>
      <c r="OLJ26" s="6"/>
      <c r="OLK26" s="6"/>
      <c r="OLR26" s="6"/>
      <c r="OLS26" s="6"/>
      <c r="OLZ26" s="6"/>
      <c r="OMA26" s="6"/>
      <c r="OMH26" s="6"/>
      <c r="OMI26" s="6"/>
      <c r="OMP26" s="6"/>
      <c r="OMQ26" s="6"/>
      <c r="OMX26" s="6"/>
      <c r="OMY26" s="6"/>
      <c r="ONF26" s="6"/>
      <c r="ONG26" s="6"/>
      <c r="ONN26" s="6"/>
      <c r="ONO26" s="6"/>
      <c r="ONV26" s="6"/>
      <c r="ONW26" s="6"/>
      <c r="OOD26" s="6"/>
      <c r="OOE26" s="6"/>
      <c r="OOL26" s="6"/>
      <c r="OOM26" s="6"/>
      <c r="OOT26" s="6"/>
      <c r="OOU26" s="6"/>
      <c r="OPB26" s="6"/>
      <c r="OPC26" s="6"/>
      <c r="OPJ26" s="6"/>
      <c r="OPK26" s="6"/>
      <c r="OPR26" s="6"/>
      <c r="OPS26" s="6"/>
      <c r="OPZ26" s="6"/>
      <c r="OQA26" s="6"/>
      <c r="OQH26" s="6"/>
      <c r="OQI26" s="6"/>
      <c r="OQP26" s="6"/>
      <c r="OQQ26" s="6"/>
      <c r="OQX26" s="6"/>
      <c r="OQY26" s="6"/>
      <c r="ORF26" s="6"/>
      <c r="ORG26" s="6"/>
      <c r="ORN26" s="6"/>
      <c r="ORO26" s="6"/>
      <c r="ORV26" s="6"/>
      <c r="ORW26" s="6"/>
      <c r="OSD26" s="6"/>
      <c r="OSE26" s="6"/>
      <c r="OSL26" s="6"/>
      <c r="OSM26" s="6"/>
      <c r="OST26" s="6"/>
      <c r="OSU26" s="6"/>
      <c r="OTB26" s="6"/>
      <c r="OTC26" s="6"/>
      <c r="OTJ26" s="6"/>
      <c r="OTK26" s="6"/>
      <c r="OTR26" s="6"/>
      <c r="OTS26" s="6"/>
      <c r="OTZ26" s="6"/>
      <c r="OUA26" s="6"/>
      <c r="OUH26" s="6"/>
      <c r="OUI26" s="6"/>
      <c r="OUP26" s="6"/>
      <c r="OUQ26" s="6"/>
      <c r="OUX26" s="6"/>
      <c r="OUY26" s="6"/>
      <c r="OVF26" s="6"/>
      <c r="OVG26" s="6"/>
      <c r="OVN26" s="6"/>
      <c r="OVO26" s="6"/>
      <c r="OVV26" s="6"/>
      <c r="OVW26" s="6"/>
      <c r="OWD26" s="6"/>
      <c r="OWE26" s="6"/>
      <c r="OWL26" s="6"/>
      <c r="OWM26" s="6"/>
      <c r="OWT26" s="6"/>
      <c r="OWU26" s="6"/>
      <c r="OXB26" s="6"/>
      <c r="OXC26" s="6"/>
      <c r="OXJ26" s="6"/>
      <c r="OXK26" s="6"/>
      <c r="OXR26" s="6"/>
      <c r="OXS26" s="6"/>
      <c r="OXZ26" s="6"/>
      <c r="OYA26" s="6"/>
      <c r="OYH26" s="6"/>
      <c r="OYI26" s="6"/>
      <c r="OYP26" s="6"/>
      <c r="OYQ26" s="6"/>
      <c r="OYX26" s="6"/>
      <c r="OYY26" s="6"/>
      <c r="OZF26" s="6"/>
      <c r="OZG26" s="6"/>
      <c r="OZN26" s="6"/>
      <c r="OZO26" s="6"/>
      <c r="OZV26" s="6"/>
      <c r="OZW26" s="6"/>
      <c r="PAD26" s="6"/>
      <c r="PAE26" s="6"/>
      <c r="PAL26" s="6"/>
      <c r="PAM26" s="6"/>
      <c r="PAT26" s="6"/>
      <c r="PAU26" s="6"/>
      <c r="PBB26" s="6"/>
      <c r="PBC26" s="6"/>
      <c r="PBJ26" s="6"/>
      <c r="PBK26" s="6"/>
      <c r="PBR26" s="6"/>
      <c r="PBS26" s="6"/>
      <c r="PBZ26" s="6"/>
      <c r="PCA26" s="6"/>
      <c r="PCH26" s="6"/>
      <c r="PCI26" s="6"/>
      <c r="PCP26" s="6"/>
      <c r="PCQ26" s="6"/>
      <c r="PCX26" s="6"/>
      <c r="PCY26" s="6"/>
      <c r="PDF26" s="6"/>
      <c r="PDG26" s="6"/>
      <c r="PDN26" s="6"/>
      <c r="PDO26" s="6"/>
      <c r="PDV26" s="6"/>
      <c r="PDW26" s="6"/>
      <c r="PED26" s="6"/>
      <c r="PEE26" s="6"/>
      <c r="PEL26" s="6"/>
      <c r="PEM26" s="6"/>
      <c r="PET26" s="6"/>
      <c r="PEU26" s="6"/>
      <c r="PFB26" s="6"/>
      <c r="PFC26" s="6"/>
      <c r="PFJ26" s="6"/>
      <c r="PFK26" s="6"/>
      <c r="PFR26" s="6"/>
      <c r="PFS26" s="6"/>
      <c r="PFZ26" s="6"/>
      <c r="PGA26" s="6"/>
      <c r="PGH26" s="6"/>
      <c r="PGI26" s="6"/>
      <c r="PGP26" s="6"/>
      <c r="PGQ26" s="6"/>
      <c r="PGX26" s="6"/>
      <c r="PGY26" s="6"/>
      <c r="PHF26" s="6"/>
      <c r="PHG26" s="6"/>
      <c r="PHN26" s="6"/>
      <c r="PHO26" s="6"/>
      <c r="PHV26" s="6"/>
      <c r="PHW26" s="6"/>
      <c r="PID26" s="6"/>
      <c r="PIE26" s="6"/>
      <c r="PIL26" s="6"/>
      <c r="PIM26" s="6"/>
      <c r="PIT26" s="6"/>
      <c r="PIU26" s="6"/>
      <c r="PJB26" s="6"/>
      <c r="PJC26" s="6"/>
      <c r="PJJ26" s="6"/>
      <c r="PJK26" s="6"/>
      <c r="PJR26" s="6"/>
      <c r="PJS26" s="6"/>
      <c r="PJZ26" s="6"/>
      <c r="PKA26" s="6"/>
      <c r="PKH26" s="6"/>
      <c r="PKI26" s="6"/>
      <c r="PKP26" s="6"/>
      <c r="PKQ26" s="6"/>
      <c r="PKX26" s="6"/>
      <c r="PKY26" s="6"/>
      <c r="PLF26" s="6"/>
      <c r="PLG26" s="6"/>
      <c r="PLN26" s="6"/>
      <c r="PLO26" s="6"/>
      <c r="PLV26" s="6"/>
      <c r="PLW26" s="6"/>
      <c r="PMD26" s="6"/>
      <c r="PME26" s="6"/>
      <c r="PML26" s="6"/>
      <c r="PMM26" s="6"/>
      <c r="PMT26" s="6"/>
      <c r="PMU26" s="6"/>
      <c r="PNB26" s="6"/>
      <c r="PNC26" s="6"/>
      <c r="PNJ26" s="6"/>
      <c r="PNK26" s="6"/>
      <c r="PNR26" s="6"/>
      <c r="PNS26" s="6"/>
      <c r="PNZ26" s="6"/>
      <c r="POA26" s="6"/>
      <c r="POH26" s="6"/>
      <c r="POI26" s="6"/>
      <c r="POP26" s="6"/>
      <c r="POQ26" s="6"/>
      <c r="POX26" s="6"/>
      <c r="POY26" s="6"/>
      <c r="PPF26" s="6"/>
      <c r="PPG26" s="6"/>
      <c r="PPN26" s="6"/>
      <c r="PPO26" s="6"/>
      <c r="PPV26" s="6"/>
      <c r="PPW26" s="6"/>
      <c r="PQD26" s="6"/>
      <c r="PQE26" s="6"/>
      <c r="PQL26" s="6"/>
      <c r="PQM26" s="6"/>
      <c r="PQT26" s="6"/>
      <c r="PQU26" s="6"/>
      <c r="PRB26" s="6"/>
      <c r="PRC26" s="6"/>
      <c r="PRJ26" s="6"/>
      <c r="PRK26" s="6"/>
      <c r="PRR26" s="6"/>
      <c r="PRS26" s="6"/>
      <c r="PRZ26" s="6"/>
      <c r="PSA26" s="6"/>
      <c r="PSH26" s="6"/>
      <c r="PSI26" s="6"/>
      <c r="PSP26" s="6"/>
      <c r="PSQ26" s="6"/>
      <c r="PSX26" s="6"/>
      <c r="PSY26" s="6"/>
      <c r="PTF26" s="6"/>
      <c r="PTG26" s="6"/>
      <c r="PTN26" s="6"/>
      <c r="PTO26" s="6"/>
      <c r="PTV26" s="6"/>
      <c r="PTW26" s="6"/>
      <c r="PUD26" s="6"/>
      <c r="PUE26" s="6"/>
      <c r="PUL26" s="6"/>
      <c r="PUM26" s="6"/>
      <c r="PUT26" s="6"/>
      <c r="PUU26" s="6"/>
      <c r="PVB26" s="6"/>
      <c r="PVC26" s="6"/>
      <c r="PVJ26" s="6"/>
      <c r="PVK26" s="6"/>
      <c r="PVR26" s="6"/>
      <c r="PVS26" s="6"/>
      <c r="PVZ26" s="6"/>
      <c r="PWA26" s="6"/>
      <c r="PWH26" s="6"/>
      <c r="PWI26" s="6"/>
      <c r="PWP26" s="6"/>
      <c r="PWQ26" s="6"/>
      <c r="PWX26" s="6"/>
      <c r="PWY26" s="6"/>
      <c r="PXF26" s="6"/>
      <c r="PXG26" s="6"/>
      <c r="PXN26" s="6"/>
      <c r="PXO26" s="6"/>
      <c r="PXV26" s="6"/>
      <c r="PXW26" s="6"/>
      <c r="PYD26" s="6"/>
      <c r="PYE26" s="6"/>
      <c r="PYL26" s="6"/>
      <c r="PYM26" s="6"/>
      <c r="PYT26" s="6"/>
      <c r="PYU26" s="6"/>
      <c r="PZB26" s="6"/>
      <c r="PZC26" s="6"/>
      <c r="PZJ26" s="6"/>
      <c r="PZK26" s="6"/>
      <c r="PZR26" s="6"/>
      <c r="PZS26" s="6"/>
      <c r="PZZ26" s="6"/>
      <c r="QAA26" s="6"/>
      <c r="QAH26" s="6"/>
      <c r="QAI26" s="6"/>
      <c r="QAP26" s="6"/>
      <c r="QAQ26" s="6"/>
      <c r="QAX26" s="6"/>
      <c r="QAY26" s="6"/>
      <c r="QBF26" s="6"/>
      <c r="QBG26" s="6"/>
      <c r="QBN26" s="6"/>
      <c r="QBO26" s="6"/>
      <c r="QBV26" s="6"/>
      <c r="QBW26" s="6"/>
      <c r="QCD26" s="6"/>
      <c r="QCE26" s="6"/>
      <c r="QCL26" s="6"/>
      <c r="QCM26" s="6"/>
      <c r="QCT26" s="6"/>
      <c r="QCU26" s="6"/>
      <c r="QDB26" s="6"/>
      <c r="QDC26" s="6"/>
      <c r="QDJ26" s="6"/>
      <c r="QDK26" s="6"/>
      <c r="QDR26" s="6"/>
      <c r="QDS26" s="6"/>
      <c r="QDZ26" s="6"/>
      <c r="QEA26" s="6"/>
      <c r="QEH26" s="6"/>
      <c r="QEI26" s="6"/>
      <c r="QEP26" s="6"/>
      <c r="QEQ26" s="6"/>
      <c r="QEX26" s="6"/>
      <c r="QEY26" s="6"/>
      <c r="QFF26" s="6"/>
      <c r="QFG26" s="6"/>
      <c r="QFN26" s="6"/>
      <c r="QFO26" s="6"/>
      <c r="QFV26" s="6"/>
      <c r="QFW26" s="6"/>
      <c r="QGD26" s="6"/>
      <c r="QGE26" s="6"/>
      <c r="QGL26" s="6"/>
      <c r="QGM26" s="6"/>
      <c r="QGT26" s="6"/>
      <c r="QGU26" s="6"/>
      <c r="QHB26" s="6"/>
      <c r="QHC26" s="6"/>
      <c r="QHJ26" s="6"/>
      <c r="QHK26" s="6"/>
      <c r="QHR26" s="6"/>
      <c r="QHS26" s="6"/>
      <c r="QHZ26" s="6"/>
      <c r="QIA26" s="6"/>
      <c r="QIH26" s="6"/>
      <c r="QII26" s="6"/>
      <c r="QIP26" s="6"/>
      <c r="QIQ26" s="6"/>
      <c r="QIX26" s="6"/>
      <c r="QIY26" s="6"/>
      <c r="QJF26" s="6"/>
      <c r="QJG26" s="6"/>
      <c r="QJN26" s="6"/>
      <c r="QJO26" s="6"/>
      <c r="QJV26" s="6"/>
      <c r="QJW26" s="6"/>
      <c r="QKD26" s="6"/>
      <c r="QKE26" s="6"/>
      <c r="QKL26" s="6"/>
      <c r="QKM26" s="6"/>
      <c r="QKT26" s="6"/>
      <c r="QKU26" s="6"/>
      <c r="QLB26" s="6"/>
      <c r="QLC26" s="6"/>
      <c r="QLJ26" s="6"/>
      <c r="QLK26" s="6"/>
      <c r="QLR26" s="6"/>
      <c r="QLS26" s="6"/>
      <c r="QLZ26" s="6"/>
      <c r="QMA26" s="6"/>
      <c r="QMH26" s="6"/>
      <c r="QMI26" s="6"/>
      <c r="QMP26" s="6"/>
      <c r="QMQ26" s="6"/>
      <c r="QMX26" s="6"/>
      <c r="QMY26" s="6"/>
      <c r="QNF26" s="6"/>
      <c r="QNG26" s="6"/>
      <c r="QNN26" s="6"/>
      <c r="QNO26" s="6"/>
      <c r="QNV26" s="6"/>
      <c r="QNW26" s="6"/>
      <c r="QOD26" s="6"/>
      <c r="QOE26" s="6"/>
      <c r="QOL26" s="6"/>
      <c r="QOM26" s="6"/>
      <c r="QOT26" s="6"/>
      <c r="QOU26" s="6"/>
      <c r="QPB26" s="6"/>
      <c r="QPC26" s="6"/>
      <c r="QPJ26" s="6"/>
      <c r="QPK26" s="6"/>
      <c r="QPR26" s="6"/>
      <c r="QPS26" s="6"/>
      <c r="QPZ26" s="6"/>
      <c r="QQA26" s="6"/>
      <c r="QQH26" s="6"/>
      <c r="QQI26" s="6"/>
      <c r="QQP26" s="6"/>
      <c r="QQQ26" s="6"/>
      <c r="QQX26" s="6"/>
      <c r="QQY26" s="6"/>
      <c r="QRF26" s="6"/>
      <c r="QRG26" s="6"/>
      <c r="QRN26" s="6"/>
      <c r="QRO26" s="6"/>
      <c r="QRV26" s="6"/>
      <c r="QRW26" s="6"/>
      <c r="QSD26" s="6"/>
      <c r="QSE26" s="6"/>
      <c r="QSL26" s="6"/>
      <c r="QSM26" s="6"/>
      <c r="QST26" s="6"/>
      <c r="QSU26" s="6"/>
      <c r="QTB26" s="6"/>
      <c r="QTC26" s="6"/>
      <c r="QTJ26" s="6"/>
      <c r="QTK26" s="6"/>
      <c r="QTR26" s="6"/>
      <c r="QTS26" s="6"/>
      <c r="QTZ26" s="6"/>
      <c r="QUA26" s="6"/>
      <c r="QUH26" s="6"/>
      <c r="QUI26" s="6"/>
      <c r="QUP26" s="6"/>
      <c r="QUQ26" s="6"/>
      <c r="QUX26" s="6"/>
      <c r="QUY26" s="6"/>
      <c r="QVF26" s="6"/>
      <c r="QVG26" s="6"/>
      <c r="QVN26" s="6"/>
      <c r="QVO26" s="6"/>
      <c r="QVV26" s="6"/>
      <c r="QVW26" s="6"/>
      <c r="QWD26" s="6"/>
      <c r="QWE26" s="6"/>
      <c r="QWL26" s="6"/>
      <c r="QWM26" s="6"/>
      <c r="QWT26" s="6"/>
      <c r="QWU26" s="6"/>
      <c r="QXB26" s="6"/>
      <c r="QXC26" s="6"/>
      <c r="QXJ26" s="6"/>
      <c r="QXK26" s="6"/>
      <c r="QXR26" s="6"/>
      <c r="QXS26" s="6"/>
      <c r="QXZ26" s="6"/>
      <c r="QYA26" s="6"/>
      <c r="QYH26" s="6"/>
      <c r="QYI26" s="6"/>
      <c r="QYP26" s="6"/>
      <c r="QYQ26" s="6"/>
      <c r="QYX26" s="6"/>
      <c r="QYY26" s="6"/>
      <c r="QZF26" s="6"/>
      <c r="QZG26" s="6"/>
      <c r="QZN26" s="6"/>
      <c r="QZO26" s="6"/>
      <c r="QZV26" s="6"/>
      <c r="QZW26" s="6"/>
      <c r="RAD26" s="6"/>
      <c r="RAE26" s="6"/>
      <c r="RAL26" s="6"/>
      <c r="RAM26" s="6"/>
      <c r="RAT26" s="6"/>
      <c r="RAU26" s="6"/>
      <c r="RBB26" s="6"/>
      <c r="RBC26" s="6"/>
      <c r="RBJ26" s="6"/>
      <c r="RBK26" s="6"/>
      <c r="RBR26" s="6"/>
      <c r="RBS26" s="6"/>
      <c r="RBZ26" s="6"/>
      <c r="RCA26" s="6"/>
      <c r="RCH26" s="6"/>
      <c r="RCI26" s="6"/>
      <c r="RCP26" s="6"/>
      <c r="RCQ26" s="6"/>
      <c r="RCX26" s="6"/>
      <c r="RCY26" s="6"/>
      <c r="RDF26" s="6"/>
      <c r="RDG26" s="6"/>
      <c r="RDN26" s="6"/>
      <c r="RDO26" s="6"/>
      <c r="RDV26" s="6"/>
      <c r="RDW26" s="6"/>
      <c r="RED26" s="6"/>
      <c r="REE26" s="6"/>
      <c r="REL26" s="6"/>
      <c r="REM26" s="6"/>
      <c r="RET26" s="6"/>
      <c r="REU26" s="6"/>
      <c r="RFB26" s="6"/>
      <c r="RFC26" s="6"/>
      <c r="RFJ26" s="6"/>
      <c r="RFK26" s="6"/>
      <c r="RFR26" s="6"/>
      <c r="RFS26" s="6"/>
      <c r="RFZ26" s="6"/>
      <c r="RGA26" s="6"/>
      <c r="RGH26" s="6"/>
      <c r="RGI26" s="6"/>
      <c r="RGP26" s="6"/>
      <c r="RGQ26" s="6"/>
      <c r="RGX26" s="6"/>
      <c r="RGY26" s="6"/>
      <c r="RHF26" s="6"/>
      <c r="RHG26" s="6"/>
      <c r="RHN26" s="6"/>
      <c r="RHO26" s="6"/>
      <c r="RHV26" s="6"/>
      <c r="RHW26" s="6"/>
      <c r="RID26" s="6"/>
      <c r="RIE26" s="6"/>
      <c r="RIL26" s="6"/>
      <c r="RIM26" s="6"/>
      <c r="RIT26" s="6"/>
      <c r="RIU26" s="6"/>
      <c r="RJB26" s="6"/>
      <c r="RJC26" s="6"/>
      <c r="RJJ26" s="6"/>
      <c r="RJK26" s="6"/>
      <c r="RJR26" s="6"/>
      <c r="RJS26" s="6"/>
      <c r="RJZ26" s="6"/>
      <c r="RKA26" s="6"/>
      <c r="RKH26" s="6"/>
      <c r="RKI26" s="6"/>
      <c r="RKP26" s="6"/>
      <c r="RKQ26" s="6"/>
      <c r="RKX26" s="6"/>
      <c r="RKY26" s="6"/>
      <c r="RLF26" s="6"/>
      <c r="RLG26" s="6"/>
      <c r="RLN26" s="6"/>
      <c r="RLO26" s="6"/>
      <c r="RLV26" s="6"/>
      <c r="RLW26" s="6"/>
      <c r="RMD26" s="6"/>
      <c r="RME26" s="6"/>
      <c r="RML26" s="6"/>
      <c r="RMM26" s="6"/>
      <c r="RMT26" s="6"/>
      <c r="RMU26" s="6"/>
      <c r="RNB26" s="6"/>
      <c r="RNC26" s="6"/>
      <c r="RNJ26" s="6"/>
      <c r="RNK26" s="6"/>
      <c r="RNR26" s="6"/>
      <c r="RNS26" s="6"/>
      <c r="RNZ26" s="6"/>
      <c r="ROA26" s="6"/>
      <c r="ROH26" s="6"/>
      <c r="ROI26" s="6"/>
      <c r="ROP26" s="6"/>
      <c r="ROQ26" s="6"/>
      <c r="ROX26" s="6"/>
      <c r="ROY26" s="6"/>
      <c r="RPF26" s="6"/>
      <c r="RPG26" s="6"/>
      <c r="RPN26" s="6"/>
      <c r="RPO26" s="6"/>
      <c r="RPV26" s="6"/>
      <c r="RPW26" s="6"/>
      <c r="RQD26" s="6"/>
      <c r="RQE26" s="6"/>
      <c r="RQL26" s="6"/>
      <c r="RQM26" s="6"/>
      <c r="RQT26" s="6"/>
      <c r="RQU26" s="6"/>
      <c r="RRB26" s="6"/>
      <c r="RRC26" s="6"/>
      <c r="RRJ26" s="6"/>
      <c r="RRK26" s="6"/>
      <c r="RRR26" s="6"/>
      <c r="RRS26" s="6"/>
      <c r="RRZ26" s="6"/>
      <c r="RSA26" s="6"/>
      <c r="RSH26" s="6"/>
      <c r="RSI26" s="6"/>
      <c r="RSP26" s="6"/>
      <c r="RSQ26" s="6"/>
      <c r="RSX26" s="6"/>
      <c r="RSY26" s="6"/>
      <c r="RTF26" s="6"/>
      <c r="RTG26" s="6"/>
      <c r="RTN26" s="6"/>
      <c r="RTO26" s="6"/>
      <c r="RTV26" s="6"/>
      <c r="RTW26" s="6"/>
      <c r="RUD26" s="6"/>
      <c r="RUE26" s="6"/>
      <c r="RUL26" s="6"/>
      <c r="RUM26" s="6"/>
      <c r="RUT26" s="6"/>
      <c r="RUU26" s="6"/>
      <c r="RVB26" s="6"/>
      <c r="RVC26" s="6"/>
      <c r="RVJ26" s="6"/>
      <c r="RVK26" s="6"/>
      <c r="RVR26" s="6"/>
      <c r="RVS26" s="6"/>
      <c r="RVZ26" s="6"/>
      <c r="RWA26" s="6"/>
      <c r="RWH26" s="6"/>
      <c r="RWI26" s="6"/>
      <c r="RWP26" s="6"/>
      <c r="RWQ26" s="6"/>
      <c r="RWX26" s="6"/>
      <c r="RWY26" s="6"/>
      <c r="RXF26" s="6"/>
      <c r="RXG26" s="6"/>
      <c r="RXN26" s="6"/>
      <c r="RXO26" s="6"/>
      <c r="RXV26" s="6"/>
      <c r="RXW26" s="6"/>
      <c r="RYD26" s="6"/>
      <c r="RYE26" s="6"/>
      <c r="RYL26" s="6"/>
      <c r="RYM26" s="6"/>
      <c r="RYT26" s="6"/>
      <c r="RYU26" s="6"/>
      <c r="RZB26" s="6"/>
      <c r="RZC26" s="6"/>
      <c r="RZJ26" s="6"/>
      <c r="RZK26" s="6"/>
      <c r="RZR26" s="6"/>
      <c r="RZS26" s="6"/>
      <c r="RZZ26" s="6"/>
      <c r="SAA26" s="6"/>
      <c r="SAH26" s="6"/>
      <c r="SAI26" s="6"/>
      <c r="SAP26" s="6"/>
      <c r="SAQ26" s="6"/>
      <c r="SAX26" s="6"/>
      <c r="SAY26" s="6"/>
      <c r="SBF26" s="6"/>
      <c r="SBG26" s="6"/>
      <c r="SBN26" s="6"/>
      <c r="SBO26" s="6"/>
      <c r="SBV26" s="6"/>
      <c r="SBW26" s="6"/>
      <c r="SCD26" s="6"/>
      <c r="SCE26" s="6"/>
      <c r="SCL26" s="6"/>
      <c r="SCM26" s="6"/>
      <c r="SCT26" s="6"/>
      <c r="SCU26" s="6"/>
      <c r="SDB26" s="6"/>
      <c r="SDC26" s="6"/>
      <c r="SDJ26" s="6"/>
      <c r="SDK26" s="6"/>
      <c r="SDR26" s="6"/>
      <c r="SDS26" s="6"/>
      <c r="SDZ26" s="6"/>
      <c r="SEA26" s="6"/>
      <c r="SEH26" s="6"/>
      <c r="SEI26" s="6"/>
      <c r="SEP26" s="6"/>
      <c r="SEQ26" s="6"/>
      <c r="SEX26" s="6"/>
      <c r="SEY26" s="6"/>
      <c r="SFF26" s="6"/>
      <c r="SFG26" s="6"/>
      <c r="SFN26" s="6"/>
      <c r="SFO26" s="6"/>
      <c r="SFV26" s="6"/>
      <c r="SFW26" s="6"/>
      <c r="SGD26" s="6"/>
      <c r="SGE26" s="6"/>
      <c r="SGL26" s="6"/>
      <c r="SGM26" s="6"/>
      <c r="SGT26" s="6"/>
      <c r="SGU26" s="6"/>
      <c r="SHB26" s="6"/>
      <c r="SHC26" s="6"/>
      <c r="SHJ26" s="6"/>
      <c r="SHK26" s="6"/>
      <c r="SHR26" s="6"/>
      <c r="SHS26" s="6"/>
      <c r="SHZ26" s="6"/>
      <c r="SIA26" s="6"/>
      <c r="SIH26" s="6"/>
      <c r="SII26" s="6"/>
      <c r="SIP26" s="6"/>
      <c r="SIQ26" s="6"/>
      <c r="SIX26" s="6"/>
      <c r="SIY26" s="6"/>
      <c r="SJF26" s="6"/>
      <c r="SJG26" s="6"/>
      <c r="SJN26" s="6"/>
      <c r="SJO26" s="6"/>
      <c r="SJV26" s="6"/>
      <c r="SJW26" s="6"/>
      <c r="SKD26" s="6"/>
      <c r="SKE26" s="6"/>
      <c r="SKL26" s="6"/>
      <c r="SKM26" s="6"/>
      <c r="SKT26" s="6"/>
      <c r="SKU26" s="6"/>
      <c r="SLB26" s="6"/>
      <c r="SLC26" s="6"/>
      <c r="SLJ26" s="6"/>
      <c r="SLK26" s="6"/>
      <c r="SLR26" s="6"/>
      <c r="SLS26" s="6"/>
      <c r="SLZ26" s="6"/>
      <c r="SMA26" s="6"/>
      <c r="SMH26" s="6"/>
      <c r="SMI26" s="6"/>
      <c r="SMP26" s="6"/>
      <c r="SMQ26" s="6"/>
      <c r="SMX26" s="6"/>
      <c r="SMY26" s="6"/>
      <c r="SNF26" s="6"/>
      <c r="SNG26" s="6"/>
      <c r="SNN26" s="6"/>
      <c r="SNO26" s="6"/>
      <c r="SNV26" s="6"/>
      <c r="SNW26" s="6"/>
      <c r="SOD26" s="6"/>
      <c r="SOE26" s="6"/>
      <c r="SOL26" s="6"/>
      <c r="SOM26" s="6"/>
      <c r="SOT26" s="6"/>
      <c r="SOU26" s="6"/>
      <c r="SPB26" s="6"/>
      <c r="SPC26" s="6"/>
      <c r="SPJ26" s="6"/>
      <c r="SPK26" s="6"/>
      <c r="SPR26" s="6"/>
      <c r="SPS26" s="6"/>
      <c r="SPZ26" s="6"/>
      <c r="SQA26" s="6"/>
      <c r="SQH26" s="6"/>
      <c r="SQI26" s="6"/>
      <c r="SQP26" s="6"/>
      <c r="SQQ26" s="6"/>
      <c r="SQX26" s="6"/>
      <c r="SQY26" s="6"/>
      <c r="SRF26" s="6"/>
      <c r="SRG26" s="6"/>
      <c r="SRN26" s="6"/>
      <c r="SRO26" s="6"/>
      <c r="SRV26" s="6"/>
      <c r="SRW26" s="6"/>
      <c r="SSD26" s="6"/>
      <c r="SSE26" s="6"/>
      <c r="SSL26" s="6"/>
      <c r="SSM26" s="6"/>
      <c r="SST26" s="6"/>
      <c r="SSU26" s="6"/>
      <c r="STB26" s="6"/>
      <c r="STC26" s="6"/>
      <c r="STJ26" s="6"/>
      <c r="STK26" s="6"/>
      <c r="STR26" s="6"/>
      <c r="STS26" s="6"/>
      <c r="STZ26" s="6"/>
      <c r="SUA26" s="6"/>
      <c r="SUH26" s="6"/>
      <c r="SUI26" s="6"/>
      <c r="SUP26" s="6"/>
      <c r="SUQ26" s="6"/>
      <c r="SUX26" s="6"/>
      <c r="SUY26" s="6"/>
      <c r="SVF26" s="6"/>
      <c r="SVG26" s="6"/>
      <c r="SVN26" s="6"/>
      <c r="SVO26" s="6"/>
      <c r="SVV26" s="6"/>
      <c r="SVW26" s="6"/>
      <c r="SWD26" s="6"/>
      <c r="SWE26" s="6"/>
      <c r="SWL26" s="6"/>
      <c r="SWM26" s="6"/>
      <c r="SWT26" s="6"/>
      <c r="SWU26" s="6"/>
      <c r="SXB26" s="6"/>
      <c r="SXC26" s="6"/>
      <c r="SXJ26" s="6"/>
      <c r="SXK26" s="6"/>
      <c r="SXR26" s="6"/>
      <c r="SXS26" s="6"/>
      <c r="SXZ26" s="6"/>
      <c r="SYA26" s="6"/>
      <c r="SYH26" s="6"/>
      <c r="SYI26" s="6"/>
      <c r="SYP26" s="6"/>
      <c r="SYQ26" s="6"/>
      <c r="SYX26" s="6"/>
      <c r="SYY26" s="6"/>
      <c r="SZF26" s="6"/>
      <c r="SZG26" s="6"/>
      <c r="SZN26" s="6"/>
      <c r="SZO26" s="6"/>
      <c r="SZV26" s="6"/>
      <c r="SZW26" s="6"/>
      <c r="TAD26" s="6"/>
      <c r="TAE26" s="6"/>
      <c r="TAL26" s="6"/>
      <c r="TAM26" s="6"/>
      <c r="TAT26" s="6"/>
      <c r="TAU26" s="6"/>
      <c r="TBB26" s="6"/>
      <c r="TBC26" s="6"/>
      <c r="TBJ26" s="6"/>
      <c r="TBK26" s="6"/>
      <c r="TBR26" s="6"/>
      <c r="TBS26" s="6"/>
      <c r="TBZ26" s="6"/>
      <c r="TCA26" s="6"/>
      <c r="TCH26" s="6"/>
      <c r="TCI26" s="6"/>
      <c r="TCP26" s="6"/>
      <c r="TCQ26" s="6"/>
      <c r="TCX26" s="6"/>
      <c r="TCY26" s="6"/>
      <c r="TDF26" s="6"/>
      <c r="TDG26" s="6"/>
      <c r="TDN26" s="6"/>
      <c r="TDO26" s="6"/>
      <c r="TDV26" s="6"/>
      <c r="TDW26" s="6"/>
      <c r="TED26" s="6"/>
      <c r="TEE26" s="6"/>
      <c r="TEL26" s="6"/>
      <c r="TEM26" s="6"/>
      <c r="TET26" s="6"/>
      <c r="TEU26" s="6"/>
      <c r="TFB26" s="6"/>
      <c r="TFC26" s="6"/>
      <c r="TFJ26" s="6"/>
      <c r="TFK26" s="6"/>
      <c r="TFR26" s="6"/>
      <c r="TFS26" s="6"/>
      <c r="TFZ26" s="6"/>
      <c r="TGA26" s="6"/>
      <c r="TGH26" s="6"/>
      <c r="TGI26" s="6"/>
      <c r="TGP26" s="6"/>
      <c r="TGQ26" s="6"/>
      <c r="TGX26" s="6"/>
      <c r="TGY26" s="6"/>
      <c r="THF26" s="6"/>
      <c r="THG26" s="6"/>
      <c r="THN26" s="6"/>
      <c r="THO26" s="6"/>
      <c r="THV26" s="6"/>
      <c r="THW26" s="6"/>
      <c r="TID26" s="6"/>
      <c r="TIE26" s="6"/>
      <c r="TIL26" s="6"/>
      <c r="TIM26" s="6"/>
      <c r="TIT26" s="6"/>
      <c r="TIU26" s="6"/>
      <c r="TJB26" s="6"/>
      <c r="TJC26" s="6"/>
      <c r="TJJ26" s="6"/>
      <c r="TJK26" s="6"/>
      <c r="TJR26" s="6"/>
      <c r="TJS26" s="6"/>
      <c r="TJZ26" s="6"/>
      <c r="TKA26" s="6"/>
      <c r="TKH26" s="6"/>
      <c r="TKI26" s="6"/>
      <c r="TKP26" s="6"/>
      <c r="TKQ26" s="6"/>
      <c r="TKX26" s="6"/>
      <c r="TKY26" s="6"/>
      <c r="TLF26" s="6"/>
      <c r="TLG26" s="6"/>
      <c r="TLN26" s="6"/>
      <c r="TLO26" s="6"/>
      <c r="TLV26" s="6"/>
      <c r="TLW26" s="6"/>
      <c r="TMD26" s="6"/>
      <c r="TME26" s="6"/>
      <c r="TML26" s="6"/>
      <c r="TMM26" s="6"/>
      <c r="TMT26" s="6"/>
      <c r="TMU26" s="6"/>
      <c r="TNB26" s="6"/>
      <c r="TNC26" s="6"/>
      <c r="TNJ26" s="6"/>
      <c r="TNK26" s="6"/>
      <c r="TNR26" s="6"/>
      <c r="TNS26" s="6"/>
      <c r="TNZ26" s="6"/>
      <c r="TOA26" s="6"/>
      <c r="TOH26" s="6"/>
      <c r="TOI26" s="6"/>
      <c r="TOP26" s="6"/>
      <c r="TOQ26" s="6"/>
      <c r="TOX26" s="6"/>
      <c r="TOY26" s="6"/>
      <c r="TPF26" s="6"/>
      <c r="TPG26" s="6"/>
      <c r="TPN26" s="6"/>
      <c r="TPO26" s="6"/>
      <c r="TPV26" s="6"/>
      <c r="TPW26" s="6"/>
      <c r="TQD26" s="6"/>
      <c r="TQE26" s="6"/>
      <c r="TQL26" s="6"/>
      <c r="TQM26" s="6"/>
      <c r="TQT26" s="6"/>
      <c r="TQU26" s="6"/>
      <c r="TRB26" s="6"/>
      <c r="TRC26" s="6"/>
      <c r="TRJ26" s="6"/>
      <c r="TRK26" s="6"/>
      <c r="TRR26" s="6"/>
      <c r="TRS26" s="6"/>
      <c r="TRZ26" s="6"/>
      <c r="TSA26" s="6"/>
      <c r="TSH26" s="6"/>
      <c r="TSI26" s="6"/>
      <c r="TSP26" s="6"/>
      <c r="TSQ26" s="6"/>
      <c r="TSX26" s="6"/>
      <c r="TSY26" s="6"/>
      <c r="TTF26" s="6"/>
      <c r="TTG26" s="6"/>
      <c r="TTN26" s="6"/>
      <c r="TTO26" s="6"/>
      <c r="TTV26" s="6"/>
      <c r="TTW26" s="6"/>
      <c r="TUD26" s="6"/>
      <c r="TUE26" s="6"/>
      <c r="TUL26" s="6"/>
      <c r="TUM26" s="6"/>
      <c r="TUT26" s="6"/>
      <c r="TUU26" s="6"/>
      <c r="TVB26" s="6"/>
      <c r="TVC26" s="6"/>
      <c r="TVJ26" s="6"/>
      <c r="TVK26" s="6"/>
      <c r="TVR26" s="6"/>
      <c r="TVS26" s="6"/>
      <c r="TVZ26" s="6"/>
      <c r="TWA26" s="6"/>
      <c r="TWH26" s="6"/>
      <c r="TWI26" s="6"/>
      <c r="TWP26" s="6"/>
      <c r="TWQ26" s="6"/>
      <c r="TWX26" s="6"/>
      <c r="TWY26" s="6"/>
      <c r="TXF26" s="6"/>
      <c r="TXG26" s="6"/>
      <c r="TXN26" s="6"/>
      <c r="TXO26" s="6"/>
      <c r="TXV26" s="6"/>
      <c r="TXW26" s="6"/>
      <c r="TYD26" s="6"/>
      <c r="TYE26" s="6"/>
      <c r="TYL26" s="6"/>
      <c r="TYM26" s="6"/>
      <c r="TYT26" s="6"/>
      <c r="TYU26" s="6"/>
      <c r="TZB26" s="6"/>
      <c r="TZC26" s="6"/>
      <c r="TZJ26" s="6"/>
      <c r="TZK26" s="6"/>
      <c r="TZR26" s="6"/>
      <c r="TZS26" s="6"/>
      <c r="TZZ26" s="6"/>
      <c r="UAA26" s="6"/>
      <c r="UAH26" s="6"/>
      <c r="UAI26" s="6"/>
      <c r="UAP26" s="6"/>
      <c r="UAQ26" s="6"/>
      <c r="UAX26" s="6"/>
      <c r="UAY26" s="6"/>
      <c r="UBF26" s="6"/>
      <c r="UBG26" s="6"/>
      <c r="UBN26" s="6"/>
      <c r="UBO26" s="6"/>
      <c r="UBV26" s="6"/>
      <c r="UBW26" s="6"/>
      <c r="UCD26" s="6"/>
      <c r="UCE26" s="6"/>
      <c r="UCL26" s="6"/>
      <c r="UCM26" s="6"/>
      <c r="UCT26" s="6"/>
      <c r="UCU26" s="6"/>
      <c r="UDB26" s="6"/>
      <c r="UDC26" s="6"/>
      <c r="UDJ26" s="6"/>
      <c r="UDK26" s="6"/>
      <c r="UDR26" s="6"/>
      <c r="UDS26" s="6"/>
      <c r="UDZ26" s="6"/>
      <c r="UEA26" s="6"/>
      <c r="UEH26" s="6"/>
      <c r="UEI26" s="6"/>
      <c r="UEP26" s="6"/>
      <c r="UEQ26" s="6"/>
      <c r="UEX26" s="6"/>
      <c r="UEY26" s="6"/>
      <c r="UFF26" s="6"/>
      <c r="UFG26" s="6"/>
      <c r="UFN26" s="6"/>
      <c r="UFO26" s="6"/>
      <c r="UFV26" s="6"/>
      <c r="UFW26" s="6"/>
      <c r="UGD26" s="6"/>
      <c r="UGE26" s="6"/>
      <c r="UGL26" s="6"/>
      <c r="UGM26" s="6"/>
      <c r="UGT26" s="6"/>
      <c r="UGU26" s="6"/>
      <c r="UHB26" s="6"/>
      <c r="UHC26" s="6"/>
      <c r="UHJ26" s="6"/>
      <c r="UHK26" s="6"/>
      <c r="UHR26" s="6"/>
      <c r="UHS26" s="6"/>
      <c r="UHZ26" s="6"/>
      <c r="UIA26" s="6"/>
      <c r="UIH26" s="6"/>
      <c r="UII26" s="6"/>
      <c r="UIP26" s="6"/>
      <c r="UIQ26" s="6"/>
      <c r="UIX26" s="6"/>
      <c r="UIY26" s="6"/>
      <c r="UJF26" s="6"/>
      <c r="UJG26" s="6"/>
      <c r="UJN26" s="6"/>
      <c r="UJO26" s="6"/>
      <c r="UJV26" s="6"/>
      <c r="UJW26" s="6"/>
      <c r="UKD26" s="6"/>
      <c r="UKE26" s="6"/>
      <c r="UKL26" s="6"/>
      <c r="UKM26" s="6"/>
      <c r="UKT26" s="6"/>
      <c r="UKU26" s="6"/>
      <c r="ULB26" s="6"/>
      <c r="ULC26" s="6"/>
      <c r="ULJ26" s="6"/>
      <c r="ULK26" s="6"/>
      <c r="ULR26" s="6"/>
      <c r="ULS26" s="6"/>
      <c r="ULZ26" s="6"/>
      <c r="UMA26" s="6"/>
      <c r="UMH26" s="6"/>
      <c r="UMI26" s="6"/>
      <c r="UMP26" s="6"/>
      <c r="UMQ26" s="6"/>
      <c r="UMX26" s="6"/>
      <c r="UMY26" s="6"/>
      <c r="UNF26" s="6"/>
      <c r="UNG26" s="6"/>
      <c r="UNN26" s="6"/>
      <c r="UNO26" s="6"/>
      <c r="UNV26" s="6"/>
      <c r="UNW26" s="6"/>
      <c r="UOD26" s="6"/>
      <c r="UOE26" s="6"/>
      <c r="UOL26" s="6"/>
      <c r="UOM26" s="6"/>
      <c r="UOT26" s="6"/>
      <c r="UOU26" s="6"/>
      <c r="UPB26" s="6"/>
      <c r="UPC26" s="6"/>
      <c r="UPJ26" s="6"/>
      <c r="UPK26" s="6"/>
      <c r="UPR26" s="6"/>
      <c r="UPS26" s="6"/>
      <c r="UPZ26" s="6"/>
      <c r="UQA26" s="6"/>
      <c r="UQH26" s="6"/>
      <c r="UQI26" s="6"/>
      <c r="UQP26" s="6"/>
      <c r="UQQ26" s="6"/>
      <c r="UQX26" s="6"/>
      <c r="UQY26" s="6"/>
      <c r="URF26" s="6"/>
      <c r="URG26" s="6"/>
      <c r="URN26" s="6"/>
      <c r="URO26" s="6"/>
      <c r="URV26" s="6"/>
      <c r="URW26" s="6"/>
      <c r="USD26" s="6"/>
      <c r="USE26" s="6"/>
      <c r="USL26" s="6"/>
      <c r="USM26" s="6"/>
      <c r="UST26" s="6"/>
      <c r="USU26" s="6"/>
      <c r="UTB26" s="6"/>
      <c r="UTC26" s="6"/>
      <c r="UTJ26" s="6"/>
      <c r="UTK26" s="6"/>
      <c r="UTR26" s="6"/>
      <c r="UTS26" s="6"/>
      <c r="UTZ26" s="6"/>
      <c r="UUA26" s="6"/>
      <c r="UUH26" s="6"/>
      <c r="UUI26" s="6"/>
      <c r="UUP26" s="6"/>
      <c r="UUQ26" s="6"/>
      <c r="UUX26" s="6"/>
      <c r="UUY26" s="6"/>
      <c r="UVF26" s="6"/>
      <c r="UVG26" s="6"/>
      <c r="UVN26" s="6"/>
      <c r="UVO26" s="6"/>
      <c r="UVV26" s="6"/>
      <c r="UVW26" s="6"/>
      <c r="UWD26" s="6"/>
      <c r="UWE26" s="6"/>
      <c r="UWL26" s="6"/>
      <c r="UWM26" s="6"/>
      <c r="UWT26" s="6"/>
      <c r="UWU26" s="6"/>
      <c r="UXB26" s="6"/>
      <c r="UXC26" s="6"/>
      <c r="UXJ26" s="6"/>
      <c r="UXK26" s="6"/>
      <c r="UXR26" s="6"/>
      <c r="UXS26" s="6"/>
      <c r="UXZ26" s="6"/>
      <c r="UYA26" s="6"/>
      <c r="UYH26" s="6"/>
      <c r="UYI26" s="6"/>
      <c r="UYP26" s="6"/>
      <c r="UYQ26" s="6"/>
      <c r="UYX26" s="6"/>
      <c r="UYY26" s="6"/>
      <c r="UZF26" s="6"/>
      <c r="UZG26" s="6"/>
      <c r="UZN26" s="6"/>
      <c r="UZO26" s="6"/>
      <c r="UZV26" s="6"/>
      <c r="UZW26" s="6"/>
      <c r="VAD26" s="6"/>
      <c r="VAE26" s="6"/>
      <c r="VAL26" s="6"/>
      <c r="VAM26" s="6"/>
      <c r="VAT26" s="6"/>
      <c r="VAU26" s="6"/>
      <c r="VBB26" s="6"/>
      <c r="VBC26" s="6"/>
      <c r="VBJ26" s="6"/>
      <c r="VBK26" s="6"/>
      <c r="VBR26" s="6"/>
      <c r="VBS26" s="6"/>
      <c r="VBZ26" s="6"/>
      <c r="VCA26" s="6"/>
      <c r="VCH26" s="6"/>
      <c r="VCI26" s="6"/>
      <c r="VCP26" s="6"/>
      <c r="VCQ26" s="6"/>
      <c r="VCX26" s="6"/>
      <c r="VCY26" s="6"/>
      <c r="VDF26" s="6"/>
      <c r="VDG26" s="6"/>
      <c r="VDN26" s="6"/>
      <c r="VDO26" s="6"/>
      <c r="VDV26" s="6"/>
      <c r="VDW26" s="6"/>
      <c r="VED26" s="6"/>
      <c r="VEE26" s="6"/>
      <c r="VEL26" s="6"/>
      <c r="VEM26" s="6"/>
      <c r="VET26" s="6"/>
      <c r="VEU26" s="6"/>
      <c r="VFB26" s="6"/>
      <c r="VFC26" s="6"/>
      <c r="VFJ26" s="6"/>
      <c r="VFK26" s="6"/>
      <c r="VFR26" s="6"/>
      <c r="VFS26" s="6"/>
      <c r="VFZ26" s="6"/>
      <c r="VGA26" s="6"/>
      <c r="VGH26" s="6"/>
      <c r="VGI26" s="6"/>
      <c r="VGP26" s="6"/>
      <c r="VGQ26" s="6"/>
      <c r="VGX26" s="6"/>
      <c r="VGY26" s="6"/>
      <c r="VHF26" s="6"/>
      <c r="VHG26" s="6"/>
      <c r="VHN26" s="6"/>
      <c r="VHO26" s="6"/>
      <c r="VHV26" s="6"/>
      <c r="VHW26" s="6"/>
      <c r="VID26" s="6"/>
      <c r="VIE26" s="6"/>
      <c r="VIL26" s="6"/>
      <c r="VIM26" s="6"/>
      <c r="VIT26" s="6"/>
      <c r="VIU26" s="6"/>
      <c r="VJB26" s="6"/>
      <c r="VJC26" s="6"/>
      <c r="VJJ26" s="6"/>
      <c r="VJK26" s="6"/>
      <c r="VJR26" s="6"/>
      <c r="VJS26" s="6"/>
      <c r="VJZ26" s="6"/>
      <c r="VKA26" s="6"/>
      <c r="VKH26" s="6"/>
      <c r="VKI26" s="6"/>
      <c r="VKP26" s="6"/>
      <c r="VKQ26" s="6"/>
      <c r="VKX26" s="6"/>
      <c r="VKY26" s="6"/>
      <c r="VLF26" s="6"/>
      <c r="VLG26" s="6"/>
      <c r="VLN26" s="6"/>
      <c r="VLO26" s="6"/>
      <c r="VLV26" s="6"/>
      <c r="VLW26" s="6"/>
      <c r="VMD26" s="6"/>
      <c r="VME26" s="6"/>
      <c r="VML26" s="6"/>
      <c r="VMM26" s="6"/>
      <c r="VMT26" s="6"/>
      <c r="VMU26" s="6"/>
      <c r="VNB26" s="6"/>
      <c r="VNC26" s="6"/>
      <c r="VNJ26" s="6"/>
      <c r="VNK26" s="6"/>
      <c r="VNR26" s="6"/>
      <c r="VNS26" s="6"/>
      <c r="VNZ26" s="6"/>
      <c r="VOA26" s="6"/>
      <c r="VOH26" s="6"/>
      <c r="VOI26" s="6"/>
      <c r="VOP26" s="6"/>
      <c r="VOQ26" s="6"/>
      <c r="VOX26" s="6"/>
      <c r="VOY26" s="6"/>
      <c r="VPF26" s="6"/>
      <c r="VPG26" s="6"/>
      <c r="VPN26" s="6"/>
      <c r="VPO26" s="6"/>
      <c r="VPV26" s="6"/>
      <c r="VPW26" s="6"/>
      <c r="VQD26" s="6"/>
      <c r="VQE26" s="6"/>
      <c r="VQL26" s="6"/>
      <c r="VQM26" s="6"/>
      <c r="VQT26" s="6"/>
      <c r="VQU26" s="6"/>
      <c r="VRB26" s="6"/>
      <c r="VRC26" s="6"/>
      <c r="VRJ26" s="6"/>
      <c r="VRK26" s="6"/>
      <c r="VRR26" s="6"/>
      <c r="VRS26" s="6"/>
      <c r="VRZ26" s="6"/>
      <c r="VSA26" s="6"/>
      <c r="VSH26" s="6"/>
      <c r="VSI26" s="6"/>
      <c r="VSP26" s="6"/>
      <c r="VSQ26" s="6"/>
      <c r="VSX26" s="6"/>
      <c r="VSY26" s="6"/>
      <c r="VTF26" s="6"/>
      <c r="VTG26" s="6"/>
      <c r="VTN26" s="6"/>
      <c r="VTO26" s="6"/>
      <c r="VTV26" s="6"/>
      <c r="VTW26" s="6"/>
      <c r="VUD26" s="6"/>
      <c r="VUE26" s="6"/>
      <c r="VUL26" s="6"/>
      <c r="VUM26" s="6"/>
      <c r="VUT26" s="6"/>
      <c r="VUU26" s="6"/>
      <c r="VVB26" s="6"/>
      <c r="VVC26" s="6"/>
      <c r="VVJ26" s="6"/>
      <c r="VVK26" s="6"/>
      <c r="VVR26" s="6"/>
      <c r="VVS26" s="6"/>
      <c r="VVZ26" s="6"/>
      <c r="VWA26" s="6"/>
      <c r="VWH26" s="6"/>
      <c r="VWI26" s="6"/>
      <c r="VWP26" s="6"/>
      <c r="VWQ26" s="6"/>
      <c r="VWX26" s="6"/>
      <c r="VWY26" s="6"/>
      <c r="VXF26" s="6"/>
      <c r="VXG26" s="6"/>
      <c r="VXN26" s="6"/>
      <c r="VXO26" s="6"/>
      <c r="VXV26" s="6"/>
      <c r="VXW26" s="6"/>
      <c r="VYD26" s="6"/>
      <c r="VYE26" s="6"/>
      <c r="VYL26" s="6"/>
      <c r="VYM26" s="6"/>
      <c r="VYT26" s="6"/>
      <c r="VYU26" s="6"/>
      <c r="VZB26" s="6"/>
      <c r="VZC26" s="6"/>
      <c r="VZJ26" s="6"/>
      <c r="VZK26" s="6"/>
      <c r="VZR26" s="6"/>
      <c r="VZS26" s="6"/>
      <c r="VZZ26" s="6"/>
      <c r="WAA26" s="6"/>
      <c r="WAH26" s="6"/>
      <c r="WAI26" s="6"/>
      <c r="WAP26" s="6"/>
      <c r="WAQ26" s="6"/>
      <c r="WAX26" s="6"/>
      <c r="WAY26" s="6"/>
      <c r="WBF26" s="6"/>
      <c r="WBG26" s="6"/>
      <c r="WBN26" s="6"/>
      <c r="WBO26" s="6"/>
      <c r="WBV26" s="6"/>
      <c r="WBW26" s="6"/>
      <c r="WCD26" s="6"/>
      <c r="WCE26" s="6"/>
      <c r="WCL26" s="6"/>
      <c r="WCM26" s="6"/>
      <c r="WCT26" s="6"/>
      <c r="WCU26" s="6"/>
      <c r="WDB26" s="6"/>
      <c r="WDC26" s="6"/>
      <c r="WDJ26" s="6"/>
      <c r="WDK26" s="6"/>
      <c r="WDR26" s="6"/>
      <c r="WDS26" s="6"/>
      <c r="WDZ26" s="6"/>
      <c r="WEA26" s="6"/>
      <c r="WEH26" s="6"/>
      <c r="WEI26" s="6"/>
      <c r="WEP26" s="6"/>
      <c r="WEQ26" s="6"/>
      <c r="WEX26" s="6"/>
      <c r="WEY26" s="6"/>
      <c r="WFF26" s="6"/>
      <c r="WFG26" s="6"/>
      <c r="WFN26" s="6"/>
      <c r="WFO26" s="6"/>
      <c r="WFV26" s="6"/>
      <c r="WFW26" s="6"/>
      <c r="WGD26" s="6"/>
      <c r="WGE26" s="6"/>
      <c r="WGL26" s="6"/>
      <c r="WGM26" s="6"/>
      <c r="WGT26" s="6"/>
      <c r="WGU26" s="6"/>
      <c r="WHB26" s="6"/>
      <c r="WHC26" s="6"/>
      <c r="WHJ26" s="6"/>
      <c r="WHK26" s="6"/>
      <c r="WHR26" s="6"/>
      <c r="WHS26" s="6"/>
      <c r="WHZ26" s="6"/>
      <c r="WIA26" s="6"/>
      <c r="WIH26" s="6"/>
      <c r="WII26" s="6"/>
      <c r="WIP26" s="6"/>
      <c r="WIQ26" s="6"/>
      <c r="WIX26" s="6"/>
      <c r="WIY26" s="6"/>
      <c r="WJF26" s="6"/>
      <c r="WJG26" s="6"/>
      <c r="WJN26" s="6"/>
      <c r="WJO26" s="6"/>
      <c r="WJV26" s="6"/>
      <c r="WJW26" s="6"/>
      <c r="WKD26" s="6"/>
      <c r="WKE26" s="6"/>
      <c r="WKL26" s="6"/>
      <c r="WKM26" s="6"/>
      <c r="WKT26" s="6"/>
      <c r="WKU26" s="6"/>
      <c r="WLB26" s="6"/>
      <c r="WLC26" s="6"/>
      <c r="WLJ26" s="6"/>
      <c r="WLK26" s="6"/>
      <c r="WLR26" s="6"/>
      <c r="WLS26" s="6"/>
      <c r="WLZ26" s="6"/>
      <c r="WMA26" s="6"/>
      <c r="WMH26" s="6"/>
      <c r="WMI26" s="6"/>
      <c r="WMP26" s="6"/>
      <c r="WMQ26" s="6"/>
      <c r="WMX26" s="6"/>
      <c r="WMY26" s="6"/>
      <c r="WNF26" s="6"/>
      <c r="WNG26" s="6"/>
      <c r="WNN26" s="6"/>
      <c r="WNO26" s="6"/>
      <c r="WNV26" s="6"/>
      <c r="WNW26" s="6"/>
      <c r="WOD26" s="6"/>
      <c r="WOE26" s="6"/>
      <c r="WOL26" s="6"/>
      <c r="WOM26" s="6"/>
      <c r="WOT26" s="6"/>
      <c r="WOU26" s="6"/>
      <c r="WPB26" s="6"/>
      <c r="WPC26" s="6"/>
      <c r="WPJ26" s="6"/>
      <c r="WPK26" s="6"/>
      <c r="WPR26" s="6"/>
      <c r="WPS26" s="6"/>
      <c r="WPZ26" s="6"/>
      <c r="WQA26" s="6"/>
      <c r="WQH26" s="6"/>
      <c r="WQI26" s="6"/>
      <c r="WQP26" s="6"/>
      <c r="WQQ26" s="6"/>
      <c r="WQX26" s="6"/>
      <c r="WQY26" s="6"/>
      <c r="WRF26" s="6"/>
      <c r="WRG26" s="6"/>
      <c r="WRN26" s="6"/>
      <c r="WRO26" s="6"/>
      <c r="WRV26" s="6"/>
      <c r="WRW26" s="6"/>
      <c r="WSD26" s="6"/>
      <c r="WSE26" s="6"/>
      <c r="WSL26" s="6"/>
      <c r="WSM26" s="6"/>
      <c r="WST26" s="6"/>
      <c r="WSU26" s="6"/>
      <c r="WTB26" s="6"/>
      <c r="WTC26" s="6"/>
      <c r="WTJ26" s="6"/>
      <c r="WTK26" s="6"/>
      <c r="WTR26" s="6"/>
      <c r="WTS26" s="6"/>
      <c r="WTZ26" s="6"/>
      <c r="WUA26" s="6"/>
      <c r="WUH26" s="6"/>
      <c r="WUI26" s="6"/>
      <c r="WUP26" s="6"/>
      <c r="WUQ26" s="6"/>
      <c r="WUX26" s="6"/>
      <c r="WUY26" s="6"/>
      <c r="WVF26" s="6"/>
      <c r="WVG26" s="6"/>
      <c r="WVN26" s="6"/>
      <c r="WVO26" s="6"/>
      <c r="WVV26" s="6"/>
      <c r="WVW26" s="6"/>
      <c r="WWD26" s="6"/>
      <c r="WWE26" s="6"/>
      <c r="WWL26" s="6"/>
      <c r="WWM26" s="6"/>
      <c r="WWT26" s="6"/>
      <c r="WWU26" s="6"/>
      <c r="WXB26" s="6"/>
      <c r="WXC26" s="6"/>
      <c r="WXJ26" s="6"/>
      <c r="WXK26" s="6"/>
      <c r="WXR26" s="6"/>
      <c r="WXS26" s="6"/>
      <c r="WXZ26" s="6"/>
      <c r="WYA26" s="6"/>
      <c r="WYH26" s="6"/>
      <c r="WYI26" s="6"/>
      <c r="WYP26" s="6"/>
      <c r="WYQ26" s="6"/>
      <c r="WYX26" s="6"/>
      <c r="WYY26" s="6"/>
      <c r="WZF26" s="6"/>
      <c r="WZG26" s="6"/>
      <c r="WZN26" s="6"/>
      <c r="WZO26" s="6"/>
      <c r="WZV26" s="6"/>
      <c r="WZW26" s="6"/>
      <c r="XAD26" s="6"/>
      <c r="XAE26" s="6"/>
      <c r="XAL26" s="6"/>
      <c r="XAM26" s="6"/>
      <c r="XAT26" s="6"/>
      <c r="XAU26" s="6"/>
      <c r="XBB26" s="6"/>
      <c r="XBC26" s="6"/>
      <c r="XBJ26" s="6"/>
      <c r="XBK26" s="6"/>
      <c r="XBR26" s="6"/>
      <c r="XBS26" s="6"/>
      <c r="XBZ26" s="6"/>
      <c r="XCA26" s="6"/>
      <c r="XCH26" s="6"/>
      <c r="XCI26" s="6"/>
      <c r="XCP26" s="6"/>
      <c r="XCQ26" s="6"/>
      <c r="XCX26" s="6"/>
      <c r="XCY26" s="6"/>
      <c r="XDF26" s="6"/>
      <c r="XDG26" s="6"/>
      <c r="XDN26" s="6"/>
      <c r="XDO26" s="6"/>
      <c r="XDV26" s="6"/>
      <c r="XDW26" s="6"/>
      <c r="XED26" s="6"/>
      <c r="XEE26" s="6"/>
      <c r="XEL26" s="6"/>
      <c r="XEM26" s="6"/>
      <c r="XET26" s="6"/>
      <c r="XEU26" s="6"/>
      <c r="XFB26" s="6"/>
      <c r="XFC26" s="6"/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464</v>
      </c>
      <c r="C27" s="11">
        <v>33383458021</v>
      </c>
      <c r="D27" t="s">
        <v>935</v>
      </c>
      <c r="E27" t="s">
        <v>420</v>
      </c>
      <c r="F27">
        <v>1</v>
      </c>
      <c r="G27" s="6">
        <v>1.47</v>
      </c>
      <c r="H27" s="6">
        <f t="shared" si="1"/>
        <v>1.47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264</v>
      </c>
      <c r="C28" s="11">
        <v>87432000556</v>
      </c>
      <c r="D28" t="s">
        <v>12</v>
      </c>
      <c r="E28" t="s">
        <v>12</v>
      </c>
      <c r="F28">
        <v>1</v>
      </c>
      <c r="G28" s="6">
        <v>3.47</v>
      </c>
      <c r="H28" s="6">
        <f t="shared" si="1"/>
        <v>3.47</v>
      </c>
      <c r="I28" t="s">
        <v>14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311</v>
      </c>
      <c r="C29" s="11">
        <v>628915643732</v>
      </c>
      <c r="D29" t="s">
        <v>128</v>
      </c>
      <c r="E29" t="s">
        <v>312</v>
      </c>
      <c r="F29">
        <v>1</v>
      </c>
      <c r="G29" s="6">
        <v>4.97</v>
      </c>
      <c r="H29" s="6">
        <f t="shared" si="1"/>
        <v>4.97</v>
      </c>
      <c r="I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197</v>
      </c>
      <c r="D30" t="s">
        <v>24</v>
      </c>
      <c r="E30" t="s">
        <v>12</v>
      </c>
      <c r="F30">
        <v>6</v>
      </c>
      <c r="G30" s="6">
        <v>0.05</v>
      </c>
      <c r="H30" s="6">
        <f t="shared" si="1"/>
        <v>0.30000000000000004</v>
      </c>
      <c r="I30" t="s">
        <v>14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23</v>
      </c>
      <c r="C31" s="11"/>
      <c r="D31" t="s">
        <v>12</v>
      </c>
      <c r="E31" t="s">
        <v>12</v>
      </c>
      <c r="F31" s="5">
        <v>0.05</v>
      </c>
      <c r="G31" s="6" t="s">
        <v>12</v>
      </c>
      <c r="H31" s="6">
        <v>11.39</v>
      </c>
      <c r="I31" t="s">
        <v>14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19</v>
      </c>
      <c r="C32" s="11"/>
      <c r="D32" t="s">
        <v>12</v>
      </c>
      <c r="E32" t="s">
        <v>12</v>
      </c>
      <c r="F32" s="5">
        <v>0.06</v>
      </c>
      <c r="G32" s="6" t="s">
        <v>12</v>
      </c>
      <c r="H32" s="6">
        <v>13.66</v>
      </c>
      <c r="I32" t="s">
        <v>14</v>
      </c>
    </row>
    <row r="33" spans="8:9">
      <c r="H33" s="10">
        <f>SUM(H2:H32)</f>
        <v>361.35430000000025</v>
      </c>
      <c r="I3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4"/>
  <sheetViews>
    <sheetView workbookViewId="0">
      <pane ySplit="1" topLeftCell="A2" activePane="bottomLeft" state="frozen"/>
      <selection pane="bottomLeft" activeCell="D19" sqref="D19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936</v>
      </c>
      <c r="B2" t="s">
        <v>937</v>
      </c>
      <c r="C2" s="11" t="s">
        <v>12</v>
      </c>
      <c r="D2" t="s">
        <v>938</v>
      </c>
      <c r="E2" t="s">
        <v>12</v>
      </c>
      <c r="F2">
        <v>10</v>
      </c>
      <c r="G2" s="6">
        <v>2.5</v>
      </c>
      <c r="H2" s="6">
        <f>G2*F2</f>
        <v>25</v>
      </c>
      <c r="I2" t="s">
        <v>14</v>
      </c>
    </row>
    <row r="3" spans="1:10">
      <c r="A3" t="s">
        <v>936</v>
      </c>
      <c r="B3" t="s">
        <v>939</v>
      </c>
      <c r="C3" s="11" t="s">
        <v>12</v>
      </c>
      <c r="D3" t="s">
        <v>938</v>
      </c>
      <c r="E3" t="s">
        <v>12</v>
      </c>
      <c r="F3">
        <v>1</v>
      </c>
      <c r="G3" s="6">
        <v>5</v>
      </c>
      <c r="H3" s="6">
        <f>G3*F3</f>
        <v>5</v>
      </c>
      <c r="I3" t="s">
        <v>14</v>
      </c>
    </row>
    <row r="4" spans="1:10">
      <c r="A4" t="s">
        <v>936</v>
      </c>
      <c r="B4" t="s">
        <v>23</v>
      </c>
      <c r="C4" s="11"/>
      <c r="D4" t="s">
        <v>12</v>
      </c>
      <c r="E4" t="s">
        <v>12</v>
      </c>
      <c r="F4" s="5">
        <v>0.05</v>
      </c>
      <c r="G4" s="6" t="s">
        <v>12</v>
      </c>
      <c r="H4" s="6">
        <v>0</v>
      </c>
      <c r="I4" t="s">
        <v>14</v>
      </c>
    </row>
    <row r="5" spans="1:10">
      <c r="A5" t="s">
        <v>936</v>
      </c>
      <c r="B5" t="s">
        <v>19</v>
      </c>
      <c r="C5" s="11"/>
      <c r="D5" t="s">
        <v>12</v>
      </c>
      <c r="E5" t="s">
        <v>12</v>
      </c>
      <c r="F5" s="5">
        <v>0.06</v>
      </c>
      <c r="G5" s="6" t="s">
        <v>12</v>
      </c>
      <c r="H5" s="6">
        <v>0</v>
      </c>
      <c r="I5" t="s">
        <v>14</v>
      </c>
    </row>
    <row r="6" spans="1:10">
      <c r="H6" s="10">
        <f>SUM(H2:H5)</f>
        <v>30</v>
      </c>
      <c r="I6" s="28"/>
    </row>
    <row r="7" spans="1:10">
      <c r="H7" s="10"/>
      <c r="I7" s="28"/>
    </row>
    <row r="8" spans="1:10">
      <c r="A8" t="s">
        <v>864</v>
      </c>
      <c r="B8" t="s">
        <v>940</v>
      </c>
      <c r="C8" s="11">
        <v>667888095605</v>
      </c>
      <c r="D8" t="s">
        <v>941</v>
      </c>
      <c r="E8" t="s">
        <v>942</v>
      </c>
      <c r="F8">
        <v>1</v>
      </c>
      <c r="G8" s="6">
        <v>1.25</v>
      </c>
      <c r="H8" s="6">
        <f>G8*F8</f>
        <v>1.25</v>
      </c>
      <c r="I8" t="s">
        <v>14</v>
      </c>
    </row>
    <row r="9" spans="1:10">
      <c r="A9" t="s">
        <v>864</v>
      </c>
      <c r="B9" t="s">
        <v>943</v>
      </c>
      <c r="C9" s="11">
        <v>667888095599</v>
      </c>
      <c r="D9" t="s">
        <v>941</v>
      </c>
      <c r="E9" t="s">
        <v>942</v>
      </c>
      <c r="F9">
        <v>1</v>
      </c>
      <c r="G9" s="6">
        <v>1.25</v>
      </c>
      <c r="H9" s="6">
        <f>G9*F9</f>
        <v>1.25</v>
      </c>
      <c r="I9" t="s">
        <v>14</v>
      </c>
    </row>
    <row r="10" spans="1:10">
      <c r="A10" t="s">
        <v>864</v>
      </c>
      <c r="B10" t="s">
        <v>944</v>
      </c>
      <c r="C10" s="11">
        <v>667888095612</v>
      </c>
      <c r="D10" t="s">
        <v>941</v>
      </c>
      <c r="E10" t="s">
        <v>942</v>
      </c>
      <c r="F10">
        <v>1</v>
      </c>
      <c r="G10" s="6">
        <v>1.25</v>
      </c>
      <c r="H10" s="6">
        <f>G10*F10</f>
        <v>1.25</v>
      </c>
      <c r="I10" t="s">
        <v>14</v>
      </c>
    </row>
    <row r="11" spans="1:10">
      <c r="A11" t="s">
        <v>864</v>
      </c>
      <c r="B11" t="s">
        <v>945</v>
      </c>
      <c r="C11">
        <v>39938313470</v>
      </c>
      <c r="D11" t="s">
        <v>946</v>
      </c>
      <c r="E11" t="s">
        <v>714</v>
      </c>
      <c r="F11">
        <v>1</v>
      </c>
      <c r="G11" s="6">
        <v>1.5</v>
      </c>
      <c r="H11" s="6">
        <f>G11*F11</f>
        <v>1.5</v>
      </c>
      <c r="I11" t="s">
        <v>14</v>
      </c>
    </row>
    <row r="12" spans="1:10">
      <c r="A12" t="s">
        <v>864</v>
      </c>
      <c r="B12" t="s">
        <v>947</v>
      </c>
      <c r="C12" s="11">
        <v>667888214051</v>
      </c>
      <c r="D12" t="s">
        <v>941</v>
      </c>
      <c r="E12" t="s">
        <v>948</v>
      </c>
      <c r="F12">
        <v>3</v>
      </c>
      <c r="G12" s="6">
        <v>1.25</v>
      </c>
      <c r="H12" s="6">
        <f>G12*F12</f>
        <v>3.75</v>
      </c>
      <c r="I12" t="s">
        <v>14</v>
      </c>
    </row>
    <row r="13" spans="1:10">
      <c r="A13" t="s">
        <v>864</v>
      </c>
      <c r="B13" t="s">
        <v>949</v>
      </c>
      <c r="C13" s="11">
        <v>667888221844</v>
      </c>
      <c r="D13" t="s">
        <v>950</v>
      </c>
      <c r="E13" s="1" t="s">
        <v>951</v>
      </c>
      <c r="F13">
        <v>1</v>
      </c>
      <c r="G13" s="6">
        <v>2</v>
      </c>
      <c r="H13" s="6">
        <f t="shared" ref="H13:H22" si="0">G13*F13</f>
        <v>2</v>
      </c>
      <c r="I13" t="s">
        <v>14</v>
      </c>
    </row>
    <row r="14" spans="1:10">
      <c r="A14" t="s">
        <v>864</v>
      </c>
      <c r="B14" t="s">
        <v>952</v>
      </c>
      <c r="C14" s="11">
        <v>667888055685</v>
      </c>
      <c r="D14" t="s">
        <v>941</v>
      </c>
      <c r="E14" s="1" t="s">
        <v>854</v>
      </c>
      <c r="F14">
        <v>1</v>
      </c>
      <c r="G14" s="6">
        <v>1.25</v>
      </c>
      <c r="H14" s="6">
        <f t="shared" si="0"/>
        <v>1.25</v>
      </c>
      <c r="I14" t="s">
        <v>14</v>
      </c>
    </row>
    <row r="15" spans="1:10">
      <c r="A15" t="s">
        <v>864</v>
      </c>
      <c r="B15" t="s">
        <v>953</v>
      </c>
      <c r="C15" s="11">
        <v>645416048408</v>
      </c>
      <c r="D15" t="s">
        <v>12</v>
      </c>
      <c r="E15" s="1" t="s">
        <v>12</v>
      </c>
      <c r="F15">
        <v>1</v>
      </c>
      <c r="G15" s="6">
        <v>1</v>
      </c>
      <c r="H15" s="6">
        <f t="shared" si="0"/>
        <v>1</v>
      </c>
      <c r="I15" t="s">
        <v>14</v>
      </c>
    </row>
    <row r="16" spans="1:10">
      <c r="A16" t="s">
        <v>864</v>
      </c>
      <c r="B16" t="s">
        <v>953</v>
      </c>
      <c r="C16" s="11">
        <v>645416355575</v>
      </c>
      <c r="D16" t="s">
        <v>12</v>
      </c>
      <c r="E16" s="1" t="s">
        <v>12</v>
      </c>
      <c r="F16">
        <v>1</v>
      </c>
      <c r="G16" s="6">
        <v>1</v>
      </c>
      <c r="H16" s="6">
        <f>G16*F16</f>
        <v>1</v>
      </c>
      <c r="I16" t="s">
        <v>14</v>
      </c>
    </row>
    <row r="17" spans="1:9">
      <c r="A17" t="s">
        <v>864</v>
      </c>
      <c r="B17" t="s">
        <v>954</v>
      </c>
      <c r="C17" s="11">
        <v>59212970847</v>
      </c>
      <c r="D17" t="s">
        <v>955</v>
      </c>
      <c r="E17" s="12" t="s">
        <v>308</v>
      </c>
      <c r="F17">
        <v>1</v>
      </c>
      <c r="G17" s="6">
        <v>1.25</v>
      </c>
      <c r="H17" s="6">
        <f>G17*F17</f>
        <v>1.25</v>
      </c>
      <c r="I17" t="s">
        <v>14</v>
      </c>
    </row>
    <row r="18" spans="1:9">
      <c r="A18" t="s">
        <v>864</v>
      </c>
      <c r="B18" t="s">
        <v>956</v>
      </c>
      <c r="C18" s="11">
        <v>667888006397</v>
      </c>
      <c r="D18" t="s">
        <v>957</v>
      </c>
      <c r="E18" s="12" t="s">
        <v>12</v>
      </c>
      <c r="F18">
        <v>1</v>
      </c>
      <c r="G18" s="6">
        <v>2.5</v>
      </c>
      <c r="H18" s="6">
        <f>G18*F18</f>
        <v>2.5</v>
      </c>
      <c r="I18" t="s">
        <v>14</v>
      </c>
    </row>
    <row r="19" spans="1:9">
      <c r="A19" t="s">
        <v>864</v>
      </c>
      <c r="B19" t="s">
        <v>958</v>
      </c>
      <c r="C19" s="11">
        <v>870223024189</v>
      </c>
      <c r="D19" t="s">
        <v>959</v>
      </c>
      <c r="E19" t="s">
        <v>871</v>
      </c>
      <c r="F19">
        <v>1</v>
      </c>
      <c r="G19" s="6">
        <v>2</v>
      </c>
      <c r="H19" s="6">
        <f>G19*F19</f>
        <v>2</v>
      </c>
      <c r="I19" t="s">
        <v>14</v>
      </c>
    </row>
    <row r="20" spans="1:9">
      <c r="A20" t="s">
        <v>864</v>
      </c>
      <c r="B20" t="s">
        <v>960</v>
      </c>
      <c r="C20" s="11">
        <v>828018888119</v>
      </c>
      <c r="D20" t="s">
        <v>325</v>
      </c>
      <c r="E20" s="12" t="s">
        <v>961</v>
      </c>
      <c r="F20">
        <v>1</v>
      </c>
      <c r="G20" s="6">
        <v>4</v>
      </c>
      <c r="H20" s="6">
        <f t="shared" si="0"/>
        <v>4</v>
      </c>
      <c r="I20" t="s">
        <v>14</v>
      </c>
    </row>
    <row r="21" spans="1:9">
      <c r="A21" t="s">
        <v>864</v>
      </c>
      <c r="B21" t="s">
        <v>962</v>
      </c>
      <c r="C21" s="11">
        <v>828018888690</v>
      </c>
      <c r="D21" t="s">
        <v>325</v>
      </c>
      <c r="E21" t="s">
        <v>963</v>
      </c>
      <c r="F21">
        <v>1</v>
      </c>
      <c r="G21" s="6">
        <v>2</v>
      </c>
      <c r="H21" s="6">
        <f t="shared" si="0"/>
        <v>2</v>
      </c>
      <c r="I21" t="s">
        <v>14</v>
      </c>
    </row>
    <row r="22" spans="1:9">
      <c r="A22" t="s">
        <v>864</v>
      </c>
      <c r="B22" t="s">
        <v>197</v>
      </c>
      <c r="D22" t="s">
        <v>864</v>
      </c>
      <c r="E22" t="s">
        <v>12</v>
      </c>
      <c r="F22">
        <v>1</v>
      </c>
      <c r="G22" s="6">
        <v>0.05</v>
      </c>
      <c r="H22" s="6">
        <f t="shared" si="0"/>
        <v>0.05</v>
      </c>
      <c r="I22" t="s">
        <v>14</v>
      </c>
    </row>
    <row r="23" spans="1:9">
      <c r="A23" t="s">
        <v>864</v>
      </c>
      <c r="B23" t="s">
        <v>23</v>
      </c>
      <c r="C23" s="11"/>
      <c r="D23" t="s">
        <v>12</v>
      </c>
      <c r="E23" t="s">
        <v>12</v>
      </c>
      <c r="F23" s="5">
        <v>0.05</v>
      </c>
      <c r="G23" s="6" t="s">
        <v>12</v>
      </c>
      <c r="H23" s="6">
        <v>1.3</v>
      </c>
      <c r="I23" t="s">
        <v>14</v>
      </c>
    </row>
    <row r="24" spans="1:9">
      <c r="A24" t="s">
        <v>864</v>
      </c>
      <c r="B24" t="s">
        <v>19</v>
      </c>
      <c r="C24" s="11"/>
      <c r="D24" t="s">
        <v>12</v>
      </c>
      <c r="E24" t="s">
        <v>12</v>
      </c>
      <c r="F24" s="5">
        <v>0.06</v>
      </c>
      <c r="G24" s="6" t="s">
        <v>12</v>
      </c>
      <c r="H24" s="6">
        <v>1.56</v>
      </c>
      <c r="I24" t="s">
        <v>14</v>
      </c>
    </row>
    <row r="25" spans="1:9">
      <c r="H25" s="10">
        <f>SUM(H8:H24)</f>
        <v>28.91</v>
      </c>
      <c r="I25" s="28"/>
    </row>
    <row r="27" spans="1:9">
      <c r="A27" t="s">
        <v>469</v>
      </c>
      <c r="B27" t="s">
        <v>964</v>
      </c>
      <c r="C27" s="11">
        <v>800093137993</v>
      </c>
      <c r="D27" t="s">
        <v>965</v>
      </c>
      <c r="E27" t="s">
        <v>966</v>
      </c>
      <c r="F27">
        <v>1</v>
      </c>
      <c r="G27" s="6">
        <v>4.99</v>
      </c>
      <c r="H27" s="6">
        <f>G27*F27</f>
        <v>4.99</v>
      </c>
      <c r="I27" t="s">
        <v>14</v>
      </c>
    </row>
    <row r="28" spans="1:9">
      <c r="A28" t="s">
        <v>469</v>
      </c>
      <c r="B28" t="s">
        <v>964</v>
      </c>
      <c r="C28" s="11">
        <v>6676221</v>
      </c>
      <c r="D28" t="s">
        <v>967</v>
      </c>
      <c r="E28" s="1" t="s">
        <v>968</v>
      </c>
      <c r="F28">
        <v>1</v>
      </c>
      <c r="G28" s="6">
        <v>4.99</v>
      </c>
      <c r="H28" s="6">
        <f>G28*F28</f>
        <v>4.99</v>
      </c>
      <c r="I28" t="s">
        <v>14</v>
      </c>
    </row>
    <row r="29" spans="1:9">
      <c r="A29" t="s">
        <v>469</v>
      </c>
      <c r="B29" t="s">
        <v>622</v>
      </c>
      <c r="C29" s="11">
        <v>68700149009</v>
      </c>
      <c r="D29" t="s">
        <v>153</v>
      </c>
      <c r="E29" t="s">
        <v>605</v>
      </c>
      <c r="F29">
        <v>1</v>
      </c>
      <c r="G29" s="6">
        <f xml:space="preserve"> 5.99 + 0.05 + 0.25</f>
        <v>6.29</v>
      </c>
      <c r="H29" s="6">
        <f>G29*F29</f>
        <v>6.29</v>
      </c>
      <c r="I29" t="s">
        <v>14</v>
      </c>
    </row>
    <row r="30" spans="1:9">
      <c r="A30" t="s">
        <v>469</v>
      </c>
      <c r="B30" t="s">
        <v>23</v>
      </c>
      <c r="C30" s="11"/>
      <c r="D30" t="s">
        <v>12</v>
      </c>
      <c r="E30" t="s">
        <v>12</v>
      </c>
      <c r="F30" s="5">
        <v>0.05</v>
      </c>
      <c r="G30" s="6" t="s">
        <v>12</v>
      </c>
      <c r="H30" s="6">
        <v>0</v>
      </c>
      <c r="I30" t="s">
        <v>14</v>
      </c>
    </row>
    <row r="31" spans="1:9">
      <c r="A31" t="s">
        <v>469</v>
      </c>
      <c r="B31" t="s">
        <v>19</v>
      </c>
      <c r="C31" s="11"/>
      <c r="D31" t="s">
        <v>12</v>
      </c>
      <c r="E31" t="s">
        <v>12</v>
      </c>
      <c r="F31" s="5">
        <v>0.06</v>
      </c>
      <c r="G31" s="6" t="s">
        <v>12</v>
      </c>
      <c r="H31" s="6">
        <v>0</v>
      </c>
      <c r="I31" t="s">
        <v>14</v>
      </c>
    </row>
    <row r="32" spans="1:9">
      <c r="H32" s="10">
        <f>SUM(H27:H31)</f>
        <v>16.27</v>
      </c>
      <c r="I32" s="28"/>
    </row>
    <row r="34" spans="8:8">
      <c r="H34" s="7">
        <f xml:space="preserve"> H6 + H25 + H32</f>
        <v>75.179999999999993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9"/>
  <sheetViews>
    <sheetView workbookViewId="0">
      <selection activeCell="D2" sqref="D2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437</v>
      </c>
      <c r="C2">
        <v>67716003374</v>
      </c>
      <c r="D2" t="s">
        <v>969</v>
      </c>
      <c r="E2" t="s">
        <v>970</v>
      </c>
      <c r="F2">
        <v>1</v>
      </c>
      <c r="G2" s="6">
        <v>6.99</v>
      </c>
      <c r="H2" s="6">
        <f t="shared" ref="H2:H17" si="0">G2*F2</f>
        <v>6.99</v>
      </c>
      <c r="I2" t="s">
        <v>14</v>
      </c>
    </row>
    <row r="3" spans="1:10">
      <c r="A3" t="s">
        <v>675</v>
      </c>
      <c r="B3" t="s">
        <v>971</v>
      </c>
      <c r="C3" s="11">
        <v>630509667925</v>
      </c>
      <c r="D3" t="s">
        <v>972</v>
      </c>
      <c r="E3" t="s">
        <v>12</v>
      </c>
      <c r="F3">
        <v>1</v>
      </c>
      <c r="G3" s="6">
        <v>26.99</v>
      </c>
      <c r="H3" s="6">
        <f t="shared" si="0"/>
        <v>26.99</v>
      </c>
      <c r="I3" t="s">
        <v>14</v>
      </c>
    </row>
    <row r="4" spans="1:10">
      <c r="A4" t="s">
        <v>675</v>
      </c>
      <c r="B4" t="s">
        <v>973</v>
      </c>
      <c r="C4" s="11">
        <v>10463284</v>
      </c>
      <c r="D4" t="s">
        <v>693</v>
      </c>
      <c r="E4" t="s">
        <v>974</v>
      </c>
      <c r="F4">
        <v>1.075</v>
      </c>
      <c r="G4" s="6">
        <v>7.43</v>
      </c>
      <c r="H4" s="6">
        <f t="shared" si="0"/>
        <v>7.9872499999999995</v>
      </c>
      <c r="I4" t="s">
        <v>14</v>
      </c>
    </row>
    <row r="5" spans="1:10">
      <c r="A5" t="s">
        <v>675</v>
      </c>
      <c r="B5" t="s">
        <v>845</v>
      </c>
      <c r="C5" s="11">
        <v>96619366507</v>
      </c>
      <c r="D5" t="s">
        <v>693</v>
      </c>
      <c r="E5" t="s">
        <v>846</v>
      </c>
      <c r="F5">
        <v>1</v>
      </c>
      <c r="G5" s="6">
        <v>11.99</v>
      </c>
      <c r="H5" s="6">
        <f t="shared" si="0"/>
        <v>11.99</v>
      </c>
      <c r="I5" t="s">
        <v>14</v>
      </c>
    </row>
    <row r="6" spans="1:10">
      <c r="A6" t="s">
        <v>675</v>
      </c>
      <c r="B6" t="s">
        <v>975</v>
      </c>
      <c r="C6" s="11">
        <v>222012511583</v>
      </c>
      <c r="D6" t="s">
        <v>693</v>
      </c>
      <c r="E6" t="s">
        <v>976</v>
      </c>
      <c r="F6">
        <v>2.5779999999999998</v>
      </c>
      <c r="G6" s="6">
        <v>4.49</v>
      </c>
      <c r="H6" s="6">
        <f t="shared" si="0"/>
        <v>11.57522</v>
      </c>
      <c r="I6" t="s">
        <v>14</v>
      </c>
    </row>
    <row r="7" spans="1:10">
      <c r="A7" t="s">
        <v>675</v>
      </c>
      <c r="B7" t="s">
        <v>977</v>
      </c>
      <c r="C7" s="11">
        <v>674526783053</v>
      </c>
      <c r="D7" t="s">
        <v>711</v>
      </c>
      <c r="E7" t="s">
        <v>320</v>
      </c>
      <c r="F7">
        <v>1</v>
      </c>
      <c r="G7" s="6">
        <v>3.99</v>
      </c>
      <c r="H7" s="6">
        <f t="shared" si="0"/>
        <v>3.99</v>
      </c>
      <c r="I7" t="s">
        <v>14</v>
      </c>
    </row>
    <row r="8" spans="1:10">
      <c r="A8" t="s">
        <v>675</v>
      </c>
      <c r="B8" t="s">
        <v>248</v>
      </c>
      <c r="C8" s="11">
        <v>63902050306</v>
      </c>
      <c r="D8" t="s">
        <v>835</v>
      </c>
      <c r="E8" t="s">
        <v>764</v>
      </c>
      <c r="F8">
        <v>1</v>
      </c>
      <c r="G8" s="6">
        <v>12.79</v>
      </c>
      <c r="H8" s="6">
        <f t="shared" si="0"/>
        <v>12.79</v>
      </c>
      <c r="I8" t="s">
        <v>14</v>
      </c>
    </row>
    <row r="9" spans="1:10">
      <c r="A9" t="s">
        <v>675</v>
      </c>
      <c r="B9" t="s">
        <v>268</v>
      </c>
      <c r="C9" s="11">
        <v>717524611109</v>
      </c>
      <c r="D9" t="s">
        <v>978</v>
      </c>
      <c r="E9" t="s">
        <v>420</v>
      </c>
      <c r="F9">
        <v>1</v>
      </c>
      <c r="G9" s="6">
        <v>1.99</v>
      </c>
      <c r="H9" s="6">
        <f t="shared" si="0"/>
        <v>1.99</v>
      </c>
      <c r="I9" t="s">
        <v>14</v>
      </c>
    </row>
    <row r="10" spans="1:10">
      <c r="A10" t="s">
        <v>675</v>
      </c>
      <c r="B10" t="s">
        <v>979</v>
      </c>
      <c r="C10" s="11" t="s">
        <v>12</v>
      </c>
      <c r="D10" t="s">
        <v>980</v>
      </c>
      <c r="E10" t="s">
        <v>981</v>
      </c>
      <c r="F10">
        <v>1</v>
      </c>
      <c r="G10" s="6">
        <v>17.989999999999998</v>
      </c>
      <c r="H10" s="6">
        <f t="shared" si="0"/>
        <v>17.989999999999998</v>
      </c>
      <c r="I10" t="s">
        <v>14</v>
      </c>
    </row>
    <row r="11" spans="1:10">
      <c r="A11" t="s">
        <v>675</v>
      </c>
      <c r="B11" t="s">
        <v>135</v>
      </c>
      <c r="C11" s="11">
        <v>716519080012</v>
      </c>
      <c r="D11" s="11" t="s">
        <v>982</v>
      </c>
      <c r="E11" t="s">
        <v>382</v>
      </c>
      <c r="F11">
        <v>1</v>
      </c>
      <c r="G11" s="6">
        <v>4.59</v>
      </c>
      <c r="H11" s="6">
        <f t="shared" si="0"/>
        <v>4.59</v>
      </c>
      <c r="I11" t="s">
        <v>14</v>
      </c>
    </row>
    <row r="12" spans="1:10">
      <c r="A12" t="s">
        <v>675</v>
      </c>
      <c r="B12" t="s">
        <v>276</v>
      </c>
      <c r="C12" s="11">
        <v>847473003646</v>
      </c>
      <c r="D12" t="s">
        <v>983</v>
      </c>
      <c r="E12" t="s">
        <v>984</v>
      </c>
      <c r="F12">
        <v>1</v>
      </c>
      <c r="G12" s="6">
        <v>8.99</v>
      </c>
      <c r="H12" s="6">
        <f t="shared" si="0"/>
        <v>8.99</v>
      </c>
      <c r="I12" t="s">
        <v>14</v>
      </c>
    </row>
    <row r="13" spans="1:10">
      <c r="A13" t="s">
        <v>675</v>
      </c>
      <c r="B13" t="s">
        <v>709</v>
      </c>
      <c r="C13" s="11">
        <v>674526176350</v>
      </c>
      <c r="D13" t="s">
        <v>711</v>
      </c>
      <c r="E13" t="s">
        <v>712</v>
      </c>
      <c r="F13">
        <v>1</v>
      </c>
      <c r="G13" s="6">
        <v>3.49</v>
      </c>
      <c r="H13" s="6">
        <f t="shared" si="0"/>
        <v>3.49</v>
      </c>
      <c r="I13" t="s">
        <v>14</v>
      </c>
    </row>
    <row r="14" spans="1:10">
      <c r="A14" t="s">
        <v>675</v>
      </c>
      <c r="B14" t="s">
        <v>494</v>
      </c>
      <c r="C14" s="11">
        <v>64391119772</v>
      </c>
      <c r="D14" t="s">
        <v>985</v>
      </c>
      <c r="E14" t="s">
        <v>306</v>
      </c>
      <c r="F14">
        <v>1</v>
      </c>
      <c r="G14" s="6">
        <v>2.99</v>
      </c>
      <c r="H14" s="6">
        <f t="shared" si="0"/>
        <v>2.99</v>
      </c>
      <c r="I14" t="s">
        <v>14</v>
      </c>
    </row>
    <row r="15" spans="1:10">
      <c r="A15" t="s">
        <v>675</v>
      </c>
      <c r="B15" t="s">
        <v>514</v>
      </c>
      <c r="C15" s="11">
        <v>661509000702</v>
      </c>
      <c r="D15" t="s">
        <v>691</v>
      </c>
      <c r="E15" t="s">
        <v>420</v>
      </c>
      <c r="F15">
        <v>1</v>
      </c>
      <c r="G15" s="6">
        <v>4.99</v>
      </c>
      <c r="H15" s="6">
        <f t="shared" si="0"/>
        <v>4.99</v>
      </c>
      <c r="I15" t="s">
        <v>14</v>
      </c>
    </row>
    <row r="16" spans="1:10">
      <c r="A16" t="s">
        <v>675</v>
      </c>
      <c r="B16" t="s">
        <v>139</v>
      </c>
      <c r="C16" s="11">
        <v>715756200061</v>
      </c>
      <c r="D16" t="s">
        <v>707</v>
      </c>
      <c r="E16" t="s">
        <v>542</v>
      </c>
      <c r="F16">
        <v>1</v>
      </c>
      <c r="G16" s="6">
        <v>5.99</v>
      </c>
      <c r="H16" s="6">
        <f t="shared" si="0"/>
        <v>5.99</v>
      </c>
      <c r="I16" t="s">
        <v>14</v>
      </c>
    </row>
    <row r="17" spans="1:9">
      <c r="A17" t="s">
        <v>675</v>
      </c>
      <c r="B17" t="s">
        <v>719</v>
      </c>
      <c r="C17" s="11">
        <v>741658980206</v>
      </c>
      <c r="D17" t="s">
        <v>689</v>
      </c>
      <c r="E17" t="s">
        <v>542</v>
      </c>
      <c r="F17">
        <v>1</v>
      </c>
      <c r="G17" s="6">
        <v>4.99</v>
      </c>
      <c r="H17" s="6">
        <f t="shared" si="0"/>
        <v>4.99</v>
      </c>
      <c r="I17" t="s">
        <v>14</v>
      </c>
    </row>
    <row r="18" spans="1:9">
      <c r="A18" t="s">
        <v>675</v>
      </c>
      <c r="B18" t="s">
        <v>679</v>
      </c>
      <c r="C18" s="11"/>
      <c r="D18" t="s">
        <v>12</v>
      </c>
      <c r="E18" t="s">
        <v>12</v>
      </c>
      <c r="F18" s="5" t="s">
        <v>12</v>
      </c>
      <c r="G18" s="6" t="s">
        <v>12</v>
      </c>
      <c r="H18" s="6">
        <v>4.95</v>
      </c>
      <c r="I18" t="s">
        <v>14</v>
      </c>
    </row>
    <row r="19" spans="1:9">
      <c r="H19" s="10">
        <f>SUM(H2:H18)</f>
        <v>143.27246999999997</v>
      </c>
      <c r="I1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7"/>
  <sheetViews>
    <sheetView workbookViewId="0">
      <pane ySplit="1" topLeftCell="A2" activePane="bottomLeft" state="frozen"/>
      <selection pane="bottomLeft" activeCell="A8" sqref="A8:XFD8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144</v>
      </c>
      <c r="C2" s="11">
        <v>59600070173</v>
      </c>
      <c r="D2" t="s">
        <v>145</v>
      </c>
      <c r="E2" t="s">
        <v>286</v>
      </c>
      <c r="F2">
        <v>3</v>
      </c>
      <c r="G2" s="6">
        <f xml:space="preserve"> 1.47 + 0.05 + 0.1</f>
        <v>1.62</v>
      </c>
      <c r="H2" s="6">
        <f t="shared" ref="H2:H14" si="0">G2*F2</f>
        <v>4.8600000000000003</v>
      </c>
      <c r="I2" t="s">
        <v>14</v>
      </c>
    </row>
    <row r="3" spans="1:10">
      <c r="A3" t="s">
        <v>24</v>
      </c>
      <c r="B3" t="s">
        <v>144</v>
      </c>
      <c r="C3" s="11">
        <v>59600070548</v>
      </c>
      <c r="D3" t="s">
        <v>663</v>
      </c>
      <c r="E3" t="s">
        <v>286</v>
      </c>
      <c r="F3">
        <v>3</v>
      </c>
      <c r="G3" s="6">
        <f xml:space="preserve"> 1.47 + 0.08 + 0.25</f>
        <v>1.8</v>
      </c>
      <c r="H3" s="6">
        <f t="shared" si="0"/>
        <v>5.4</v>
      </c>
      <c r="I3" t="s">
        <v>14</v>
      </c>
    </row>
    <row r="4" spans="1:10">
      <c r="A4" t="s">
        <v>24</v>
      </c>
      <c r="B4" t="s">
        <v>473</v>
      </c>
      <c r="C4" s="11">
        <v>68700308093</v>
      </c>
      <c r="D4" t="s">
        <v>153</v>
      </c>
      <c r="E4" t="s">
        <v>384</v>
      </c>
      <c r="F4">
        <v>2</v>
      </c>
      <c r="G4" s="6">
        <f xml:space="preserve"> 4.97 + 0.08 + 0.25</f>
        <v>5.3</v>
      </c>
      <c r="H4" s="6">
        <f t="shared" si="0"/>
        <v>10.6</v>
      </c>
      <c r="I4" t="s">
        <v>14</v>
      </c>
    </row>
    <row r="5" spans="1:10">
      <c r="A5" t="s">
        <v>24</v>
      </c>
      <c r="B5" t="s">
        <v>474</v>
      </c>
      <c r="C5" s="11">
        <v>68700308093</v>
      </c>
      <c r="D5" t="s">
        <v>153</v>
      </c>
      <c r="E5" t="s">
        <v>383</v>
      </c>
      <c r="F5">
        <v>1</v>
      </c>
      <c r="G5" s="6">
        <f xml:space="preserve"> 4.75 + 0.08 + 0.25</f>
        <v>5.08</v>
      </c>
      <c r="H5" s="6">
        <f t="shared" si="0"/>
        <v>5.08</v>
      </c>
      <c r="I5" t="s">
        <v>14</v>
      </c>
    </row>
    <row r="6" spans="1:10">
      <c r="A6" t="s">
        <v>24</v>
      </c>
      <c r="B6" t="s">
        <v>398</v>
      </c>
      <c r="C6" s="11">
        <v>628915224276</v>
      </c>
      <c r="D6" t="s">
        <v>128</v>
      </c>
      <c r="E6" t="s">
        <v>499</v>
      </c>
      <c r="F6">
        <v>2</v>
      </c>
      <c r="G6" s="6">
        <v>5</v>
      </c>
      <c r="H6" s="6">
        <f t="shared" si="0"/>
        <v>10</v>
      </c>
      <c r="I6" t="s">
        <v>14</v>
      </c>
    </row>
    <row r="7" spans="1:10">
      <c r="A7" t="s">
        <v>24</v>
      </c>
      <c r="B7" t="s">
        <v>496</v>
      </c>
      <c r="C7" s="11">
        <v>681131759601</v>
      </c>
      <c r="D7" t="s">
        <v>128</v>
      </c>
      <c r="E7" t="s">
        <v>452</v>
      </c>
      <c r="F7">
        <v>3</v>
      </c>
      <c r="G7" s="6">
        <v>2.68</v>
      </c>
      <c r="H7" s="6">
        <f t="shared" si="0"/>
        <v>8.0400000000000009</v>
      </c>
      <c r="I7" t="s">
        <v>14</v>
      </c>
    </row>
    <row r="8" spans="1:10">
      <c r="A8" t="s">
        <v>24</v>
      </c>
      <c r="B8" t="s">
        <v>518</v>
      </c>
      <c r="C8" s="11">
        <v>58000141681</v>
      </c>
      <c r="D8" t="s">
        <v>519</v>
      </c>
      <c r="E8" t="s">
        <v>986</v>
      </c>
      <c r="F8">
        <v>1</v>
      </c>
      <c r="G8" s="6">
        <v>5</v>
      </c>
      <c r="H8" s="6">
        <f t="shared" si="0"/>
        <v>5</v>
      </c>
      <c r="I8" t="s">
        <v>14</v>
      </c>
    </row>
    <row r="9" spans="1:10">
      <c r="A9" t="s">
        <v>24</v>
      </c>
      <c r="B9" t="s">
        <v>518</v>
      </c>
      <c r="C9" s="11">
        <v>56100078104</v>
      </c>
      <c r="D9" t="s">
        <v>987</v>
      </c>
      <c r="E9" t="s">
        <v>988</v>
      </c>
      <c r="F9">
        <v>2</v>
      </c>
      <c r="G9" s="6">
        <v>1.96</v>
      </c>
      <c r="H9" s="6">
        <f t="shared" si="0"/>
        <v>3.92</v>
      </c>
      <c r="I9" t="s">
        <v>14</v>
      </c>
    </row>
    <row r="10" spans="1:10">
      <c r="A10" t="s">
        <v>24</v>
      </c>
      <c r="B10" t="s">
        <v>250</v>
      </c>
      <c r="C10">
        <v>55000406529</v>
      </c>
      <c r="D10" t="s">
        <v>419</v>
      </c>
      <c r="E10" t="s">
        <v>420</v>
      </c>
      <c r="F10">
        <v>1</v>
      </c>
      <c r="G10" s="6">
        <v>9.9700000000000006</v>
      </c>
      <c r="H10" s="6">
        <f t="shared" si="0"/>
        <v>9.9700000000000006</v>
      </c>
      <c r="I10" t="s">
        <v>14</v>
      </c>
    </row>
    <row r="11" spans="1:10">
      <c r="A11" t="s">
        <v>24</v>
      </c>
      <c r="B11" t="s">
        <v>933</v>
      </c>
      <c r="C11" s="11">
        <v>28764952816</v>
      </c>
      <c r="D11" t="s">
        <v>934</v>
      </c>
      <c r="E11" t="s">
        <v>554</v>
      </c>
      <c r="F11">
        <v>1</v>
      </c>
      <c r="G11" s="6">
        <v>5.97</v>
      </c>
      <c r="H11" s="6">
        <f t="shared" si="0"/>
        <v>5.97</v>
      </c>
      <c r="I11" t="s">
        <v>14</v>
      </c>
    </row>
    <row r="12" spans="1:10">
      <c r="A12" t="s">
        <v>24</v>
      </c>
      <c r="B12" t="s">
        <v>210</v>
      </c>
      <c r="C12">
        <v>62847210042</v>
      </c>
      <c r="D12" t="s">
        <v>211</v>
      </c>
      <c r="E12" t="s">
        <v>425</v>
      </c>
      <c r="F12">
        <v>1</v>
      </c>
      <c r="G12" s="6">
        <v>4.82</v>
      </c>
      <c r="H12" s="6">
        <f t="shared" si="0"/>
        <v>4.82</v>
      </c>
      <c r="I12" t="s">
        <v>14</v>
      </c>
    </row>
    <row r="13" spans="1:10">
      <c r="A13" t="s">
        <v>24</v>
      </c>
      <c r="B13" t="s">
        <v>989</v>
      </c>
      <c r="C13">
        <v>20591846672</v>
      </c>
      <c r="D13" t="s">
        <v>990</v>
      </c>
      <c r="E13" t="s">
        <v>991</v>
      </c>
      <c r="F13">
        <v>1</v>
      </c>
      <c r="G13" s="6">
        <v>14.97</v>
      </c>
      <c r="H13" s="6">
        <f t="shared" si="0"/>
        <v>14.97</v>
      </c>
      <c r="I13" t="s">
        <v>14</v>
      </c>
    </row>
    <row r="14" spans="1:10">
      <c r="A14" t="s">
        <v>24</v>
      </c>
      <c r="B14" t="s">
        <v>197</v>
      </c>
      <c r="D14" t="s">
        <v>24</v>
      </c>
      <c r="E14" t="s">
        <v>12</v>
      </c>
      <c r="F14">
        <v>4</v>
      </c>
      <c r="G14" s="6">
        <v>0.05</v>
      </c>
      <c r="H14" s="6">
        <f t="shared" si="0"/>
        <v>0.2</v>
      </c>
      <c r="I14" t="s">
        <v>14</v>
      </c>
    </row>
    <row r="15" spans="1:10">
      <c r="A15" t="s">
        <v>24</v>
      </c>
      <c r="B15" t="s">
        <v>23</v>
      </c>
      <c r="C15" s="11"/>
      <c r="D15" t="s">
        <v>12</v>
      </c>
      <c r="E15" t="s">
        <v>12</v>
      </c>
      <c r="F15" s="5">
        <v>0.05</v>
      </c>
      <c r="G15" s="6" t="s">
        <v>12</v>
      </c>
      <c r="H15" s="6">
        <v>1.66</v>
      </c>
      <c r="I15" t="s">
        <v>14</v>
      </c>
    </row>
    <row r="16" spans="1:10">
      <c r="A16" t="s">
        <v>24</v>
      </c>
      <c r="B16" t="s">
        <v>19</v>
      </c>
      <c r="C16" s="11"/>
      <c r="D16" t="s">
        <v>12</v>
      </c>
      <c r="E16" t="s">
        <v>12</v>
      </c>
      <c r="F16" s="5">
        <v>0.06</v>
      </c>
      <c r="G16" s="6" t="s">
        <v>12</v>
      </c>
      <c r="H16" s="6">
        <v>1.97</v>
      </c>
      <c r="I16" t="s">
        <v>14</v>
      </c>
    </row>
    <row r="17" spans="8:9">
      <c r="H17" s="10">
        <f>SUM(H2:H16)</f>
        <v>92.46</v>
      </c>
      <c r="I17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7"/>
  <sheetViews>
    <sheetView workbookViewId="0">
      <pane ySplit="1" topLeftCell="A2" activePane="bottomLeft" state="frozen"/>
      <selection pane="bottomLeft" activeCell="H17" sqref="H17"/>
    </sheetView>
  </sheetViews>
  <sheetFormatPr defaultRowHeight="15"/>
  <cols>
    <col min="1" max="1" width="21" bestFit="1" customWidth="1"/>
    <col min="2" max="2" width="31" bestFit="1" customWidth="1"/>
    <col min="3" max="3" width="17" customWidth="1"/>
    <col min="4" max="4" width="21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992</v>
      </c>
      <c r="B2" t="s">
        <v>993</v>
      </c>
      <c r="C2" s="11" t="s">
        <v>12</v>
      </c>
      <c r="D2" t="s">
        <v>992</v>
      </c>
      <c r="E2" t="s">
        <v>354</v>
      </c>
      <c r="F2">
        <v>1</v>
      </c>
      <c r="G2" s="6">
        <v>44</v>
      </c>
      <c r="H2" s="6">
        <f t="shared" ref="H2:H4" si="0">G2*F2</f>
        <v>44</v>
      </c>
      <c r="I2" t="s">
        <v>14</v>
      </c>
    </row>
    <row r="3" spans="1:10">
      <c r="A3" t="s">
        <v>992</v>
      </c>
      <c r="B3" t="s">
        <v>994</v>
      </c>
      <c r="C3" s="11" t="s">
        <v>12</v>
      </c>
      <c r="D3" t="s">
        <v>992</v>
      </c>
      <c r="E3" t="s">
        <v>354</v>
      </c>
      <c r="F3">
        <v>1</v>
      </c>
      <c r="G3" s="6">
        <v>23</v>
      </c>
      <c r="H3" s="6">
        <f t="shared" si="0"/>
        <v>23</v>
      </c>
      <c r="I3" t="s">
        <v>14</v>
      </c>
    </row>
    <row r="4" spans="1:10">
      <c r="A4" t="s">
        <v>992</v>
      </c>
      <c r="B4" t="s">
        <v>995</v>
      </c>
      <c r="C4" s="11" t="s">
        <v>12</v>
      </c>
      <c r="D4" t="s">
        <v>992</v>
      </c>
      <c r="E4" t="s">
        <v>354</v>
      </c>
      <c r="F4">
        <v>1</v>
      </c>
      <c r="G4" s="6">
        <v>23</v>
      </c>
      <c r="H4" s="6">
        <f t="shared" si="0"/>
        <v>23</v>
      </c>
      <c r="I4" t="s">
        <v>14</v>
      </c>
    </row>
    <row r="5" spans="1:10">
      <c r="A5" t="s">
        <v>992</v>
      </c>
      <c r="B5" t="s">
        <v>23</v>
      </c>
      <c r="C5" s="11" t="s">
        <v>12</v>
      </c>
      <c r="D5" t="s">
        <v>12</v>
      </c>
      <c r="E5" t="s">
        <v>12</v>
      </c>
      <c r="F5" s="5">
        <v>0.05</v>
      </c>
      <c r="G5" s="6" t="s">
        <v>12</v>
      </c>
      <c r="H5" s="6">
        <v>0</v>
      </c>
      <c r="I5" t="s">
        <v>14</v>
      </c>
    </row>
    <row r="6" spans="1:10">
      <c r="A6" t="s">
        <v>992</v>
      </c>
      <c r="B6" t="s">
        <v>19</v>
      </c>
      <c r="C6" s="11" t="s">
        <v>12</v>
      </c>
      <c r="D6" t="s">
        <v>12</v>
      </c>
      <c r="E6" t="s">
        <v>12</v>
      </c>
      <c r="F6" s="5">
        <v>0.06</v>
      </c>
      <c r="G6" s="6" t="s">
        <v>12</v>
      </c>
      <c r="H6" s="6">
        <v>0</v>
      </c>
      <c r="I6" t="s">
        <v>14</v>
      </c>
    </row>
    <row r="7" spans="1:10">
      <c r="H7" s="10">
        <f>SUM(H2:H6)</f>
        <v>90</v>
      </c>
      <c r="I7" s="28"/>
    </row>
    <row r="9" spans="1:10">
      <c r="A9" t="s">
        <v>639</v>
      </c>
      <c r="B9" t="s">
        <v>996</v>
      </c>
      <c r="C9" s="11" t="s">
        <v>12</v>
      </c>
      <c r="D9" t="s">
        <v>639</v>
      </c>
      <c r="E9" t="s">
        <v>645</v>
      </c>
      <c r="F9">
        <v>1</v>
      </c>
      <c r="G9" s="6">
        <v>5.59</v>
      </c>
      <c r="H9" s="6">
        <f>G9*F9</f>
        <v>5.59</v>
      </c>
      <c r="I9" t="s">
        <v>14</v>
      </c>
    </row>
    <row r="10" spans="1:10">
      <c r="A10" t="s">
        <v>639</v>
      </c>
      <c r="B10" t="s">
        <v>23</v>
      </c>
      <c r="C10" s="11"/>
      <c r="D10" t="s">
        <v>12</v>
      </c>
      <c r="E10" t="s">
        <v>12</v>
      </c>
      <c r="F10" s="5">
        <v>0.05</v>
      </c>
      <c r="G10" s="6" t="s">
        <v>12</v>
      </c>
      <c r="H10" s="6">
        <f xml:space="preserve"> H9 * F10</f>
        <v>0.27950000000000003</v>
      </c>
      <c r="I10" t="s">
        <v>14</v>
      </c>
    </row>
    <row r="11" spans="1:10">
      <c r="A11" t="s">
        <v>639</v>
      </c>
      <c r="B11" t="s">
        <v>19</v>
      </c>
      <c r="C11" s="11"/>
      <c r="D11" t="s">
        <v>12</v>
      </c>
      <c r="E11" t="s">
        <v>12</v>
      </c>
      <c r="F11" s="5">
        <v>0.06</v>
      </c>
      <c r="G11" s="6" t="s">
        <v>12</v>
      </c>
      <c r="H11" s="6">
        <f xml:space="preserve"> H9 * F11</f>
        <v>0.33539999999999998</v>
      </c>
      <c r="I11" t="s">
        <v>14</v>
      </c>
    </row>
    <row r="12" spans="1:10">
      <c r="H12" s="10">
        <f>SUM(H9:H11)</f>
        <v>6.2048999999999994</v>
      </c>
      <c r="I12" s="28"/>
    </row>
    <row r="14" spans="1:10">
      <c r="A14" t="s">
        <v>352</v>
      </c>
      <c r="B14" t="s">
        <v>997</v>
      </c>
      <c r="C14" s="11">
        <v>300354773</v>
      </c>
      <c r="D14" t="s">
        <v>352</v>
      </c>
      <c r="E14" t="s">
        <v>354</v>
      </c>
      <c r="F14">
        <v>1</v>
      </c>
      <c r="G14" s="6">
        <v>55</v>
      </c>
      <c r="H14" s="6">
        <f>G14*F14</f>
        <v>55</v>
      </c>
      <c r="I14" t="s">
        <v>14</v>
      </c>
    </row>
    <row r="15" spans="1:10">
      <c r="H15" s="10">
        <f xml:space="preserve"> H14</f>
        <v>55</v>
      </c>
      <c r="I15" s="28"/>
    </row>
    <row r="16" spans="1:10">
      <c r="H16" s="10"/>
      <c r="I16" s="28"/>
    </row>
    <row r="17" spans="8:8">
      <c r="H17" s="7">
        <f xml:space="preserve"> H7 + H12 + H15</f>
        <v>151.20490000000001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9"/>
  <sheetViews>
    <sheetView workbookViewId="0">
      <pane ySplit="1" topLeftCell="A3" activePane="bottomLeft" state="frozen"/>
      <selection pane="bottomLeft" activeCell="C3" sqref="C3"/>
    </sheetView>
  </sheetViews>
  <sheetFormatPr defaultRowHeight="15"/>
  <cols>
    <col min="1" max="1" width="16" bestFit="1" customWidth="1"/>
    <col min="2" max="2" width="31" bestFit="1" customWidth="1"/>
    <col min="3" max="3" width="17" style="14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864</v>
      </c>
      <c r="B2" t="s">
        <v>998</v>
      </c>
      <c r="C2" s="14" t="s">
        <v>999</v>
      </c>
      <c r="D2" t="s">
        <v>1000</v>
      </c>
      <c r="E2" t="s">
        <v>1001</v>
      </c>
      <c r="F2">
        <v>1</v>
      </c>
      <c r="G2" s="6">
        <v>1</v>
      </c>
      <c r="H2" s="6">
        <f t="shared" ref="H2:H26" si="0">G2*F2</f>
        <v>1</v>
      </c>
      <c r="I2" t="s">
        <v>14</v>
      </c>
    </row>
    <row r="3" spans="1:10">
      <c r="A3" t="s">
        <v>864</v>
      </c>
      <c r="B3" t="s">
        <v>470</v>
      </c>
      <c r="C3" s="14" t="s">
        <v>1002</v>
      </c>
      <c r="D3" t="s">
        <v>403</v>
      </c>
      <c r="E3" s="1" t="s">
        <v>1003</v>
      </c>
      <c r="F3">
        <v>1</v>
      </c>
      <c r="G3" s="6">
        <v>3</v>
      </c>
      <c r="H3" s="6">
        <f t="shared" si="0"/>
        <v>3</v>
      </c>
      <c r="I3" t="s">
        <v>14</v>
      </c>
    </row>
    <row r="4" spans="1:10">
      <c r="A4" t="s">
        <v>864</v>
      </c>
      <c r="B4" t="s">
        <v>1004</v>
      </c>
      <c r="C4" s="14">
        <v>37000823322</v>
      </c>
      <c r="D4" t="s">
        <v>1005</v>
      </c>
      <c r="E4" s="1" t="s">
        <v>1006</v>
      </c>
      <c r="F4">
        <v>1</v>
      </c>
      <c r="G4" s="6">
        <v>3</v>
      </c>
      <c r="H4" s="6">
        <f t="shared" si="0"/>
        <v>3</v>
      </c>
      <c r="I4" t="s">
        <v>14</v>
      </c>
    </row>
    <row r="5" spans="1:10">
      <c r="A5" t="s">
        <v>864</v>
      </c>
      <c r="B5" t="s">
        <v>470</v>
      </c>
      <c r="C5" s="14">
        <v>58496422417</v>
      </c>
      <c r="D5" t="s">
        <v>1007</v>
      </c>
      <c r="E5" s="1" t="s">
        <v>503</v>
      </c>
      <c r="F5">
        <v>1</v>
      </c>
      <c r="G5" s="6">
        <v>3</v>
      </c>
      <c r="H5" s="6">
        <f t="shared" si="0"/>
        <v>3</v>
      </c>
      <c r="I5" t="s">
        <v>14</v>
      </c>
    </row>
    <row r="6" spans="1:10">
      <c r="A6" t="s">
        <v>864</v>
      </c>
      <c r="B6" t="s">
        <v>1008</v>
      </c>
      <c r="C6" s="14" t="s">
        <v>1009</v>
      </c>
      <c r="D6" t="s">
        <v>1010</v>
      </c>
      <c r="E6" s="1" t="s">
        <v>1011</v>
      </c>
      <c r="F6">
        <v>1</v>
      </c>
      <c r="G6" s="6">
        <v>1.25</v>
      </c>
      <c r="H6" s="6">
        <f t="shared" si="0"/>
        <v>1.25</v>
      </c>
      <c r="I6" t="s">
        <v>14</v>
      </c>
    </row>
    <row r="7" spans="1:10">
      <c r="A7" t="s">
        <v>864</v>
      </c>
      <c r="B7" t="s">
        <v>1012</v>
      </c>
      <c r="C7" s="14" t="s">
        <v>1013</v>
      </c>
      <c r="D7" t="s">
        <v>12</v>
      </c>
      <c r="E7" s="1" t="s">
        <v>1014</v>
      </c>
      <c r="F7">
        <v>4</v>
      </c>
      <c r="G7" s="6">
        <v>1.25</v>
      </c>
      <c r="H7" s="6">
        <f t="shared" si="0"/>
        <v>5</v>
      </c>
      <c r="I7" t="s">
        <v>14</v>
      </c>
    </row>
    <row r="8" spans="1:10">
      <c r="A8" t="s">
        <v>864</v>
      </c>
      <c r="B8" t="s">
        <v>1015</v>
      </c>
      <c r="C8" s="14" t="s">
        <v>1016</v>
      </c>
      <c r="D8" t="s">
        <v>1017</v>
      </c>
      <c r="E8" s="1" t="s">
        <v>1018</v>
      </c>
      <c r="F8">
        <v>1</v>
      </c>
      <c r="G8" s="6">
        <v>1.25</v>
      </c>
      <c r="H8" s="6">
        <f t="shared" si="0"/>
        <v>1.25</v>
      </c>
      <c r="I8" t="s">
        <v>14</v>
      </c>
    </row>
    <row r="9" spans="1:10">
      <c r="A9" t="s">
        <v>864</v>
      </c>
      <c r="B9" t="s">
        <v>1019</v>
      </c>
      <c r="C9" s="14" t="s">
        <v>1020</v>
      </c>
      <c r="D9" t="s">
        <v>12</v>
      </c>
      <c r="E9" s="1" t="s">
        <v>793</v>
      </c>
      <c r="F9">
        <v>1</v>
      </c>
      <c r="G9" s="6">
        <v>1.25</v>
      </c>
      <c r="H9" s="6">
        <f t="shared" si="0"/>
        <v>1.25</v>
      </c>
      <c r="I9" t="s">
        <v>14</v>
      </c>
    </row>
    <row r="10" spans="1:10">
      <c r="A10" t="s">
        <v>864</v>
      </c>
      <c r="B10" t="s">
        <v>1021</v>
      </c>
      <c r="C10" s="14">
        <v>67535477783</v>
      </c>
      <c r="D10" t="s">
        <v>1022</v>
      </c>
      <c r="E10" s="1" t="s">
        <v>1023</v>
      </c>
      <c r="F10">
        <v>1</v>
      </c>
      <c r="G10" s="6">
        <v>1.25</v>
      </c>
      <c r="H10" s="6">
        <f t="shared" si="0"/>
        <v>1.25</v>
      </c>
      <c r="I10" t="s">
        <v>14</v>
      </c>
    </row>
    <row r="11" spans="1:10">
      <c r="A11" t="s">
        <v>864</v>
      </c>
      <c r="B11" t="s">
        <v>898</v>
      </c>
      <c r="C11" s="14" t="s">
        <v>1024</v>
      </c>
      <c r="D11" t="s">
        <v>1025</v>
      </c>
      <c r="E11" t="s">
        <v>1026</v>
      </c>
      <c r="F11">
        <v>1</v>
      </c>
      <c r="G11" s="6">
        <v>2</v>
      </c>
      <c r="H11" s="6">
        <f t="shared" si="0"/>
        <v>2</v>
      </c>
      <c r="I11" t="s">
        <v>14</v>
      </c>
    </row>
    <row r="12" spans="1:10">
      <c r="A12" t="s">
        <v>864</v>
      </c>
      <c r="B12" t="s">
        <v>954</v>
      </c>
      <c r="C12" s="14" t="s">
        <v>1027</v>
      </c>
      <c r="D12" t="s">
        <v>12</v>
      </c>
      <c r="E12" s="12" t="s">
        <v>764</v>
      </c>
      <c r="F12">
        <v>2</v>
      </c>
      <c r="G12" s="6">
        <v>1.25</v>
      </c>
      <c r="H12" s="6">
        <f t="shared" si="0"/>
        <v>2.5</v>
      </c>
      <c r="I12" t="s">
        <v>14</v>
      </c>
    </row>
    <row r="13" spans="1:10">
      <c r="A13" t="s">
        <v>864</v>
      </c>
      <c r="B13" t="s">
        <v>1028</v>
      </c>
      <c r="C13" s="14" t="s">
        <v>1029</v>
      </c>
      <c r="D13" t="s">
        <v>873</v>
      </c>
      <c r="E13" s="1" t="s">
        <v>876</v>
      </c>
      <c r="F13">
        <v>1</v>
      </c>
      <c r="G13" s="6">
        <v>4</v>
      </c>
      <c r="H13" s="6">
        <f t="shared" si="0"/>
        <v>4</v>
      </c>
      <c r="I13" t="s">
        <v>14</v>
      </c>
    </row>
    <row r="14" spans="1:10">
      <c r="A14" t="s">
        <v>864</v>
      </c>
      <c r="B14" t="s">
        <v>875</v>
      </c>
      <c r="C14" s="14" t="s">
        <v>1030</v>
      </c>
      <c r="D14" t="s">
        <v>873</v>
      </c>
      <c r="E14" s="1" t="s">
        <v>876</v>
      </c>
      <c r="F14">
        <v>1</v>
      </c>
      <c r="G14" s="6">
        <v>4</v>
      </c>
      <c r="H14" s="6">
        <f t="shared" si="0"/>
        <v>4</v>
      </c>
      <c r="I14" t="s">
        <v>14</v>
      </c>
    </row>
    <row r="15" spans="1:10">
      <c r="A15" t="s">
        <v>864</v>
      </c>
      <c r="B15" t="s">
        <v>1031</v>
      </c>
      <c r="C15" s="14" t="s">
        <v>1032</v>
      </c>
      <c r="D15" t="s">
        <v>873</v>
      </c>
      <c r="E15" t="s">
        <v>1033</v>
      </c>
      <c r="F15">
        <v>2</v>
      </c>
      <c r="G15" s="6">
        <v>3</v>
      </c>
      <c r="H15" s="6">
        <f t="shared" si="0"/>
        <v>6</v>
      </c>
      <c r="I15" t="s">
        <v>14</v>
      </c>
    </row>
    <row r="16" spans="1:10">
      <c r="A16" t="s">
        <v>864</v>
      </c>
      <c r="B16" t="s">
        <v>1034</v>
      </c>
      <c r="C16" s="14" t="s">
        <v>1035</v>
      </c>
      <c r="D16" t="s">
        <v>873</v>
      </c>
      <c r="E16" s="1" t="s">
        <v>876</v>
      </c>
      <c r="F16">
        <v>1</v>
      </c>
      <c r="G16" s="6">
        <v>3.5</v>
      </c>
      <c r="H16" s="6">
        <f t="shared" si="0"/>
        <v>3.5</v>
      </c>
      <c r="I16" t="s">
        <v>14</v>
      </c>
    </row>
    <row r="17" spans="1:9">
      <c r="A17" t="s">
        <v>864</v>
      </c>
      <c r="B17" t="s">
        <v>1028</v>
      </c>
      <c r="C17" s="14" t="s">
        <v>1036</v>
      </c>
      <c r="D17" t="s">
        <v>12</v>
      </c>
      <c r="E17" s="1" t="s">
        <v>874</v>
      </c>
      <c r="F17">
        <v>1</v>
      </c>
      <c r="G17" s="6">
        <v>3.5</v>
      </c>
      <c r="H17" s="6">
        <f t="shared" si="0"/>
        <v>3.5</v>
      </c>
      <c r="I17" t="s">
        <v>14</v>
      </c>
    </row>
    <row r="18" spans="1:9">
      <c r="A18" t="s">
        <v>864</v>
      </c>
      <c r="B18" t="s">
        <v>1037</v>
      </c>
      <c r="C18" s="14" t="s">
        <v>1036</v>
      </c>
      <c r="D18" t="s">
        <v>12</v>
      </c>
      <c r="E18" s="1" t="s">
        <v>874</v>
      </c>
      <c r="F18">
        <v>1</v>
      </c>
      <c r="G18" s="6">
        <v>3.5</v>
      </c>
      <c r="H18" s="6">
        <f t="shared" si="0"/>
        <v>3.5</v>
      </c>
      <c r="I18" t="s">
        <v>14</v>
      </c>
    </row>
    <row r="19" spans="1:9">
      <c r="A19" t="s">
        <v>864</v>
      </c>
      <c r="B19" t="s">
        <v>1038</v>
      </c>
      <c r="C19" s="14" t="s">
        <v>1039</v>
      </c>
      <c r="D19" t="s">
        <v>873</v>
      </c>
      <c r="E19" t="s">
        <v>981</v>
      </c>
      <c r="F19">
        <v>1</v>
      </c>
      <c r="G19" s="6">
        <v>2</v>
      </c>
      <c r="H19" s="6">
        <f t="shared" si="0"/>
        <v>2</v>
      </c>
      <c r="I19" t="s">
        <v>14</v>
      </c>
    </row>
    <row r="20" spans="1:9">
      <c r="A20" t="s">
        <v>864</v>
      </c>
      <c r="B20" t="s">
        <v>1040</v>
      </c>
      <c r="C20" s="14" t="s">
        <v>1041</v>
      </c>
      <c r="D20" t="s">
        <v>873</v>
      </c>
      <c r="E20" t="s">
        <v>1042</v>
      </c>
      <c r="F20">
        <v>1</v>
      </c>
      <c r="G20" s="6">
        <v>2</v>
      </c>
      <c r="H20" s="6">
        <f t="shared" si="0"/>
        <v>2</v>
      </c>
      <c r="I20" t="s">
        <v>14</v>
      </c>
    </row>
    <row r="21" spans="1:9">
      <c r="A21" t="s">
        <v>864</v>
      </c>
      <c r="B21" t="s">
        <v>1043</v>
      </c>
      <c r="C21" s="14" t="s">
        <v>1044</v>
      </c>
      <c r="D21" t="s">
        <v>873</v>
      </c>
      <c r="E21" t="s">
        <v>1033</v>
      </c>
      <c r="F21">
        <v>1</v>
      </c>
      <c r="G21" s="6">
        <v>4</v>
      </c>
      <c r="H21" s="6">
        <f t="shared" si="0"/>
        <v>4</v>
      </c>
      <c r="I21" t="s">
        <v>14</v>
      </c>
    </row>
    <row r="22" spans="1:9">
      <c r="A22" t="s">
        <v>864</v>
      </c>
      <c r="B22" t="s">
        <v>879</v>
      </c>
      <c r="C22" s="14" t="s">
        <v>1045</v>
      </c>
      <c r="D22" t="s">
        <v>873</v>
      </c>
      <c r="E22" s="12" t="s">
        <v>878</v>
      </c>
      <c r="F22">
        <v>1</v>
      </c>
      <c r="G22" s="6">
        <v>3.5</v>
      </c>
      <c r="H22" s="6">
        <f t="shared" si="0"/>
        <v>3.5</v>
      </c>
      <c r="I22" t="s">
        <v>14</v>
      </c>
    </row>
    <row r="23" spans="1:9">
      <c r="A23" t="s">
        <v>864</v>
      </c>
      <c r="B23" t="s">
        <v>1046</v>
      </c>
      <c r="C23" s="14" t="s">
        <v>1047</v>
      </c>
      <c r="D23" t="s">
        <v>873</v>
      </c>
      <c r="E23" s="12" t="s">
        <v>878</v>
      </c>
      <c r="F23">
        <v>1</v>
      </c>
      <c r="G23" s="6">
        <v>3.5</v>
      </c>
      <c r="H23" s="6">
        <f t="shared" si="0"/>
        <v>3.5</v>
      </c>
      <c r="I23" t="s">
        <v>14</v>
      </c>
    </row>
    <row r="24" spans="1:9">
      <c r="A24" t="s">
        <v>864</v>
      </c>
      <c r="B24" t="s">
        <v>1048</v>
      </c>
      <c r="C24" s="14" t="s">
        <v>1049</v>
      </c>
      <c r="D24" t="s">
        <v>873</v>
      </c>
      <c r="E24" t="s">
        <v>1033</v>
      </c>
      <c r="F24">
        <v>1</v>
      </c>
      <c r="G24" s="6">
        <v>3</v>
      </c>
      <c r="H24" s="6">
        <f t="shared" si="0"/>
        <v>3</v>
      </c>
      <c r="I24" t="s">
        <v>14</v>
      </c>
    </row>
    <row r="25" spans="1:9">
      <c r="A25" t="s">
        <v>864</v>
      </c>
      <c r="B25" t="s">
        <v>1050</v>
      </c>
      <c r="C25" s="14" t="s">
        <v>1051</v>
      </c>
      <c r="D25" t="s">
        <v>873</v>
      </c>
      <c r="E25" t="s">
        <v>1052</v>
      </c>
      <c r="F25">
        <v>1</v>
      </c>
      <c r="G25" s="6">
        <v>3.5</v>
      </c>
      <c r="H25" s="6">
        <f t="shared" si="0"/>
        <v>3.5</v>
      </c>
      <c r="I25" t="s">
        <v>14</v>
      </c>
    </row>
    <row r="26" spans="1:9">
      <c r="A26" t="s">
        <v>864</v>
      </c>
      <c r="B26" t="s">
        <v>197</v>
      </c>
      <c r="D26" t="s">
        <v>864</v>
      </c>
      <c r="E26" t="s">
        <v>12</v>
      </c>
      <c r="F26">
        <v>1</v>
      </c>
      <c r="G26" s="6">
        <v>0.05</v>
      </c>
      <c r="H26" s="6">
        <f t="shared" si="0"/>
        <v>0.05</v>
      </c>
      <c r="I26" t="s">
        <v>14</v>
      </c>
    </row>
    <row r="27" spans="1:9">
      <c r="A27" t="s">
        <v>864</v>
      </c>
      <c r="B27" t="s">
        <v>23</v>
      </c>
      <c r="D27" t="s">
        <v>12</v>
      </c>
      <c r="E27" t="s">
        <v>12</v>
      </c>
      <c r="F27" s="5">
        <v>0.05</v>
      </c>
      <c r="G27" s="6" t="s">
        <v>12</v>
      </c>
      <c r="H27" s="6">
        <v>3.48</v>
      </c>
      <c r="I27" t="s">
        <v>14</v>
      </c>
    </row>
    <row r="28" spans="1:9">
      <c r="A28" t="s">
        <v>864</v>
      </c>
      <c r="B28" t="s">
        <v>19</v>
      </c>
      <c r="D28" t="s">
        <v>12</v>
      </c>
      <c r="E28" t="s">
        <v>12</v>
      </c>
      <c r="F28" s="5">
        <v>0.06</v>
      </c>
      <c r="G28" s="6" t="s">
        <v>12</v>
      </c>
      <c r="H28" s="6">
        <v>4.17</v>
      </c>
      <c r="I28" t="s">
        <v>14</v>
      </c>
    </row>
    <row r="29" spans="1:9">
      <c r="H29" s="10">
        <f>SUM(H2:H28)</f>
        <v>78.2</v>
      </c>
      <c r="I2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2"/>
  <sheetViews>
    <sheetView workbookViewId="0">
      <pane ySplit="1" topLeftCell="A10" activePane="bottomLeft" state="frozen"/>
      <selection pane="bottomLeft" activeCell="C15" sqref="C15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1053</v>
      </c>
      <c r="C2" s="11">
        <v>64042006529</v>
      </c>
      <c r="D2" t="s">
        <v>849</v>
      </c>
      <c r="E2" t="s">
        <v>850</v>
      </c>
      <c r="F2">
        <v>1</v>
      </c>
      <c r="G2" s="6">
        <v>2.4700000000000002</v>
      </c>
      <c r="H2" s="6">
        <f t="shared" ref="H2:H29" si="0">G2*F2</f>
        <v>2.4700000000000002</v>
      </c>
      <c r="I2" t="s">
        <v>14</v>
      </c>
    </row>
    <row r="3" spans="1:10">
      <c r="A3" t="s">
        <v>24</v>
      </c>
      <c r="B3" t="s">
        <v>847</v>
      </c>
      <c r="C3" s="11">
        <v>66721005878</v>
      </c>
      <c r="D3" t="s">
        <v>781</v>
      </c>
      <c r="E3" t="s">
        <v>433</v>
      </c>
      <c r="F3">
        <v>3</v>
      </c>
      <c r="G3" s="6">
        <v>3.47</v>
      </c>
      <c r="H3" s="6">
        <f t="shared" si="0"/>
        <v>10.41</v>
      </c>
      <c r="I3" t="s">
        <v>14</v>
      </c>
    </row>
    <row r="4" spans="1:10">
      <c r="A4" t="s">
        <v>24</v>
      </c>
      <c r="B4" t="s">
        <v>608</v>
      </c>
      <c r="C4" s="11">
        <v>67312005123</v>
      </c>
      <c r="D4" t="s">
        <v>609</v>
      </c>
      <c r="E4" t="s">
        <v>610</v>
      </c>
      <c r="F4">
        <v>1</v>
      </c>
      <c r="G4" s="6">
        <v>1.88</v>
      </c>
      <c r="H4" s="6">
        <f t="shared" si="0"/>
        <v>1.88</v>
      </c>
      <c r="I4" t="s">
        <v>14</v>
      </c>
    </row>
    <row r="5" spans="1:10">
      <c r="A5" t="s">
        <v>24</v>
      </c>
      <c r="B5" t="s">
        <v>611</v>
      </c>
      <c r="C5" s="11">
        <v>67312005130</v>
      </c>
      <c r="D5" t="s">
        <v>609</v>
      </c>
      <c r="E5" t="s">
        <v>610</v>
      </c>
      <c r="F5">
        <v>1</v>
      </c>
      <c r="G5" s="6">
        <v>1.88</v>
      </c>
      <c r="H5" s="6">
        <f t="shared" si="0"/>
        <v>1.88</v>
      </c>
      <c r="I5" t="s">
        <v>14</v>
      </c>
    </row>
    <row r="6" spans="1:10">
      <c r="A6" t="s">
        <v>24</v>
      </c>
      <c r="B6" t="s">
        <v>202</v>
      </c>
      <c r="C6" s="11">
        <v>66721006707</v>
      </c>
      <c r="D6" t="s">
        <v>203</v>
      </c>
      <c r="E6" t="s">
        <v>282</v>
      </c>
      <c r="F6">
        <v>2</v>
      </c>
      <c r="G6" s="6">
        <v>3.47</v>
      </c>
      <c r="H6" s="6">
        <f t="shared" si="0"/>
        <v>6.94</v>
      </c>
      <c r="I6" t="s">
        <v>14</v>
      </c>
    </row>
    <row r="7" spans="1:10">
      <c r="A7" t="s">
        <v>24</v>
      </c>
      <c r="B7" t="s">
        <v>248</v>
      </c>
      <c r="C7" s="11">
        <v>628915013498</v>
      </c>
      <c r="D7" t="s">
        <v>128</v>
      </c>
      <c r="E7" t="s">
        <v>328</v>
      </c>
      <c r="F7">
        <v>1</v>
      </c>
      <c r="G7" s="6">
        <v>4.6399999999999997</v>
      </c>
      <c r="H7" s="6">
        <f t="shared" si="0"/>
        <v>4.6399999999999997</v>
      </c>
      <c r="I7" t="s">
        <v>14</v>
      </c>
    </row>
    <row r="8" spans="1:10">
      <c r="A8" t="s">
        <v>24</v>
      </c>
      <c r="B8" t="s">
        <v>821</v>
      </c>
      <c r="C8" s="11">
        <v>68700282669</v>
      </c>
      <c r="D8" t="s">
        <v>153</v>
      </c>
      <c r="E8" t="s">
        <v>383</v>
      </c>
      <c r="F8">
        <v>1</v>
      </c>
      <c r="G8" s="6">
        <f xml:space="preserve"> 9.09 + 0.08 + 0.25</f>
        <v>9.42</v>
      </c>
      <c r="H8" s="6">
        <f t="shared" si="0"/>
        <v>9.42</v>
      </c>
      <c r="I8" t="s">
        <v>14</v>
      </c>
    </row>
    <row r="9" spans="1:10">
      <c r="A9" t="s">
        <v>24</v>
      </c>
      <c r="B9" t="s">
        <v>198</v>
      </c>
      <c r="C9" s="11">
        <v>628915365634</v>
      </c>
      <c r="D9" t="s">
        <v>128</v>
      </c>
      <c r="E9" t="s">
        <v>290</v>
      </c>
      <c r="F9">
        <v>2</v>
      </c>
      <c r="G9" s="6">
        <v>2.57</v>
      </c>
      <c r="H9" s="6">
        <f t="shared" si="0"/>
        <v>5.14</v>
      </c>
      <c r="I9" t="s">
        <v>14</v>
      </c>
    </row>
    <row r="10" spans="1:10">
      <c r="A10" t="s">
        <v>24</v>
      </c>
      <c r="B10" t="s">
        <v>255</v>
      </c>
      <c r="C10" s="11">
        <v>222066205223</v>
      </c>
      <c r="D10" t="s">
        <v>256</v>
      </c>
      <c r="E10" t="s">
        <v>1054</v>
      </c>
      <c r="F10">
        <v>1.2030000000000001</v>
      </c>
      <c r="G10" s="6">
        <v>4.34</v>
      </c>
      <c r="H10" s="6">
        <f t="shared" si="0"/>
        <v>5.2210200000000002</v>
      </c>
      <c r="I10" t="s">
        <v>14</v>
      </c>
    </row>
    <row r="11" spans="1:10">
      <c r="A11" t="s">
        <v>24</v>
      </c>
      <c r="B11" t="s">
        <v>255</v>
      </c>
      <c r="C11" s="11">
        <v>222066005144</v>
      </c>
      <c r="D11" t="s">
        <v>256</v>
      </c>
      <c r="E11" t="s">
        <v>1055</v>
      </c>
      <c r="F11">
        <v>1.1850000000000001</v>
      </c>
      <c r="G11" s="6">
        <v>4.34</v>
      </c>
      <c r="H11" s="6">
        <f t="shared" si="0"/>
        <v>5.1429</v>
      </c>
      <c r="I11" t="s">
        <v>14</v>
      </c>
    </row>
    <row r="12" spans="1:10">
      <c r="A12" t="s">
        <v>24</v>
      </c>
      <c r="B12" t="s">
        <v>1056</v>
      </c>
      <c r="C12" s="11">
        <v>738761500018</v>
      </c>
      <c r="D12" t="s">
        <v>1057</v>
      </c>
      <c r="E12" t="s">
        <v>478</v>
      </c>
      <c r="F12">
        <v>1</v>
      </c>
      <c r="G12" s="6">
        <v>3.97</v>
      </c>
      <c r="H12" s="6">
        <f t="shared" si="0"/>
        <v>3.97</v>
      </c>
      <c r="I12" t="s">
        <v>14</v>
      </c>
    </row>
    <row r="13" spans="1:10">
      <c r="A13" t="s">
        <v>24</v>
      </c>
      <c r="B13" t="s">
        <v>664</v>
      </c>
      <c r="C13" s="11">
        <v>56920023025</v>
      </c>
      <c r="D13" t="s">
        <v>665</v>
      </c>
      <c r="E13" t="s">
        <v>666</v>
      </c>
      <c r="F13">
        <v>1</v>
      </c>
      <c r="G13" s="6">
        <v>2.57</v>
      </c>
      <c r="H13" s="6">
        <f t="shared" si="0"/>
        <v>2.57</v>
      </c>
      <c r="I13" t="s">
        <v>14</v>
      </c>
    </row>
    <row r="14" spans="1:10">
      <c r="A14" t="s">
        <v>24</v>
      </c>
      <c r="B14" t="s">
        <v>230</v>
      </c>
      <c r="C14">
        <v>64217007054</v>
      </c>
      <c r="D14" t="s">
        <v>227</v>
      </c>
      <c r="E14" t="s">
        <v>1058</v>
      </c>
      <c r="F14">
        <v>2</v>
      </c>
      <c r="G14" s="6">
        <v>1.96</v>
      </c>
      <c r="H14" s="6">
        <f t="shared" si="0"/>
        <v>3.92</v>
      </c>
      <c r="I14" t="s">
        <v>14</v>
      </c>
    </row>
    <row r="15" spans="1:10">
      <c r="A15" t="s">
        <v>24</v>
      </c>
      <c r="B15" t="s">
        <v>475</v>
      </c>
      <c r="C15" s="11">
        <v>681131760676</v>
      </c>
      <c r="D15" t="s">
        <v>128</v>
      </c>
      <c r="E15" t="s">
        <v>383</v>
      </c>
      <c r="F15">
        <v>1</v>
      </c>
      <c r="G15" s="6">
        <v>1.97</v>
      </c>
      <c r="H15" s="6">
        <f t="shared" si="0"/>
        <v>1.97</v>
      </c>
      <c r="I15" t="s">
        <v>14</v>
      </c>
    </row>
    <row r="16" spans="1:10">
      <c r="A16" t="s">
        <v>24</v>
      </c>
      <c r="B16" t="s">
        <v>561</v>
      </c>
      <c r="C16" s="11">
        <v>628915008722</v>
      </c>
      <c r="D16" t="s">
        <v>128</v>
      </c>
      <c r="E16" t="s">
        <v>562</v>
      </c>
      <c r="F16">
        <v>1</v>
      </c>
      <c r="G16" s="6">
        <v>6.97</v>
      </c>
      <c r="H16" s="6">
        <f t="shared" si="0"/>
        <v>6.97</v>
      </c>
      <c r="I16" t="s">
        <v>14</v>
      </c>
    </row>
    <row r="17" spans="1:9">
      <c r="A17" t="s">
        <v>24</v>
      </c>
      <c r="B17" t="s">
        <v>567</v>
      </c>
      <c r="C17" s="11">
        <v>681131862615</v>
      </c>
      <c r="D17" t="s">
        <v>128</v>
      </c>
      <c r="E17" t="s">
        <v>296</v>
      </c>
      <c r="F17">
        <v>1</v>
      </c>
      <c r="G17" s="6">
        <v>0.97</v>
      </c>
      <c r="H17" s="6">
        <f t="shared" si="0"/>
        <v>0.97</v>
      </c>
      <c r="I17" t="s">
        <v>14</v>
      </c>
    </row>
    <row r="18" spans="1:9">
      <c r="A18" t="s">
        <v>24</v>
      </c>
      <c r="B18" t="s">
        <v>291</v>
      </c>
      <c r="C18">
        <v>68100896060</v>
      </c>
      <c r="D18" t="s">
        <v>88</v>
      </c>
      <c r="E18" t="s">
        <v>292</v>
      </c>
      <c r="F18">
        <v>2</v>
      </c>
      <c r="G18">
        <v>4.97</v>
      </c>
      <c r="H18" s="6">
        <f t="shared" si="0"/>
        <v>9.94</v>
      </c>
      <c r="I18" t="s">
        <v>14</v>
      </c>
    </row>
    <row r="19" spans="1:9">
      <c r="A19" t="s">
        <v>24</v>
      </c>
      <c r="B19" t="s">
        <v>601</v>
      </c>
      <c r="C19" s="11">
        <v>67800005741</v>
      </c>
      <c r="D19" t="s">
        <v>602</v>
      </c>
      <c r="E19" t="s">
        <v>384</v>
      </c>
      <c r="F19">
        <v>1</v>
      </c>
      <c r="G19" s="6">
        <v>6.77</v>
      </c>
      <c r="H19" s="6">
        <f t="shared" si="0"/>
        <v>6.77</v>
      </c>
      <c r="I19" t="s">
        <v>14</v>
      </c>
    </row>
    <row r="20" spans="1:9">
      <c r="A20" t="s">
        <v>24</v>
      </c>
      <c r="B20" t="s">
        <v>1059</v>
      </c>
      <c r="C20" s="11">
        <v>628915553192</v>
      </c>
      <c r="D20" t="s">
        <v>128</v>
      </c>
      <c r="E20" t="s">
        <v>605</v>
      </c>
      <c r="F20">
        <v>1</v>
      </c>
      <c r="G20" s="6">
        <v>6.97</v>
      </c>
      <c r="H20" s="6">
        <f t="shared" si="0"/>
        <v>6.97</v>
      </c>
      <c r="I20" t="s">
        <v>14</v>
      </c>
    </row>
    <row r="21" spans="1:9">
      <c r="A21" t="s">
        <v>24</v>
      </c>
      <c r="B21" t="s">
        <v>169</v>
      </c>
      <c r="C21" s="11">
        <v>628915001907</v>
      </c>
      <c r="D21" t="s">
        <v>128</v>
      </c>
      <c r="E21" t="s">
        <v>568</v>
      </c>
      <c r="F21">
        <v>2</v>
      </c>
      <c r="G21" s="6">
        <v>1</v>
      </c>
      <c r="H21" s="6">
        <f t="shared" si="0"/>
        <v>2</v>
      </c>
      <c r="I21" t="s">
        <v>14</v>
      </c>
    </row>
    <row r="22" spans="1:9">
      <c r="A22" t="s">
        <v>24</v>
      </c>
      <c r="B22" t="s">
        <v>268</v>
      </c>
      <c r="C22" s="11">
        <v>4011</v>
      </c>
      <c r="D22" t="s">
        <v>269</v>
      </c>
      <c r="E22" t="s">
        <v>1060</v>
      </c>
      <c r="F22">
        <v>2.15</v>
      </c>
      <c r="G22" s="6">
        <v>1.7</v>
      </c>
      <c r="H22" s="6">
        <f t="shared" si="0"/>
        <v>3.6549999999999998</v>
      </c>
      <c r="I22" t="s">
        <v>14</v>
      </c>
    </row>
    <row r="23" spans="1:9">
      <c r="A23" t="s">
        <v>24</v>
      </c>
      <c r="B23" t="s">
        <v>142</v>
      </c>
      <c r="C23" s="11">
        <v>4087</v>
      </c>
      <c r="D23" t="s">
        <v>399</v>
      </c>
      <c r="E23" t="s">
        <v>1061</v>
      </c>
      <c r="F23">
        <v>1.0449999999999999</v>
      </c>
      <c r="G23" s="6">
        <v>4.34</v>
      </c>
      <c r="H23" s="6">
        <f t="shared" si="0"/>
        <v>4.5352999999999994</v>
      </c>
      <c r="I23" t="s">
        <v>14</v>
      </c>
    </row>
    <row r="24" spans="1:9">
      <c r="A24" t="s">
        <v>24</v>
      </c>
      <c r="B24" t="s">
        <v>1062</v>
      </c>
      <c r="C24" s="11">
        <v>7257</v>
      </c>
      <c r="D24" t="s">
        <v>206</v>
      </c>
      <c r="E24" t="s">
        <v>1063</v>
      </c>
      <c r="F24">
        <v>0.245</v>
      </c>
      <c r="G24" s="6">
        <v>9.68</v>
      </c>
      <c r="H24" s="6">
        <f t="shared" si="0"/>
        <v>2.3715999999999999</v>
      </c>
      <c r="I24" t="s">
        <v>14</v>
      </c>
    </row>
    <row r="25" spans="1:9">
      <c r="A25" t="s">
        <v>24</v>
      </c>
      <c r="B25" t="s">
        <v>476</v>
      </c>
      <c r="C25" s="11">
        <v>605388925602</v>
      </c>
      <c r="D25" t="s">
        <v>128</v>
      </c>
      <c r="E25" t="s">
        <v>283</v>
      </c>
      <c r="F25">
        <v>1</v>
      </c>
      <c r="G25" s="6">
        <v>1.67</v>
      </c>
      <c r="H25" s="6">
        <f t="shared" si="0"/>
        <v>1.67</v>
      </c>
      <c r="I25" t="s">
        <v>14</v>
      </c>
    </row>
    <row r="26" spans="1:9">
      <c r="A26" t="s">
        <v>24</v>
      </c>
      <c r="B26" t="s">
        <v>266</v>
      </c>
      <c r="C26" s="11">
        <v>628915409284</v>
      </c>
      <c r="D26" t="s">
        <v>261</v>
      </c>
      <c r="E26" t="s">
        <v>420</v>
      </c>
      <c r="F26">
        <v>1</v>
      </c>
      <c r="G26" s="6">
        <v>2.4700000000000002</v>
      </c>
      <c r="H26" s="6">
        <f t="shared" si="0"/>
        <v>2.4700000000000002</v>
      </c>
      <c r="I26" t="s">
        <v>14</v>
      </c>
    </row>
    <row r="27" spans="1:9">
      <c r="A27" t="s">
        <v>24</v>
      </c>
      <c r="B27" t="s">
        <v>550</v>
      </c>
      <c r="C27" s="11">
        <v>61120052744</v>
      </c>
      <c r="D27" t="s">
        <v>930</v>
      </c>
      <c r="E27" t="s">
        <v>573</v>
      </c>
      <c r="F27">
        <v>1</v>
      </c>
      <c r="G27" s="6">
        <v>6.97</v>
      </c>
      <c r="H27" s="6">
        <f t="shared" si="0"/>
        <v>6.97</v>
      </c>
      <c r="I27" t="s">
        <v>14</v>
      </c>
    </row>
    <row r="28" spans="1:9">
      <c r="A28" t="s">
        <v>24</v>
      </c>
      <c r="B28" t="s">
        <v>855</v>
      </c>
      <c r="C28" s="11">
        <v>628915224863</v>
      </c>
      <c r="D28" t="s">
        <v>128</v>
      </c>
      <c r="E28" t="s">
        <v>292</v>
      </c>
      <c r="F28">
        <v>1</v>
      </c>
      <c r="G28" s="6">
        <v>3.37</v>
      </c>
      <c r="H28" s="6">
        <f t="shared" si="0"/>
        <v>3.37</v>
      </c>
      <c r="I28" t="s">
        <v>14</v>
      </c>
    </row>
    <row r="29" spans="1:9">
      <c r="A29" t="s">
        <v>24</v>
      </c>
      <c r="B29" t="s">
        <v>197</v>
      </c>
      <c r="D29" t="s">
        <v>24</v>
      </c>
      <c r="E29" t="s">
        <v>12</v>
      </c>
      <c r="F29">
        <v>6</v>
      </c>
      <c r="G29" s="6">
        <v>0.05</v>
      </c>
      <c r="H29" s="6">
        <f t="shared" si="0"/>
        <v>0.30000000000000004</v>
      </c>
      <c r="I29" t="s">
        <v>14</v>
      </c>
    </row>
    <row r="30" spans="1:9">
      <c r="A30" t="s">
        <v>24</v>
      </c>
      <c r="B30" t="s">
        <v>23</v>
      </c>
      <c r="C30" s="11"/>
      <c r="D30" t="s">
        <v>12</v>
      </c>
      <c r="E30" t="s">
        <v>12</v>
      </c>
      <c r="F30" s="5">
        <v>0.05</v>
      </c>
      <c r="G30" s="6" t="s">
        <v>12</v>
      </c>
      <c r="H30" s="6">
        <v>0.13</v>
      </c>
      <c r="I30" t="s">
        <v>14</v>
      </c>
    </row>
    <row r="31" spans="1:9">
      <c r="A31" t="s">
        <v>24</v>
      </c>
      <c r="B31" t="s">
        <v>19</v>
      </c>
      <c r="C31" s="11"/>
      <c r="D31" t="s">
        <v>12</v>
      </c>
      <c r="E31" t="s">
        <v>12</v>
      </c>
      <c r="F31" s="5">
        <v>0.06</v>
      </c>
      <c r="G31" s="6" t="s">
        <v>12</v>
      </c>
      <c r="H31" s="6">
        <v>0.16</v>
      </c>
      <c r="I31" t="s">
        <v>14</v>
      </c>
    </row>
    <row r="32" spans="1:9">
      <c r="H32" s="10">
        <f>SUM(H2:H31)</f>
        <v>124.82581999999999</v>
      </c>
      <c r="I32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9"/>
  <sheetViews>
    <sheetView workbookViewId="0">
      <pane ySplit="1" topLeftCell="A2" activePane="bottomLeft" state="frozen"/>
      <selection pane="bottomLeft" activeCell="A18" sqref="A18:XFD18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800</v>
      </c>
      <c r="C2" s="11">
        <v>83900006365</v>
      </c>
      <c r="D2" t="s">
        <v>442</v>
      </c>
      <c r="E2" t="s">
        <v>286</v>
      </c>
      <c r="F2">
        <v>3</v>
      </c>
      <c r="G2" s="6">
        <f>1.47 + 0.05 + 0.1</f>
        <v>1.62</v>
      </c>
      <c r="H2" s="6">
        <f t="shared" ref="H2:H26" si="0">G2*F2</f>
        <v>4.8600000000000003</v>
      </c>
      <c r="I2" t="s">
        <v>14</v>
      </c>
    </row>
    <row r="3" spans="1:10">
      <c r="A3" t="s">
        <v>24</v>
      </c>
      <c r="B3" t="s">
        <v>165</v>
      </c>
      <c r="C3">
        <v>56800091267</v>
      </c>
      <c r="D3" t="s">
        <v>166</v>
      </c>
      <c r="E3" t="s">
        <v>468</v>
      </c>
      <c r="F3">
        <v>1</v>
      </c>
      <c r="G3" s="6">
        <v>3.97</v>
      </c>
      <c r="H3" s="6">
        <f t="shared" si="0"/>
        <v>3.97</v>
      </c>
      <c r="I3" t="s">
        <v>14</v>
      </c>
    </row>
    <row r="4" spans="1:10">
      <c r="A4" t="s">
        <v>24</v>
      </c>
      <c r="B4" t="s">
        <v>821</v>
      </c>
      <c r="C4" s="11">
        <v>68700308093</v>
      </c>
      <c r="D4" t="s">
        <v>153</v>
      </c>
      <c r="E4" t="s">
        <v>384</v>
      </c>
      <c r="F4">
        <v>2</v>
      </c>
      <c r="G4" s="6">
        <f xml:space="preserve"> 4.97 + 0.08 + 0.25</f>
        <v>5.3</v>
      </c>
      <c r="H4" s="6">
        <f t="shared" si="0"/>
        <v>10.6</v>
      </c>
      <c r="I4" t="s">
        <v>14</v>
      </c>
    </row>
    <row r="5" spans="1:10">
      <c r="A5" t="s">
        <v>24</v>
      </c>
      <c r="B5" t="s">
        <v>1064</v>
      </c>
      <c r="C5" s="11">
        <v>7264</v>
      </c>
      <c r="D5" t="s">
        <v>206</v>
      </c>
      <c r="E5" t="s">
        <v>1065</v>
      </c>
      <c r="F5">
        <v>0.12</v>
      </c>
      <c r="G5" s="6">
        <v>7.48</v>
      </c>
      <c r="H5" s="6">
        <f t="shared" si="0"/>
        <v>0.89760000000000006</v>
      </c>
      <c r="I5" t="s">
        <v>14</v>
      </c>
    </row>
    <row r="6" spans="1:10">
      <c r="A6" t="s">
        <v>24</v>
      </c>
      <c r="B6" t="s">
        <v>205</v>
      </c>
      <c r="C6" s="11">
        <v>7245</v>
      </c>
      <c r="D6" t="s">
        <v>206</v>
      </c>
      <c r="E6" t="s">
        <v>1066</v>
      </c>
      <c r="F6">
        <v>0.215</v>
      </c>
      <c r="G6" s="6">
        <v>5.28</v>
      </c>
      <c r="H6" s="6">
        <f t="shared" si="0"/>
        <v>1.1352</v>
      </c>
      <c r="I6" t="s">
        <v>14</v>
      </c>
    </row>
    <row r="7" spans="1:10">
      <c r="A7" t="s">
        <v>24</v>
      </c>
      <c r="B7" t="s">
        <v>1067</v>
      </c>
      <c r="C7" s="11">
        <v>7289</v>
      </c>
      <c r="D7" t="s">
        <v>206</v>
      </c>
      <c r="E7" t="s">
        <v>1068</v>
      </c>
      <c r="F7">
        <v>0.3</v>
      </c>
      <c r="G7" s="6">
        <v>13.8</v>
      </c>
      <c r="H7" s="6">
        <f t="shared" si="0"/>
        <v>4.1399999999999997</v>
      </c>
      <c r="I7" t="s">
        <v>14</v>
      </c>
    </row>
    <row r="8" spans="1:10">
      <c r="A8" t="s">
        <v>24</v>
      </c>
      <c r="B8" t="s">
        <v>1069</v>
      </c>
      <c r="C8" s="11">
        <v>7311</v>
      </c>
      <c r="D8" t="s">
        <v>206</v>
      </c>
      <c r="E8" t="s">
        <v>1070</v>
      </c>
      <c r="F8">
        <v>9.5000000000000001E-2</v>
      </c>
      <c r="G8" s="6">
        <v>11.2</v>
      </c>
      <c r="H8" s="6">
        <f t="shared" si="0"/>
        <v>1.0639999999999998</v>
      </c>
      <c r="I8" t="s">
        <v>14</v>
      </c>
    </row>
    <row r="9" spans="1:10">
      <c r="A9" t="s">
        <v>24</v>
      </c>
      <c r="B9" t="s">
        <v>1071</v>
      </c>
      <c r="C9" s="11">
        <v>7283</v>
      </c>
      <c r="D9" t="s">
        <v>1071</v>
      </c>
      <c r="E9" t="s">
        <v>1072</v>
      </c>
      <c r="F9">
        <v>0.25</v>
      </c>
      <c r="G9" s="6">
        <v>19.8</v>
      </c>
      <c r="H9" s="6">
        <f t="shared" si="0"/>
        <v>4.95</v>
      </c>
      <c r="I9" t="s">
        <v>14</v>
      </c>
    </row>
    <row r="10" spans="1:10">
      <c r="A10" t="s">
        <v>24</v>
      </c>
      <c r="B10" t="s">
        <v>625</v>
      </c>
      <c r="C10" s="11">
        <v>68700106361</v>
      </c>
      <c r="D10" t="s">
        <v>626</v>
      </c>
      <c r="E10" t="s">
        <v>627</v>
      </c>
      <c r="F10">
        <v>1</v>
      </c>
      <c r="G10" s="6">
        <f xml:space="preserve"> 4.97 + 0.48 + 0.6</f>
        <v>6.0499999999999989</v>
      </c>
      <c r="H10" s="6">
        <f t="shared" si="0"/>
        <v>6.0499999999999989</v>
      </c>
      <c r="I10" t="s">
        <v>14</v>
      </c>
    </row>
    <row r="11" spans="1:10">
      <c r="A11" t="s">
        <v>24</v>
      </c>
      <c r="B11" t="s">
        <v>276</v>
      </c>
      <c r="C11" s="11">
        <v>628915611816</v>
      </c>
      <c r="D11" t="s">
        <v>261</v>
      </c>
      <c r="E11" t="s">
        <v>420</v>
      </c>
      <c r="F11">
        <v>1</v>
      </c>
      <c r="G11" s="6">
        <v>3.77</v>
      </c>
      <c r="H11" s="6">
        <f t="shared" si="0"/>
        <v>3.77</v>
      </c>
      <c r="I11" t="s">
        <v>14</v>
      </c>
    </row>
    <row r="12" spans="1:10">
      <c r="A12" t="s">
        <v>24</v>
      </c>
      <c r="B12" t="s">
        <v>142</v>
      </c>
      <c r="C12" s="11">
        <v>4799</v>
      </c>
      <c r="D12" t="s">
        <v>830</v>
      </c>
      <c r="E12" t="s">
        <v>465</v>
      </c>
      <c r="F12">
        <v>1.125</v>
      </c>
      <c r="G12" s="6">
        <v>4.34</v>
      </c>
      <c r="H12" s="6">
        <f t="shared" si="0"/>
        <v>4.8825000000000003</v>
      </c>
      <c r="I12" t="s">
        <v>14</v>
      </c>
    </row>
    <row r="13" spans="1:10">
      <c r="A13" t="s">
        <v>24</v>
      </c>
      <c r="B13" t="s">
        <v>268</v>
      </c>
      <c r="C13" s="11">
        <v>4011</v>
      </c>
      <c r="D13" t="s">
        <v>269</v>
      </c>
      <c r="E13" t="s">
        <v>1073</v>
      </c>
      <c r="F13">
        <v>2.33</v>
      </c>
      <c r="G13" s="6">
        <v>1.7</v>
      </c>
      <c r="H13" s="6">
        <f t="shared" si="0"/>
        <v>3.9609999999999999</v>
      </c>
      <c r="I13" t="s">
        <v>14</v>
      </c>
    </row>
    <row r="14" spans="1:10">
      <c r="A14" t="s">
        <v>24</v>
      </c>
      <c r="B14" t="s">
        <v>611</v>
      </c>
      <c r="C14" s="11">
        <v>67312005130</v>
      </c>
      <c r="D14" t="s">
        <v>609</v>
      </c>
      <c r="E14" t="s">
        <v>610</v>
      </c>
      <c r="F14">
        <v>1</v>
      </c>
      <c r="G14" s="6">
        <v>1.88</v>
      </c>
      <c r="H14" s="6">
        <f t="shared" si="0"/>
        <v>1.88</v>
      </c>
      <c r="I14" t="s">
        <v>14</v>
      </c>
    </row>
    <row r="15" spans="1:10">
      <c r="A15" t="s">
        <v>24</v>
      </c>
      <c r="B15" t="s">
        <v>608</v>
      </c>
      <c r="C15" s="11">
        <v>67312005123</v>
      </c>
      <c r="D15" t="s">
        <v>609</v>
      </c>
      <c r="E15" t="s">
        <v>610</v>
      </c>
      <c r="F15">
        <v>1</v>
      </c>
      <c r="G15" s="6">
        <v>1.88</v>
      </c>
      <c r="H15" s="6">
        <f t="shared" si="0"/>
        <v>1.88</v>
      </c>
      <c r="I15" t="s">
        <v>14</v>
      </c>
    </row>
    <row r="16" spans="1:10">
      <c r="A16" t="s">
        <v>24</v>
      </c>
      <c r="B16" t="s">
        <v>633</v>
      </c>
      <c r="C16" s="11">
        <v>69052495233</v>
      </c>
      <c r="D16" t="s">
        <v>93</v>
      </c>
      <c r="E16" t="s">
        <v>667</v>
      </c>
      <c r="F16">
        <v>1</v>
      </c>
      <c r="G16" s="6">
        <v>16.97</v>
      </c>
      <c r="H16" s="6">
        <f t="shared" si="0"/>
        <v>16.97</v>
      </c>
      <c r="I16" t="s">
        <v>14</v>
      </c>
    </row>
    <row r="17" spans="1:9">
      <c r="A17" t="s">
        <v>24</v>
      </c>
      <c r="B17" t="s">
        <v>450</v>
      </c>
      <c r="C17" s="11">
        <v>770103454870</v>
      </c>
      <c r="D17" t="s">
        <v>451</v>
      </c>
      <c r="E17" t="s">
        <v>452</v>
      </c>
      <c r="F17">
        <v>1</v>
      </c>
      <c r="G17" s="6">
        <v>4.46</v>
      </c>
      <c r="H17" s="6">
        <f t="shared" si="0"/>
        <v>4.46</v>
      </c>
      <c r="I17" t="s">
        <v>14</v>
      </c>
    </row>
    <row r="18" spans="1:9">
      <c r="A18" t="s">
        <v>24</v>
      </c>
      <c r="B18" t="s">
        <v>474</v>
      </c>
      <c r="C18" s="11">
        <v>68700011016</v>
      </c>
      <c r="D18" t="s">
        <v>153</v>
      </c>
      <c r="E18" t="s">
        <v>383</v>
      </c>
      <c r="F18">
        <v>1</v>
      </c>
      <c r="G18" s="6">
        <f xml:space="preserve"> 4.75 + 0.08 + 0.25</f>
        <v>5.08</v>
      </c>
      <c r="H18" s="6">
        <f t="shared" si="0"/>
        <v>5.08</v>
      </c>
      <c r="I18" t="s">
        <v>14</v>
      </c>
    </row>
    <row r="19" spans="1:9">
      <c r="A19" t="s">
        <v>24</v>
      </c>
      <c r="B19" t="s">
        <v>335</v>
      </c>
      <c r="C19" s="11">
        <v>628915409222</v>
      </c>
      <c r="D19" t="s">
        <v>261</v>
      </c>
      <c r="E19" t="s">
        <v>420</v>
      </c>
      <c r="F19">
        <v>1</v>
      </c>
      <c r="G19" s="6">
        <v>1.97</v>
      </c>
      <c r="H19" s="6">
        <f t="shared" si="0"/>
        <v>1.97</v>
      </c>
      <c r="I19" t="s">
        <v>14</v>
      </c>
    </row>
    <row r="20" spans="1:9">
      <c r="A20" t="s">
        <v>24</v>
      </c>
      <c r="B20" t="s">
        <v>1074</v>
      </c>
      <c r="C20" s="11">
        <v>79400365354</v>
      </c>
      <c r="D20" t="s">
        <v>571</v>
      </c>
      <c r="E20" t="s">
        <v>1075</v>
      </c>
      <c r="F20">
        <v>1</v>
      </c>
      <c r="G20" s="6">
        <v>3.87</v>
      </c>
      <c r="H20" s="6">
        <f t="shared" si="0"/>
        <v>3.87</v>
      </c>
      <c r="I20" t="s">
        <v>14</v>
      </c>
    </row>
    <row r="21" spans="1:9">
      <c r="A21" t="s">
        <v>24</v>
      </c>
      <c r="B21" t="s">
        <v>1076</v>
      </c>
      <c r="C21" s="11">
        <v>381519181863</v>
      </c>
      <c r="D21" t="s">
        <v>189</v>
      </c>
      <c r="E21" t="s">
        <v>1077</v>
      </c>
      <c r="F21">
        <v>1</v>
      </c>
      <c r="G21" s="6">
        <v>2.46</v>
      </c>
      <c r="H21" s="6">
        <f t="shared" si="0"/>
        <v>2.46</v>
      </c>
      <c r="I21" t="s">
        <v>14</v>
      </c>
    </row>
    <row r="22" spans="1:9">
      <c r="A22" t="s">
        <v>24</v>
      </c>
      <c r="B22" t="s">
        <v>1078</v>
      </c>
      <c r="C22" s="11">
        <v>63348165596</v>
      </c>
      <c r="D22" t="s">
        <v>1079</v>
      </c>
      <c r="E22" t="s">
        <v>1080</v>
      </c>
      <c r="F22">
        <v>1</v>
      </c>
      <c r="G22" s="6">
        <v>3.44</v>
      </c>
      <c r="H22" s="6">
        <f t="shared" si="0"/>
        <v>3.44</v>
      </c>
      <c r="I22" t="s">
        <v>14</v>
      </c>
    </row>
    <row r="23" spans="1:9">
      <c r="A23" t="s">
        <v>24</v>
      </c>
      <c r="B23" t="s">
        <v>1081</v>
      </c>
      <c r="C23" s="11">
        <v>58496432133</v>
      </c>
      <c r="D23" t="s">
        <v>1082</v>
      </c>
      <c r="E23" t="s">
        <v>1083</v>
      </c>
      <c r="F23">
        <v>1</v>
      </c>
      <c r="G23" s="6">
        <v>11.97</v>
      </c>
      <c r="H23" s="6">
        <f t="shared" si="0"/>
        <v>11.97</v>
      </c>
      <c r="I23" t="s">
        <v>14</v>
      </c>
    </row>
    <row r="24" spans="1:9">
      <c r="A24" t="s">
        <v>24</v>
      </c>
      <c r="B24" t="s">
        <v>558</v>
      </c>
      <c r="C24" s="11">
        <v>777034001791</v>
      </c>
      <c r="D24" t="s">
        <v>401</v>
      </c>
      <c r="E24" t="s">
        <v>402</v>
      </c>
      <c r="F24">
        <v>1</v>
      </c>
      <c r="G24" s="6">
        <v>4.97</v>
      </c>
      <c r="H24" s="6">
        <f t="shared" si="0"/>
        <v>4.97</v>
      </c>
      <c r="I24" t="s">
        <v>14</v>
      </c>
    </row>
    <row r="25" spans="1:9">
      <c r="A25" t="s">
        <v>24</v>
      </c>
      <c r="B25" t="s">
        <v>847</v>
      </c>
      <c r="C25" s="11">
        <v>66721005878</v>
      </c>
      <c r="D25" t="s">
        <v>781</v>
      </c>
      <c r="E25" t="s">
        <v>433</v>
      </c>
      <c r="F25">
        <v>5</v>
      </c>
      <c r="G25" s="6">
        <v>3.47</v>
      </c>
      <c r="H25" s="6">
        <f t="shared" si="0"/>
        <v>17.350000000000001</v>
      </c>
      <c r="I25" t="s">
        <v>14</v>
      </c>
    </row>
    <row r="26" spans="1:9">
      <c r="A26" t="s">
        <v>24</v>
      </c>
      <c r="B26" t="s">
        <v>197</v>
      </c>
      <c r="D26" t="s">
        <v>24</v>
      </c>
      <c r="E26" t="s">
        <v>12</v>
      </c>
      <c r="F26">
        <v>0</v>
      </c>
      <c r="G26" s="6">
        <v>0.05</v>
      </c>
      <c r="H26" s="6">
        <f t="shared" si="0"/>
        <v>0</v>
      </c>
      <c r="I26" t="s">
        <v>14</v>
      </c>
    </row>
    <row r="27" spans="1:9">
      <c r="A27" t="s">
        <v>24</v>
      </c>
      <c r="B27" t="s">
        <v>23</v>
      </c>
      <c r="C27" s="11"/>
      <c r="D27" t="s">
        <v>12</v>
      </c>
      <c r="E27" t="s">
        <v>12</v>
      </c>
      <c r="F27" s="5">
        <v>0.05</v>
      </c>
      <c r="G27" s="6" t="s">
        <v>12</v>
      </c>
      <c r="H27" s="6">
        <v>2</v>
      </c>
      <c r="I27" t="s">
        <v>14</v>
      </c>
    </row>
    <row r="28" spans="1:9">
      <c r="A28" t="s">
        <v>24</v>
      </c>
      <c r="B28" t="s">
        <v>19</v>
      </c>
      <c r="C28" s="11"/>
      <c r="D28" t="s">
        <v>12</v>
      </c>
      <c r="E28" t="s">
        <v>12</v>
      </c>
      <c r="F28" s="5">
        <v>0.06</v>
      </c>
      <c r="G28" s="6" t="s">
        <v>12</v>
      </c>
      <c r="H28" s="6">
        <v>2.4</v>
      </c>
      <c r="I28" t="s">
        <v>14</v>
      </c>
    </row>
    <row r="29" spans="1:9">
      <c r="H29" s="10">
        <f>SUM(H2:H28)</f>
        <v>130.9803</v>
      </c>
      <c r="I2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6"/>
  <sheetViews>
    <sheetView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21" bestFit="1" customWidth="1"/>
    <col min="2" max="2" width="31" bestFit="1" customWidth="1"/>
    <col min="3" max="3" width="17" customWidth="1"/>
    <col min="4" max="4" width="21" bestFit="1" customWidth="1"/>
    <col min="5" max="5" width="20.42578125" bestFit="1" customWidth="1"/>
    <col min="6" max="6" width="6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992</v>
      </c>
      <c r="B2" t="s">
        <v>1084</v>
      </c>
      <c r="C2" s="11" t="s">
        <v>12</v>
      </c>
      <c r="D2" t="s">
        <v>992</v>
      </c>
      <c r="E2" t="s">
        <v>354</v>
      </c>
      <c r="F2">
        <v>1</v>
      </c>
      <c r="G2" s="6">
        <v>237</v>
      </c>
      <c r="H2" s="6">
        <f t="shared" ref="H2:H3" si="0">G2*F2</f>
        <v>237</v>
      </c>
      <c r="I2" t="s">
        <v>14</v>
      </c>
    </row>
    <row r="3" spans="1:10">
      <c r="A3" t="s">
        <v>992</v>
      </c>
      <c r="B3" t="s">
        <v>1085</v>
      </c>
      <c r="C3" s="11" t="s">
        <v>12</v>
      </c>
      <c r="D3" t="s">
        <v>992</v>
      </c>
      <c r="E3" t="s">
        <v>354</v>
      </c>
      <c r="F3">
        <v>1</v>
      </c>
      <c r="G3" s="6">
        <v>32</v>
      </c>
      <c r="H3" s="6">
        <f t="shared" si="0"/>
        <v>32</v>
      </c>
      <c r="I3" t="s">
        <v>14</v>
      </c>
    </row>
    <row r="4" spans="1:10">
      <c r="A4" t="s">
        <v>992</v>
      </c>
      <c r="B4" t="s">
        <v>23</v>
      </c>
      <c r="C4" s="11" t="s">
        <v>12</v>
      </c>
      <c r="D4" t="s">
        <v>12</v>
      </c>
      <c r="E4" t="s">
        <v>12</v>
      </c>
      <c r="F4" s="5">
        <v>0.05</v>
      </c>
      <c r="G4" s="6" t="s">
        <v>12</v>
      </c>
      <c r="H4" s="6">
        <v>0</v>
      </c>
      <c r="I4" t="s">
        <v>14</v>
      </c>
    </row>
    <row r="5" spans="1:10">
      <c r="A5" t="s">
        <v>992</v>
      </c>
      <c r="B5" t="s">
        <v>19</v>
      </c>
      <c r="C5" s="11" t="s">
        <v>12</v>
      </c>
      <c r="D5" t="s">
        <v>12</v>
      </c>
      <c r="E5" t="s">
        <v>12</v>
      </c>
      <c r="F5" s="5">
        <v>0.06</v>
      </c>
      <c r="G5" s="6" t="s">
        <v>12</v>
      </c>
      <c r="H5" s="6">
        <v>0</v>
      </c>
      <c r="I5" t="s">
        <v>14</v>
      </c>
    </row>
    <row r="6" spans="1:10">
      <c r="H6" s="10">
        <f>SUM(H2:H5)</f>
        <v>269</v>
      </c>
      <c r="I6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FC22"/>
  <sheetViews>
    <sheetView workbookViewId="0">
      <selection activeCell="C2" sqref="C2"/>
    </sheetView>
  </sheetViews>
  <sheetFormatPr defaultRowHeight="15"/>
  <cols>
    <col min="1" max="1" width="16" bestFit="1" customWidth="1"/>
    <col min="2" max="2" width="28.425781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694</v>
      </c>
      <c r="C2" s="11">
        <v>222034334627</v>
      </c>
      <c r="D2" t="s">
        <v>693</v>
      </c>
      <c r="E2" t="s">
        <v>1086</v>
      </c>
      <c r="F2">
        <v>3.5</v>
      </c>
      <c r="G2" s="6">
        <v>9.89</v>
      </c>
      <c r="H2" s="6">
        <f>G2*F2</f>
        <v>34.615000000000002</v>
      </c>
      <c r="I2" t="s">
        <v>14</v>
      </c>
    </row>
    <row r="3" spans="1:10">
      <c r="A3" t="s">
        <v>675</v>
      </c>
      <c r="B3" t="s">
        <v>1087</v>
      </c>
      <c r="C3" s="11">
        <v>3479377</v>
      </c>
      <c r="D3" t="s">
        <v>693</v>
      </c>
      <c r="E3" t="s">
        <v>1088</v>
      </c>
      <c r="F3">
        <v>1.2</v>
      </c>
      <c r="G3" s="6">
        <v>6.66</v>
      </c>
      <c r="H3" s="6">
        <f>G3*F3</f>
        <v>7.992</v>
      </c>
      <c r="I3" t="s">
        <v>14</v>
      </c>
    </row>
    <row r="4" spans="1:10">
      <c r="A4" t="s">
        <v>675</v>
      </c>
      <c r="B4" t="s">
        <v>1089</v>
      </c>
      <c r="C4" s="11">
        <v>672781568606</v>
      </c>
      <c r="D4" t="s">
        <v>724</v>
      </c>
      <c r="E4" t="s">
        <v>12</v>
      </c>
      <c r="F4">
        <v>1</v>
      </c>
      <c r="G4" s="6">
        <v>19.989999999999998</v>
      </c>
      <c r="H4" s="6">
        <f t="shared" ref="H4:H11" si="0">G4*F4</f>
        <v>19.989999999999998</v>
      </c>
      <c r="I4" t="s">
        <v>14</v>
      </c>
    </row>
    <row r="5" spans="1:10">
      <c r="A5" t="s">
        <v>675</v>
      </c>
      <c r="B5" t="s">
        <v>1090</v>
      </c>
      <c r="C5" s="11">
        <v>667031421008</v>
      </c>
      <c r="D5" t="s">
        <v>1091</v>
      </c>
      <c r="E5" t="s">
        <v>12</v>
      </c>
      <c r="F5">
        <v>1</v>
      </c>
      <c r="G5" s="6">
        <v>19.97</v>
      </c>
      <c r="H5" s="6">
        <f t="shared" si="0"/>
        <v>19.97</v>
      </c>
      <c r="I5" t="s">
        <v>14</v>
      </c>
    </row>
    <row r="6" spans="1:10">
      <c r="A6" t="s">
        <v>675</v>
      </c>
      <c r="B6" t="s">
        <v>845</v>
      </c>
      <c r="C6" s="11">
        <v>96619366507</v>
      </c>
      <c r="D6" t="s">
        <v>693</v>
      </c>
      <c r="E6" t="s">
        <v>846</v>
      </c>
      <c r="F6">
        <v>1</v>
      </c>
      <c r="G6" s="6">
        <v>11.99</v>
      </c>
      <c r="H6" s="6">
        <f t="shared" si="0"/>
        <v>11.99</v>
      </c>
      <c r="I6" t="s">
        <v>14</v>
      </c>
    </row>
    <row r="7" spans="1:10">
      <c r="A7" t="s">
        <v>675</v>
      </c>
      <c r="B7" t="s">
        <v>1092</v>
      </c>
      <c r="C7" s="11">
        <v>778988554852</v>
      </c>
      <c r="D7" t="s">
        <v>726</v>
      </c>
      <c r="E7" t="s">
        <v>12</v>
      </c>
      <c r="F7">
        <v>1</v>
      </c>
      <c r="G7" s="6">
        <v>59.99</v>
      </c>
      <c r="H7" s="6">
        <f t="shared" si="0"/>
        <v>59.99</v>
      </c>
      <c r="I7" t="s">
        <v>14</v>
      </c>
    </row>
    <row r="8" spans="1:10">
      <c r="A8" t="s">
        <v>675</v>
      </c>
      <c r="B8" t="s">
        <v>248</v>
      </c>
      <c r="C8" s="11">
        <v>63902050306</v>
      </c>
      <c r="D8" t="s">
        <v>835</v>
      </c>
      <c r="E8" t="s">
        <v>764</v>
      </c>
      <c r="F8">
        <v>1</v>
      </c>
      <c r="G8" s="6">
        <v>12.79</v>
      </c>
      <c r="H8" s="6">
        <f t="shared" si="0"/>
        <v>12.79</v>
      </c>
      <c r="I8" t="s">
        <v>14</v>
      </c>
    </row>
    <row r="9" spans="1:10">
      <c r="A9" t="s">
        <v>675</v>
      </c>
      <c r="B9" t="s">
        <v>446</v>
      </c>
      <c r="C9" s="11">
        <v>815621011621</v>
      </c>
      <c r="D9" t="s">
        <v>1093</v>
      </c>
      <c r="E9" t="s">
        <v>554</v>
      </c>
      <c r="F9">
        <v>1</v>
      </c>
      <c r="G9" s="6">
        <v>3.49</v>
      </c>
      <c r="H9" s="6">
        <f t="shared" si="0"/>
        <v>3.49</v>
      </c>
      <c r="I9" t="s">
        <v>14</v>
      </c>
    </row>
    <row r="10" spans="1:10">
      <c r="A10" t="s">
        <v>675</v>
      </c>
      <c r="B10" t="s">
        <v>135</v>
      </c>
      <c r="C10" s="11">
        <v>716519080012</v>
      </c>
      <c r="D10" s="11" t="s">
        <v>982</v>
      </c>
      <c r="E10" t="s">
        <v>382</v>
      </c>
      <c r="F10">
        <v>1</v>
      </c>
      <c r="G10" s="6">
        <v>5.29</v>
      </c>
      <c r="H10" s="6">
        <f t="shared" si="0"/>
        <v>5.29</v>
      </c>
      <c r="I10" t="s">
        <v>14</v>
      </c>
    </row>
    <row r="11" spans="1:10">
      <c r="A11" t="s">
        <v>675</v>
      </c>
      <c r="B11" t="s">
        <v>276</v>
      </c>
      <c r="C11" s="11">
        <v>691529078061</v>
      </c>
      <c r="D11" t="s">
        <v>1094</v>
      </c>
      <c r="E11" t="s">
        <v>1095</v>
      </c>
      <c r="F11">
        <v>1</v>
      </c>
      <c r="G11" s="6">
        <v>5.59</v>
      </c>
      <c r="H11" s="6">
        <f t="shared" si="0"/>
        <v>5.59</v>
      </c>
      <c r="I11" t="s">
        <v>14</v>
      </c>
    </row>
    <row r="12" spans="1:10">
      <c r="A12" t="s">
        <v>675</v>
      </c>
      <c r="B12" t="s">
        <v>268</v>
      </c>
      <c r="C12" s="11">
        <v>717524611109</v>
      </c>
      <c r="D12" t="s">
        <v>978</v>
      </c>
      <c r="E12" t="s">
        <v>420</v>
      </c>
      <c r="F12">
        <v>2</v>
      </c>
      <c r="G12" s="6">
        <v>1.99</v>
      </c>
      <c r="H12" s="6">
        <f>G12*F12</f>
        <v>3.98</v>
      </c>
      <c r="I12" t="s">
        <v>14</v>
      </c>
    </row>
    <row r="13" spans="1:10">
      <c r="A13" t="s">
        <v>675</v>
      </c>
      <c r="B13" t="s">
        <v>687</v>
      </c>
      <c r="C13" s="11">
        <v>741658980145</v>
      </c>
      <c r="D13" t="s">
        <v>689</v>
      </c>
      <c r="E13" t="s">
        <v>542</v>
      </c>
      <c r="F13">
        <v>1</v>
      </c>
      <c r="G13" s="6">
        <v>5.49</v>
      </c>
      <c r="H13" s="6">
        <f t="shared" ref="H13:H18" si="1">G13*F13</f>
        <v>5.49</v>
      </c>
      <c r="I13" t="s">
        <v>14</v>
      </c>
    </row>
    <row r="14" spans="1:10">
      <c r="A14" t="s">
        <v>675</v>
      </c>
      <c r="B14" t="s">
        <v>719</v>
      </c>
      <c r="C14" s="11">
        <v>741658980206</v>
      </c>
      <c r="D14" t="s">
        <v>689</v>
      </c>
      <c r="E14" t="s">
        <v>542</v>
      </c>
      <c r="F14">
        <v>1</v>
      </c>
      <c r="G14" s="6">
        <v>4.99</v>
      </c>
      <c r="H14" s="6">
        <f t="shared" si="1"/>
        <v>4.99</v>
      </c>
      <c r="I14" t="s">
        <v>14</v>
      </c>
    </row>
    <row r="15" spans="1:10">
      <c r="A15" t="s">
        <v>675</v>
      </c>
      <c r="B15" t="s">
        <v>1096</v>
      </c>
      <c r="C15" s="11">
        <v>803944304728</v>
      </c>
      <c r="D15" t="s">
        <v>1097</v>
      </c>
      <c r="E15" t="s">
        <v>542</v>
      </c>
      <c r="F15">
        <v>1</v>
      </c>
      <c r="G15" s="6">
        <v>5.99</v>
      </c>
      <c r="H15" s="6">
        <f t="shared" si="1"/>
        <v>5.99</v>
      </c>
      <c r="I15" t="s">
        <v>14</v>
      </c>
    </row>
    <row r="16" spans="1:10">
      <c r="A16" t="s">
        <v>675</v>
      </c>
      <c r="B16" t="s">
        <v>1098</v>
      </c>
      <c r="C16" s="11">
        <v>812049007403</v>
      </c>
      <c r="D16" t="s">
        <v>1099</v>
      </c>
      <c r="E16" t="s">
        <v>542</v>
      </c>
      <c r="F16">
        <v>1</v>
      </c>
      <c r="G16" s="6">
        <v>4.79</v>
      </c>
      <c r="H16" s="6">
        <f t="shared" si="1"/>
        <v>4.79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675</v>
      </c>
      <c r="B17" t="s">
        <v>709</v>
      </c>
      <c r="C17" s="11">
        <v>674526176350</v>
      </c>
      <c r="D17" t="s">
        <v>711</v>
      </c>
      <c r="E17" t="s">
        <v>712</v>
      </c>
      <c r="F17">
        <v>1</v>
      </c>
      <c r="G17" s="6">
        <v>3.49</v>
      </c>
      <c r="H17" s="6">
        <f t="shared" si="1"/>
        <v>3.49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675</v>
      </c>
      <c r="B18" t="s">
        <v>975</v>
      </c>
      <c r="C18" s="11">
        <v>222012812888</v>
      </c>
      <c r="D18" t="s">
        <v>693</v>
      </c>
      <c r="E18" t="s">
        <v>1100</v>
      </c>
      <c r="F18">
        <v>2.5819999999999999</v>
      </c>
      <c r="G18" s="6">
        <v>4.99</v>
      </c>
      <c r="H18" s="6">
        <f t="shared" si="1"/>
        <v>12.884180000000001</v>
      </c>
      <c r="I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675</v>
      </c>
      <c r="B19" t="s">
        <v>168</v>
      </c>
      <c r="C19" s="11">
        <v>55300080610</v>
      </c>
      <c r="D19" t="s">
        <v>708</v>
      </c>
      <c r="E19" t="s">
        <v>554</v>
      </c>
      <c r="F19">
        <v>1</v>
      </c>
      <c r="G19" s="6">
        <v>3.95</v>
      </c>
      <c r="H19" s="6">
        <f>G19*F19</f>
        <v>3.95</v>
      </c>
      <c r="I19" t="s">
        <v>14</v>
      </c>
      <c r="N19" s="6"/>
      <c r="O19" s="6"/>
      <c r="V19" s="6"/>
      <c r="W19" s="6"/>
      <c r="AD19" s="6"/>
      <c r="AE19" s="6"/>
      <c r="AL19" s="6"/>
      <c r="AM19" s="6"/>
      <c r="AT19" s="6"/>
      <c r="AU19" s="6"/>
      <c r="BB19" s="6"/>
      <c r="BC19" s="6"/>
      <c r="BJ19" s="6"/>
      <c r="BK19" s="6"/>
      <c r="BR19" s="6"/>
      <c r="BS19" s="6"/>
      <c r="BZ19" s="6"/>
      <c r="CA19" s="6"/>
      <c r="CH19" s="6"/>
      <c r="CI19" s="6"/>
      <c r="CP19" s="6"/>
      <c r="CQ19" s="6"/>
      <c r="CX19" s="6"/>
      <c r="CY19" s="6"/>
      <c r="DF19" s="6"/>
      <c r="DG19" s="6"/>
      <c r="DN19" s="6"/>
      <c r="DO19" s="6"/>
      <c r="DV19" s="6"/>
      <c r="DW19" s="6"/>
      <c r="ED19" s="6"/>
      <c r="EE19" s="6"/>
      <c r="EL19" s="6"/>
      <c r="EM19" s="6"/>
      <c r="ET19" s="6"/>
      <c r="EU19" s="6"/>
      <c r="FB19" s="6"/>
      <c r="FC19" s="6"/>
      <c r="FJ19" s="6"/>
      <c r="FK19" s="6"/>
      <c r="FR19" s="6"/>
      <c r="FS19" s="6"/>
      <c r="FZ19" s="6"/>
      <c r="GA19" s="6"/>
      <c r="GH19" s="6"/>
      <c r="GI19" s="6"/>
      <c r="GP19" s="6"/>
      <c r="GQ19" s="6"/>
      <c r="GX19" s="6"/>
      <c r="GY19" s="6"/>
      <c r="HF19" s="6"/>
      <c r="HG19" s="6"/>
      <c r="HN19" s="6"/>
      <c r="HO19" s="6"/>
      <c r="HV19" s="6"/>
      <c r="HW19" s="6"/>
      <c r="ID19" s="6"/>
      <c r="IE19" s="6"/>
      <c r="IL19" s="6"/>
      <c r="IM19" s="6"/>
      <c r="IT19" s="6"/>
      <c r="IU19" s="6"/>
      <c r="JB19" s="6"/>
      <c r="JC19" s="6"/>
      <c r="JJ19" s="6"/>
      <c r="JK19" s="6"/>
      <c r="JR19" s="6"/>
      <c r="JS19" s="6"/>
      <c r="JZ19" s="6"/>
      <c r="KA19" s="6"/>
      <c r="KH19" s="6"/>
      <c r="KI19" s="6"/>
      <c r="KP19" s="6"/>
      <c r="KQ19" s="6"/>
      <c r="KX19" s="6"/>
      <c r="KY19" s="6"/>
      <c r="LF19" s="6"/>
      <c r="LG19" s="6"/>
      <c r="LN19" s="6"/>
      <c r="LO19" s="6"/>
      <c r="LV19" s="6"/>
      <c r="LW19" s="6"/>
      <c r="MD19" s="6"/>
      <c r="ME19" s="6"/>
      <c r="ML19" s="6"/>
      <c r="MM19" s="6"/>
      <c r="MT19" s="6"/>
      <c r="MU19" s="6"/>
      <c r="NB19" s="6"/>
      <c r="NC19" s="6"/>
      <c r="NJ19" s="6"/>
      <c r="NK19" s="6"/>
      <c r="NR19" s="6"/>
      <c r="NS19" s="6"/>
      <c r="NZ19" s="6"/>
      <c r="OA19" s="6"/>
      <c r="OH19" s="6"/>
      <c r="OI19" s="6"/>
      <c r="OP19" s="6"/>
      <c r="OQ19" s="6"/>
      <c r="OX19" s="6"/>
      <c r="OY19" s="6"/>
      <c r="PF19" s="6"/>
      <c r="PG19" s="6"/>
      <c r="PN19" s="6"/>
      <c r="PO19" s="6"/>
      <c r="PV19" s="6"/>
      <c r="PW19" s="6"/>
      <c r="QD19" s="6"/>
      <c r="QE19" s="6"/>
      <c r="QL19" s="6"/>
      <c r="QM19" s="6"/>
      <c r="QT19" s="6"/>
      <c r="QU19" s="6"/>
      <c r="RB19" s="6"/>
      <c r="RC19" s="6"/>
      <c r="RJ19" s="6"/>
      <c r="RK19" s="6"/>
      <c r="RR19" s="6"/>
      <c r="RS19" s="6"/>
      <c r="RZ19" s="6"/>
      <c r="SA19" s="6"/>
      <c r="SH19" s="6"/>
      <c r="SI19" s="6"/>
      <c r="SP19" s="6"/>
      <c r="SQ19" s="6"/>
      <c r="SX19" s="6"/>
      <c r="SY19" s="6"/>
      <c r="TF19" s="6"/>
      <c r="TG19" s="6"/>
      <c r="TN19" s="6"/>
      <c r="TO19" s="6"/>
      <c r="TV19" s="6"/>
      <c r="TW19" s="6"/>
      <c r="UD19" s="6"/>
      <c r="UE19" s="6"/>
      <c r="UL19" s="6"/>
      <c r="UM19" s="6"/>
      <c r="UT19" s="6"/>
      <c r="UU19" s="6"/>
      <c r="VB19" s="6"/>
      <c r="VC19" s="6"/>
      <c r="VJ19" s="6"/>
      <c r="VK19" s="6"/>
      <c r="VR19" s="6"/>
      <c r="VS19" s="6"/>
      <c r="VZ19" s="6"/>
      <c r="WA19" s="6"/>
      <c r="WH19" s="6"/>
      <c r="WI19" s="6"/>
      <c r="WP19" s="6"/>
      <c r="WQ19" s="6"/>
      <c r="WX19" s="6"/>
      <c r="WY19" s="6"/>
      <c r="XF19" s="6"/>
      <c r="XG19" s="6"/>
      <c r="XN19" s="6"/>
      <c r="XO19" s="6"/>
      <c r="XV19" s="6"/>
      <c r="XW19" s="6"/>
      <c r="YD19" s="6"/>
      <c r="YE19" s="6"/>
      <c r="YL19" s="6"/>
      <c r="YM19" s="6"/>
      <c r="YT19" s="6"/>
      <c r="YU19" s="6"/>
      <c r="ZB19" s="6"/>
      <c r="ZC19" s="6"/>
      <c r="ZJ19" s="6"/>
      <c r="ZK19" s="6"/>
      <c r="ZR19" s="6"/>
      <c r="ZS19" s="6"/>
      <c r="ZZ19" s="6"/>
      <c r="AAA19" s="6"/>
      <c r="AAH19" s="6"/>
      <c r="AAI19" s="6"/>
      <c r="AAP19" s="6"/>
      <c r="AAQ19" s="6"/>
      <c r="AAX19" s="6"/>
      <c r="AAY19" s="6"/>
      <c r="ABF19" s="6"/>
      <c r="ABG19" s="6"/>
      <c r="ABN19" s="6"/>
      <c r="ABO19" s="6"/>
      <c r="ABV19" s="6"/>
      <c r="ABW19" s="6"/>
      <c r="ACD19" s="6"/>
      <c r="ACE19" s="6"/>
      <c r="ACL19" s="6"/>
      <c r="ACM19" s="6"/>
      <c r="ACT19" s="6"/>
      <c r="ACU19" s="6"/>
      <c r="ADB19" s="6"/>
      <c r="ADC19" s="6"/>
      <c r="ADJ19" s="6"/>
      <c r="ADK19" s="6"/>
      <c r="ADR19" s="6"/>
      <c r="ADS19" s="6"/>
      <c r="ADZ19" s="6"/>
      <c r="AEA19" s="6"/>
      <c r="AEH19" s="6"/>
      <c r="AEI19" s="6"/>
      <c r="AEP19" s="6"/>
      <c r="AEQ19" s="6"/>
      <c r="AEX19" s="6"/>
      <c r="AEY19" s="6"/>
      <c r="AFF19" s="6"/>
      <c r="AFG19" s="6"/>
      <c r="AFN19" s="6"/>
      <c r="AFO19" s="6"/>
      <c r="AFV19" s="6"/>
      <c r="AFW19" s="6"/>
      <c r="AGD19" s="6"/>
      <c r="AGE19" s="6"/>
      <c r="AGL19" s="6"/>
      <c r="AGM19" s="6"/>
      <c r="AGT19" s="6"/>
      <c r="AGU19" s="6"/>
      <c r="AHB19" s="6"/>
      <c r="AHC19" s="6"/>
      <c r="AHJ19" s="6"/>
      <c r="AHK19" s="6"/>
      <c r="AHR19" s="6"/>
      <c r="AHS19" s="6"/>
      <c r="AHZ19" s="6"/>
      <c r="AIA19" s="6"/>
      <c r="AIH19" s="6"/>
      <c r="AII19" s="6"/>
      <c r="AIP19" s="6"/>
      <c r="AIQ19" s="6"/>
      <c r="AIX19" s="6"/>
      <c r="AIY19" s="6"/>
      <c r="AJF19" s="6"/>
      <c r="AJG19" s="6"/>
      <c r="AJN19" s="6"/>
      <c r="AJO19" s="6"/>
      <c r="AJV19" s="6"/>
      <c r="AJW19" s="6"/>
      <c r="AKD19" s="6"/>
      <c r="AKE19" s="6"/>
      <c r="AKL19" s="6"/>
      <c r="AKM19" s="6"/>
      <c r="AKT19" s="6"/>
      <c r="AKU19" s="6"/>
      <c r="ALB19" s="6"/>
      <c r="ALC19" s="6"/>
      <c r="ALJ19" s="6"/>
      <c r="ALK19" s="6"/>
      <c r="ALR19" s="6"/>
      <c r="ALS19" s="6"/>
      <c r="ALZ19" s="6"/>
      <c r="AMA19" s="6"/>
      <c r="AMH19" s="6"/>
      <c r="AMI19" s="6"/>
      <c r="AMP19" s="6"/>
      <c r="AMQ19" s="6"/>
      <c r="AMX19" s="6"/>
      <c r="AMY19" s="6"/>
      <c r="ANF19" s="6"/>
      <c r="ANG19" s="6"/>
      <c r="ANN19" s="6"/>
      <c r="ANO19" s="6"/>
      <c r="ANV19" s="6"/>
      <c r="ANW19" s="6"/>
      <c r="AOD19" s="6"/>
      <c r="AOE19" s="6"/>
      <c r="AOL19" s="6"/>
      <c r="AOM19" s="6"/>
      <c r="AOT19" s="6"/>
      <c r="AOU19" s="6"/>
      <c r="APB19" s="6"/>
      <c r="APC19" s="6"/>
      <c r="APJ19" s="6"/>
      <c r="APK19" s="6"/>
      <c r="APR19" s="6"/>
      <c r="APS19" s="6"/>
      <c r="APZ19" s="6"/>
      <c r="AQA19" s="6"/>
      <c r="AQH19" s="6"/>
      <c r="AQI19" s="6"/>
      <c r="AQP19" s="6"/>
      <c r="AQQ19" s="6"/>
      <c r="AQX19" s="6"/>
      <c r="AQY19" s="6"/>
      <c r="ARF19" s="6"/>
      <c r="ARG19" s="6"/>
      <c r="ARN19" s="6"/>
      <c r="ARO19" s="6"/>
      <c r="ARV19" s="6"/>
      <c r="ARW19" s="6"/>
      <c r="ASD19" s="6"/>
      <c r="ASE19" s="6"/>
      <c r="ASL19" s="6"/>
      <c r="ASM19" s="6"/>
      <c r="AST19" s="6"/>
      <c r="ASU19" s="6"/>
      <c r="ATB19" s="6"/>
      <c r="ATC19" s="6"/>
      <c r="ATJ19" s="6"/>
      <c r="ATK19" s="6"/>
      <c r="ATR19" s="6"/>
      <c r="ATS19" s="6"/>
      <c r="ATZ19" s="6"/>
      <c r="AUA19" s="6"/>
      <c r="AUH19" s="6"/>
      <c r="AUI19" s="6"/>
      <c r="AUP19" s="6"/>
      <c r="AUQ19" s="6"/>
      <c r="AUX19" s="6"/>
      <c r="AUY19" s="6"/>
      <c r="AVF19" s="6"/>
      <c r="AVG19" s="6"/>
      <c r="AVN19" s="6"/>
      <c r="AVO19" s="6"/>
      <c r="AVV19" s="6"/>
      <c r="AVW19" s="6"/>
      <c r="AWD19" s="6"/>
      <c r="AWE19" s="6"/>
      <c r="AWL19" s="6"/>
      <c r="AWM19" s="6"/>
      <c r="AWT19" s="6"/>
      <c r="AWU19" s="6"/>
      <c r="AXB19" s="6"/>
      <c r="AXC19" s="6"/>
      <c r="AXJ19" s="6"/>
      <c r="AXK19" s="6"/>
      <c r="AXR19" s="6"/>
      <c r="AXS19" s="6"/>
      <c r="AXZ19" s="6"/>
      <c r="AYA19" s="6"/>
      <c r="AYH19" s="6"/>
      <c r="AYI19" s="6"/>
      <c r="AYP19" s="6"/>
      <c r="AYQ19" s="6"/>
      <c r="AYX19" s="6"/>
      <c r="AYY19" s="6"/>
      <c r="AZF19" s="6"/>
      <c r="AZG19" s="6"/>
      <c r="AZN19" s="6"/>
      <c r="AZO19" s="6"/>
      <c r="AZV19" s="6"/>
      <c r="AZW19" s="6"/>
      <c r="BAD19" s="6"/>
      <c r="BAE19" s="6"/>
      <c r="BAL19" s="6"/>
      <c r="BAM19" s="6"/>
      <c r="BAT19" s="6"/>
      <c r="BAU19" s="6"/>
      <c r="BBB19" s="6"/>
      <c r="BBC19" s="6"/>
      <c r="BBJ19" s="6"/>
      <c r="BBK19" s="6"/>
      <c r="BBR19" s="6"/>
      <c r="BBS19" s="6"/>
      <c r="BBZ19" s="6"/>
      <c r="BCA19" s="6"/>
      <c r="BCH19" s="6"/>
      <c r="BCI19" s="6"/>
      <c r="BCP19" s="6"/>
      <c r="BCQ19" s="6"/>
      <c r="BCX19" s="6"/>
      <c r="BCY19" s="6"/>
      <c r="BDF19" s="6"/>
      <c r="BDG19" s="6"/>
      <c r="BDN19" s="6"/>
      <c r="BDO19" s="6"/>
      <c r="BDV19" s="6"/>
      <c r="BDW19" s="6"/>
      <c r="BED19" s="6"/>
      <c r="BEE19" s="6"/>
      <c r="BEL19" s="6"/>
      <c r="BEM19" s="6"/>
      <c r="BET19" s="6"/>
      <c r="BEU19" s="6"/>
      <c r="BFB19" s="6"/>
      <c r="BFC19" s="6"/>
      <c r="BFJ19" s="6"/>
      <c r="BFK19" s="6"/>
      <c r="BFR19" s="6"/>
      <c r="BFS19" s="6"/>
      <c r="BFZ19" s="6"/>
      <c r="BGA19" s="6"/>
      <c r="BGH19" s="6"/>
      <c r="BGI19" s="6"/>
      <c r="BGP19" s="6"/>
      <c r="BGQ19" s="6"/>
      <c r="BGX19" s="6"/>
      <c r="BGY19" s="6"/>
      <c r="BHF19" s="6"/>
      <c r="BHG19" s="6"/>
      <c r="BHN19" s="6"/>
      <c r="BHO19" s="6"/>
      <c r="BHV19" s="6"/>
      <c r="BHW19" s="6"/>
      <c r="BID19" s="6"/>
      <c r="BIE19" s="6"/>
      <c r="BIL19" s="6"/>
      <c r="BIM19" s="6"/>
      <c r="BIT19" s="6"/>
      <c r="BIU19" s="6"/>
      <c r="BJB19" s="6"/>
      <c r="BJC19" s="6"/>
      <c r="BJJ19" s="6"/>
      <c r="BJK19" s="6"/>
      <c r="BJR19" s="6"/>
      <c r="BJS19" s="6"/>
      <c r="BJZ19" s="6"/>
      <c r="BKA19" s="6"/>
      <c r="BKH19" s="6"/>
      <c r="BKI19" s="6"/>
      <c r="BKP19" s="6"/>
      <c r="BKQ19" s="6"/>
      <c r="BKX19" s="6"/>
      <c r="BKY19" s="6"/>
      <c r="BLF19" s="6"/>
      <c r="BLG19" s="6"/>
      <c r="BLN19" s="6"/>
      <c r="BLO19" s="6"/>
      <c r="BLV19" s="6"/>
      <c r="BLW19" s="6"/>
      <c r="BMD19" s="6"/>
      <c r="BME19" s="6"/>
      <c r="BML19" s="6"/>
      <c r="BMM19" s="6"/>
      <c r="BMT19" s="6"/>
      <c r="BMU19" s="6"/>
      <c r="BNB19" s="6"/>
      <c r="BNC19" s="6"/>
      <c r="BNJ19" s="6"/>
      <c r="BNK19" s="6"/>
      <c r="BNR19" s="6"/>
      <c r="BNS19" s="6"/>
      <c r="BNZ19" s="6"/>
      <c r="BOA19" s="6"/>
      <c r="BOH19" s="6"/>
      <c r="BOI19" s="6"/>
      <c r="BOP19" s="6"/>
      <c r="BOQ19" s="6"/>
      <c r="BOX19" s="6"/>
      <c r="BOY19" s="6"/>
      <c r="BPF19" s="6"/>
      <c r="BPG19" s="6"/>
      <c r="BPN19" s="6"/>
      <c r="BPO19" s="6"/>
      <c r="BPV19" s="6"/>
      <c r="BPW19" s="6"/>
      <c r="BQD19" s="6"/>
      <c r="BQE19" s="6"/>
      <c r="BQL19" s="6"/>
      <c r="BQM19" s="6"/>
      <c r="BQT19" s="6"/>
      <c r="BQU19" s="6"/>
      <c r="BRB19" s="6"/>
      <c r="BRC19" s="6"/>
      <c r="BRJ19" s="6"/>
      <c r="BRK19" s="6"/>
      <c r="BRR19" s="6"/>
      <c r="BRS19" s="6"/>
      <c r="BRZ19" s="6"/>
      <c r="BSA19" s="6"/>
      <c r="BSH19" s="6"/>
      <c r="BSI19" s="6"/>
      <c r="BSP19" s="6"/>
      <c r="BSQ19" s="6"/>
      <c r="BSX19" s="6"/>
      <c r="BSY19" s="6"/>
      <c r="BTF19" s="6"/>
      <c r="BTG19" s="6"/>
      <c r="BTN19" s="6"/>
      <c r="BTO19" s="6"/>
      <c r="BTV19" s="6"/>
      <c r="BTW19" s="6"/>
      <c r="BUD19" s="6"/>
      <c r="BUE19" s="6"/>
      <c r="BUL19" s="6"/>
      <c r="BUM19" s="6"/>
      <c r="BUT19" s="6"/>
      <c r="BUU19" s="6"/>
      <c r="BVB19" s="6"/>
      <c r="BVC19" s="6"/>
      <c r="BVJ19" s="6"/>
      <c r="BVK19" s="6"/>
      <c r="BVR19" s="6"/>
      <c r="BVS19" s="6"/>
      <c r="BVZ19" s="6"/>
      <c r="BWA19" s="6"/>
      <c r="BWH19" s="6"/>
      <c r="BWI19" s="6"/>
      <c r="BWP19" s="6"/>
      <c r="BWQ19" s="6"/>
      <c r="BWX19" s="6"/>
      <c r="BWY19" s="6"/>
      <c r="BXF19" s="6"/>
      <c r="BXG19" s="6"/>
      <c r="BXN19" s="6"/>
      <c r="BXO19" s="6"/>
      <c r="BXV19" s="6"/>
      <c r="BXW19" s="6"/>
      <c r="BYD19" s="6"/>
      <c r="BYE19" s="6"/>
      <c r="BYL19" s="6"/>
      <c r="BYM19" s="6"/>
      <c r="BYT19" s="6"/>
      <c r="BYU19" s="6"/>
      <c r="BZB19" s="6"/>
      <c r="BZC19" s="6"/>
      <c r="BZJ19" s="6"/>
      <c r="BZK19" s="6"/>
      <c r="BZR19" s="6"/>
      <c r="BZS19" s="6"/>
      <c r="BZZ19" s="6"/>
      <c r="CAA19" s="6"/>
      <c r="CAH19" s="6"/>
      <c r="CAI19" s="6"/>
      <c r="CAP19" s="6"/>
      <c r="CAQ19" s="6"/>
      <c r="CAX19" s="6"/>
      <c r="CAY19" s="6"/>
      <c r="CBF19" s="6"/>
      <c r="CBG19" s="6"/>
      <c r="CBN19" s="6"/>
      <c r="CBO19" s="6"/>
      <c r="CBV19" s="6"/>
      <c r="CBW19" s="6"/>
      <c r="CCD19" s="6"/>
      <c r="CCE19" s="6"/>
      <c r="CCL19" s="6"/>
      <c r="CCM19" s="6"/>
      <c r="CCT19" s="6"/>
      <c r="CCU19" s="6"/>
      <c r="CDB19" s="6"/>
      <c r="CDC19" s="6"/>
      <c r="CDJ19" s="6"/>
      <c r="CDK19" s="6"/>
      <c r="CDR19" s="6"/>
      <c r="CDS19" s="6"/>
      <c r="CDZ19" s="6"/>
      <c r="CEA19" s="6"/>
      <c r="CEH19" s="6"/>
      <c r="CEI19" s="6"/>
      <c r="CEP19" s="6"/>
      <c r="CEQ19" s="6"/>
      <c r="CEX19" s="6"/>
      <c r="CEY19" s="6"/>
      <c r="CFF19" s="6"/>
      <c r="CFG19" s="6"/>
      <c r="CFN19" s="6"/>
      <c r="CFO19" s="6"/>
      <c r="CFV19" s="6"/>
      <c r="CFW19" s="6"/>
      <c r="CGD19" s="6"/>
      <c r="CGE19" s="6"/>
      <c r="CGL19" s="6"/>
      <c r="CGM19" s="6"/>
      <c r="CGT19" s="6"/>
      <c r="CGU19" s="6"/>
      <c r="CHB19" s="6"/>
      <c r="CHC19" s="6"/>
      <c r="CHJ19" s="6"/>
      <c r="CHK19" s="6"/>
      <c r="CHR19" s="6"/>
      <c r="CHS19" s="6"/>
      <c r="CHZ19" s="6"/>
      <c r="CIA19" s="6"/>
      <c r="CIH19" s="6"/>
      <c r="CII19" s="6"/>
      <c r="CIP19" s="6"/>
      <c r="CIQ19" s="6"/>
      <c r="CIX19" s="6"/>
      <c r="CIY19" s="6"/>
      <c r="CJF19" s="6"/>
      <c r="CJG19" s="6"/>
      <c r="CJN19" s="6"/>
      <c r="CJO19" s="6"/>
      <c r="CJV19" s="6"/>
      <c r="CJW19" s="6"/>
      <c r="CKD19" s="6"/>
      <c r="CKE19" s="6"/>
      <c r="CKL19" s="6"/>
      <c r="CKM19" s="6"/>
      <c r="CKT19" s="6"/>
      <c r="CKU19" s="6"/>
      <c r="CLB19" s="6"/>
      <c r="CLC19" s="6"/>
      <c r="CLJ19" s="6"/>
      <c r="CLK19" s="6"/>
      <c r="CLR19" s="6"/>
      <c r="CLS19" s="6"/>
      <c r="CLZ19" s="6"/>
      <c r="CMA19" s="6"/>
      <c r="CMH19" s="6"/>
      <c r="CMI19" s="6"/>
      <c r="CMP19" s="6"/>
      <c r="CMQ19" s="6"/>
      <c r="CMX19" s="6"/>
      <c r="CMY19" s="6"/>
      <c r="CNF19" s="6"/>
      <c r="CNG19" s="6"/>
      <c r="CNN19" s="6"/>
      <c r="CNO19" s="6"/>
      <c r="CNV19" s="6"/>
      <c r="CNW19" s="6"/>
      <c r="COD19" s="6"/>
      <c r="COE19" s="6"/>
      <c r="COL19" s="6"/>
      <c r="COM19" s="6"/>
      <c r="COT19" s="6"/>
      <c r="COU19" s="6"/>
      <c r="CPB19" s="6"/>
      <c r="CPC19" s="6"/>
      <c r="CPJ19" s="6"/>
      <c r="CPK19" s="6"/>
      <c r="CPR19" s="6"/>
      <c r="CPS19" s="6"/>
      <c r="CPZ19" s="6"/>
      <c r="CQA19" s="6"/>
      <c r="CQH19" s="6"/>
      <c r="CQI19" s="6"/>
      <c r="CQP19" s="6"/>
      <c r="CQQ19" s="6"/>
      <c r="CQX19" s="6"/>
      <c r="CQY19" s="6"/>
      <c r="CRF19" s="6"/>
      <c r="CRG19" s="6"/>
      <c r="CRN19" s="6"/>
      <c r="CRO19" s="6"/>
      <c r="CRV19" s="6"/>
      <c r="CRW19" s="6"/>
      <c r="CSD19" s="6"/>
      <c r="CSE19" s="6"/>
      <c r="CSL19" s="6"/>
      <c r="CSM19" s="6"/>
      <c r="CST19" s="6"/>
      <c r="CSU19" s="6"/>
      <c r="CTB19" s="6"/>
      <c r="CTC19" s="6"/>
      <c r="CTJ19" s="6"/>
      <c r="CTK19" s="6"/>
      <c r="CTR19" s="6"/>
      <c r="CTS19" s="6"/>
      <c r="CTZ19" s="6"/>
      <c r="CUA19" s="6"/>
      <c r="CUH19" s="6"/>
      <c r="CUI19" s="6"/>
      <c r="CUP19" s="6"/>
      <c r="CUQ19" s="6"/>
      <c r="CUX19" s="6"/>
      <c r="CUY19" s="6"/>
      <c r="CVF19" s="6"/>
      <c r="CVG19" s="6"/>
      <c r="CVN19" s="6"/>
      <c r="CVO19" s="6"/>
      <c r="CVV19" s="6"/>
      <c r="CVW19" s="6"/>
      <c r="CWD19" s="6"/>
      <c r="CWE19" s="6"/>
      <c r="CWL19" s="6"/>
      <c r="CWM19" s="6"/>
      <c r="CWT19" s="6"/>
      <c r="CWU19" s="6"/>
      <c r="CXB19" s="6"/>
      <c r="CXC19" s="6"/>
      <c r="CXJ19" s="6"/>
      <c r="CXK19" s="6"/>
      <c r="CXR19" s="6"/>
      <c r="CXS19" s="6"/>
      <c r="CXZ19" s="6"/>
      <c r="CYA19" s="6"/>
      <c r="CYH19" s="6"/>
      <c r="CYI19" s="6"/>
      <c r="CYP19" s="6"/>
      <c r="CYQ19" s="6"/>
      <c r="CYX19" s="6"/>
      <c r="CYY19" s="6"/>
      <c r="CZF19" s="6"/>
      <c r="CZG19" s="6"/>
      <c r="CZN19" s="6"/>
      <c r="CZO19" s="6"/>
      <c r="CZV19" s="6"/>
      <c r="CZW19" s="6"/>
      <c r="DAD19" s="6"/>
      <c r="DAE19" s="6"/>
      <c r="DAL19" s="6"/>
      <c r="DAM19" s="6"/>
      <c r="DAT19" s="6"/>
      <c r="DAU19" s="6"/>
      <c r="DBB19" s="6"/>
      <c r="DBC19" s="6"/>
      <c r="DBJ19" s="6"/>
      <c r="DBK19" s="6"/>
      <c r="DBR19" s="6"/>
      <c r="DBS19" s="6"/>
      <c r="DBZ19" s="6"/>
      <c r="DCA19" s="6"/>
      <c r="DCH19" s="6"/>
      <c r="DCI19" s="6"/>
      <c r="DCP19" s="6"/>
      <c r="DCQ19" s="6"/>
      <c r="DCX19" s="6"/>
      <c r="DCY19" s="6"/>
      <c r="DDF19" s="6"/>
      <c r="DDG19" s="6"/>
      <c r="DDN19" s="6"/>
      <c r="DDO19" s="6"/>
      <c r="DDV19" s="6"/>
      <c r="DDW19" s="6"/>
      <c r="DED19" s="6"/>
      <c r="DEE19" s="6"/>
      <c r="DEL19" s="6"/>
      <c r="DEM19" s="6"/>
      <c r="DET19" s="6"/>
      <c r="DEU19" s="6"/>
      <c r="DFB19" s="6"/>
      <c r="DFC19" s="6"/>
      <c r="DFJ19" s="6"/>
      <c r="DFK19" s="6"/>
      <c r="DFR19" s="6"/>
      <c r="DFS19" s="6"/>
      <c r="DFZ19" s="6"/>
      <c r="DGA19" s="6"/>
      <c r="DGH19" s="6"/>
      <c r="DGI19" s="6"/>
      <c r="DGP19" s="6"/>
      <c r="DGQ19" s="6"/>
      <c r="DGX19" s="6"/>
      <c r="DGY19" s="6"/>
      <c r="DHF19" s="6"/>
      <c r="DHG19" s="6"/>
      <c r="DHN19" s="6"/>
      <c r="DHO19" s="6"/>
      <c r="DHV19" s="6"/>
      <c r="DHW19" s="6"/>
      <c r="DID19" s="6"/>
      <c r="DIE19" s="6"/>
      <c r="DIL19" s="6"/>
      <c r="DIM19" s="6"/>
      <c r="DIT19" s="6"/>
      <c r="DIU19" s="6"/>
      <c r="DJB19" s="6"/>
      <c r="DJC19" s="6"/>
      <c r="DJJ19" s="6"/>
      <c r="DJK19" s="6"/>
      <c r="DJR19" s="6"/>
      <c r="DJS19" s="6"/>
      <c r="DJZ19" s="6"/>
      <c r="DKA19" s="6"/>
      <c r="DKH19" s="6"/>
      <c r="DKI19" s="6"/>
      <c r="DKP19" s="6"/>
      <c r="DKQ19" s="6"/>
      <c r="DKX19" s="6"/>
      <c r="DKY19" s="6"/>
      <c r="DLF19" s="6"/>
      <c r="DLG19" s="6"/>
      <c r="DLN19" s="6"/>
      <c r="DLO19" s="6"/>
      <c r="DLV19" s="6"/>
      <c r="DLW19" s="6"/>
      <c r="DMD19" s="6"/>
      <c r="DME19" s="6"/>
      <c r="DML19" s="6"/>
      <c r="DMM19" s="6"/>
      <c r="DMT19" s="6"/>
      <c r="DMU19" s="6"/>
      <c r="DNB19" s="6"/>
      <c r="DNC19" s="6"/>
      <c r="DNJ19" s="6"/>
      <c r="DNK19" s="6"/>
      <c r="DNR19" s="6"/>
      <c r="DNS19" s="6"/>
      <c r="DNZ19" s="6"/>
      <c r="DOA19" s="6"/>
      <c r="DOH19" s="6"/>
      <c r="DOI19" s="6"/>
      <c r="DOP19" s="6"/>
      <c r="DOQ19" s="6"/>
      <c r="DOX19" s="6"/>
      <c r="DOY19" s="6"/>
      <c r="DPF19" s="6"/>
      <c r="DPG19" s="6"/>
      <c r="DPN19" s="6"/>
      <c r="DPO19" s="6"/>
      <c r="DPV19" s="6"/>
      <c r="DPW19" s="6"/>
      <c r="DQD19" s="6"/>
      <c r="DQE19" s="6"/>
      <c r="DQL19" s="6"/>
      <c r="DQM19" s="6"/>
      <c r="DQT19" s="6"/>
      <c r="DQU19" s="6"/>
      <c r="DRB19" s="6"/>
      <c r="DRC19" s="6"/>
      <c r="DRJ19" s="6"/>
      <c r="DRK19" s="6"/>
      <c r="DRR19" s="6"/>
      <c r="DRS19" s="6"/>
      <c r="DRZ19" s="6"/>
      <c r="DSA19" s="6"/>
      <c r="DSH19" s="6"/>
      <c r="DSI19" s="6"/>
      <c r="DSP19" s="6"/>
      <c r="DSQ19" s="6"/>
      <c r="DSX19" s="6"/>
      <c r="DSY19" s="6"/>
      <c r="DTF19" s="6"/>
      <c r="DTG19" s="6"/>
      <c r="DTN19" s="6"/>
      <c r="DTO19" s="6"/>
      <c r="DTV19" s="6"/>
      <c r="DTW19" s="6"/>
      <c r="DUD19" s="6"/>
      <c r="DUE19" s="6"/>
      <c r="DUL19" s="6"/>
      <c r="DUM19" s="6"/>
      <c r="DUT19" s="6"/>
      <c r="DUU19" s="6"/>
      <c r="DVB19" s="6"/>
      <c r="DVC19" s="6"/>
      <c r="DVJ19" s="6"/>
      <c r="DVK19" s="6"/>
      <c r="DVR19" s="6"/>
      <c r="DVS19" s="6"/>
      <c r="DVZ19" s="6"/>
      <c r="DWA19" s="6"/>
      <c r="DWH19" s="6"/>
      <c r="DWI19" s="6"/>
      <c r="DWP19" s="6"/>
      <c r="DWQ19" s="6"/>
      <c r="DWX19" s="6"/>
      <c r="DWY19" s="6"/>
      <c r="DXF19" s="6"/>
      <c r="DXG19" s="6"/>
      <c r="DXN19" s="6"/>
      <c r="DXO19" s="6"/>
      <c r="DXV19" s="6"/>
      <c r="DXW19" s="6"/>
      <c r="DYD19" s="6"/>
      <c r="DYE19" s="6"/>
      <c r="DYL19" s="6"/>
      <c r="DYM19" s="6"/>
      <c r="DYT19" s="6"/>
      <c r="DYU19" s="6"/>
      <c r="DZB19" s="6"/>
      <c r="DZC19" s="6"/>
      <c r="DZJ19" s="6"/>
      <c r="DZK19" s="6"/>
      <c r="DZR19" s="6"/>
      <c r="DZS19" s="6"/>
      <c r="DZZ19" s="6"/>
      <c r="EAA19" s="6"/>
      <c r="EAH19" s="6"/>
      <c r="EAI19" s="6"/>
      <c r="EAP19" s="6"/>
      <c r="EAQ19" s="6"/>
      <c r="EAX19" s="6"/>
      <c r="EAY19" s="6"/>
      <c r="EBF19" s="6"/>
      <c r="EBG19" s="6"/>
      <c r="EBN19" s="6"/>
      <c r="EBO19" s="6"/>
      <c r="EBV19" s="6"/>
      <c r="EBW19" s="6"/>
      <c r="ECD19" s="6"/>
      <c r="ECE19" s="6"/>
      <c r="ECL19" s="6"/>
      <c r="ECM19" s="6"/>
      <c r="ECT19" s="6"/>
      <c r="ECU19" s="6"/>
      <c r="EDB19" s="6"/>
      <c r="EDC19" s="6"/>
      <c r="EDJ19" s="6"/>
      <c r="EDK19" s="6"/>
      <c r="EDR19" s="6"/>
      <c r="EDS19" s="6"/>
      <c r="EDZ19" s="6"/>
      <c r="EEA19" s="6"/>
      <c r="EEH19" s="6"/>
      <c r="EEI19" s="6"/>
      <c r="EEP19" s="6"/>
      <c r="EEQ19" s="6"/>
      <c r="EEX19" s="6"/>
      <c r="EEY19" s="6"/>
      <c r="EFF19" s="6"/>
      <c r="EFG19" s="6"/>
      <c r="EFN19" s="6"/>
      <c r="EFO19" s="6"/>
      <c r="EFV19" s="6"/>
      <c r="EFW19" s="6"/>
      <c r="EGD19" s="6"/>
      <c r="EGE19" s="6"/>
      <c r="EGL19" s="6"/>
      <c r="EGM19" s="6"/>
      <c r="EGT19" s="6"/>
      <c r="EGU19" s="6"/>
      <c r="EHB19" s="6"/>
      <c r="EHC19" s="6"/>
      <c r="EHJ19" s="6"/>
      <c r="EHK19" s="6"/>
      <c r="EHR19" s="6"/>
      <c r="EHS19" s="6"/>
      <c r="EHZ19" s="6"/>
      <c r="EIA19" s="6"/>
      <c r="EIH19" s="6"/>
      <c r="EII19" s="6"/>
      <c r="EIP19" s="6"/>
      <c r="EIQ19" s="6"/>
      <c r="EIX19" s="6"/>
      <c r="EIY19" s="6"/>
      <c r="EJF19" s="6"/>
      <c r="EJG19" s="6"/>
      <c r="EJN19" s="6"/>
      <c r="EJO19" s="6"/>
      <c r="EJV19" s="6"/>
      <c r="EJW19" s="6"/>
      <c r="EKD19" s="6"/>
      <c r="EKE19" s="6"/>
      <c r="EKL19" s="6"/>
      <c r="EKM19" s="6"/>
      <c r="EKT19" s="6"/>
      <c r="EKU19" s="6"/>
      <c r="ELB19" s="6"/>
      <c r="ELC19" s="6"/>
      <c r="ELJ19" s="6"/>
      <c r="ELK19" s="6"/>
      <c r="ELR19" s="6"/>
      <c r="ELS19" s="6"/>
      <c r="ELZ19" s="6"/>
      <c r="EMA19" s="6"/>
      <c r="EMH19" s="6"/>
      <c r="EMI19" s="6"/>
      <c r="EMP19" s="6"/>
      <c r="EMQ19" s="6"/>
      <c r="EMX19" s="6"/>
      <c r="EMY19" s="6"/>
      <c r="ENF19" s="6"/>
      <c r="ENG19" s="6"/>
      <c r="ENN19" s="6"/>
      <c r="ENO19" s="6"/>
      <c r="ENV19" s="6"/>
      <c r="ENW19" s="6"/>
      <c r="EOD19" s="6"/>
      <c r="EOE19" s="6"/>
      <c r="EOL19" s="6"/>
      <c r="EOM19" s="6"/>
      <c r="EOT19" s="6"/>
      <c r="EOU19" s="6"/>
      <c r="EPB19" s="6"/>
      <c r="EPC19" s="6"/>
      <c r="EPJ19" s="6"/>
      <c r="EPK19" s="6"/>
      <c r="EPR19" s="6"/>
      <c r="EPS19" s="6"/>
      <c r="EPZ19" s="6"/>
      <c r="EQA19" s="6"/>
      <c r="EQH19" s="6"/>
      <c r="EQI19" s="6"/>
      <c r="EQP19" s="6"/>
      <c r="EQQ19" s="6"/>
      <c r="EQX19" s="6"/>
      <c r="EQY19" s="6"/>
      <c r="ERF19" s="6"/>
      <c r="ERG19" s="6"/>
      <c r="ERN19" s="6"/>
      <c r="ERO19" s="6"/>
      <c r="ERV19" s="6"/>
      <c r="ERW19" s="6"/>
      <c r="ESD19" s="6"/>
      <c r="ESE19" s="6"/>
      <c r="ESL19" s="6"/>
      <c r="ESM19" s="6"/>
      <c r="EST19" s="6"/>
      <c r="ESU19" s="6"/>
      <c r="ETB19" s="6"/>
      <c r="ETC19" s="6"/>
      <c r="ETJ19" s="6"/>
      <c r="ETK19" s="6"/>
      <c r="ETR19" s="6"/>
      <c r="ETS19" s="6"/>
      <c r="ETZ19" s="6"/>
      <c r="EUA19" s="6"/>
      <c r="EUH19" s="6"/>
      <c r="EUI19" s="6"/>
      <c r="EUP19" s="6"/>
      <c r="EUQ19" s="6"/>
      <c r="EUX19" s="6"/>
      <c r="EUY19" s="6"/>
      <c r="EVF19" s="6"/>
      <c r="EVG19" s="6"/>
      <c r="EVN19" s="6"/>
      <c r="EVO19" s="6"/>
      <c r="EVV19" s="6"/>
      <c r="EVW19" s="6"/>
      <c r="EWD19" s="6"/>
      <c r="EWE19" s="6"/>
      <c r="EWL19" s="6"/>
      <c r="EWM19" s="6"/>
      <c r="EWT19" s="6"/>
      <c r="EWU19" s="6"/>
      <c r="EXB19" s="6"/>
      <c r="EXC19" s="6"/>
      <c r="EXJ19" s="6"/>
      <c r="EXK19" s="6"/>
      <c r="EXR19" s="6"/>
      <c r="EXS19" s="6"/>
      <c r="EXZ19" s="6"/>
      <c r="EYA19" s="6"/>
      <c r="EYH19" s="6"/>
      <c r="EYI19" s="6"/>
      <c r="EYP19" s="6"/>
      <c r="EYQ19" s="6"/>
      <c r="EYX19" s="6"/>
      <c r="EYY19" s="6"/>
      <c r="EZF19" s="6"/>
      <c r="EZG19" s="6"/>
      <c r="EZN19" s="6"/>
      <c r="EZO19" s="6"/>
      <c r="EZV19" s="6"/>
      <c r="EZW19" s="6"/>
      <c r="FAD19" s="6"/>
      <c r="FAE19" s="6"/>
      <c r="FAL19" s="6"/>
      <c r="FAM19" s="6"/>
      <c r="FAT19" s="6"/>
      <c r="FAU19" s="6"/>
      <c r="FBB19" s="6"/>
      <c r="FBC19" s="6"/>
      <c r="FBJ19" s="6"/>
      <c r="FBK19" s="6"/>
      <c r="FBR19" s="6"/>
      <c r="FBS19" s="6"/>
      <c r="FBZ19" s="6"/>
      <c r="FCA19" s="6"/>
      <c r="FCH19" s="6"/>
      <c r="FCI19" s="6"/>
      <c r="FCP19" s="6"/>
      <c r="FCQ19" s="6"/>
      <c r="FCX19" s="6"/>
      <c r="FCY19" s="6"/>
      <c r="FDF19" s="6"/>
      <c r="FDG19" s="6"/>
      <c r="FDN19" s="6"/>
      <c r="FDO19" s="6"/>
      <c r="FDV19" s="6"/>
      <c r="FDW19" s="6"/>
      <c r="FED19" s="6"/>
      <c r="FEE19" s="6"/>
      <c r="FEL19" s="6"/>
      <c r="FEM19" s="6"/>
      <c r="FET19" s="6"/>
      <c r="FEU19" s="6"/>
      <c r="FFB19" s="6"/>
      <c r="FFC19" s="6"/>
      <c r="FFJ19" s="6"/>
      <c r="FFK19" s="6"/>
      <c r="FFR19" s="6"/>
      <c r="FFS19" s="6"/>
      <c r="FFZ19" s="6"/>
      <c r="FGA19" s="6"/>
      <c r="FGH19" s="6"/>
      <c r="FGI19" s="6"/>
      <c r="FGP19" s="6"/>
      <c r="FGQ19" s="6"/>
      <c r="FGX19" s="6"/>
      <c r="FGY19" s="6"/>
      <c r="FHF19" s="6"/>
      <c r="FHG19" s="6"/>
      <c r="FHN19" s="6"/>
      <c r="FHO19" s="6"/>
      <c r="FHV19" s="6"/>
      <c r="FHW19" s="6"/>
      <c r="FID19" s="6"/>
      <c r="FIE19" s="6"/>
      <c r="FIL19" s="6"/>
      <c r="FIM19" s="6"/>
      <c r="FIT19" s="6"/>
      <c r="FIU19" s="6"/>
      <c r="FJB19" s="6"/>
      <c r="FJC19" s="6"/>
      <c r="FJJ19" s="6"/>
      <c r="FJK19" s="6"/>
      <c r="FJR19" s="6"/>
      <c r="FJS19" s="6"/>
      <c r="FJZ19" s="6"/>
      <c r="FKA19" s="6"/>
      <c r="FKH19" s="6"/>
      <c r="FKI19" s="6"/>
      <c r="FKP19" s="6"/>
      <c r="FKQ19" s="6"/>
      <c r="FKX19" s="6"/>
      <c r="FKY19" s="6"/>
      <c r="FLF19" s="6"/>
      <c r="FLG19" s="6"/>
      <c r="FLN19" s="6"/>
      <c r="FLO19" s="6"/>
      <c r="FLV19" s="6"/>
      <c r="FLW19" s="6"/>
      <c r="FMD19" s="6"/>
      <c r="FME19" s="6"/>
      <c r="FML19" s="6"/>
      <c r="FMM19" s="6"/>
      <c r="FMT19" s="6"/>
      <c r="FMU19" s="6"/>
      <c r="FNB19" s="6"/>
      <c r="FNC19" s="6"/>
      <c r="FNJ19" s="6"/>
      <c r="FNK19" s="6"/>
      <c r="FNR19" s="6"/>
      <c r="FNS19" s="6"/>
      <c r="FNZ19" s="6"/>
      <c r="FOA19" s="6"/>
      <c r="FOH19" s="6"/>
      <c r="FOI19" s="6"/>
      <c r="FOP19" s="6"/>
      <c r="FOQ19" s="6"/>
      <c r="FOX19" s="6"/>
      <c r="FOY19" s="6"/>
      <c r="FPF19" s="6"/>
      <c r="FPG19" s="6"/>
      <c r="FPN19" s="6"/>
      <c r="FPO19" s="6"/>
      <c r="FPV19" s="6"/>
      <c r="FPW19" s="6"/>
      <c r="FQD19" s="6"/>
      <c r="FQE19" s="6"/>
      <c r="FQL19" s="6"/>
      <c r="FQM19" s="6"/>
      <c r="FQT19" s="6"/>
      <c r="FQU19" s="6"/>
      <c r="FRB19" s="6"/>
      <c r="FRC19" s="6"/>
      <c r="FRJ19" s="6"/>
      <c r="FRK19" s="6"/>
      <c r="FRR19" s="6"/>
      <c r="FRS19" s="6"/>
      <c r="FRZ19" s="6"/>
      <c r="FSA19" s="6"/>
      <c r="FSH19" s="6"/>
      <c r="FSI19" s="6"/>
      <c r="FSP19" s="6"/>
      <c r="FSQ19" s="6"/>
      <c r="FSX19" s="6"/>
      <c r="FSY19" s="6"/>
      <c r="FTF19" s="6"/>
      <c r="FTG19" s="6"/>
      <c r="FTN19" s="6"/>
      <c r="FTO19" s="6"/>
      <c r="FTV19" s="6"/>
      <c r="FTW19" s="6"/>
      <c r="FUD19" s="6"/>
      <c r="FUE19" s="6"/>
      <c r="FUL19" s="6"/>
      <c r="FUM19" s="6"/>
      <c r="FUT19" s="6"/>
      <c r="FUU19" s="6"/>
      <c r="FVB19" s="6"/>
      <c r="FVC19" s="6"/>
      <c r="FVJ19" s="6"/>
      <c r="FVK19" s="6"/>
      <c r="FVR19" s="6"/>
      <c r="FVS19" s="6"/>
      <c r="FVZ19" s="6"/>
      <c r="FWA19" s="6"/>
      <c r="FWH19" s="6"/>
      <c r="FWI19" s="6"/>
      <c r="FWP19" s="6"/>
      <c r="FWQ19" s="6"/>
      <c r="FWX19" s="6"/>
      <c r="FWY19" s="6"/>
      <c r="FXF19" s="6"/>
      <c r="FXG19" s="6"/>
      <c r="FXN19" s="6"/>
      <c r="FXO19" s="6"/>
      <c r="FXV19" s="6"/>
      <c r="FXW19" s="6"/>
      <c r="FYD19" s="6"/>
      <c r="FYE19" s="6"/>
      <c r="FYL19" s="6"/>
      <c r="FYM19" s="6"/>
      <c r="FYT19" s="6"/>
      <c r="FYU19" s="6"/>
      <c r="FZB19" s="6"/>
      <c r="FZC19" s="6"/>
      <c r="FZJ19" s="6"/>
      <c r="FZK19" s="6"/>
      <c r="FZR19" s="6"/>
      <c r="FZS19" s="6"/>
      <c r="FZZ19" s="6"/>
      <c r="GAA19" s="6"/>
      <c r="GAH19" s="6"/>
      <c r="GAI19" s="6"/>
      <c r="GAP19" s="6"/>
      <c r="GAQ19" s="6"/>
      <c r="GAX19" s="6"/>
      <c r="GAY19" s="6"/>
      <c r="GBF19" s="6"/>
      <c r="GBG19" s="6"/>
      <c r="GBN19" s="6"/>
      <c r="GBO19" s="6"/>
      <c r="GBV19" s="6"/>
      <c r="GBW19" s="6"/>
      <c r="GCD19" s="6"/>
      <c r="GCE19" s="6"/>
      <c r="GCL19" s="6"/>
      <c r="GCM19" s="6"/>
      <c r="GCT19" s="6"/>
      <c r="GCU19" s="6"/>
      <c r="GDB19" s="6"/>
      <c r="GDC19" s="6"/>
      <c r="GDJ19" s="6"/>
      <c r="GDK19" s="6"/>
      <c r="GDR19" s="6"/>
      <c r="GDS19" s="6"/>
      <c r="GDZ19" s="6"/>
      <c r="GEA19" s="6"/>
      <c r="GEH19" s="6"/>
      <c r="GEI19" s="6"/>
      <c r="GEP19" s="6"/>
      <c r="GEQ19" s="6"/>
      <c r="GEX19" s="6"/>
      <c r="GEY19" s="6"/>
      <c r="GFF19" s="6"/>
      <c r="GFG19" s="6"/>
      <c r="GFN19" s="6"/>
      <c r="GFO19" s="6"/>
      <c r="GFV19" s="6"/>
      <c r="GFW19" s="6"/>
      <c r="GGD19" s="6"/>
      <c r="GGE19" s="6"/>
      <c r="GGL19" s="6"/>
      <c r="GGM19" s="6"/>
      <c r="GGT19" s="6"/>
      <c r="GGU19" s="6"/>
      <c r="GHB19" s="6"/>
      <c r="GHC19" s="6"/>
      <c r="GHJ19" s="6"/>
      <c r="GHK19" s="6"/>
      <c r="GHR19" s="6"/>
      <c r="GHS19" s="6"/>
      <c r="GHZ19" s="6"/>
      <c r="GIA19" s="6"/>
      <c r="GIH19" s="6"/>
      <c r="GII19" s="6"/>
      <c r="GIP19" s="6"/>
      <c r="GIQ19" s="6"/>
      <c r="GIX19" s="6"/>
      <c r="GIY19" s="6"/>
      <c r="GJF19" s="6"/>
      <c r="GJG19" s="6"/>
      <c r="GJN19" s="6"/>
      <c r="GJO19" s="6"/>
      <c r="GJV19" s="6"/>
      <c r="GJW19" s="6"/>
      <c r="GKD19" s="6"/>
      <c r="GKE19" s="6"/>
      <c r="GKL19" s="6"/>
      <c r="GKM19" s="6"/>
      <c r="GKT19" s="6"/>
      <c r="GKU19" s="6"/>
      <c r="GLB19" s="6"/>
      <c r="GLC19" s="6"/>
      <c r="GLJ19" s="6"/>
      <c r="GLK19" s="6"/>
      <c r="GLR19" s="6"/>
      <c r="GLS19" s="6"/>
      <c r="GLZ19" s="6"/>
      <c r="GMA19" s="6"/>
      <c r="GMH19" s="6"/>
      <c r="GMI19" s="6"/>
      <c r="GMP19" s="6"/>
      <c r="GMQ19" s="6"/>
      <c r="GMX19" s="6"/>
      <c r="GMY19" s="6"/>
      <c r="GNF19" s="6"/>
      <c r="GNG19" s="6"/>
      <c r="GNN19" s="6"/>
      <c r="GNO19" s="6"/>
      <c r="GNV19" s="6"/>
      <c r="GNW19" s="6"/>
      <c r="GOD19" s="6"/>
      <c r="GOE19" s="6"/>
      <c r="GOL19" s="6"/>
      <c r="GOM19" s="6"/>
      <c r="GOT19" s="6"/>
      <c r="GOU19" s="6"/>
      <c r="GPB19" s="6"/>
      <c r="GPC19" s="6"/>
      <c r="GPJ19" s="6"/>
      <c r="GPK19" s="6"/>
      <c r="GPR19" s="6"/>
      <c r="GPS19" s="6"/>
      <c r="GPZ19" s="6"/>
      <c r="GQA19" s="6"/>
      <c r="GQH19" s="6"/>
      <c r="GQI19" s="6"/>
      <c r="GQP19" s="6"/>
      <c r="GQQ19" s="6"/>
      <c r="GQX19" s="6"/>
      <c r="GQY19" s="6"/>
      <c r="GRF19" s="6"/>
      <c r="GRG19" s="6"/>
      <c r="GRN19" s="6"/>
      <c r="GRO19" s="6"/>
      <c r="GRV19" s="6"/>
      <c r="GRW19" s="6"/>
      <c r="GSD19" s="6"/>
      <c r="GSE19" s="6"/>
      <c r="GSL19" s="6"/>
      <c r="GSM19" s="6"/>
      <c r="GST19" s="6"/>
      <c r="GSU19" s="6"/>
      <c r="GTB19" s="6"/>
      <c r="GTC19" s="6"/>
      <c r="GTJ19" s="6"/>
      <c r="GTK19" s="6"/>
      <c r="GTR19" s="6"/>
      <c r="GTS19" s="6"/>
      <c r="GTZ19" s="6"/>
      <c r="GUA19" s="6"/>
      <c r="GUH19" s="6"/>
      <c r="GUI19" s="6"/>
      <c r="GUP19" s="6"/>
      <c r="GUQ19" s="6"/>
      <c r="GUX19" s="6"/>
      <c r="GUY19" s="6"/>
      <c r="GVF19" s="6"/>
      <c r="GVG19" s="6"/>
      <c r="GVN19" s="6"/>
      <c r="GVO19" s="6"/>
      <c r="GVV19" s="6"/>
      <c r="GVW19" s="6"/>
      <c r="GWD19" s="6"/>
      <c r="GWE19" s="6"/>
      <c r="GWL19" s="6"/>
      <c r="GWM19" s="6"/>
      <c r="GWT19" s="6"/>
      <c r="GWU19" s="6"/>
      <c r="GXB19" s="6"/>
      <c r="GXC19" s="6"/>
      <c r="GXJ19" s="6"/>
      <c r="GXK19" s="6"/>
      <c r="GXR19" s="6"/>
      <c r="GXS19" s="6"/>
      <c r="GXZ19" s="6"/>
      <c r="GYA19" s="6"/>
      <c r="GYH19" s="6"/>
      <c r="GYI19" s="6"/>
      <c r="GYP19" s="6"/>
      <c r="GYQ19" s="6"/>
      <c r="GYX19" s="6"/>
      <c r="GYY19" s="6"/>
      <c r="GZF19" s="6"/>
      <c r="GZG19" s="6"/>
      <c r="GZN19" s="6"/>
      <c r="GZO19" s="6"/>
      <c r="GZV19" s="6"/>
      <c r="GZW19" s="6"/>
      <c r="HAD19" s="6"/>
      <c r="HAE19" s="6"/>
      <c r="HAL19" s="6"/>
      <c r="HAM19" s="6"/>
      <c r="HAT19" s="6"/>
      <c r="HAU19" s="6"/>
      <c r="HBB19" s="6"/>
      <c r="HBC19" s="6"/>
      <c r="HBJ19" s="6"/>
      <c r="HBK19" s="6"/>
      <c r="HBR19" s="6"/>
      <c r="HBS19" s="6"/>
      <c r="HBZ19" s="6"/>
      <c r="HCA19" s="6"/>
      <c r="HCH19" s="6"/>
      <c r="HCI19" s="6"/>
      <c r="HCP19" s="6"/>
      <c r="HCQ19" s="6"/>
      <c r="HCX19" s="6"/>
      <c r="HCY19" s="6"/>
      <c r="HDF19" s="6"/>
      <c r="HDG19" s="6"/>
      <c r="HDN19" s="6"/>
      <c r="HDO19" s="6"/>
      <c r="HDV19" s="6"/>
      <c r="HDW19" s="6"/>
      <c r="HED19" s="6"/>
      <c r="HEE19" s="6"/>
      <c r="HEL19" s="6"/>
      <c r="HEM19" s="6"/>
      <c r="HET19" s="6"/>
      <c r="HEU19" s="6"/>
      <c r="HFB19" s="6"/>
      <c r="HFC19" s="6"/>
      <c r="HFJ19" s="6"/>
      <c r="HFK19" s="6"/>
      <c r="HFR19" s="6"/>
      <c r="HFS19" s="6"/>
      <c r="HFZ19" s="6"/>
      <c r="HGA19" s="6"/>
      <c r="HGH19" s="6"/>
      <c r="HGI19" s="6"/>
      <c r="HGP19" s="6"/>
      <c r="HGQ19" s="6"/>
      <c r="HGX19" s="6"/>
      <c r="HGY19" s="6"/>
      <c r="HHF19" s="6"/>
      <c r="HHG19" s="6"/>
      <c r="HHN19" s="6"/>
      <c r="HHO19" s="6"/>
      <c r="HHV19" s="6"/>
      <c r="HHW19" s="6"/>
      <c r="HID19" s="6"/>
      <c r="HIE19" s="6"/>
      <c r="HIL19" s="6"/>
      <c r="HIM19" s="6"/>
      <c r="HIT19" s="6"/>
      <c r="HIU19" s="6"/>
      <c r="HJB19" s="6"/>
      <c r="HJC19" s="6"/>
      <c r="HJJ19" s="6"/>
      <c r="HJK19" s="6"/>
      <c r="HJR19" s="6"/>
      <c r="HJS19" s="6"/>
      <c r="HJZ19" s="6"/>
      <c r="HKA19" s="6"/>
      <c r="HKH19" s="6"/>
      <c r="HKI19" s="6"/>
      <c r="HKP19" s="6"/>
      <c r="HKQ19" s="6"/>
      <c r="HKX19" s="6"/>
      <c r="HKY19" s="6"/>
      <c r="HLF19" s="6"/>
      <c r="HLG19" s="6"/>
      <c r="HLN19" s="6"/>
      <c r="HLO19" s="6"/>
      <c r="HLV19" s="6"/>
      <c r="HLW19" s="6"/>
      <c r="HMD19" s="6"/>
      <c r="HME19" s="6"/>
      <c r="HML19" s="6"/>
      <c r="HMM19" s="6"/>
      <c r="HMT19" s="6"/>
      <c r="HMU19" s="6"/>
      <c r="HNB19" s="6"/>
      <c r="HNC19" s="6"/>
      <c r="HNJ19" s="6"/>
      <c r="HNK19" s="6"/>
      <c r="HNR19" s="6"/>
      <c r="HNS19" s="6"/>
      <c r="HNZ19" s="6"/>
      <c r="HOA19" s="6"/>
      <c r="HOH19" s="6"/>
      <c r="HOI19" s="6"/>
      <c r="HOP19" s="6"/>
      <c r="HOQ19" s="6"/>
      <c r="HOX19" s="6"/>
      <c r="HOY19" s="6"/>
      <c r="HPF19" s="6"/>
      <c r="HPG19" s="6"/>
      <c r="HPN19" s="6"/>
      <c r="HPO19" s="6"/>
      <c r="HPV19" s="6"/>
      <c r="HPW19" s="6"/>
      <c r="HQD19" s="6"/>
      <c r="HQE19" s="6"/>
      <c r="HQL19" s="6"/>
      <c r="HQM19" s="6"/>
      <c r="HQT19" s="6"/>
      <c r="HQU19" s="6"/>
      <c r="HRB19" s="6"/>
      <c r="HRC19" s="6"/>
      <c r="HRJ19" s="6"/>
      <c r="HRK19" s="6"/>
      <c r="HRR19" s="6"/>
      <c r="HRS19" s="6"/>
      <c r="HRZ19" s="6"/>
      <c r="HSA19" s="6"/>
      <c r="HSH19" s="6"/>
      <c r="HSI19" s="6"/>
      <c r="HSP19" s="6"/>
      <c r="HSQ19" s="6"/>
      <c r="HSX19" s="6"/>
      <c r="HSY19" s="6"/>
      <c r="HTF19" s="6"/>
      <c r="HTG19" s="6"/>
      <c r="HTN19" s="6"/>
      <c r="HTO19" s="6"/>
      <c r="HTV19" s="6"/>
      <c r="HTW19" s="6"/>
      <c r="HUD19" s="6"/>
      <c r="HUE19" s="6"/>
      <c r="HUL19" s="6"/>
      <c r="HUM19" s="6"/>
      <c r="HUT19" s="6"/>
      <c r="HUU19" s="6"/>
      <c r="HVB19" s="6"/>
      <c r="HVC19" s="6"/>
      <c r="HVJ19" s="6"/>
      <c r="HVK19" s="6"/>
      <c r="HVR19" s="6"/>
      <c r="HVS19" s="6"/>
      <c r="HVZ19" s="6"/>
      <c r="HWA19" s="6"/>
      <c r="HWH19" s="6"/>
      <c r="HWI19" s="6"/>
      <c r="HWP19" s="6"/>
      <c r="HWQ19" s="6"/>
      <c r="HWX19" s="6"/>
      <c r="HWY19" s="6"/>
      <c r="HXF19" s="6"/>
      <c r="HXG19" s="6"/>
      <c r="HXN19" s="6"/>
      <c r="HXO19" s="6"/>
      <c r="HXV19" s="6"/>
      <c r="HXW19" s="6"/>
      <c r="HYD19" s="6"/>
      <c r="HYE19" s="6"/>
      <c r="HYL19" s="6"/>
      <c r="HYM19" s="6"/>
      <c r="HYT19" s="6"/>
      <c r="HYU19" s="6"/>
      <c r="HZB19" s="6"/>
      <c r="HZC19" s="6"/>
      <c r="HZJ19" s="6"/>
      <c r="HZK19" s="6"/>
      <c r="HZR19" s="6"/>
      <c r="HZS19" s="6"/>
      <c r="HZZ19" s="6"/>
      <c r="IAA19" s="6"/>
      <c r="IAH19" s="6"/>
      <c r="IAI19" s="6"/>
      <c r="IAP19" s="6"/>
      <c r="IAQ19" s="6"/>
      <c r="IAX19" s="6"/>
      <c r="IAY19" s="6"/>
      <c r="IBF19" s="6"/>
      <c r="IBG19" s="6"/>
      <c r="IBN19" s="6"/>
      <c r="IBO19" s="6"/>
      <c r="IBV19" s="6"/>
      <c r="IBW19" s="6"/>
      <c r="ICD19" s="6"/>
      <c r="ICE19" s="6"/>
      <c r="ICL19" s="6"/>
      <c r="ICM19" s="6"/>
      <c r="ICT19" s="6"/>
      <c r="ICU19" s="6"/>
      <c r="IDB19" s="6"/>
      <c r="IDC19" s="6"/>
      <c r="IDJ19" s="6"/>
      <c r="IDK19" s="6"/>
      <c r="IDR19" s="6"/>
      <c r="IDS19" s="6"/>
      <c r="IDZ19" s="6"/>
      <c r="IEA19" s="6"/>
      <c r="IEH19" s="6"/>
      <c r="IEI19" s="6"/>
      <c r="IEP19" s="6"/>
      <c r="IEQ19" s="6"/>
      <c r="IEX19" s="6"/>
      <c r="IEY19" s="6"/>
      <c r="IFF19" s="6"/>
      <c r="IFG19" s="6"/>
      <c r="IFN19" s="6"/>
      <c r="IFO19" s="6"/>
      <c r="IFV19" s="6"/>
      <c r="IFW19" s="6"/>
      <c r="IGD19" s="6"/>
      <c r="IGE19" s="6"/>
      <c r="IGL19" s="6"/>
      <c r="IGM19" s="6"/>
      <c r="IGT19" s="6"/>
      <c r="IGU19" s="6"/>
      <c r="IHB19" s="6"/>
      <c r="IHC19" s="6"/>
      <c r="IHJ19" s="6"/>
      <c r="IHK19" s="6"/>
      <c r="IHR19" s="6"/>
      <c r="IHS19" s="6"/>
      <c r="IHZ19" s="6"/>
      <c r="IIA19" s="6"/>
      <c r="IIH19" s="6"/>
      <c r="III19" s="6"/>
      <c r="IIP19" s="6"/>
      <c r="IIQ19" s="6"/>
      <c r="IIX19" s="6"/>
      <c r="IIY19" s="6"/>
      <c r="IJF19" s="6"/>
      <c r="IJG19" s="6"/>
      <c r="IJN19" s="6"/>
      <c r="IJO19" s="6"/>
      <c r="IJV19" s="6"/>
      <c r="IJW19" s="6"/>
      <c r="IKD19" s="6"/>
      <c r="IKE19" s="6"/>
      <c r="IKL19" s="6"/>
      <c r="IKM19" s="6"/>
      <c r="IKT19" s="6"/>
      <c r="IKU19" s="6"/>
      <c r="ILB19" s="6"/>
      <c r="ILC19" s="6"/>
      <c r="ILJ19" s="6"/>
      <c r="ILK19" s="6"/>
      <c r="ILR19" s="6"/>
      <c r="ILS19" s="6"/>
      <c r="ILZ19" s="6"/>
      <c r="IMA19" s="6"/>
      <c r="IMH19" s="6"/>
      <c r="IMI19" s="6"/>
      <c r="IMP19" s="6"/>
      <c r="IMQ19" s="6"/>
      <c r="IMX19" s="6"/>
      <c r="IMY19" s="6"/>
      <c r="INF19" s="6"/>
      <c r="ING19" s="6"/>
      <c r="INN19" s="6"/>
      <c r="INO19" s="6"/>
      <c r="INV19" s="6"/>
      <c r="INW19" s="6"/>
      <c r="IOD19" s="6"/>
      <c r="IOE19" s="6"/>
      <c r="IOL19" s="6"/>
      <c r="IOM19" s="6"/>
      <c r="IOT19" s="6"/>
      <c r="IOU19" s="6"/>
      <c r="IPB19" s="6"/>
      <c r="IPC19" s="6"/>
      <c r="IPJ19" s="6"/>
      <c r="IPK19" s="6"/>
      <c r="IPR19" s="6"/>
      <c r="IPS19" s="6"/>
      <c r="IPZ19" s="6"/>
      <c r="IQA19" s="6"/>
      <c r="IQH19" s="6"/>
      <c r="IQI19" s="6"/>
      <c r="IQP19" s="6"/>
      <c r="IQQ19" s="6"/>
      <c r="IQX19" s="6"/>
      <c r="IQY19" s="6"/>
      <c r="IRF19" s="6"/>
      <c r="IRG19" s="6"/>
      <c r="IRN19" s="6"/>
      <c r="IRO19" s="6"/>
      <c r="IRV19" s="6"/>
      <c r="IRW19" s="6"/>
      <c r="ISD19" s="6"/>
      <c r="ISE19" s="6"/>
      <c r="ISL19" s="6"/>
      <c r="ISM19" s="6"/>
      <c r="IST19" s="6"/>
      <c r="ISU19" s="6"/>
      <c r="ITB19" s="6"/>
      <c r="ITC19" s="6"/>
      <c r="ITJ19" s="6"/>
      <c r="ITK19" s="6"/>
      <c r="ITR19" s="6"/>
      <c r="ITS19" s="6"/>
      <c r="ITZ19" s="6"/>
      <c r="IUA19" s="6"/>
      <c r="IUH19" s="6"/>
      <c r="IUI19" s="6"/>
      <c r="IUP19" s="6"/>
      <c r="IUQ19" s="6"/>
      <c r="IUX19" s="6"/>
      <c r="IUY19" s="6"/>
      <c r="IVF19" s="6"/>
      <c r="IVG19" s="6"/>
      <c r="IVN19" s="6"/>
      <c r="IVO19" s="6"/>
      <c r="IVV19" s="6"/>
      <c r="IVW19" s="6"/>
      <c r="IWD19" s="6"/>
      <c r="IWE19" s="6"/>
      <c r="IWL19" s="6"/>
      <c r="IWM19" s="6"/>
      <c r="IWT19" s="6"/>
      <c r="IWU19" s="6"/>
      <c r="IXB19" s="6"/>
      <c r="IXC19" s="6"/>
      <c r="IXJ19" s="6"/>
      <c r="IXK19" s="6"/>
      <c r="IXR19" s="6"/>
      <c r="IXS19" s="6"/>
      <c r="IXZ19" s="6"/>
      <c r="IYA19" s="6"/>
      <c r="IYH19" s="6"/>
      <c r="IYI19" s="6"/>
      <c r="IYP19" s="6"/>
      <c r="IYQ19" s="6"/>
      <c r="IYX19" s="6"/>
      <c r="IYY19" s="6"/>
      <c r="IZF19" s="6"/>
      <c r="IZG19" s="6"/>
      <c r="IZN19" s="6"/>
      <c r="IZO19" s="6"/>
      <c r="IZV19" s="6"/>
      <c r="IZW19" s="6"/>
      <c r="JAD19" s="6"/>
      <c r="JAE19" s="6"/>
      <c r="JAL19" s="6"/>
      <c r="JAM19" s="6"/>
      <c r="JAT19" s="6"/>
      <c r="JAU19" s="6"/>
      <c r="JBB19" s="6"/>
      <c r="JBC19" s="6"/>
      <c r="JBJ19" s="6"/>
      <c r="JBK19" s="6"/>
      <c r="JBR19" s="6"/>
      <c r="JBS19" s="6"/>
      <c r="JBZ19" s="6"/>
      <c r="JCA19" s="6"/>
      <c r="JCH19" s="6"/>
      <c r="JCI19" s="6"/>
      <c r="JCP19" s="6"/>
      <c r="JCQ19" s="6"/>
      <c r="JCX19" s="6"/>
      <c r="JCY19" s="6"/>
      <c r="JDF19" s="6"/>
      <c r="JDG19" s="6"/>
      <c r="JDN19" s="6"/>
      <c r="JDO19" s="6"/>
      <c r="JDV19" s="6"/>
      <c r="JDW19" s="6"/>
      <c r="JED19" s="6"/>
      <c r="JEE19" s="6"/>
      <c r="JEL19" s="6"/>
      <c r="JEM19" s="6"/>
      <c r="JET19" s="6"/>
      <c r="JEU19" s="6"/>
      <c r="JFB19" s="6"/>
      <c r="JFC19" s="6"/>
      <c r="JFJ19" s="6"/>
      <c r="JFK19" s="6"/>
      <c r="JFR19" s="6"/>
      <c r="JFS19" s="6"/>
      <c r="JFZ19" s="6"/>
      <c r="JGA19" s="6"/>
      <c r="JGH19" s="6"/>
      <c r="JGI19" s="6"/>
      <c r="JGP19" s="6"/>
      <c r="JGQ19" s="6"/>
      <c r="JGX19" s="6"/>
      <c r="JGY19" s="6"/>
      <c r="JHF19" s="6"/>
      <c r="JHG19" s="6"/>
      <c r="JHN19" s="6"/>
      <c r="JHO19" s="6"/>
      <c r="JHV19" s="6"/>
      <c r="JHW19" s="6"/>
      <c r="JID19" s="6"/>
      <c r="JIE19" s="6"/>
      <c r="JIL19" s="6"/>
      <c r="JIM19" s="6"/>
      <c r="JIT19" s="6"/>
      <c r="JIU19" s="6"/>
      <c r="JJB19" s="6"/>
      <c r="JJC19" s="6"/>
      <c r="JJJ19" s="6"/>
      <c r="JJK19" s="6"/>
      <c r="JJR19" s="6"/>
      <c r="JJS19" s="6"/>
      <c r="JJZ19" s="6"/>
      <c r="JKA19" s="6"/>
      <c r="JKH19" s="6"/>
      <c r="JKI19" s="6"/>
      <c r="JKP19" s="6"/>
      <c r="JKQ19" s="6"/>
      <c r="JKX19" s="6"/>
      <c r="JKY19" s="6"/>
      <c r="JLF19" s="6"/>
      <c r="JLG19" s="6"/>
      <c r="JLN19" s="6"/>
      <c r="JLO19" s="6"/>
      <c r="JLV19" s="6"/>
      <c r="JLW19" s="6"/>
      <c r="JMD19" s="6"/>
      <c r="JME19" s="6"/>
      <c r="JML19" s="6"/>
      <c r="JMM19" s="6"/>
      <c r="JMT19" s="6"/>
      <c r="JMU19" s="6"/>
      <c r="JNB19" s="6"/>
      <c r="JNC19" s="6"/>
      <c r="JNJ19" s="6"/>
      <c r="JNK19" s="6"/>
      <c r="JNR19" s="6"/>
      <c r="JNS19" s="6"/>
      <c r="JNZ19" s="6"/>
      <c r="JOA19" s="6"/>
      <c r="JOH19" s="6"/>
      <c r="JOI19" s="6"/>
      <c r="JOP19" s="6"/>
      <c r="JOQ19" s="6"/>
      <c r="JOX19" s="6"/>
      <c r="JOY19" s="6"/>
      <c r="JPF19" s="6"/>
      <c r="JPG19" s="6"/>
      <c r="JPN19" s="6"/>
      <c r="JPO19" s="6"/>
      <c r="JPV19" s="6"/>
      <c r="JPW19" s="6"/>
      <c r="JQD19" s="6"/>
      <c r="JQE19" s="6"/>
      <c r="JQL19" s="6"/>
      <c r="JQM19" s="6"/>
      <c r="JQT19" s="6"/>
      <c r="JQU19" s="6"/>
      <c r="JRB19" s="6"/>
      <c r="JRC19" s="6"/>
      <c r="JRJ19" s="6"/>
      <c r="JRK19" s="6"/>
      <c r="JRR19" s="6"/>
      <c r="JRS19" s="6"/>
      <c r="JRZ19" s="6"/>
      <c r="JSA19" s="6"/>
      <c r="JSH19" s="6"/>
      <c r="JSI19" s="6"/>
      <c r="JSP19" s="6"/>
      <c r="JSQ19" s="6"/>
      <c r="JSX19" s="6"/>
      <c r="JSY19" s="6"/>
      <c r="JTF19" s="6"/>
      <c r="JTG19" s="6"/>
      <c r="JTN19" s="6"/>
      <c r="JTO19" s="6"/>
      <c r="JTV19" s="6"/>
      <c r="JTW19" s="6"/>
      <c r="JUD19" s="6"/>
      <c r="JUE19" s="6"/>
      <c r="JUL19" s="6"/>
      <c r="JUM19" s="6"/>
      <c r="JUT19" s="6"/>
      <c r="JUU19" s="6"/>
      <c r="JVB19" s="6"/>
      <c r="JVC19" s="6"/>
      <c r="JVJ19" s="6"/>
      <c r="JVK19" s="6"/>
      <c r="JVR19" s="6"/>
      <c r="JVS19" s="6"/>
      <c r="JVZ19" s="6"/>
      <c r="JWA19" s="6"/>
      <c r="JWH19" s="6"/>
      <c r="JWI19" s="6"/>
      <c r="JWP19" s="6"/>
      <c r="JWQ19" s="6"/>
      <c r="JWX19" s="6"/>
      <c r="JWY19" s="6"/>
      <c r="JXF19" s="6"/>
      <c r="JXG19" s="6"/>
      <c r="JXN19" s="6"/>
      <c r="JXO19" s="6"/>
      <c r="JXV19" s="6"/>
      <c r="JXW19" s="6"/>
      <c r="JYD19" s="6"/>
      <c r="JYE19" s="6"/>
      <c r="JYL19" s="6"/>
      <c r="JYM19" s="6"/>
      <c r="JYT19" s="6"/>
      <c r="JYU19" s="6"/>
      <c r="JZB19" s="6"/>
      <c r="JZC19" s="6"/>
      <c r="JZJ19" s="6"/>
      <c r="JZK19" s="6"/>
      <c r="JZR19" s="6"/>
      <c r="JZS19" s="6"/>
      <c r="JZZ19" s="6"/>
      <c r="KAA19" s="6"/>
      <c r="KAH19" s="6"/>
      <c r="KAI19" s="6"/>
      <c r="KAP19" s="6"/>
      <c r="KAQ19" s="6"/>
      <c r="KAX19" s="6"/>
      <c r="KAY19" s="6"/>
      <c r="KBF19" s="6"/>
      <c r="KBG19" s="6"/>
      <c r="KBN19" s="6"/>
      <c r="KBO19" s="6"/>
      <c r="KBV19" s="6"/>
      <c r="KBW19" s="6"/>
      <c r="KCD19" s="6"/>
      <c r="KCE19" s="6"/>
      <c r="KCL19" s="6"/>
      <c r="KCM19" s="6"/>
      <c r="KCT19" s="6"/>
      <c r="KCU19" s="6"/>
      <c r="KDB19" s="6"/>
      <c r="KDC19" s="6"/>
      <c r="KDJ19" s="6"/>
      <c r="KDK19" s="6"/>
      <c r="KDR19" s="6"/>
      <c r="KDS19" s="6"/>
      <c r="KDZ19" s="6"/>
      <c r="KEA19" s="6"/>
      <c r="KEH19" s="6"/>
      <c r="KEI19" s="6"/>
      <c r="KEP19" s="6"/>
      <c r="KEQ19" s="6"/>
      <c r="KEX19" s="6"/>
      <c r="KEY19" s="6"/>
      <c r="KFF19" s="6"/>
      <c r="KFG19" s="6"/>
      <c r="KFN19" s="6"/>
      <c r="KFO19" s="6"/>
      <c r="KFV19" s="6"/>
      <c r="KFW19" s="6"/>
      <c r="KGD19" s="6"/>
      <c r="KGE19" s="6"/>
      <c r="KGL19" s="6"/>
      <c r="KGM19" s="6"/>
      <c r="KGT19" s="6"/>
      <c r="KGU19" s="6"/>
      <c r="KHB19" s="6"/>
      <c r="KHC19" s="6"/>
      <c r="KHJ19" s="6"/>
      <c r="KHK19" s="6"/>
      <c r="KHR19" s="6"/>
      <c r="KHS19" s="6"/>
      <c r="KHZ19" s="6"/>
      <c r="KIA19" s="6"/>
      <c r="KIH19" s="6"/>
      <c r="KII19" s="6"/>
      <c r="KIP19" s="6"/>
      <c r="KIQ19" s="6"/>
      <c r="KIX19" s="6"/>
      <c r="KIY19" s="6"/>
      <c r="KJF19" s="6"/>
      <c r="KJG19" s="6"/>
      <c r="KJN19" s="6"/>
      <c r="KJO19" s="6"/>
      <c r="KJV19" s="6"/>
      <c r="KJW19" s="6"/>
      <c r="KKD19" s="6"/>
      <c r="KKE19" s="6"/>
      <c r="KKL19" s="6"/>
      <c r="KKM19" s="6"/>
      <c r="KKT19" s="6"/>
      <c r="KKU19" s="6"/>
      <c r="KLB19" s="6"/>
      <c r="KLC19" s="6"/>
      <c r="KLJ19" s="6"/>
      <c r="KLK19" s="6"/>
      <c r="KLR19" s="6"/>
      <c r="KLS19" s="6"/>
      <c r="KLZ19" s="6"/>
      <c r="KMA19" s="6"/>
      <c r="KMH19" s="6"/>
      <c r="KMI19" s="6"/>
      <c r="KMP19" s="6"/>
      <c r="KMQ19" s="6"/>
      <c r="KMX19" s="6"/>
      <c r="KMY19" s="6"/>
      <c r="KNF19" s="6"/>
      <c r="KNG19" s="6"/>
      <c r="KNN19" s="6"/>
      <c r="KNO19" s="6"/>
      <c r="KNV19" s="6"/>
      <c r="KNW19" s="6"/>
      <c r="KOD19" s="6"/>
      <c r="KOE19" s="6"/>
      <c r="KOL19" s="6"/>
      <c r="KOM19" s="6"/>
      <c r="KOT19" s="6"/>
      <c r="KOU19" s="6"/>
      <c r="KPB19" s="6"/>
      <c r="KPC19" s="6"/>
      <c r="KPJ19" s="6"/>
      <c r="KPK19" s="6"/>
      <c r="KPR19" s="6"/>
      <c r="KPS19" s="6"/>
      <c r="KPZ19" s="6"/>
      <c r="KQA19" s="6"/>
      <c r="KQH19" s="6"/>
      <c r="KQI19" s="6"/>
      <c r="KQP19" s="6"/>
      <c r="KQQ19" s="6"/>
      <c r="KQX19" s="6"/>
      <c r="KQY19" s="6"/>
      <c r="KRF19" s="6"/>
      <c r="KRG19" s="6"/>
      <c r="KRN19" s="6"/>
      <c r="KRO19" s="6"/>
      <c r="KRV19" s="6"/>
      <c r="KRW19" s="6"/>
      <c r="KSD19" s="6"/>
      <c r="KSE19" s="6"/>
      <c r="KSL19" s="6"/>
      <c r="KSM19" s="6"/>
      <c r="KST19" s="6"/>
      <c r="KSU19" s="6"/>
      <c r="KTB19" s="6"/>
      <c r="KTC19" s="6"/>
      <c r="KTJ19" s="6"/>
      <c r="KTK19" s="6"/>
      <c r="KTR19" s="6"/>
      <c r="KTS19" s="6"/>
      <c r="KTZ19" s="6"/>
      <c r="KUA19" s="6"/>
      <c r="KUH19" s="6"/>
      <c r="KUI19" s="6"/>
      <c r="KUP19" s="6"/>
      <c r="KUQ19" s="6"/>
      <c r="KUX19" s="6"/>
      <c r="KUY19" s="6"/>
      <c r="KVF19" s="6"/>
      <c r="KVG19" s="6"/>
      <c r="KVN19" s="6"/>
      <c r="KVO19" s="6"/>
      <c r="KVV19" s="6"/>
      <c r="KVW19" s="6"/>
      <c r="KWD19" s="6"/>
      <c r="KWE19" s="6"/>
      <c r="KWL19" s="6"/>
      <c r="KWM19" s="6"/>
      <c r="KWT19" s="6"/>
      <c r="KWU19" s="6"/>
      <c r="KXB19" s="6"/>
      <c r="KXC19" s="6"/>
      <c r="KXJ19" s="6"/>
      <c r="KXK19" s="6"/>
      <c r="KXR19" s="6"/>
      <c r="KXS19" s="6"/>
      <c r="KXZ19" s="6"/>
      <c r="KYA19" s="6"/>
      <c r="KYH19" s="6"/>
      <c r="KYI19" s="6"/>
      <c r="KYP19" s="6"/>
      <c r="KYQ19" s="6"/>
      <c r="KYX19" s="6"/>
      <c r="KYY19" s="6"/>
      <c r="KZF19" s="6"/>
      <c r="KZG19" s="6"/>
      <c r="KZN19" s="6"/>
      <c r="KZO19" s="6"/>
      <c r="KZV19" s="6"/>
      <c r="KZW19" s="6"/>
      <c r="LAD19" s="6"/>
      <c r="LAE19" s="6"/>
      <c r="LAL19" s="6"/>
      <c r="LAM19" s="6"/>
      <c r="LAT19" s="6"/>
      <c r="LAU19" s="6"/>
      <c r="LBB19" s="6"/>
      <c r="LBC19" s="6"/>
      <c r="LBJ19" s="6"/>
      <c r="LBK19" s="6"/>
      <c r="LBR19" s="6"/>
      <c r="LBS19" s="6"/>
      <c r="LBZ19" s="6"/>
      <c r="LCA19" s="6"/>
      <c r="LCH19" s="6"/>
      <c r="LCI19" s="6"/>
      <c r="LCP19" s="6"/>
      <c r="LCQ19" s="6"/>
      <c r="LCX19" s="6"/>
      <c r="LCY19" s="6"/>
      <c r="LDF19" s="6"/>
      <c r="LDG19" s="6"/>
      <c r="LDN19" s="6"/>
      <c r="LDO19" s="6"/>
      <c r="LDV19" s="6"/>
      <c r="LDW19" s="6"/>
      <c r="LED19" s="6"/>
      <c r="LEE19" s="6"/>
      <c r="LEL19" s="6"/>
      <c r="LEM19" s="6"/>
      <c r="LET19" s="6"/>
      <c r="LEU19" s="6"/>
      <c r="LFB19" s="6"/>
      <c r="LFC19" s="6"/>
      <c r="LFJ19" s="6"/>
      <c r="LFK19" s="6"/>
      <c r="LFR19" s="6"/>
      <c r="LFS19" s="6"/>
      <c r="LFZ19" s="6"/>
      <c r="LGA19" s="6"/>
      <c r="LGH19" s="6"/>
      <c r="LGI19" s="6"/>
      <c r="LGP19" s="6"/>
      <c r="LGQ19" s="6"/>
      <c r="LGX19" s="6"/>
      <c r="LGY19" s="6"/>
      <c r="LHF19" s="6"/>
      <c r="LHG19" s="6"/>
      <c r="LHN19" s="6"/>
      <c r="LHO19" s="6"/>
      <c r="LHV19" s="6"/>
      <c r="LHW19" s="6"/>
      <c r="LID19" s="6"/>
      <c r="LIE19" s="6"/>
      <c r="LIL19" s="6"/>
      <c r="LIM19" s="6"/>
      <c r="LIT19" s="6"/>
      <c r="LIU19" s="6"/>
      <c r="LJB19" s="6"/>
      <c r="LJC19" s="6"/>
      <c r="LJJ19" s="6"/>
      <c r="LJK19" s="6"/>
      <c r="LJR19" s="6"/>
      <c r="LJS19" s="6"/>
      <c r="LJZ19" s="6"/>
      <c r="LKA19" s="6"/>
      <c r="LKH19" s="6"/>
      <c r="LKI19" s="6"/>
      <c r="LKP19" s="6"/>
      <c r="LKQ19" s="6"/>
      <c r="LKX19" s="6"/>
      <c r="LKY19" s="6"/>
      <c r="LLF19" s="6"/>
      <c r="LLG19" s="6"/>
      <c r="LLN19" s="6"/>
      <c r="LLO19" s="6"/>
      <c r="LLV19" s="6"/>
      <c r="LLW19" s="6"/>
      <c r="LMD19" s="6"/>
      <c r="LME19" s="6"/>
      <c r="LML19" s="6"/>
      <c r="LMM19" s="6"/>
      <c r="LMT19" s="6"/>
      <c r="LMU19" s="6"/>
      <c r="LNB19" s="6"/>
      <c r="LNC19" s="6"/>
      <c r="LNJ19" s="6"/>
      <c r="LNK19" s="6"/>
      <c r="LNR19" s="6"/>
      <c r="LNS19" s="6"/>
      <c r="LNZ19" s="6"/>
      <c r="LOA19" s="6"/>
      <c r="LOH19" s="6"/>
      <c r="LOI19" s="6"/>
      <c r="LOP19" s="6"/>
      <c r="LOQ19" s="6"/>
      <c r="LOX19" s="6"/>
      <c r="LOY19" s="6"/>
      <c r="LPF19" s="6"/>
      <c r="LPG19" s="6"/>
      <c r="LPN19" s="6"/>
      <c r="LPO19" s="6"/>
      <c r="LPV19" s="6"/>
      <c r="LPW19" s="6"/>
      <c r="LQD19" s="6"/>
      <c r="LQE19" s="6"/>
      <c r="LQL19" s="6"/>
      <c r="LQM19" s="6"/>
      <c r="LQT19" s="6"/>
      <c r="LQU19" s="6"/>
      <c r="LRB19" s="6"/>
      <c r="LRC19" s="6"/>
      <c r="LRJ19" s="6"/>
      <c r="LRK19" s="6"/>
      <c r="LRR19" s="6"/>
      <c r="LRS19" s="6"/>
      <c r="LRZ19" s="6"/>
      <c r="LSA19" s="6"/>
      <c r="LSH19" s="6"/>
      <c r="LSI19" s="6"/>
      <c r="LSP19" s="6"/>
      <c r="LSQ19" s="6"/>
      <c r="LSX19" s="6"/>
      <c r="LSY19" s="6"/>
      <c r="LTF19" s="6"/>
      <c r="LTG19" s="6"/>
      <c r="LTN19" s="6"/>
      <c r="LTO19" s="6"/>
      <c r="LTV19" s="6"/>
      <c r="LTW19" s="6"/>
      <c r="LUD19" s="6"/>
      <c r="LUE19" s="6"/>
      <c r="LUL19" s="6"/>
      <c r="LUM19" s="6"/>
      <c r="LUT19" s="6"/>
      <c r="LUU19" s="6"/>
      <c r="LVB19" s="6"/>
      <c r="LVC19" s="6"/>
      <c r="LVJ19" s="6"/>
      <c r="LVK19" s="6"/>
      <c r="LVR19" s="6"/>
      <c r="LVS19" s="6"/>
      <c r="LVZ19" s="6"/>
      <c r="LWA19" s="6"/>
      <c r="LWH19" s="6"/>
      <c r="LWI19" s="6"/>
      <c r="LWP19" s="6"/>
      <c r="LWQ19" s="6"/>
      <c r="LWX19" s="6"/>
      <c r="LWY19" s="6"/>
      <c r="LXF19" s="6"/>
      <c r="LXG19" s="6"/>
      <c r="LXN19" s="6"/>
      <c r="LXO19" s="6"/>
      <c r="LXV19" s="6"/>
      <c r="LXW19" s="6"/>
      <c r="LYD19" s="6"/>
      <c r="LYE19" s="6"/>
      <c r="LYL19" s="6"/>
      <c r="LYM19" s="6"/>
      <c r="LYT19" s="6"/>
      <c r="LYU19" s="6"/>
      <c r="LZB19" s="6"/>
      <c r="LZC19" s="6"/>
      <c r="LZJ19" s="6"/>
      <c r="LZK19" s="6"/>
      <c r="LZR19" s="6"/>
      <c r="LZS19" s="6"/>
      <c r="LZZ19" s="6"/>
      <c r="MAA19" s="6"/>
      <c r="MAH19" s="6"/>
      <c r="MAI19" s="6"/>
      <c r="MAP19" s="6"/>
      <c r="MAQ19" s="6"/>
      <c r="MAX19" s="6"/>
      <c r="MAY19" s="6"/>
      <c r="MBF19" s="6"/>
      <c r="MBG19" s="6"/>
      <c r="MBN19" s="6"/>
      <c r="MBO19" s="6"/>
      <c r="MBV19" s="6"/>
      <c r="MBW19" s="6"/>
      <c r="MCD19" s="6"/>
      <c r="MCE19" s="6"/>
      <c r="MCL19" s="6"/>
      <c r="MCM19" s="6"/>
      <c r="MCT19" s="6"/>
      <c r="MCU19" s="6"/>
      <c r="MDB19" s="6"/>
      <c r="MDC19" s="6"/>
      <c r="MDJ19" s="6"/>
      <c r="MDK19" s="6"/>
      <c r="MDR19" s="6"/>
      <c r="MDS19" s="6"/>
      <c r="MDZ19" s="6"/>
      <c r="MEA19" s="6"/>
      <c r="MEH19" s="6"/>
      <c r="MEI19" s="6"/>
      <c r="MEP19" s="6"/>
      <c r="MEQ19" s="6"/>
      <c r="MEX19" s="6"/>
      <c r="MEY19" s="6"/>
      <c r="MFF19" s="6"/>
      <c r="MFG19" s="6"/>
      <c r="MFN19" s="6"/>
      <c r="MFO19" s="6"/>
      <c r="MFV19" s="6"/>
      <c r="MFW19" s="6"/>
      <c r="MGD19" s="6"/>
      <c r="MGE19" s="6"/>
      <c r="MGL19" s="6"/>
      <c r="MGM19" s="6"/>
      <c r="MGT19" s="6"/>
      <c r="MGU19" s="6"/>
      <c r="MHB19" s="6"/>
      <c r="MHC19" s="6"/>
      <c r="MHJ19" s="6"/>
      <c r="MHK19" s="6"/>
      <c r="MHR19" s="6"/>
      <c r="MHS19" s="6"/>
      <c r="MHZ19" s="6"/>
      <c r="MIA19" s="6"/>
      <c r="MIH19" s="6"/>
      <c r="MII19" s="6"/>
      <c r="MIP19" s="6"/>
      <c r="MIQ19" s="6"/>
      <c r="MIX19" s="6"/>
      <c r="MIY19" s="6"/>
      <c r="MJF19" s="6"/>
      <c r="MJG19" s="6"/>
      <c r="MJN19" s="6"/>
      <c r="MJO19" s="6"/>
      <c r="MJV19" s="6"/>
      <c r="MJW19" s="6"/>
      <c r="MKD19" s="6"/>
      <c r="MKE19" s="6"/>
      <c r="MKL19" s="6"/>
      <c r="MKM19" s="6"/>
      <c r="MKT19" s="6"/>
      <c r="MKU19" s="6"/>
      <c r="MLB19" s="6"/>
      <c r="MLC19" s="6"/>
      <c r="MLJ19" s="6"/>
      <c r="MLK19" s="6"/>
      <c r="MLR19" s="6"/>
      <c r="MLS19" s="6"/>
      <c r="MLZ19" s="6"/>
      <c r="MMA19" s="6"/>
      <c r="MMH19" s="6"/>
      <c r="MMI19" s="6"/>
      <c r="MMP19" s="6"/>
      <c r="MMQ19" s="6"/>
      <c r="MMX19" s="6"/>
      <c r="MMY19" s="6"/>
      <c r="MNF19" s="6"/>
      <c r="MNG19" s="6"/>
      <c r="MNN19" s="6"/>
      <c r="MNO19" s="6"/>
      <c r="MNV19" s="6"/>
      <c r="MNW19" s="6"/>
      <c r="MOD19" s="6"/>
      <c r="MOE19" s="6"/>
      <c r="MOL19" s="6"/>
      <c r="MOM19" s="6"/>
      <c r="MOT19" s="6"/>
      <c r="MOU19" s="6"/>
      <c r="MPB19" s="6"/>
      <c r="MPC19" s="6"/>
      <c r="MPJ19" s="6"/>
      <c r="MPK19" s="6"/>
      <c r="MPR19" s="6"/>
      <c r="MPS19" s="6"/>
      <c r="MPZ19" s="6"/>
      <c r="MQA19" s="6"/>
      <c r="MQH19" s="6"/>
      <c r="MQI19" s="6"/>
      <c r="MQP19" s="6"/>
      <c r="MQQ19" s="6"/>
      <c r="MQX19" s="6"/>
      <c r="MQY19" s="6"/>
      <c r="MRF19" s="6"/>
      <c r="MRG19" s="6"/>
      <c r="MRN19" s="6"/>
      <c r="MRO19" s="6"/>
      <c r="MRV19" s="6"/>
      <c r="MRW19" s="6"/>
      <c r="MSD19" s="6"/>
      <c r="MSE19" s="6"/>
      <c r="MSL19" s="6"/>
      <c r="MSM19" s="6"/>
      <c r="MST19" s="6"/>
      <c r="MSU19" s="6"/>
      <c r="MTB19" s="6"/>
      <c r="MTC19" s="6"/>
      <c r="MTJ19" s="6"/>
      <c r="MTK19" s="6"/>
      <c r="MTR19" s="6"/>
      <c r="MTS19" s="6"/>
      <c r="MTZ19" s="6"/>
      <c r="MUA19" s="6"/>
      <c r="MUH19" s="6"/>
      <c r="MUI19" s="6"/>
      <c r="MUP19" s="6"/>
      <c r="MUQ19" s="6"/>
      <c r="MUX19" s="6"/>
      <c r="MUY19" s="6"/>
      <c r="MVF19" s="6"/>
      <c r="MVG19" s="6"/>
      <c r="MVN19" s="6"/>
      <c r="MVO19" s="6"/>
      <c r="MVV19" s="6"/>
      <c r="MVW19" s="6"/>
      <c r="MWD19" s="6"/>
      <c r="MWE19" s="6"/>
      <c r="MWL19" s="6"/>
      <c r="MWM19" s="6"/>
      <c r="MWT19" s="6"/>
      <c r="MWU19" s="6"/>
      <c r="MXB19" s="6"/>
      <c r="MXC19" s="6"/>
      <c r="MXJ19" s="6"/>
      <c r="MXK19" s="6"/>
      <c r="MXR19" s="6"/>
      <c r="MXS19" s="6"/>
      <c r="MXZ19" s="6"/>
      <c r="MYA19" s="6"/>
      <c r="MYH19" s="6"/>
      <c r="MYI19" s="6"/>
      <c r="MYP19" s="6"/>
      <c r="MYQ19" s="6"/>
      <c r="MYX19" s="6"/>
      <c r="MYY19" s="6"/>
      <c r="MZF19" s="6"/>
      <c r="MZG19" s="6"/>
      <c r="MZN19" s="6"/>
      <c r="MZO19" s="6"/>
      <c r="MZV19" s="6"/>
      <c r="MZW19" s="6"/>
      <c r="NAD19" s="6"/>
      <c r="NAE19" s="6"/>
      <c r="NAL19" s="6"/>
      <c r="NAM19" s="6"/>
      <c r="NAT19" s="6"/>
      <c r="NAU19" s="6"/>
      <c r="NBB19" s="6"/>
      <c r="NBC19" s="6"/>
      <c r="NBJ19" s="6"/>
      <c r="NBK19" s="6"/>
      <c r="NBR19" s="6"/>
      <c r="NBS19" s="6"/>
      <c r="NBZ19" s="6"/>
      <c r="NCA19" s="6"/>
      <c r="NCH19" s="6"/>
      <c r="NCI19" s="6"/>
      <c r="NCP19" s="6"/>
      <c r="NCQ19" s="6"/>
      <c r="NCX19" s="6"/>
      <c r="NCY19" s="6"/>
      <c r="NDF19" s="6"/>
      <c r="NDG19" s="6"/>
      <c r="NDN19" s="6"/>
      <c r="NDO19" s="6"/>
      <c r="NDV19" s="6"/>
      <c r="NDW19" s="6"/>
      <c r="NED19" s="6"/>
      <c r="NEE19" s="6"/>
      <c r="NEL19" s="6"/>
      <c r="NEM19" s="6"/>
      <c r="NET19" s="6"/>
      <c r="NEU19" s="6"/>
      <c r="NFB19" s="6"/>
      <c r="NFC19" s="6"/>
      <c r="NFJ19" s="6"/>
      <c r="NFK19" s="6"/>
      <c r="NFR19" s="6"/>
      <c r="NFS19" s="6"/>
      <c r="NFZ19" s="6"/>
      <c r="NGA19" s="6"/>
      <c r="NGH19" s="6"/>
      <c r="NGI19" s="6"/>
      <c r="NGP19" s="6"/>
      <c r="NGQ19" s="6"/>
      <c r="NGX19" s="6"/>
      <c r="NGY19" s="6"/>
      <c r="NHF19" s="6"/>
      <c r="NHG19" s="6"/>
      <c r="NHN19" s="6"/>
      <c r="NHO19" s="6"/>
      <c r="NHV19" s="6"/>
      <c r="NHW19" s="6"/>
      <c r="NID19" s="6"/>
      <c r="NIE19" s="6"/>
      <c r="NIL19" s="6"/>
      <c r="NIM19" s="6"/>
      <c r="NIT19" s="6"/>
      <c r="NIU19" s="6"/>
      <c r="NJB19" s="6"/>
      <c r="NJC19" s="6"/>
      <c r="NJJ19" s="6"/>
      <c r="NJK19" s="6"/>
      <c r="NJR19" s="6"/>
      <c r="NJS19" s="6"/>
      <c r="NJZ19" s="6"/>
      <c r="NKA19" s="6"/>
      <c r="NKH19" s="6"/>
      <c r="NKI19" s="6"/>
      <c r="NKP19" s="6"/>
      <c r="NKQ19" s="6"/>
      <c r="NKX19" s="6"/>
      <c r="NKY19" s="6"/>
      <c r="NLF19" s="6"/>
      <c r="NLG19" s="6"/>
      <c r="NLN19" s="6"/>
      <c r="NLO19" s="6"/>
      <c r="NLV19" s="6"/>
      <c r="NLW19" s="6"/>
      <c r="NMD19" s="6"/>
      <c r="NME19" s="6"/>
      <c r="NML19" s="6"/>
      <c r="NMM19" s="6"/>
      <c r="NMT19" s="6"/>
      <c r="NMU19" s="6"/>
      <c r="NNB19" s="6"/>
      <c r="NNC19" s="6"/>
      <c r="NNJ19" s="6"/>
      <c r="NNK19" s="6"/>
      <c r="NNR19" s="6"/>
      <c r="NNS19" s="6"/>
      <c r="NNZ19" s="6"/>
      <c r="NOA19" s="6"/>
      <c r="NOH19" s="6"/>
      <c r="NOI19" s="6"/>
      <c r="NOP19" s="6"/>
      <c r="NOQ19" s="6"/>
      <c r="NOX19" s="6"/>
      <c r="NOY19" s="6"/>
      <c r="NPF19" s="6"/>
      <c r="NPG19" s="6"/>
      <c r="NPN19" s="6"/>
      <c r="NPO19" s="6"/>
      <c r="NPV19" s="6"/>
      <c r="NPW19" s="6"/>
      <c r="NQD19" s="6"/>
      <c r="NQE19" s="6"/>
      <c r="NQL19" s="6"/>
      <c r="NQM19" s="6"/>
      <c r="NQT19" s="6"/>
      <c r="NQU19" s="6"/>
      <c r="NRB19" s="6"/>
      <c r="NRC19" s="6"/>
      <c r="NRJ19" s="6"/>
      <c r="NRK19" s="6"/>
      <c r="NRR19" s="6"/>
      <c r="NRS19" s="6"/>
      <c r="NRZ19" s="6"/>
      <c r="NSA19" s="6"/>
      <c r="NSH19" s="6"/>
      <c r="NSI19" s="6"/>
      <c r="NSP19" s="6"/>
      <c r="NSQ19" s="6"/>
      <c r="NSX19" s="6"/>
      <c r="NSY19" s="6"/>
      <c r="NTF19" s="6"/>
      <c r="NTG19" s="6"/>
      <c r="NTN19" s="6"/>
      <c r="NTO19" s="6"/>
      <c r="NTV19" s="6"/>
      <c r="NTW19" s="6"/>
      <c r="NUD19" s="6"/>
      <c r="NUE19" s="6"/>
      <c r="NUL19" s="6"/>
      <c r="NUM19" s="6"/>
      <c r="NUT19" s="6"/>
      <c r="NUU19" s="6"/>
      <c r="NVB19" s="6"/>
      <c r="NVC19" s="6"/>
      <c r="NVJ19" s="6"/>
      <c r="NVK19" s="6"/>
      <c r="NVR19" s="6"/>
      <c r="NVS19" s="6"/>
      <c r="NVZ19" s="6"/>
      <c r="NWA19" s="6"/>
      <c r="NWH19" s="6"/>
      <c r="NWI19" s="6"/>
      <c r="NWP19" s="6"/>
      <c r="NWQ19" s="6"/>
      <c r="NWX19" s="6"/>
      <c r="NWY19" s="6"/>
      <c r="NXF19" s="6"/>
      <c r="NXG19" s="6"/>
      <c r="NXN19" s="6"/>
      <c r="NXO19" s="6"/>
      <c r="NXV19" s="6"/>
      <c r="NXW19" s="6"/>
      <c r="NYD19" s="6"/>
      <c r="NYE19" s="6"/>
      <c r="NYL19" s="6"/>
      <c r="NYM19" s="6"/>
      <c r="NYT19" s="6"/>
      <c r="NYU19" s="6"/>
      <c r="NZB19" s="6"/>
      <c r="NZC19" s="6"/>
      <c r="NZJ19" s="6"/>
      <c r="NZK19" s="6"/>
      <c r="NZR19" s="6"/>
      <c r="NZS19" s="6"/>
      <c r="NZZ19" s="6"/>
      <c r="OAA19" s="6"/>
      <c r="OAH19" s="6"/>
      <c r="OAI19" s="6"/>
      <c r="OAP19" s="6"/>
      <c r="OAQ19" s="6"/>
      <c r="OAX19" s="6"/>
      <c r="OAY19" s="6"/>
      <c r="OBF19" s="6"/>
      <c r="OBG19" s="6"/>
      <c r="OBN19" s="6"/>
      <c r="OBO19" s="6"/>
      <c r="OBV19" s="6"/>
      <c r="OBW19" s="6"/>
      <c r="OCD19" s="6"/>
      <c r="OCE19" s="6"/>
      <c r="OCL19" s="6"/>
      <c r="OCM19" s="6"/>
      <c r="OCT19" s="6"/>
      <c r="OCU19" s="6"/>
      <c r="ODB19" s="6"/>
      <c r="ODC19" s="6"/>
      <c r="ODJ19" s="6"/>
      <c r="ODK19" s="6"/>
      <c r="ODR19" s="6"/>
      <c r="ODS19" s="6"/>
      <c r="ODZ19" s="6"/>
      <c r="OEA19" s="6"/>
      <c r="OEH19" s="6"/>
      <c r="OEI19" s="6"/>
      <c r="OEP19" s="6"/>
      <c r="OEQ19" s="6"/>
      <c r="OEX19" s="6"/>
      <c r="OEY19" s="6"/>
      <c r="OFF19" s="6"/>
      <c r="OFG19" s="6"/>
      <c r="OFN19" s="6"/>
      <c r="OFO19" s="6"/>
      <c r="OFV19" s="6"/>
      <c r="OFW19" s="6"/>
      <c r="OGD19" s="6"/>
      <c r="OGE19" s="6"/>
      <c r="OGL19" s="6"/>
      <c r="OGM19" s="6"/>
      <c r="OGT19" s="6"/>
      <c r="OGU19" s="6"/>
      <c r="OHB19" s="6"/>
      <c r="OHC19" s="6"/>
      <c r="OHJ19" s="6"/>
      <c r="OHK19" s="6"/>
      <c r="OHR19" s="6"/>
      <c r="OHS19" s="6"/>
      <c r="OHZ19" s="6"/>
      <c r="OIA19" s="6"/>
      <c r="OIH19" s="6"/>
      <c r="OII19" s="6"/>
      <c r="OIP19" s="6"/>
      <c r="OIQ19" s="6"/>
      <c r="OIX19" s="6"/>
      <c r="OIY19" s="6"/>
      <c r="OJF19" s="6"/>
      <c r="OJG19" s="6"/>
      <c r="OJN19" s="6"/>
      <c r="OJO19" s="6"/>
      <c r="OJV19" s="6"/>
      <c r="OJW19" s="6"/>
      <c r="OKD19" s="6"/>
      <c r="OKE19" s="6"/>
      <c r="OKL19" s="6"/>
      <c r="OKM19" s="6"/>
      <c r="OKT19" s="6"/>
      <c r="OKU19" s="6"/>
      <c r="OLB19" s="6"/>
      <c r="OLC19" s="6"/>
      <c r="OLJ19" s="6"/>
      <c r="OLK19" s="6"/>
      <c r="OLR19" s="6"/>
      <c r="OLS19" s="6"/>
      <c r="OLZ19" s="6"/>
      <c r="OMA19" s="6"/>
      <c r="OMH19" s="6"/>
      <c r="OMI19" s="6"/>
      <c r="OMP19" s="6"/>
      <c r="OMQ19" s="6"/>
      <c r="OMX19" s="6"/>
      <c r="OMY19" s="6"/>
      <c r="ONF19" s="6"/>
      <c r="ONG19" s="6"/>
      <c r="ONN19" s="6"/>
      <c r="ONO19" s="6"/>
      <c r="ONV19" s="6"/>
      <c r="ONW19" s="6"/>
      <c r="OOD19" s="6"/>
      <c r="OOE19" s="6"/>
      <c r="OOL19" s="6"/>
      <c r="OOM19" s="6"/>
      <c r="OOT19" s="6"/>
      <c r="OOU19" s="6"/>
      <c r="OPB19" s="6"/>
      <c r="OPC19" s="6"/>
      <c r="OPJ19" s="6"/>
      <c r="OPK19" s="6"/>
      <c r="OPR19" s="6"/>
      <c r="OPS19" s="6"/>
      <c r="OPZ19" s="6"/>
      <c r="OQA19" s="6"/>
      <c r="OQH19" s="6"/>
      <c r="OQI19" s="6"/>
      <c r="OQP19" s="6"/>
      <c r="OQQ19" s="6"/>
      <c r="OQX19" s="6"/>
      <c r="OQY19" s="6"/>
      <c r="ORF19" s="6"/>
      <c r="ORG19" s="6"/>
      <c r="ORN19" s="6"/>
      <c r="ORO19" s="6"/>
      <c r="ORV19" s="6"/>
      <c r="ORW19" s="6"/>
      <c r="OSD19" s="6"/>
      <c r="OSE19" s="6"/>
      <c r="OSL19" s="6"/>
      <c r="OSM19" s="6"/>
      <c r="OST19" s="6"/>
      <c r="OSU19" s="6"/>
      <c r="OTB19" s="6"/>
      <c r="OTC19" s="6"/>
      <c r="OTJ19" s="6"/>
      <c r="OTK19" s="6"/>
      <c r="OTR19" s="6"/>
      <c r="OTS19" s="6"/>
      <c r="OTZ19" s="6"/>
      <c r="OUA19" s="6"/>
      <c r="OUH19" s="6"/>
      <c r="OUI19" s="6"/>
      <c r="OUP19" s="6"/>
      <c r="OUQ19" s="6"/>
      <c r="OUX19" s="6"/>
      <c r="OUY19" s="6"/>
      <c r="OVF19" s="6"/>
      <c r="OVG19" s="6"/>
      <c r="OVN19" s="6"/>
      <c r="OVO19" s="6"/>
      <c r="OVV19" s="6"/>
      <c r="OVW19" s="6"/>
      <c r="OWD19" s="6"/>
      <c r="OWE19" s="6"/>
      <c r="OWL19" s="6"/>
      <c r="OWM19" s="6"/>
      <c r="OWT19" s="6"/>
      <c r="OWU19" s="6"/>
      <c r="OXB19" s="6"/>
      <c r="OXC19" s="6"/>
      <c r="OXJ19" s="6"/>
      <c r="OXK19" s="6"/>
      <c r="OXR19" s="6"/>
      <c r="OXS19" s="6"/>
      <c r="OXZ19" s="6"/>
      <c r="OYA19" s="6"/>
      <c r="OYH19" s="6"/>
      <c r="OYI19" s="6"/>
      <c r="OYP19" s="6"/>
      <c r="OYQ19" s="6"/>
      <c r="OYX19" s="6"/>
      <c r="OYY19" s="6"/>
      <c r="OZF19" s="6"/>
      <c r="OZG19" s="6"/>
      <c r="OZN19" s="6"/>
      <c r="OZO19" s="6"/>
      <c r="OZV19" s="6"/>
      <c r="OZW19" s="6"/>
      <c r="PAD19" s="6"/>
      <c r="PAE19" s="6"/>
      <c r="PAL19" s="6"/>
      <c r="PAM19" s="6"/>
      <c r="PAT19" s="6"/>
      <c r="PAU19" s="6"/>
      <c r="PBB19" s="6"/>
      <c r="PBC19" s="6"/>
      <c r="PBJ19" s="6"/>
      <c r="PBK19" s="6"/>
      <c r="PBR19" s="6"/>
      <c r="PBS19" s="6"/>
      <c r="PBZ19" s="6"/>
      <c r="PCA19" s="6"/>
      <c r="PCH19" s="6"/>
      <c r="PCI19" s="6"/>
      <c r="PCP19" s="6"/>
      <c r="PCQ19" s="6"/>
      <c r="PCX19" s="6"/>
      <c r="PCY19" s="6"/>
      <c r="PDF19" s="6"/>
      <c r="PDG19" s="6"/>
      <c r="PDN19" s="6"/>
      <c r="PDO19" s="6"/>
      <c r="PDV19" s="6"/>
      <c r="PDW19" s="6"/>
      <c r="PED19" s="6"/>
      <c r="PEE19" s="6"/>
      <c r="PEL19" s="6"/>
      <c r="PEM19" s="6"/>
      <c r="PET19" s="6"/>
      <c r="PEU19" s="6"/>
      <c r="PFB19" s="6"/>
      <c r="PFC19" s="6"/>
      <c r="PFJ19" s="6"/>
      <c r="PFK19" s="6"/>
      <c r="PFR19" s="6"/>
      <c r="PFS19" s="6"/>
      <c r="PFZ19" s="6"/>
      <c r="PGA19" s="6"/>
      <c r="PGH19" s="6"/>
      <c r="PGI19" s="6"/>
      <c r="PGP19" s="6"/>
      <c r="PGQ19" s="6"/>
      <c r="PGX19" s="6"/>
      <c r="PGY19" s="6"/>
      <c r="PHF19" s="6"/>
      <c r="PHG19" s="6"/>
      <c r="PHN19" s="6"/>
      <c r="PHO19" s="6"/>
      <c r="PHV19" s="6"/>
      <c r="PHW19" s="6"/>
      <c r="PID19" s="6"/>
      <c r="PIE19" s="6"/>
      <c r="PIL19" s="6"/>
      <c r="PIM19" s="6"/>
      <c r="PIT19" s="6"/>
      <c r="PIU19" s="6"/>
      <c r="PJB19" s="6"/>
      <c r="PJC19" s="6"/>
      <c r="PJJ19" s="6"/>
      <c r="PJK19" s="6"/>
      <c r="PJR19" s="6"/>
      <c r="PJS19" s="6"/>
      <c r="PJZ19" s="6"/>
      <c r="PKA19" s="6"/>
      <c r="PKH19" s="6"/>
      <c r="PKI19" s="6"/>
      <c r="PKP19" s="6"/>
      <c r="PKQ19" s="6"/>
      <c r="PKX19" s="6"/>
      <c r="PKY19" s="6"/>
      <c r="PLF19" s="6"/>
      <c r="PLG19" s="6"/>
      <c r="PLN19" s="6"/>
      <c r="PLO19" s="6"/>
      <c r="PLV19" s="6"/>
      <c r="PLW19" s="6"/>
      <c r="PMD19" s="6"/>
      <c r="PME19" s="6"/>
      <c r="PML19" s="6"/>
      <c r="PMM19" s="6"/>
      <c r="PMT19" s="6"/>
      <c r="PMU19" s="6"/>
      <c r="PNB19" s="6"/>
      <c r="PNC19" s="6"/>
      <c r="PNJ19" s="6"/>
      <c r="PNK19" s="6"/>
      <c r="PNR19" s="6"/>
      <c r="PNS19" s="6"/>
      <c r="PNZ19" s="6"/>
      <c r="POA19" s="6"/>
      <c r="POH19" s="6"/>
      <c r="POI19" s="6"/>
      <c r="POP19" s="6"/>
      <c r="POQ19" s="6"/>
      <c r="POX19" s="6"/>
      <c r="POY19" s="6"/>
      <c r="PPF19" s="6"/>
      <c r="PPG19" s="6"/>
      <c r="PPN19" s="6"/>
      <c r="PPO19" s="6"/>
      <c r="PPV19" s="6"/>
      <c r="PPW19" s="6"/>
      <c r="PQD19" s="6"/>
      <c r="PQE19" s="6"/>
      <c r="PQL19" s="6"/>
      <c r="PQM19" s="6"/>
      <c r="PQT19" s="6"/>
      <c r="PQU19" s="6"/>
      <c r="PRB19" s="6"/>
      <c r="PRC19" s="6"/>
      <c r="PRJ19" s="6"/>
      <c r="PRK19" s="6"/>
      <c r="PRR19" s="6"/>
      <c r="PRS19" s="6"/>
      <c r="PRZ19" s="6"/>
      <c r="PSA19" s="6"/>
      <c r="PSH19" s="6"/>
      <c r="PSI19" s="6"/>
      <c r="PSP19" s="6"/>
      <c r="PSQ19" s="6"/>
      <c r="PSX19" s="6"/>
      <c r="PSY19" s="6"/>
      <c r="PTF19" s="6"/>
      <c r="PTG19" s="6"/>
      <c r="PTN19" s="6"/>
      <c r="PTO19" s="6"/>
      <c r="PTV19" s="6"/>
      <c r="PTW19" s="6"/>
      <c r="PUD19" s="6"/>
      <c r="PUE19" s="6"/>
      <c r="PUL19" s="6"/>
      <c r="PUM19" s="6"/>
      <c r="PUT19" s="6"/>
      <c r="PUU19" s="6"/>
      <c r="PVB19" s="6"/>
      <c r="PVC19" s="6"/>
      <c r="PVJ19" s="6"/>
      <c r="PVK19" s="6"/>
      <c r="PVR19" s="6"/>
      <c r="PVS19" s="6"/>
      <c r="PVZ19" s="6"/>
      <c r="PWA19" s="6"/>
      <c r="PWH19" s="6"/>
      <c r="PWI19" s="6"/>
      <c r="PWP19" s="6"/>
      <c r="PWQ19" s="6"/>
      <c r="PWX19" s="6"/>
      <c r="PWY19" s="6"/>
      <c r="PXF19" s="6"/>
      <c r="PXG19" s="6"/>
      <c r="PXN19" s="6"/>
      <c r="PXO19" s="6"/>
      <c r="PXV19" s="6"/>
      <c r="PXW19" s="6"/>
      <c r="PYD19" s="6"/>
      <c r="PYE19" s="6"/>
      <c r="PYL19" s="6"/>
      <c r="PYM19" s="6"/>
      <c r="PYT19" s="6"/>
      <c r="PYU19" s="6"/>
      <c r="PZB19" s="6"/>
      <c r="PZC19" s="6"/>
      <c r="PZJ19" s="6"/>
      <c r="PZK19" s="6"/>
      <c r="PZR19" s="6"/>
      <c r="PZS19" s="6"/>
      <c r="PZZ19" s="6"/>
      <c r="QAA19" s="6"/>
      <c r="QAH19" s="6"/>
      <c r="QAI19" s="6"/>
      <c r="QAP19" s="6"/>
      <c r="QAQ19" s="6"/>
      <c r="QAX19" s="6"/>
      <c r="QAY19" s="6"/>
      <c r="QBF19" s="6"/>
      <c r="QBG19" s="6"/>
      <c r="QBN19" s="6"/>
      <c r="QBO19" s="6"/>
      <c r="QBV19" s="6"/>
      <c r="QBW19" s="6"/>
      <c r="QCD19" s="6"/>
      <c r="QCE19" s="6"/>
      <c r="QCL19" s="6"/>
      <c r="QCM19" s="6"/>
      <c r="QCT19" s="6"/>
      <c r="QCU19" s="6"/>
      <c r="QDB19" s="6"/>
      <c r="QDC19" s="6"/>
      <c r="QDJ19" s="6"/>
      <c r="QDK19" s="6"/>
      <c r="QDR19" s="6"/>
      <c r="QDS19" s="6"/>
      <c r="QDZ19" s="6"/>
      <c r="QEA19" s="6"/>
      <c r="QEH19" s="6"/>
      <c r="QEI19" s="6"/>
      <c r="QEP19" s="6"/>
      <c r="QEQ19" s="6"/>
      <c r="QEX19" s="6"/>
      <c r="QEY19" s="6"/>
      <c r="QFF19" s="6"/>
      <c r="QFG19" s="6"/>
      <c r="QFN19" s="6"/>
      <c r="QFO19" s="6"/>
      <c r="QFV19" s="6"/>
      <c r="QFW19" s="6"/>
      <c r="QGD19" s="6"/>
      <c r="QGE19" s="6"/>
      <c r="QGL19" s="6"/>
      <c r="QGM19" s="6"/>
      <c r="QGT19" s="6"/>
      <c r="QGU19" s="6"/>
      <c r="QHB19" s="6"/>
      <c r="QHC19" s="6"/>
      <c r="QHJ19" s="6"/>
      <c r="QHK19" s="6"/>
      <c r="QHR19" s="6"/>
      <c r="QHS19" s="6"/>
      <c r="QHZ19" s="6"/>
      <c r="QIA19" s="6"/>
      <c r="QIH19" s="6"/>
      <c r="QII19" s="6"/>
      <c r="QIP19" s="6"/>
      <c r="QIQ19" s="6"/>
      <c r="QIX19" s="6"/>
      <c r="QIY19" s="6"/>
      <c r="QJF19" s="6"/>
      <c r="QJG19" s="6"/>
      <c r="QJN19" s="6"/>
      <c r="QJO19" s="6"/>
      <c r="QJV19" s="6"/>
      <c r="QJW19" s="6"/>
      <c r="QKD19" s="6"/>
      <c r="QKE19" s="6"/>
      <c r="QKL19" s="6"/>
      <c r="QKM19" s="6"/>
      <c r="QKT19" s="6"/>
      <c r="QKU19" s="6"/>
      <c r="QLB19" s="6"/>
      <c r="QLC19" s="6"/>
      <c r="QLJ19" s="6"/>
      <c r="QLK19" s="6"/>
      <c r="QLR19" s="6"/>
      <c r="QLS19" s="6"/>
      <c r="QLZ19" s="6"/>
      <c r="QMA19" s="6"/>
      <c r="QMH19" s="6"/>
      <c r="QMI19" s="6"/>
      <c r="QMP19" s="6"/>
      <c r="QMQ19" s="6"/>
      <c r="QMX19" s="6"/>
      <c r="QMY19" s="6"/>
      <c r="QNF19" s="6"/>
      <c r="QNG19" s="6"/>
      <c r="QNN19" s="6"/>
      <c r="QNO19" s="6"/>
      <c r="QNV19" s="6"/>
      <c r="QNW19" s="6"/>
      <c r="QOD19" s="6"/>
      <c r="QOE19" s="6"/>
      <c r="QOL19" s="6"/>
      <c r="QOM19" s="6"/>
      <c r="QOT19" s="6"/>
      <c r="QOU19" s="6"/>
      <c r="QPB19" s="6"/>
      <c r="QPC19" s="6"/>
      <c r="QPJ19" s="6"/>
      <c r="QPK19" s="6"/>
      <c r="QPR19" s="6"/>
      <c r="QPS19" s="6"/>
      <c r="QPZ19" s="6"/>
      <c r="QQA19" s="6"/>
      <c r="QQH19" s="6"/>
      <c r="QQI19" s="6"/>
      <c r="QQP19" s="6"/>
      <c r="QQQ19" s="6"/>
      <c r="QQX19" s="6"/>
      <c r="QQY19" s="6"/>
      <c r="QRF19" s="6"/>
      <c r="QRG19" s="6"/>
      <c r="QRN19" s="6"/>
      <c r="QRO19" s="6"/>
      <c r="QRV19" s="6"/>
      <c r="QRW19" s="6"/>
      <c r="QSD19" s="6"/>
      <c r="QSE19" s="6"/>
      <c r="QSL19" s="6"/>
      <c r="QSM19" s="6"/>
      <c r="QST19" s="6"/>
      <c r="QSU19" s="6"/>
      <c r="QTB19" s="6"/>
      <c r="QTC19" s="6"/>
      <c r="QTJ19" s="6"/>
      <c r="QTK19" s="6"/>
      <c r="QTR19" s="6"/>
      <c r="QTS19" s="6"/>
      <c r="QTZ19" s="6"/>
      <c r="QUA19" s="6"/>
      <c r="QUH19" s="6"/>
      <c r="QUI19" s="6"/>
      <c r="QUP19" s="6"/>
      <c r="QUQ19" s="6"/>
      <c r="QUX19" s="6"/>
      <c r="QUY19" s="6"/>
      <c r="QVF19" s="6"/>
      <c r="QVG19" s="6"/>
      <c r="QVN19" s="6"/>
      <c r="QVO19" s="6"/>
      <c r="QVV19" s="6"/>
      <c r="QVW19" s="6"/>
      <c r="QWD19" s="6"/>
      <c r="QWE19" s="6"/>
      <c r="QWL19" s="6"/>
      <c r="QWM19" s="6"/>
      <c r="QWT19" s="6"/>
      <c r="QWU19" s="6"/>
      <c r="QXB19" s="6"/>
      <c r="QXC19" s="6"/>
      <c r="QXJ19" s="6"/>
      <c r="QXK19" s="6"/>
      <c r="QXR19" s="6"/>
      <c r="QXS19" s="6"/>
      <c r="QXZ19" s="6"/>
      <c r="QYA19" s="6"/>
      <c r="QYH19" s="6"/>
      <c r="QYI19" s="6"/>
      <c r="QYP19" s="6"/>
      <c r="QYQ19" s="6"/>
      <c r="QYX19" s="6"/>
      <c r="QYY19" s="6"/>
      <c r="QZF19" s="6"/>
      <c r="QZG19" s="6"/>
      <c r="QZN19" s="6"/>
      <c r="QZO19" s="6"/>
      <c r="QZV19" s="6"/>
      <c r="QZW19" s="6"/>
      <c r="RAD19" s="6"/>
      <c r="RAE19" s="6"/>
      <c r="RAL19" s="6"/>
      <c r="RAM19" s="6"/>
      <c r="RAT19" s="6"/>
      <c r="RAU19" s="6"/>
      <c r="RBB19" s="6"/>
      <c r="RBC19" s="6"/>
      <c r="RBJ19" s="6"/>
      <c r="RBK19" s="6"/>
      <c r="RBR19" s="6"/>
      <c r="RBS19" s="6"/>
      <c r="RBZ19" s="6"/>
      <c r="RCA19" s="6"/>
      <c r="RCH19" s="6"/>
      <c r="RCI19" s="6"/>
      <c r="RCP19" s="6"/>
      <c r="RCQ19" s="6"/>
      <c r="RCX19" s="6"/>
      <c r="RCY19" s="6"/>
      <c r="RDF19" s="6"/>
      <c r="RDG19" s="6"/>
      <c r="RDN19" s="6"/>
      <c r="RDO19" s="6"/>
      <c r="RDV19" s="6"/>
      <c r="RDW19" s="6"/>
      <c r="RED19" s="6"/>
      <c r="REE19" s="6"/>
      <c r="REL19" s="6"/>
      <c r="REM19" s="6"/>
      <c r="RET19" s="6"/>
      <c r="REU19" s="6"/>
      <c r="RFB19" s="6"/>
      <c r="RFC19" s="6"/>
      <c r="RFJ19" s="6"/>
      <c r="RFK19" s="6"/>
      <c r="RFR19" s="6"/>
      <c r="RFS19" s="6"/>
      <c r="RFZ19" s="6"/>
      <c r="RGA19" s="6"/>
      <c r="RGH19" s="6"/>
      <c r="RGI19" s="6"/>
      <c r="RGP19" s="6"/>
      <c r="RGQ19" s="6"/>
      <c r="RGX19" s="6"/>
      <c r="RGY19" s="6"/>
      <c r="RHF19" s="6"/>
      <c r="RHG19" s="6"/>
      <c r="RHN19" s="6"/>
      <c r="RHO19" s="6"/>
      <c r="RHV19" s="6"/>
      <c r="RHW19" s="6"/>
      <c r="RID19" s="6"/>
      <c r="RIE19" s="6"/>
      <c r="RIL19" s="6"/>
      <c r="RIM19" s="6"/>
      <c r="RIT19" s="6"/>
      <c r="RIU19" s="6"/>
      <c r="RJB19" s="6"/>
      <c r="RJC19" s="6"/>
      <c r="RJJ19" s="6"/>
      <c r="RJK19" s="6"/>
      <c r="RJR19" s="6"/>
      <c r="RJS19" s="6"/>
      <c r="RJZ19" s="6"/>
      <c r="RKA19" s="6"/>
      <c r="RKH19" s="6"/>
      <c r="RKI19" s="6"/>
      <c r="RKP19" s="6"/>
      <c r="RKQ19" s="6"/>
      <c r="RKX19" s="6"/>
      <c r="RKY19" s="6"/>
      <c r="RLF19" s="6"/>
      <c r="RLG19" s="6"/>
      <c r="RLN19" s="6"/>
      <c r="RLO19" s="6"/>
      <c r="RLV19" s="6"/>
      <c r="RLW19" s="6"/>
      <c r="RMD19" s="6"/>
      <c r="RME19" s="6"/>
      <c r="RML19" s="6"/>
      <c r="RMM19" s="6"/>
      <c r="RMT19" s="6"/>
      <c r="RMU19" s="6"/>
      <c r="RNB19" s="6"/>
      <c r="RNC19" s="6"/>
      <c r="RNJ19" s="6"/>
      <c r="RNK19" s="6"/>
      <c r="RNR19" s="6"/>
      <c r="RNS19" s="6"/>
      <c r="RNZ19" s="6"/>
      <c r="ROA19" s="6"/>
      <c r="ROH19" s="6"/>
      <c r="ROI19" s="6"/>
      <c r="ROP19" s="6"/>
      <c r="ROQ19" s="6"/>
      <c r="ROX19" s="6"/>
      <c r="ROY19" s="6"/>
      <c r="RPF19" s="6"/>
      <c r="RPG19" s="6"/>
      <c r="RPN19" s="6"/>
      <c r="RPO19" s="6"/>
      <c r="RPV19" s="6"/>
      <c r="RPW19" s="6"/>
      <c r="RQD19" s="6"/>
      <c r="RQE19" s="6"/>
      <c r="RQL19" s="6"/>
      <c r="RQM19" s="6"/>
      <c r="RQT19" s="6"/>
      <c r="RQU19" s="6"/>
      <c r="RRB19" s="6"/>
      <c r="RRC19" s="6"/>
      <c r="RRJ19" s="6"/>
      <c r="RRK19" s="6"/>
      <c r="RRR19" s="6"/>
      <c r="RRS19" s="6"/>
      <c r="RRZ19" s="6"/>
      <c r="RSA19" s="6"/>
      <c r="RSH19" s="6"/>
      <c r="RSI19" s="6"/>
      <c r="RSP19" s="6"/>
      <c r="RSQ19" s="6"/>
      <c r="RSX19" s="6"/>
      <c r="RSY19" s="6"/>
      <c r="RTF19" s="6"/>
      <c r="RTG19" s="6"/>
      <c r="RTN19" s="6"/>
      <c r="RTO19" s="6"/>
      <c r="RTV19" s="6"/>
      <c r="RTW19" s="6"/>
      <c r="RUD19" s="6"/>
      <c r="RUE19" s="6"/>
      <c r="RUL19" s="6"/>
      <c r="RUM19" s="6"/>
      <c r="RUT19" s="6"/>
      <c r="RUU19" s="6"/>
      <c r="RVB19" s="6"/>
      <c r="RVC19" s="6"/>
      <c r="RVJ19" s="6"/>
      <c r="RVK19" s="6"/>
      <c r="RVR19" s="6"/>
      <c r="RVS19" s="6"/>
      <c r="RVZ19" s="6"/>
      <c r="RWA19" s="6"/>
      <c r="RWH19" s="6"/>
      <c r="RWI19" s="6"/>
      <c r="RWP19" s="6"/>
      <c r="RWQ19" s="6"/>
      <c r="RWX19" s="6"/>
      <c r="RWY19" s="6"/>
      <c r="RXF19" s="6"/>
      <c r="RXG19" s="6"/>
      <c r="RXN19" s="6"/>
      <c r="RXO19" s="6"/>
      <c r="RXV19" s="6"/>
      <c r="RXW19" s="6"/>
      <c r="RYD19" s="6"/>
      <c r="RYE19" s="6"/>
      <c r="RYL19" s="6"/>
      <c r="RYM19" s="6"/>
      <c r="RYT19" s="6"/>
      <c r="RYU19" s="6"/>
      <c r="RZB19" s="6"/>
      <c r="RZC19" s="6"/>
      <c r="RZJ19" s="6"/>
      <c r="RZK19" s="6"/>
      <c r="RZR19" s="6"/>
      <c r="RZS19" s="6"/>
      <c r="RZZ19" s="6"/>
      <c r="SAA19" s="6"/>
      <c r="SAH19" s="6"/>
      <c r="SAI19" s="6"/>
      <c r="SAP19" s="6"/>
      <c r="SAQ19" s="6"/>
      <c r="SAX19" s="6"/>
      <c r="SAY19" s="6"/>
      <c r="SBF19" s="6"/>
      <c r="SBG19" s="6"/>
      <c r="SBN19" s="6"/>
      <c r="SBO19" s="6"/>
      <c r="SBV19" s="6"/>
      <c r="SBW19" s="6"/>
      <c r="SCD19" s="6"/>
      <c r="SCE19" s="6"/>
      <c r="SCL19" s="6"/>
      <c r="SCM19" s="6"/>
      <c r="SCT19" s="6"/>
      <c r="SCU19" s="6"/>
      <c r="SDB19" s="6"/>
      <c r="SDC19" s="6"/>
      <c r="SDJ19" s="6"/>
      <c r="SDK19" s="6"/>
      <c r="SDR19" s="6"/>
      <c r="SDS19" s="6"/>
      <c r="SDZ19" s="6"/>
      <c r="SEA19" s="6"/>
      <c r="SEH19" s="6"/>
      <c r="SEI19" s="6"/>
      <c r="SEP19" s="6"/>
      <c r="SEQ19" s="6"/>
      <c r="SEX19" s="6"/>
      <c r="SEY19" s="6"/>
      <c r="SFF19" s="6"/>
      <c r="SFG19" s="6"/>
      <c r="SFN19" s="6"/>
      <c r="SFO19" s="6"/>
      <c r="SFV19" s="6"/>
      <c r="SFW19" s="6"/>
      <c r="SGD19" s="6"/>
      <c r="SGE19" s="6"/>
      <c r="SGL19" s="6"/>
      <c r="SGM19" s="6"/>
      <c r="SGT19" s="6"/>
      <c r="SGU19" s="6"/>
      <c r="SHB19" s="6"/>
      <c r="SHC19" s="6"/>
      <c r="SHJ19" s="6"/>
      <c r="SHK19" s="6"/>
      <c r="SHR19" s="6"/>
      <c r="SHS19" s="6"/>
      <c r="SHZ19" s="6"/>
      <c r="SIA19" s="6"/>
      <c r="SIH19" s="6"/>
      <c r="SII19" s="6"/>
      <c r="SIP19" s="6"/>
      <c r="SIQ19" s="6"/>
      <c r="SIX19" s="6"/>
      <c r="SIY19" s="6"/>
      <c r="SJF19" s="6"/>
      <c r="SJG19" s="6"/>
      <c r="SJN19" s="6"/>
      <c r="SJO19" s="6"/>
      <c r="SJV19" s="6"/>
      <c r="SJW19" s="6"/>
      <c r="SKD19" s="6"/>
      <c r="SKE19" s="6"/>
      <c r="SKL19" s="6"/>
      <c r="SKM19" s="6"/>
      <c r="SKT19" s="6"/>
      <c r="SKU19" s="6"/>
      <c r="SLB19" s="6"/>
      <c r="SLC19" s="6"/>
      <c r="SLJ19" s="6"/>
      <c r="SLK19" s="6"/>
      <c r="SLR19" s="6"/>
      <c r="SLS19" s="6"/>
      <c r="SLZ19" s="6"/>
      <c r="SMA19" s="6"/>
      <c r="SMH19" s="6"/>
      <c r="SMI19" s="6"/>
      <c r="SMP19" s="6"/>
      <c r="SMQ19" s="6"/>
      <c r="SMX19" s="6"/>
      <c r="SMY19" s="6"/>
      <c r="SNF19" s="6"/>
      <c r="SNG19" s="6"/>
      <c r="SNN19" s="6"/>
      <c r="SNO19" s="6"/>
      <c r="SNV19" s="6"/>
      <c r="SNW19" s="6"/>
      <c r="SOD19" s="6"/>
      <c r="SOE19" s="6"/>
      <c r="SOL19" s="6"/>
      <c r="SOM19" s="6"/>
      <c r="SOT19" s="6"/>
      <c r="SOU19" s="6"/>
      <c r="SPB19" s="6"/>
      <c r="SPC19" s="6"/>
      <c r="SPJ19" s="6"/>
      <c r="SPK19" s="6"/>
      <c r="SPR19" s="6"/>
      <c r="SPS19" s="6"/>
      <c r="SPZ19" s="6"/>
      <c r="SQA19" s="6"/>
      <c r="SQH19" s="6"/>
      <c r="SQI19" s="6"/>
      <c r="SQP19" s="6"/>
      <c r="SQQ19" s="6"/>
      <c r="SQX19" s="6"/>
      <c r="SQY19" s="6"/>
      <c r="SRF19" s="6"/>
      <c r="SRG19" s="6"/>
      <c r="SRN19" s="6"/>
      <c r="SRO19" s="6"/>
      <c r="SRV19" s="6"/>
      <c r="SRW19" s="6"/>
      <c r="SSD19" s="6"/>
      <c r="SSE19" s="6"/>
      <c r="SSL19" s="6"/>
      <c r="SSM19" s="6"/>
      <c r="SST19" s="6"/>
      <c r="SSU19" s="6"/>
      <c r="STB19" s="6"/>
      <c r="STC19" s="6"/>
      <c r="STJ19" s="6"/>
      <c r="STK19" s="6"/>
      <c r="STR19" s="6"/>
      <c r="STS19" s="6"/>
      <c r="STZ19" s="6"/>
      <c r="SUA19" s="6"/>
      <c r="SUH19" s="6"/>
      <c r="SUI19" s="6"/>
      <c r="SUP19" s="6"/>
      <c r="SUQ19" s="6"/>
      <c r="SUX19" s="6"/>
      <c r="SUY19" s="6"/>
      <c r="SVF19" s="6"/>
      <c r="SVG19" s="6"/>
      <c r="SVN19" s="6"/>
      <c r="SVO19" s="6"/>
      <c r="SVV19" s="6"/>
      <c r="SVW19" s="6"/>
      <c r="SWD19" s="6"/>
      <c r="SWE19" s="6"/>
      <c r="SWL19" s="6"/>
      <c r="SWM19" s="6"/>
      <c r="SWT19" s="6"/>
      <c r="SWU19" s="6"/>
      <c r="SXB19" s="6"/>
      <c r="SXC19" s="6"/>
      <c r="SXJ19" s="6"/>
      <c r="SXK19" s="6"/>
      <c r="SXR19" s="6"/>
      <c r="SXS19" s="6"/>
      <c r="SXZ19" s="6"/>
      <c r="SYA19" s="6"/>
      <c r="SYH19" s="6"/>
      <c r="SYI19" s="6"/>
      <c r="SYP19" s="6"/>
      <c r="SYQ19" s="6"/>
      <c r="SYX19" s="6"/>
      <c r="SYY19" s="6"/>
      <c r="SZF19" s="6"/>
      <c r="SZG19" s="6"/>
      <c r="SZN19" s="6"/>
      <c r="SZO19" s="6"/>
      <c r="SZV19" s="6"/>
      <c r="SZW19" s="6"/>
      <c r="TAD19" s="6"/>
      <c r="TAE19" s="6"/>
      <c r="TAL19" s="6"/>
      <c r="TAM19" s="6"/>
      <c r="TAT19" s="6"/>
      <c r="TAU19" s="6"/>
      <c r="TBB19" s="6"/>
      <c r="TBC19" s="6"/>
      <c r="TBJ19" s="6"/>
      <c r="TBK19" s="6"/>
      <c r="TBR19" s="6"/>
      <c r="TBS19" s="6"/>
      <c r="TBZ19" s="6"/>
      <c r="TCA19" s="6"/>
      <c r="TCH19" s="6"/>
      <c r="TCI19" s="6"/>
      <c r="TCP19" s="6"/>
      <c r="TCQ19" s="6"/>
      <c r="TCX19" s="6"/>
      <c r="TCY19" s="6"/>
      <c r="TDF19" s="6"/>
      <c r="TDG19" s="6"/>
      <c r="TDN19" s="6"/>
      <c r="TDO19" s="6"/>
      <c r="TDV19" s="6"/>
      <c r="TDW19" s="6"/>
      <c r="TED19" s="6"/>
      <c r="TEE19" s="6"/>
      <c r="TEL19" s="6"/>
      <c r="TEM19" s="6"/>
      <c r="TET19" s="6"/>
      <c r="TEU19" s="6"/>
      <c r="TFB19" s="6"/>
      <c r="TFC19" s="6"/>
      <c r="TFJ19" s="6"/>
      <c r="TFK19" s="6"/>
      <c r="TFR19" s="6"/>
      <c r="TFS19" s="6"/>
      <c r="TFZ19" s="6"/>
      <c r="TGA19" s="6"/>
      <c r="TGH19" s="6"/>
      <c r="TGI19" s="6"/>
      <c r="TGP19" s="6"/>
      <c r="TGQ19" s="6"/>
      <c r="TGX19" s="6"/>
      <c r="TGY19" s="6"/>
      <c r="THF19" s="6"/>
      <c r="THG19" s="6"/>
      <c r="THN19" s="6"/>
      <c r="THO19" s="6"/>
      <c r="THV19" s="6"/>
      <c r="THW19" s="6"/>
      <c r="TID19" s="6"/>
      <c r="TIE19" s="6"/>
      <c r="TIL19" s="6"/>
      <c r="TIM19" s="6"/>
      <c r="TIT19" s="6"/>
      <c r="TIU19" s="6"/>
      <c r="TJB19" s="6"/>
      <c r="TJC19" s="6"/>
      <c r="TJJ19" s="6"/>
      <c r="TJK19" s="6"/>
      <c r="TJR19" s="6"/>
      <c r="TJS19" s="6"/>
      <c r="TJZ19" s="6"/>
      <c r="TKA19" s="6"/>
      <c r="TKH19" s="6"/>
      <c r="TKI19" s="6"/>
      <c r="TKP19" s="6"/>
      <c r="TKQ19" s="6"/>
      <c r="TKX19" s="6"/>
      <c r="TKY19" s="6"/>
      <c r="TLF19" s="6"/>
      <c r="TLG19" s="6"/>
      <c r="TLN19" s="6"/>
      <c r="TLO19" s="6"/>
      <c r="TLV19" s="6"/>
      <c r="TLW19" s="6"/>
      <c r="TMD19" s="6"/>
      <c r="TME19" s="6"/>
      <c r="TML19" s="6"/>
      <c r="TMM19" s="6"/>
      <c r="TMT19" s="6"/>
      <c r="TMU19" s="6"/>
      <c r="TNB19" s="6"/>
      <c r="TNC19" s="6"/>
      <c r="TNJ19" s="6"/>
      <c r="TNK19" s="6"/>
      <c r="TNR19" s="6"/>
      <c r="TNS19" s="6"/>
      <c r="TNZ19" s="6"/>
      <c r="TOA19" s="6"/>
      <c r="TOH19" s="6"/>
      <c r="TOI19" s="6"/>
      <c r="TOP19" s="6"/>
      <c r="TOQ19" s="6"/>
      <c r="TOX19" s="6"/>
      <c r="TOY19" s="6"/>
      <c r="TPF19" s="6"/>
      <c r="TPG19" s="6"/>
      <c r="TPN19" s="6"/>
      <c r="TPO19" s="6"/>
      <c r="TPV19" s="6"/>
      <c r="TPW19" s="6"/>
      <c r="TQD19" s="6"/>
      <c r="TQE19" s="6"/>
      <c r="TQL19" s="6"/>
      <c r="TQM19" s="6"/>
      <c r="TQT19" s="6"/>
      <c r="TQU19" s="6"/>
      <c r="TRB19" s="6"/>
      <c r="TRC19" s="6"/>
      <c r="TRJ19" s="6"/>
      <c r="TRK19" s="6"/>
      <c r="TRR19" s="6"/>
      <c r="TRS19" s="6"/>
      <c r="TRZ19" s="6"/>
      <c r="TSA19" s="6"/>
      <c r="TSH19" s="6"/>
      <c r="TSI19" s="6"/>
      <c r="TSP19" s="6"/>
      <c r="TSQ19" s="6"/>
      <c r="TSX19" s="6"/>
      <c r="TSY19" s="6"/>
      <c r="TTF19" s="6"/>
      <c r="TTG19" s="6"/>
      <c r="TTN19" s="6"/>
      <c r="TTO19" s="6"/>
      <c r="TTV19" s="6"/>
      <c r="TTW19" s="6"/>
      <c r="TUD19" s="6"/>
      <c r="TUE19" s="6"/>
      <c r="TUL19" s="6"/>
      <c r="TUM19" s="6"/>
      <c r="TUT19" s="6"/>
      <c r="TUU19" s="6"/>
      <c r="TVB19" s="6"/>
      <c r="TVC19" s="6"/>
      <c r="TVJ19" s="6"/>
      <c r="TVK19" s="6"/>
      <c r="TVR19" s="6"/>
      <c r="TVS19" s="6"/>
      <c r="TVZ19" s="6"/>
      <c r="TWA19" s="6"/>
      <c r="TWH19" s="6"/>
      <c r="TWI19" s="6"/>
      <c r="TWP19" s="6"/>
      <c r="TWQ19" s="6"/>
      <c r="TWX19" s="6"/>
      <c r="TWY19" s="6"/>
      <c r="TXF19" s="6"/>
      <c r="TXG19" s="6"/>
      <c r="TXN19" s="6"/>
      <c r="TXO19" s="6"/>
      <c r="TXV19" s="6"/>
      <c r="TXW19" s="6"/>
      <c r="TYD19" s="6"/>
      <c r="TYE19" s="6"/>
      <c r="TYL19" s="6"/>
      <c r="TYM19" s="6"/>
      <c r="TYT19" s="6"/>
      <c r="TYU19" s="6"/>
      <c r="TZB19" s="6"/>
      <c r="TZC19" s="6"/>
      <c r="TZJ19" s="6"/>
      <c r="TZK19" s="6"/>
      <c r="TZR19" s="6"/>
      <c r="TZS19" s="6"/>
      <c r="TZZ19" s="6"/>
      <c r="UAA19" s="6"/>
      <c r="UAH19" s="6"/>
      <c r="UAI19" s="6"/>
      <c r="UAP19" s="6"/>
      <c r="UAQ19" s="6"/>
      <c r="UAX19" s="6"/>
      <c r="UAY19" s="6"/>
      <c r="UBF19" s="6"/>
      <c r="UBG19" s="6"/>
      <c r="UBN19" s="6"/>
      <c r="UBO19" s="6"/>
      <c r="UBV19" s="6"/>
      <c r="UBW19" s="6"/>
      <c r="UCD19" s="6"/>
      <c r="UCE19" s="6"/>
      <c r="UCL19" s="6"/>
      <c r="UCM19" s="6"/>
      <c r="UCT19" s="6"/>
      <c r="UCU19" s="6"/>
      <c r="UDB19" s="6"/>
      <c r="UDC19" s="6"/>
      <c r="UDJ19" s="6"/>
      <c r="UDK19" s="6"/>
      <c r="UDR19" s="6"/>
      <c r="UDS19" s="6"/>
      <c r="UDZ19" s="6"/>
      <c r="UEA19" s="6"/>
      <c r="UEH19" s="6"/>
      <c r="UEI19" s="6"/>
      <c r="UEP19" s="6"/>
      <c r="UEQ19" s="6"/>
      <c r="UEX19" s="6"/>
      <c r="UEY19" s="6"/>
      <c r="UFF19" s="6"/>
      <c r="UFG19" s="6"/>
      <c r="UFN19" s="6"/>
      <c r="UFO19" s="6"/>
      <c r="UFV19" s="6"/>
      <c r="UFW19" s="6"/>
      <c r="UGD19" s="6"/>
      <c r="UGE19" s="6"/>
      <c r="UGL19" s="6"/>
      <c r="UGM19" s="6"/>
      <c r="UGT19" s="6"/>
      <c r="UGU19" s="6"/>
      <c r="UHB19" s="6"/>
      <c r="UHC19" s="6"/>
      <c r="UHJ19" s="6"/>
      <c r="UHK19" s="6"/>
      <c r="UHR19" s="6"/>
      <c r="UHS19" s="6"/>
      <c r="UHZ19" s="6"/>
      <c r="UIA19" s="6"/>
      <c r="UIH19" s="6"/>
      <c r="UII19" s="6"/>
      <c r="UIP19" s="6"/>
      <c r="UIQ19" s="6"/>
      <c r="UIX19" s="6"/>
      <c r="UIY19" s="6"/>
      <c r="UJF19" s="6"/>
      <c r="UJG19" s="6"/>
      <c r="UJN19" s="6"/>
      <c r="UJO19" s="6"/>
      <c r="UJV19" s="6"/>
      <c r="UJW19" s="6"/>
      <c r="UKD19" s="6"/>
      <c r="UKE19" s="6"/>
      <c r="UKL19" s="6"/>
      <c r="UKM19" s="6"/>
      <c r="UKT19" s="6"/>
      <c r="UKU19" s="6"/>
      <c r="ULB19" s="6"/>
      <c r="ULC19" s="6"/>
      <c r="ULJ19" s="6"/>
      <c r="ULK19" s="6"/>
      <c r="ULR19" s="6"/>
      <c r="ULS19" s="6"/>
      <c r="ULZ19" s="6"/>
      <c r="UMA19" s="6"/>
      <c r="UMH19" s="6"/>
      <c r="UMI19" s="6"/>
      <c r="UMP19" s="6"/>
      <c r="UMQ19" s="6"/>
      <c r="UMX19" s="6"/>
      <c r="UMY19" s="6"/>
      <c r="UNF19" s="6"/>
      <c r="UNG19" s="6"/>
      <c r="UNN19" s="6"/>
      <c r="UNO19" s="6"/>
      <c r="UNV19" s="6"/>
      <c r="UNW19" s="6"/>
      <c r="UOD19" s="6"/>
      <c r="UOE19" s="6"/>
      <c r="UOL19" s="6"/>
      <c r="UOM19" s="6"/>
      <c r="UOT19" s="6"/>
      <c r="UOU19" s="6"/>
      <c r="UPB19" s="6"/>
      <c r="UPC19" s="6"/>
      <c r="UPJ19" s="6"/>
      <c r="UPK19" s="6"/>
      <c r="UPR19" s="6"/>
      <c r="UPS19" s="6"/>
      <c r="UPZ19" s="6"/>
      <c r="UQA19" s="6"/>
      <c r="UQH19" s="6"/>
      <c r="UQI19" s="6"/>
      <c r="UQP19" s="6"/>
      <c r="UQQ19" s="6"/>
      <c r="UQX19" s="6"/>
      <c r="UQY19" s="6"/>
      <c r="URF19" s="6"/>
      <c r="URG19" s="6"/>
      <c r="URN19" s="6"/>
      <c r="URO19" s="6"/>
      <c r="URV19" s="6"/>
      <c r="URW19" s="6"/>
      <c r="USD19" s="6"/>
      <c r="USE19" s="6"/>
      <c r="USL19" s="6"/>
      <c r="USM19" s="6"/>
      <c r="UST19" s="6"/>
      <c r="USU19" s="6"/>
      <c r="UTB19" s="6"/>
      <c r="UTC19" s="6"/>
      <c r="UTJ19" s="6"/>
      <c r="UTK19" s="6"/>
      <c r="UTR19" s="6"/>
      <c r="UTS19" s="6"/>
      <c r="UTZ19" s="6"/>
      <c r="UUA19" s="6"/>
      <c r="UUH19" s="6"/>
      <c r="UUI19" s="6"/>
      <c r="UUP19" s="6"/>
      <c r="UUQ19" s="6"/>
      <c r="UUX19" s="6"/>
      <c r="UUY19" s="6"/>
      <c r="UVF19" s="6"/>
      <c r="UVG19" s="6"/>
      <c r="UVN19" s="6"/>
      <c r="UVO19" s="6"/>
      <c r="UVV19" s="6"/>
      <c r="UVW19" s="6"/>
      <c r="UWD19" s="6"/>
      <c r="UWE19" s="6"/>
      <c r="UWL19" s="6"/>
      <c r="UWM19" s="6"/>
      <c r="UWT19" s="6"/>
      <c r="UWU19" s="6"/>
      <c r="UXB19" s="6"/>
      <c r="UXC19" s="6"/>
      <c r="UXJ19" s="6"/>
      <c r="UXK19" s="6"/>
      <c r="UXR19" s="6"/>
      <c r="UXS19" s="6"/>
      <c r="UXZ19" s="6"/>
      <c r="UYA19" s="6"/>
      <c r="UYH19" s="6"/>
      <c r="UYI19" s="6"/>
      <c r="UYP19" s="6"/>
      <c r="UYQ19" s="6"/>
      <c r="UYX19" s="6"/>
      <c r="UYY19" s="6"/>
      <c r="UZF19" s="6"/>
      <c r="UZG19" s="6"/>
      <c r="UZN19" s="6"/>
      <c r="UZO19" s="6"/>
      <c r="UZV19" s="6"/>
      <c r="UZW19" s="6"/>
      <c r="VAD19" s="6"/>
      <c r="VAE19" s="6"/>
      <c r="VAL19" s="6"/>
      <c r="VAM19" s="6"/>
      <c r="VAT19" s="6"/>
      <c r="VAU19" s="6"/>
      <c r="VBB19" s="6"/>
      <c r="VBC19" s="6"/>
      <c r="VBJ19" s="6"/>
      <c r="VBK19" s="6"/>
      <c r="VBR19" s="6"/>
      <c r="VBS19" s="6"/>
      <c r="VBZ19" s="6"/>
      <c r="VCA19" s="6"/>
      <c r="VCH19" s="6"/>
      <c r="VCI19" s="6"/>
      <c r="VCP19" s="6"/>
      <c r="VCQ19" s="6"/>
      <c r="VCX19" s="6"/>
      <c r="VCY19" s="6"/>
      <c r="VDF19" s="6"/>
      <c r="VDG19" s="6"/>
      <c r="VDN19" s="6"/>
      <c r="VDO19" s="6"/>
      <c r="VDV19" s="6"/>
      <c r="VDW19" s="6"/>
      <c r="VED19" s="6"/>
      <c r="VEE19" s="6"/>
      <c r="VEL19" s="6"/>
      <c r="VEM19" s="6"/>
      <c r="VET19" s="6"/>
      <c r="VEU19" s="6"/>
      <c r="VFB19" s="6"/>
      <c r="VFC19" s="6"/>
      <c r="VFJ19" s="6"/>
      <c r="VFK19" s="6"/>
      <c r="VFR19" s="6"/>
      <c r="VFS19" s="6"/>
      <c r="VFZ19" s="6"/>
      <c r="VGA19" s="6"/>
      <c r="VGH19" s="6"/>
      <c r="VGI19" s="6"/>
      <c r="VGP19" s="6"/>
      <c r="VGQ19" s="6"/>
      <c r="VGX19" s="6"/>
      <c r="VGY19" s="6"/>
      <c r="VHF19" s="6"/>
      <c r="VHG19" s="6"/>
      <c r="VHN19" s="6"/>
      <c r="VHO19" s="6"/>
      <c r="VHV19" s="6"/>
      <c r="VHW19" s="6"/>
      <c r="VID19" s="6"/>
      <c r="VIE19" s="6"/>
      <c r="VIL19" s="6"/>
      <c r="VIM19" s="6"/>
      <c r="VIT19" s="6"/>
      <c r="VIU19" s="6"/>
      <c r="VJB19" s="6"/>
      <c r="VJC19" s="6"/>
      <c r="VJJ19" s="6"/>
      <c r="VJK19" s="6"/>
      <c r="VJR19" s="6"/>
      <c r="VJS19" s="6"/>
      <c r="VJZ19" s="6"/>
      <c r="VKA19" s="6"/>
      <c r="VKH19" s="6"/>
      <c r="VKI19" s="6"/>
      <c r="VKP19" s="6"/>
      <c r="VKQ19" s="6"/>
      <c r="VKX19" s="6"/>
      <c r="VKY19" s="6"/>
      <c r="VLF19" s="6"/>
      <c r="VLG19" s="6"/>
      <c r="VLN19" s="6"/>
      <c r="VLO19" s="6"/>
      <c r="VLV19" s="6"/>
      <c r="VLW19" s="6"/>
      <c r="VMD19" s="6"/>
      <c r="VME19" s="6"/>
      <c r="VML19" s="6"/>
      <c r="VMM19" s="6"/>
      <c r="VMT19" s="6"/>
      <c r="VMU19" s="6"/>
      <c r="VNB19" s="6"/>
      <c r="VNC19" s="6"/>
      <c r="VNJ19" s="6"/>
      <c r="VNK19" s="6"/>
      <c r="VNR19" s="6"/>
      <c r="VNS19" s="6"/>
      <c r="VNZ19" s="6"/>
      <c r="VOA19" s="6"/>
      <c r="VOH19" s="6"/>
      <c r="VOI19" s="6"/>
      <c r="VOP19" s="6"/>
      <c r="VOQ19" s="6"/>
      <c r="VOX19" s="6"/>
      <c r="VOY19" s="6"/>
      <c r="VPF19" s="6"/>
      <c r="VPG19" s="6"/>
      <c r="VPN19" s="6"/>
      <c r="VPO19" s="6"/>
      <c r="VPV19" s="6"/>
      <c r="VPW19" s="6"/>
      <c r="VQD19" s="6"/>
      <c r="VQE19" s="6"/>
      <c r="VQL19" s="6"/>
      <c r="VQM19" s="6"/>
      <c r="VQT19" s="6"/>
      <c r="VQU19" s="6"/>
      <c r="VRB19" s="6"/>
      <c r="VRC19" s="6"/>
      <c r="VRJ19" s="6"/>
      <c r="VRK19" s="6"/>
      <c r="VRR19" s="6"/>
      <c r="VRS19" s="6"/>
      <c r="VRZ19" s="6"/>
      <c r="VSA19" s="6"/>
      <c r="VSH19" s="6"/>
      <c r="VSI19" s="6"/>
      <c r="VSP19" s="6"/>
      <c r="VSQ19" s="6"/>
      <c r="VSX19" s="6"/>
      <c r="VSY19" s="6"/>
      <c r="VTF19" s="6"/>
      <c r="VTG19" s="6"/>
      <c r="VTN19" s="6"/>
      <c r="VTO19" s="6"/>
      <c r="VTV19" s="6"/>
      <c r="VTW19" s="6"/>
      <c r="VUD19" s="6"/>
      <c r="VUE19" s="6"/>
      <c r="VUL19" s="6"/>
      <c r="VUM19" s="6"/>
      <c r="VUT19" s="6"/>
      <c r="VUU19" s="6"/>
      <c r="VVB19" s="6"/>
      <c r="VVC19" s="6"/>
      <c r="VVJ19" s="6"/>
      <c r="VVK19" s="6"/>
      <c r="VVR19" s="6"/>
      <c r="VVS19" s="6"/>
      <c r="VVZ19" s="6"/>
      <c r="VWA19" s="6"/>
      <c r="VWH19" s="6"/>
      <c r="VWI19" s="6"/>
      <c r="VWP19" s="6"/>
      <c r="VWQ19" s="6"/>
      <c r="VWX19" s="6"/>
      <c r="VWY19" s="6"/>
      <c r="VXF19" s="6"/>
      <c r="VXG19" s="6"/>
      <c r="VXN19" s="6"/>
      <c r="VXO19" s="6"/>
      <c r="VXV19" s="6"/>
      <c r="VXW19" s="6"/>
      <c r="VYD19" s="6"/>
      <c r="VYE19" s="6"/>
      <c r="VYL19" s="6"/>
      <c r="VYM19" s="6"/>
      <c r="VYT19" s="6"/>
      <c r="VYU19" s="6"/>
      <c r="VZB19" s="6"/>
      <c r="VZC19" s="6"/>
      <c r="VZJ19" s="6"/>
      <c r="VZK19" s="6"/>
      <c r="VZR19" s="6"/>
      <c r="VZS19" s="6"/>
      <c r="VZZ19" s="6"/>
      <c r="WAA19" s="6"/>
      <c r="WAH19" s="6"/>
      <c r="WAI19" s="6"/>
      <c r="WAP19" s="6"/>
      <c r="WAQ19" s="6"/>
      <c r="WAX19" s="6"/>
      <c r="WAY19" s="6"/>
      <c r="WBF19" s="6"/>
      <c r="WBG19" s="6"/>
      <c r="WBN19" s="6"/>
      <c r="WBO19" s="6"/>
      <c r="WBV19" s="6"/>
      <c r="WBW19" s="6"/>
      <c r="WCD19" s="6"/>
      <c r="WCE19" s="6"/>
      <c r="WCL19" s="6"/>
      <c r="WCM19" s="6"/>
      <c r="WCT19" s="6"/>
      <c r="WCU19" s="6"/>
      <c r="WDB19" s="6"/>
      <c r="WDC19" s="6"/>
      <c r="WDJ19" s="6"/>
      <c r="WDK19" s="6"/>
      <c r="WDR19" s="6"/>
      <c r="WDS19" s="6"/>
      <c r="WDZ19" s="6"/>
      <c r="WEA19" s="6"/>
      <c r="WEH19" s="6"/>
      <c r="WEI19" s="6"/>
      <c r="WEP19" s="6"/>
      <c r="WEQ19" s="6"/>
      <c r="WEX19" s="6"/>
      <c r="WEY19" s="6"/>
      <c r="WFF19" s="6"/>
      <c r="WFG19" s="6"/>
      <c r="WFN19" s="6"/>
      <c r="WFO19" s="6"/>
      <c r="WFV19" s="6"/>
      <c r="WFW19" s="6"/>
      <c r="WGD19" s="6"/>
      <c r="WGE19" s="6"/>
      <c r="WGL19" s="6"/>
      <c r="WGM19" s="6"/>
      <c r="WGT19" s="6"/>
      <c r="WGU19" s="6"/>
      <c r="WHB19" s="6"/>
      <c r="WHC19" s="6"/>
      <c r="WHJ19" s="6"/>
      <c r="WHK19" s="6"/>
      <c r="WHR19" s="6"/>
      <c r="WHS19" s="6"/>
      <c r="WHZ19" s="6"/>
      <c r="WIA19" s="6"/>
      <c r="WIH19" s="6"/>
      <c r="WII19" s="6"/>
      <c r="WIP19" s="6"/>
      <c r="WIQ19" s="6"/>
      <c r="WIX19" s="6"/>
      <c r="WIY19" s="6"/>
      <c r="WJF19" s="6"/>
      <c r="WJG19" s="6"/>
      <c r="WJN19" s="6"/>
      <c r="WJO19" s="6"/>
      <c r="WJV19" s="6"/>
      <c r="WJW19" s="6"/>
      <c r="WKD19" s="6"/>
      <c r="WKE19" s="6"/>
      <c r="WKL19" s="6"/>
      <c r="WKM19" s="6"/>
      <c r="WKT19" s="6"/>
      <c r="WKU19" s="6"/>
      <c r="WLB19" s="6"/>
      <c r="WLC19" s="6"/>
      <c r="WLJ19" s="6"/>
      <c r="WLK19" s="6"/>
      <c r="WLR19" s="6"/>
      <c r="WLS19" s="6"/>
      <c r="WLZ19" s="6"/>
      <c r="WMA19" s="6"/>
      <c r="WMH19" s="6"/>
      <c r="WMI19" s="6"/>
      <c r="WMP19" s="6"/>
      <c r="WMQ19" s="6"/>
      <c r="WMX19" s="6"/>
      <c r="WMY19" s="6"/>
      <c r="WNF19" s="6"/>
      <c r="WNG19" s="6"/>
      <c r="WNN19" s="6"/>
      <c r="WNO19" s="6"/>
      <c r="WNV19" s="6"/>
      <c r="WNW19" s="6"/>
      <c r="WOD19" s="6"/>
      <c r="WOE19" s="6"/>
      <c r="WOL19" s="6"/>
      <c r="WOM19" s="6"/>
      <c r="WOT19" s="6"/>
      <c r="WOU19" s="6"/>
      <c r="WPB19" s="6"/>
      <c r="WPC19" s="6"/>
      <c r="WPJ19" s="6"/>
      <c r="WPK19" s="6"/>
      <c r="WPR19" s="6"/>
      <c r="WPS19" s="6"/>
      <c r="WPZ19" s="6"/>
      <c r="WQA19" s="6"/>
      <c r="WQH19" s="6"/>
      <c r="WQI19" s="6"/>
      <c r="WQP19" s="6"/>
      <c r="WQQ19" s="6"/>
      <c r="WQX19" s="6"/>
      <c r="WQY19" s="6"/>
      <c r="WRF19" s="6"/>
      <c r="WRG19" s="6"/>
      <c r="WRN19" s="6"/>
      <c r="WRO19" s="6"/>
      <c r="WRV19" s="6"/>
      <c r="WRW19" s="6"/>
      <c r="WSD19" s="6"/>
      <c r="WSE19" s="6"/>
      <c r="WSL19" s="6"/>
      <c r="WSM19" s="6"/>
      <c r="WST19" s="6"/>
      <c r="WSU19" s="6"/>
      <c r="WTB19" s="6"/>
      <c r="WTC19" s="6"/>
      <c r="WTJ19" s="6"/>
      <c r="WTK19" s="6"/>
      <c r="WTR19" s="6"/>
      <c r="WTS19" s="6"/>
      <c r="WTZ19" s="6"/>
      <c r="WUA19" s="6"/>
      <c r="WUH19" s="6"/>
      <c r="WUI19" s="6"/>
      <c r="WUP19" s="6"/>
      <c r="WUQ19" s="6"/>
      <c r="WUX19" s="6"/>
      <c r="WUY19" s="6"/>
      <c r="WVF19" s="6"/>
      <c r="WVG19" s="6"/>
      <c r="WVN19" s="6"/>
      <c r="WVO19" s="6"/>
      <c r="WVV19" s="6"/>
      <c r="WVW19" s="6"/>
      <c r="WWD19" s="6"/>
      <c r="WWE19" s="6"/>
      <c r="WWL19" s="6"/>
      <c r="WWM19" s="6"/>
      <c r="WWT19" s="6"/>
      <c r="WWU19" s="6"/>
      <c r="WXB19" s="6"/>
      <c r="WXC19" s="6"/>
      <c r="WXJ19" s="6"/>
      <c r="WXK19" s="6"/>
      <c r="WXR19" s="6"/>
      <c r="WXS19" s="6"/>
      <c r="WXZ19" s="6"/>
      <c r="WYA19" s="6"/>
      <c r="WYH19" s="6"/>
      <c r="WYI19" s="6"/>
      <c r="WYP19" s="6"/>
      <c r="WYQ19" s="6"/>
      <c r="WYX19" s="6"/>
      <c r="WYY19" s="6"/>
      <c r="WZF19" s="6"/>
      <c r="WZG19" s="6"/>
      <c r="WZN19" s="6"/>
      <c r="WZO19" s="6"/>
      <c r="WZV19" s="6"/>
      <c r="WZW19" s="6"/>
      <c r="XAD19" s="6"/>
      <c r="XAE19" s="6"/>
      <c r="XAL19" s="6"/>
      <c r="XAM19" s="6"/>
      <c r="XAT19" s="6"/>
      <c r="XAU19" s="6"/>
      <c r="XBB19" s="6"/>
      <c r="XBC19" s="6"/>
      <c r="XBJ19" s="6"/>
      <c r="XBK19" s="6"/>
      <c r="XBR19" s="6"/>
      <c r="XBS19" s="6"/>
      <c r="XBZ19" s="6"/>
      <c r="XCA19" s="6"/>
      <c r="XCH19" s="6"/>
      <c r="XCI19" s="6"/>
      <c r="XCP19" s="6"/>
      <c r="XCQ19" s="6"/>
      <c r="XCX19" s="6"/>
      <c r="XCY19" s="6"/>
      <c r="XDF19" s="6"/>
      <c r="XDG19" s="6"/>
      <c r="XDN19" s="6"/>
      <c r="XDO19" s="6"/>
      <c r="XDV19" s="6"/>
      <c r="XDW19" s="6"/>
      <c r="XED19" s="6"/>
      <c r="XEE19" s="6"/>
      <c r="XEL19" s="6"/>
      <c r="XEM19" s="6"/>
      <c r="XET19" s="6"/>
      <c r="XEU19" s="6"/>
      <c r="XFB19" s="6"/>
      <c r="XFC19" s="6"/>
    </row>
    <row r="20" spans="1:1023 1030:2047 2054:3071 3078:4095 4102:5119 5126:6143 6150:7167 7174:8191 8198:9215 9222:10239 10246:11263 11270:12287 12294:13311 13318:14335 14342:15359 15366:16383">
      <c r="A20" t="s">
        <v>675</v>
      </c>
      <c r="B20" t="s">
        <v>258</v>
      </c>
      <c r="C20" s="11">
        <v>222756427867</v>
      </c>
      <c r="D20" t="s">
        <v>693</v>
      </c>
      <c r="E20" t="s">
        <v>1101</v>
      </c>
      <c r="F20">
        <v>2.3239999999999998</v>
      </c>
      <c r="G20" s="6">
        <v>11.99</v>
      </c>
      <c r="H20" s="6">
        <f>G20*F20</f>
        <v>27.864759999999997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675</v>
      </c>
      <c r="B21" t="s">
        <v>679</v>
      </c>
      <c r="C21" s="11"/>
      <c r="D21" t="s">
        <v>12</v>
      </c>
      <c r="E21" t="s">
        <v>12</v>
      </c>
      <c r="F21" s="5" t="s">
        <v>12</v>
      </c>
      <c r="G21" s="6" t="s">
        <v>12</v>
      </c>
      <c r="H21" s="6">
        <v>11.88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H22" s="10">
        <f>SUM(H2:H21)</f>
        <v>267.01594</v>
      </c>
      <c r="I22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7"/>
  <sheetViews>
    <sheetView workbookViewId="0">
      <selection activeCell="A2" sqref="A2"/>
    </sheetView>
  </sheetViews>
  <sheetFormatPr defaultRowHeight="15"/>
  <cols>
    <col min="1" max="1" width="16" bestFit="1" customWidth="1"/>
    <col min="2" max="2" width="31.1406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639</v>
      </c>
      <c r="B2" t="s">
        <v>1102</v>
      </c>
      <c r="C2" s="11" t="s">
        <v>12</v>
      </c>
      <c r="D2" t="s">
        <v>639</v>
      </c>
      <c r="E2" t="s">
        <v>793</v>
      </c>
      <c r="F2">
        <v>1</v>
      </c>
      <c r="G2" s="6">
        <v>2.99</v>
      </c>
      <c r="H2" s="6">
        <f>G2*F2</f>
        <v>2.99</v>
      </c>
      <c r="I2" t="s">
        <v>14</v>
      </c>
    </row>
    <row r="3" spans="1:10">
      <c r="A3" t="s">
        <v>639</v>
      </c>
      <c r="B3" t="s">
        <v>646</v>
      </c>
      <c r="C3" s="11" t="s">
        <v>12</v>
      </c>
      <c r="D3" t="s">
        <v>639</v>
      </c>
      <c r="E3" t="s">
        <v>647</v>
      </c>
      <c r="F3">
        <v>2</v>
      </c>
      <c r="G3" s="6">
        <v>9.49</v>
      </c>
      <c r="H3" s="6">
        <f>G3*F3</f>
        <v>18.98</v>
      </c>
      <c r="I3" t="s">
        <v>14</v>
      </c>
    </row>
    <row r="4" spans="1:10">
      <c r="A4" t="s">
        <v>639</v>
      </c>
      <c r="B4" t="s">
        <v>1103</v>
      </c>
      <c r="C4" s="11" t="s">
        <v>12</v>
      </c>
      <c r="D4" t="s">
        <v>639</v>
      </c>
      <c r="E4" t="s">
        <v>1104</v>
      </c>
      <c r="F4">
        <v>1</v>
      </c>
      <c r="G4" s="6">
        <v>4.09</v>
      </c>
      <c r="H4" s="6">
        <f>G4*F4</f>
        <v>4.09</v>
      </c>
      <c r="I4" t="s">
        <v>14</v>
      </c>
    </row>
    <row r="5" spans="1:10">
      <c r="A5" t="s">
        <v>639</v>
      </c>
      <c r="B5" t="s">
        <v>23</v>
      </c>
      <c r="C5" s="11"/>
      <c r="D5" t="s">
        <v>12</v>
      </c>
      <c r="E5" t="s">
        <v>12</v>
      </c>
      <c r="F5" s="5">
        <v>0.05</v>
      </c>
      <c r="G5" s="6" t="s">
        <v>12</v>
      </c>
      <c r="H5" s="6">
        <v>1.3</v>
      </c>
      <c r="I5" t="s">
        <v>14</v>
      </c>
    </row>
    <row r="6" spans="1:10">
      <c r="A6" t="s">
        <v>639</v>
      </c>
      <c r="B6" t="s">
        <v>19</v>
      </c>
      <c r="C6" s="11"/>
      <c r="D6" t="s">
        <v>12</v>
      </c>
      <c r="E6" t="s">
        <v>12</v>
      </c>
      <c r="F6" s="5">
        <v>0.06</v>
      </c>
      <c r="G6" s="6" t="s">
        <v>12</v>
      </c>
      <c r="H6" s="6">
        <v>1.56</v>
      </c>
      <c r="I6" t="s">
        <v>14</v>
      </c>
    </row>
    <row r="7" spans="1:10">
      <c r="H7" s="10">
        <f>SUM(H2:H6)</f>
        <v>28.919999999999998</v>
      </c>
      <c r="I7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9"/>
  <sheetViews>
    <sheetView workbookViewId="0">
      <selection activeCell="B5" sqref="B5"/>
    </sheetView>
  </sheetViews>
  <sheetFormatPr defaultRowHeight="15"/>
  <cols>
    <col min="1" max="1" width="16" bestFit="1" customWidth="1"/>
    <col min="2" max="2" width="31.140625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639</v>
      </c>
      <c r="B2" t="s">
        <v>1102</v>
      </c>
      <c r="C2" s="11" t="s">
        <v>12</v>
      </c>
      <c r="D2" t="s">
        <v>639</v>
      </c>
      <c r="E2" t="s">
        <v>793</v>
      </c>
      <c r="F2">
        <v>1</v>
      </c>
      <c r="G2" s="6">
        <v>2.99</v>
      </c>
      <c r="H2" s="6">
        <f>G2*F2</f>
        <v>2.99</v>
      </c>
      <c r="I2" t="s">
        <v>14</v>
      </c>
    </row>
    <row r="3" spans="1:10">
      <c r="A3" t="s">
        <v>639</v>
      </c>
      <c r="B3" t="s">
        <v>1105</v>
      </c>
      <c r="C3" s="11" t="s">
        <v>12</v>
      </c>
      <c r="D3" t="s">
        <v>639</v>
      </c>
      <c r="E3" t="s">
        <v>297</v>
      </c>
      <c r="F3">
        <v>1</v>
      </c>
      <c r="G3" s="6">
        <v>2.4900000000000002</v>
      </c>
      <c r="H3" s="6">
        <f>G3*F3</f>
        <v>2.4900000000000002</v>
      </c>
      <c r="I3" t="s">
        <v>14</v>
      </c>
    </row>
    <row r="4" spans="1:10">
      <c r="A4" t="s">
        <v>639</v>
      </c>
      <c r="B4" t="s">
        <v>251</v>
      </c>
      <c r="C4" s="11" t="s">
        <v>12</v>
      </c>
      <c r="D4" t="s">
        <v>639</v>
      </c>
      <c r="E4" t="s">
        <v>354</v>
      </c>
      <c r="F4">
        <v>1</v>
      </c>
      <c r="G4" s="6">
        <v>2.09</v>
      </c>
      <c r="H4" s="6">
        <f>G4*F4</f>
        <v>2.09</v>
      </c>
      <c r="I4" t="s">
        <v>14</v>
      </c>
    </row>
    <row r="5" spans="1:10">
      <c r="A5" t="s">
        <v>639</v>
      </c>
      <c r="B5" t="s">
        <v>1106</v>
      </c>
      <c r="C5" s="11" t="s">
        <v>12</v>
      </c>
      <c r="D5" t="s">
        <v>639</v>
      </c>
      <c r="E5" t="s">
        <v>647</v>
      </c>
      <c r="F5">
        <v>1</v>
      </c>
      <c r="G5" s="6">
        <v>9.7899999999999991</v>
      </c>
      <c r="H5" s="6">
        <f>G5*F5</f>
        <v>9.7899999999999991</v>
      </c>
      <c r="I5" t="s">
        <v>14</v>
      </c>
    </row>
    <row r="6" spans="1:10">
      <c r="A6" t="s">
        <v>639</v>
      </c>
      <c r="B6" t="s">
        <v>1103</v>
      </c>
      <c r="C6" s="11" t="s">
        <v>12</v>
      </c>
      <c r="D6" t="s">
        <v>639</v>
      </c>
      <c r="E6" t="s">
        <v>1104</v>
      </c>
      <c r="F6">
        <v>1</v>
      </c>
      <c r="G6" s="6">
        <v>4.09</v>
      </c>
      <c r="H6" s="6">
        <f>G6*F6</f>
        <v>4.09</v>
      </c>
      <c r="I6" t="s">
        <v>14</v>
      </c>
    </row>
    <row r="7" spans="1:10">
      <c r="A7" t="s">
        <v>639</v>
      </c>
      <c r="B7" t="s">
        <v>23</v>
      </c>
      <c r="C7" s="11"/>
      <c r="D7" t="s">
        <v>12</v>
      </c>
      <c r="E7" t="s">
        <v>12</v>
      </c>
      <c r="F7" s="5">
        <v>0.05</v>
      </c>
      <c r="G7" s="6" t="s">
        <v>12</v>
      </c>
      <c r="H7" s="6">
        <v>1.07</v>
      </c>
      <c r="I7" t="s">
        <v>14</v>
      </c>
    </row>
    <row r="8" spans="1:10">
      <c r="A8" t="s">
        <v>639</v>
      </c>
      <c r="B8" t="s">
        <v>19</v>
      </c>
      <c r="C8" s="11"/>
      <c r="D8" t="s">
        <v>12</v>
      </c>
      <c r="E8" t="s">
        <v>12</v>
      </c>
      <c r="F8" s="5">
        <v>0.06</v>
      </c>
      <c r="G8" s="6" t="s">
        <v>12</v>
      </c>
      <c r="H8" s="6">
        <v>1.29</v>
      </c>
      <c r="I8" t="s">
        <v>14</v>
      </c>
    </row>
    <row r="9" spans="1:10">
      <c r="H9" s="10">
        <f>SUM(H2:H8)</f>
        <v>23.81</v>
      </c>
      <c r="I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53"/>
  <sheetViews>
    <sheetView workbookViewId="0">
      <pane ySplit="1" topLeftCell="A30" activePane="bottomLeft" state="frozen"/>
      <selection pane="bottomLeft" activeCell="B32" sqref="B32"/>
    </sheetView>
  </sheetViews>
  <sheetFormatPr defaultRowHeight="15"/>
  <cols>
    <col min="1" max="1" width="24.85546875" bestFit="1" customWidth="1"/>
    <col min="2" max="2" width="31" bestFit="1" customWidth="1"/>
    <col min="3" max="3" width="17" style="14" customWidth="1"/>
    <col min="4" max="4" width="17.28515625" bestFit="1" customWidth="1"/>
    <col min="5" max="5" width="20.42578125" bestFit="1" customWidth="1"/>
    <col min="6" max="6" width="6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110</v>
      </c>
      <c r="B2" t="s">
        <v>1107</v>
      </c>
      <c r="C2" s="14">
        <v>889637</v>
      </c>
      <c r="D2" t="s">
        <v>12</v>
      </c>
      <c r="E2" t="s">
        <v>981</v>
      </c>
      <c r="F2">
        <v>2</v>
      </c>
      <c r="G2" s="6">
        <v>6.49</v>
      </c>
      <c r="H2" s="6">
        <f>G2*F2</f>
        <v>12.98</v>
      </c>
      <c r="I2" t="s">
        <v>14</v>
      </c>
    </row>
    <row r="3" spans="1:10">
      <c r="A3" t="s">
        <v>110</v>
      </c>
      <c r="B3" t="s">
        <v>1107</v>
      </c>
      <c r="C3" s="14">
        <v>889655</v>
      </c>
      <c r="D3" t="s">
        <v>12</v>
      </c>
      <c r="E3" t="s">
        <v>1108</v>
      </c>
      <c r="F3">
        <v>1</v>
      </c>
      <c r="G3" s="6">
        <v>2.99</v>
      </c>
      <c r="H3" s="6">
        <f t="shared" ref="H3:H9" si="0">G3*F3</f>
        <v>2.99</v>
      </c>
      <c r="I3" t="s">
        <v>14</v>
      </c>
    </row>
    <row r="4" spans="1:10">
      <c r="A4" t="s">
        <v>110</v>
      </c>
      <c r="B4" t="s">
        <v>1109</v>
      </c>
      <c r="C4" s="14">
        <v>890621</v>
      </c>
      <c r="D4" t="s">
        <v>12</v>
      </c>
      <c r="E4" t="s">
        <v>981</v>
      </c>
      <c r="F4">
        <v>2</v>
      </c>
      <c r="G4" s="6">
        <v>2</v>
      </c>
      <c r="H4" s="6">
        <f t="shared" si="0"/>
        <v>4</v>
      </c>
      <c r="I4" t="s">
        <v>14</v>
      </c>
    </row>
    <row r="5" spans="1:10">
      <c r="A5" t="s">
        <v>110</v>
      </c>
      <c r="B5" t="s">
        <v>1109</v>
      </c>
      <c r="C5" s="14">
        <v>890633</v>
      </c>
      <c r="D5" t="s">
        <v>12</v>
      </c>
      <c r="E5" t="s">
        <v>1108</v>
      </c>
      <c r="F5">
        <v>1</v>
      </c>
      <c r="G5" s="6">
        <v>1.99</v>
      </c>
      <c r="H5" s="6">
        <f>G5*F5</f>
        <v>1.99</v>
      </c>
      <c r="I5" t="s">
        <v>14</v>
      </c>
    </row>
    <row r="6" spans="1:10">
      <c r="A6" t="s">
        <v>110</v>
      </c>
      <c r="B6" t="s">
        <v>122</v>
      </c>
      <c r="C6" s="14">
        <v>889865</v>
      </c>
      <c r="D6" t="s">
        <v>12</v>
      </c>
      <c r="E6" t="s">
        <v>1110</v>
      </c>
      <c r="F6">
        <v>1</v>
      </c>
      <c r="G6" s="6">
        <v>4.99</v>
      </c>
      <c r="H6" s="6">
        <f t="shared" si="0"/>
        <v>4.99</v>
      </c>
      <c r="I6" t="s">
        <v>14</v>
      </c>
    </row>
    <row r="7" spans="1:10">
      <c r="A7" t="s">
        <v>110</v>
      </c>
      <c r="B7" t="s">
        <v>1111</v>
      </c>
      <c r="C7" s="14">
        <v>166072</v>
      </c>
      <c r="D7" t="s">
        <v>12</v>
      </c>
      <c r="E7" t="s">
        <v>12</v>
      </c>
      <c r="F7">
        <v>1</v>
      </c>
      <c r="G7" s="6">
        <v>1.99</v>
      </c>
      <c r="H7" s="6">
        <f>G7*F7</f>
        <v>1.99</v>
      </c>
      <c r="I7" t="s">
        <v>14</v>
      </c>
    </row>
    <row r="8" spans="1:10">
      <c r="A8" t="s">
        <v>110</v>
      </c>
      <c r="B8" t="s">
        <v>1112</v>
      </c>
      <c r="C8" s="14">
        <v>806372</v>
      </c>
      <c r="D8" t="s">
        <v>12</v>
      </c>
      <c r="E8" t="s">
        <v>981</v>
      </c>
      <c r="F8">
        <v>2</v>
      </c>
      <c r="G8" s="6">
        <v>0.99</v>
      </c>
      <c r="H8" s="6">
        <f>G8*F8</f>
        <v>1.98</v>
      </c>
      <c r="I8" t="s">
        <v>14</v>
      </c>
    </row>
    <row r="9" spans="1:10">
      <c r="A9" t="s">
        <v>110</v>
      </c>
      <c r="B9" t="s">
        <v>1112</v>
      </c>
      <c r="C9" s="14">
        <v>806377</v>
      </c>
      <c r="D9" t="s">
        <v>12</v>
      </c>
      <c r="E9" t="s">
        <v>981</v>
      </c>
      <c r="F9">
        <v>1</v>
      </c>
      <c r="G9" s="6">
        <v>0.99</v>
      </c>
      <c r="H9" s="6">
        <f t="shared" si="0"/>
        <v>0.99</v>
      </c>
      <c r="I9" t="s">
        <v>14</v>
      </c>
    </row>
    <row r="10" spans="1:10">
      <c r="A10" t="s">
        <v>110</v>
      </c>
      <c r="B10" t="s">
        <v>1112</v>
      </c>
      <c r="C10" s="14">
        <v>167079</v>
      </c>
      <c r="D10" t="s">
        <v>12</v>
      </c>
      <c r="E10" t="s">
        <v>981</v>
      </c>
      <c r="F10">
        <v>2</v>
      </c>
      <c r="G10" s="6">
        <v>0.99</v>
      </c>
      <c r="H10" s="6">
        <f>G10*F10</f>
        <v>1.98</v>
      </c>
      <c r="I10" t="s">
        <v>14</v>
      </c>
    </row>
    <row r="11" spans="1:10">
      <c r="A11" t="s">
        <v>110</v>
      </c>
      <c r="B11" t="s">
        <v>23</v>
      </c>
      <c r="D11" t="s">
        <v>12</v>
      </c>
      <c r="E11" t="s">
        <v>12</v>
      </c>
      <c r="F11" s="5">
        <v>0.05</v>
      </c>
      <c r="G11" s="6" t="s">
        <v>12</v>
      </c>
      <c r="H11" s="6">
        <v>1.69</v>
      </c>
      <c r="I11" t="s">
        <v>14</v>
      </c>
    </row>
    <row r="12" spans="1:10">
      <c r="H12" s="10">
        <f>SUM(H2:H11)</f>
        <v>35.579999999999991</v>
      </c>
      <c r="I12" s="28"/>
    </row>
    <row r="14" spans="1:10">
      <c r="A14" t="s">
        <v>1113</v>
      </c>
      <c r="B14" t="s">
        <v>1114</v>
      </c>
      <c r="C14" s="14" t="s">
        <v>1115</v>
      </c>
      <c r="D14" t="s">
        <v>1116</v>
      </c>
      <c r="E14" t="s">
        <v>1117</v>
      </c>
      <c r="F14">
        <v>1</v>
      </c>
      <c r="G14" s="6">
        <v>799.99</v>
      </c>
      <c r="H14" s="6">
        <f>G14*F14</f>
        <v>799.99</v>
      </c>
      <c r="I14" t="s">
        <v>14</v>
      </c>
    </row>
    <row r="15" spans="1:10">
      <c r="A15" t="s">
        <v>1113</v>
      </c>
      <c r="B15" t="s">
        <v>1118</v>
      </c>
      <c r="C15" s="14" t="s">
        <v>1119</v>
      </c>
      <c r="D15" t="s">
        <v>1113</v>
      </c>
      <c r="E15" t="s">
        <v>12</v>
      </c>
      <c r="F15">
        <v>1</v>
      </c>
      <c r="G15" s="6">
        <v>25</v>
      </c>
      <c r="H15" s="6">
        <f>G15*F15</f>
        <v>25</v>
      </c>
      <c r="I15" t="s">
        <v>14</v>
      </c>
    </row>
    <row r="16" spans="1:10">
      <c r="A16" t="s">
        <v>1113</v>
      </c>
      <c r="B16" t="s">
        <v>23</v>
      </c>
      <c r="D16" t="s">
        <v>12</v>
      </c>
      <c r="E16" t="s">
        <v>12</v>
      </c>
      <c r="F16" s="5">
        <v>0.05</v>
      </c>
      <c r="G16" s="6" t="s">
        <v>12</v>
      </c>
      <c r="H16" s="6">
        <v>41.25</v>
      </c>
      <c r="I16" t="s">
        <v>14</v>
      </c>
    </row>
    <row r="17" spans="1:9">
      <c r="A17" t="s">
        <v>1113</v>
      </c>
      <c r="B17" t="s">
        <v>19</v>
      </c>
      <c r="D17" t="s">
        <v>12</v>
      </c>
      <c r="E17" t="s">
        <v>12</v>
      </c>
      <c r="F17" s="5">
        <v>0.06</v>
      </c>
      <c r="G17" s="6" t="s">
        <v>12</v>
      </c>
      <c r="H17" s="6">
        <v>49.5</v>
      </c>
      <c r="I17" t="s">
        <v>14</v>
      </c>
    </row>
    <row r="18" spans="1:9">
      <c r="H18" s="10">
        <f>SUM(H14:H17)</f>
        <v>915.74</v>
      </c>
      <c r="I18" s="28"/>
    </row>
    <row r="19" spans="1:9">
      <c r="H19" s="10"/>
      <c r="I19" s="28"/>
    </row>
    <row r="20" spans="1:9">
      <c r="A20" t="s">
        <v>24</v>
      </c>
      <c r="B20" t="s">
        <v>847</v>
      </c>
      <c r="C20" s="14">
        <v>66721005878</v>
      </c>
      <c r="D20" t="s">
        <v>781</v>
      </c>
      <c r="E20" t="s">
        <v>433</v>
      </c>
      <c r="F20">
        <v>4</v>
      </c>
      <c r="G20" s="6">
        <v>3.33</v>
      </c>
      <c r="H20" s="6">
        <f t="shared" ref="H20:H38" si="1">G20*F20</f>
        <v>13.32</v>
      </c>
      <c r="I20" t="s">
        <v>14</v>
      </c>
    </row>
    <row r="21" spans="1:9">
      <c r="A21" t="s">
        <v>24</v>
      </c>
      <c r="B21" t="s">
        <v>933</v>
      </c>
      <c r="C21" s="14">
        <v>28764001576</v>
      </c>
      <c r="D21" t="s">
        <v>934</v>
      </c>
      <c r="E21" t="s">
        <v>966</v>
      </c>
      <c r="F21">
        <v>2</v>
      </c>
      <c r="G21" s="6">
        <v>3.47</v>
      </c>
      <c r="H21" s="6">
        <f t="shared" si="1"/>
        <v>6.94</v>
      </c>
      <c r="I21" t="s">
        <v>14</v>
      </c>
    </row>
    <row r="22" spans="1:9">
      <c r="A22" t="s">
        <v>24</v>
      </c>
      <c r="B22" t="s">
        <v>1120</v>
      </c>
      <c r="C22" s="14" t="s">
        <v>1121</v>
      </c>
      <c r="D22" t="s">
        <v>1122</v>
      </c>
      <c r="E22" t="s">
        <v>306</v>
      </c>
      <c r="F22">
        <v>2</v>
      </c>
      <c r="G22" s="6">
        <v>2</v>
      </c>
      <c r="H22" s="6">
        <f t="shared" si="1"/>
        <v>4</v>
      </c>
      <c r="I22" t="s">
        <v>14</v>
      </c>
    </row>
    <row r="23" spans="1:9">
      <c r="A23" t="s">
        <v>24</v>
      </c>
      <c r="B23" t="s">
        <v>1012</v>
      </c>
      <c r="C23" s="14" t="s">
        <v>1123</v>
      </c>
      <c r="D23" t="s">
        <v>1122</v>
      </c>
      <c r="E23" t="s">
        <v>306</v>
      </c>
      <c r="F23">
        <v>2</v>
      </c>
      <c r="G23" s="6">
        <v>2</v>
      </c>
      <c r="H23" s="6">
        <f t="shared" si="1"/>
        <v>4</v>
      </c>
      <c r="I23" t="s">
        <v>14</v>
      </c>
    </row>
    <row r="24" spans="1:9">
      <c r="A24" t="s">
        <v>24</v>
      </c>
      <c r="B24" t="s">
        <v>1124</v>
      </c>
      <c r="C24" s="14" t="s">
        <v>1125</v>
      </c>
      <c r="D24" t="s">
        <v>1122</v>
      </c>
      <c r="E24" t="s">
        <v>753</v>
      </c>
      <c r="F24">
        <v>3</v>
      </c>
      <c r="G24" s="6">
        <v>3</v>
      </c>
      <c r="H24" s="6">
        <f t="shared" si="1"/>
        <v>9</v>
      </c>
      <c r="I24" t="s">
        <v>14</v>
      </c>
    </row>
    <row r="25" spans="1:9">
      <c r="A25" t="s">
        <v>24</v>
      </c>
      <c r="B25" t="s">
        <v>185</v>
      </c>
      <c r="C25" s="14">
        <v>79400536716</v>
      </c>
      <c r="D25" t="s">
        <v>186</v>
      </c>
      <c r="E25" t="s">
        <v>187</v>
      </c>
      <c r="F25">
        <v>1</v>
      </c>
      <c r="G25" s="6">
        <v>3.97</v>
      </c>
      <c r="H25" s="6">
        <f t="shared" si="1"/>
        <v>3.97</v>
      </c>
      <c r="I25" t="s">
        <v>14</v>
      </c>
    </row>
    <row r="26" spans="1:9">
      <c r="A26" t="s">
        <v>24</v>
      </c>
      <c r="B26" t="s">
        <v>185</v>
      </c>
      <c r="C26" s="14">
        <v>79400536464</v>
      </c>
      <c r="D26" t="s">
        <v>186</v>
      </c>
      <c r="E26" t="s">
        <v>187</v>
      </c>
      <c r="F26">
        <v>1</v>
      </c>
      <c r="G26" s="6">
        <v>3.97</v>
      </c>
      <c r="H26" s="6">
        <f t="shared" si="1"/>
        <v>3.97</v>
      </c>
      <c r="I26" t="s">
        <v>14</v>
      </c>
    </row>
    <row r="27" spans="1:9">
      <c r="A27" t="s">
        <v>24</v>
      </c>
      <c r="B27" t="s">
        <v>450</v>
      </c>
      <c r="C27" s="14" t="s">
        <v>1126</v>
      </c>
      <c r="D27" t="s">
        <v>451</v>
      </c>
      <c r="E27" t="s">
        <v>452</v>
      </c>
      <c r="F27">
        <v>1</v>
      </c>
      <c r="G27" s="6">
        <v>4.46</v>
      </c>
      <c r="H27" s="6">
        <f t="shared" si="1"/>
        <v>4.46</v>
      </c>
      <c r="I27" t="s">
        <v>14</v>
      </c>
    </row>
    <row r="28" spans="1:9">
      <c r="A28" t="s">
        <v>24</v>
      </c>
      <c r="B28" t="s">
        <v>450</v>
      </c>
      <c r="C28" s="14">
        <v>80878183739</v>
      </c>
      <c r="D28" t="s">
        <v>1127</v>
      </c>
      <c r="E28" t="s">
        <v>1128</v>
      </c>
      <c r="F28">
        <v>1</v>
      </c>
      <c r="G28" s="6">
        <v>6.97</v>
      </c>
      <c r="H28" s="6">
        <f t="shared" si="1"/>
        <v>6.97</v>
      </c>
      <c r="I28" t="s">
        <v>14</v>
      </c>
    </row>
    <row r="29" spans="1:9">
      <c r="A29" t="s">
        <v>24</v>
      </c>
      <c r="B29" t="s">
        <v>821</v>
      </c>
      <c r="C29" s="14">
        <v>68700308093</v>
      </c>
      <c r="D29" t="s">
        <v>153</v>
      </c>
      <c r="E29" t="s">
        <v>384</v>
      </c>
      <c r="F29">
        <v>3</v>
      </c>
      <c r="G29" s="6">
        <f xml:space="preserve"> 4.97 + 0.08 + 0.25</f>
        <v>5.3</v>
      </c>
      <c r="H29" s="6">
        <f t="shared" si="1"/>
        <v>15.899999999999999</v>
      </c>
      <c r="I29" t="s">
        <v>14</v>
      </c>
    </row>
    <row r="30" spans="1:9">
      <c r="A30" t="s">
        <v>24</v>
      </c>
      <c r="B30" t="s">
        <v>800</v>
      </c>
      <c r="C30" s="14">
        <v>83900006365</v>
      </c>
      <c r="D30" t="s">
        <v>442</v>
      </c>
      <c r="E30" t="s">
        <v>286</v>
      </c>
      <c r="F30">
        <v>1</v>
      </c>
      <c r="G30" s="6">
        <f>1.47 + 0.05 + 0.1</f>
        <v>1.62</v>
      </c>
      <c r="H30" s="6">
        <f t="shared" si="1"/>
        <v>1.62</v>
      </c>
      <c r="I30" t="s">
        <v>14</v>
      </c>
    </row>
    <row r="31" spans="1:9">
      <c r="A31" t="s">
        <v>24</v>
      </c>
      <c r="B31" t="s">
        <v>271</v>
      </c>
      <c r="C31" s="14">
        <v>4023</v>
      </c>
      <c r="D31" t="s">
        <v>12</v>
      </c>
      <c r="E31" t="s">
        <v>1129</v>
      </c>
      <c r="F31">
        <v>0.97499999999999998</v>
      </c>
      <c r="G31" s="6">
        <v>5</v>
      </c>
      <c r="H31" s="6">
        <f t="shared" si="1"/>
        <v>4.875</v>
      </c>
      <c r="I31" t="s">
        <v>14</v>
      </c>
    </row>
    <row r="32" spans="1:9">
      <c r="A32" t="s">
        <v>24</v>
      </c>
      <c r="B32" t="s">
        <v>559</v>
      </c>
      <c r="C32" s="14" t="s">
        <v>1130</v>
      </c>
      <c r="D32" t="s">
        <v>128</v>
      </c>
      <c r="E32" t="s">
        <v>560</v>
      </c>
      <c r="F32">
        <v>1</v>
      </c>
      <c r="G32" s="6">
        <v>7.97</v>
      </c>
      <c r="H32" s="6">
        <f t="shared" si="1"/>
        <v>7.97</v>
      </c>
      <c r="I32" t="s">
        <v>14</v>
      </c>
    </row>
    <row r="33" spans="1:9">
      <c r="A33" t="s">
        <v>24</v>
      </c>
      <c r="B33" t="s">
        <v>1131</v>
      </c>
      <c r="C33" s="14" t="s">
        <v>1132</v>
      </c>
      <c r="D33" t="s">
        <v>128</v>
      </c>
      <c r="E33" t="s">
        <v>655</v>
      </c>
      <c r="F33">
        <v>1</v>
      </c>
      <c r="G33" s="6">
        <v>7.97</v>
      </c>
      <c r="H33" s="6">
        <f t="shared" si="1"/>
        <v>7.97</v>
      </c>
      <c r="I33" t="s">
        <v>14</v>
      </c>
    </row>
    <row r="34" spans="1:9">
      <c r="A34" t="s">
        <v>24</v>
      </c>
      <c r="B34" t="s">
        <v>466</v>
      </c>
      <c r="C34" s="14" t="s">
        <v>1133</v>
      </c>
      <c r="D34" t="s">
        <v>128</v>
      </c>
      <c r="E34" t="s">
        <v>822</v>
      </c>
      <c r="F34">
        <v>1</v>
      </c>
      <c r="G34" s="6">
        <v>8.58</v>
      </c>
      <c r="H34" s="6">
        <f t="shared" si="1"/>
        <v>8.58</v>
      </c>
      <c r="I34" t="s">
        <v>14</v>
      </c>
    </row>
    <row r="35" spans="1:9">
      <c r="A35" t="s">
        <v>24</v>
      </c>
      <c r="B35" t="s">
        <v>1134</v>
      </c>
      <c r="C35" s="14" t="s">
        <v>1135</v>
      </c>
      <c r="D35" t="s">
        <v>1136</v>
      </c>
      <c r="E35" t="s">
        <v>12</v>
      </c>
      <c r="F35">
        <v>1</v>
      </c>
      <c r="G35" s="6">
        <v>34.979999999999997</v>
      </c>
      <c r="H35" s="6">
        <f t="shared" si="1"/>
        <v>34.979999999999997</v>
      </c>
      <c r="I35" t="s">
        <v>14</v>
      </c>
    </row>
    <row r="36" spans="1:9">
      <c r="A36" t="s">
        <v>24</v>
      </c>
      <c r="B36" t="s">
        <v>266</v>
      </c>
      <c r="C36" s="14" t="s">
        <v>1137</v>
      </c>
      <c r="D36" t="s">
        <v>261</v>
      </c>
      <c r="E36" t="s">
        <v>420</v>
      </c>
      <c r="F36">
        <v>1</v>
      </c>
      <c r="G36" s="6">
        <v>1.97</v>
      </c>
      <c r="H36" s="6">
        <f t="shared" si="1"/>
        <v>1.97</v>
      </c>
      <c r="I36" t="s">
        <v>14</v>
      </c>
    </row>
    <row r="37" spans="1:9">
      <c r="A37" t="s">
        <v>24</v>
      </c>
      <c r="B37" t="s">
        <v>268</v>
      </c>
      <c r="C37" s="14">
        <v>4011</v>
      </c>
      <c r="D37" t="s">
        <v>269</v>
      </c>
      <c r="E37" t="s">
        <v>1138</v>
      </c>
      <c r="F37">
        <v>2.0750000000000002</v>
      </c>
      <c r="G37" s="6">
        <v>1.7</v>
      </c>
      <c r="H37" s="6">
        <f t="shared" si="1"/>
        <v>3.5275000000000003</v>
      </c>
      <c r="I37" t="s">
        <v>14</v>
      </c>
    </row>
    <row r="38" spans="1:9">
      <c r="A38" t="s">
        <v>24</v>
      </c>
      <c r="B38" t="s">
        <v>197</v>
      </c>
      <c r="D38" t="s">
        <v>24</v>
      </c>
      <c r="E38" t="s">
        <v>12</v>
      </c>
      <c r="F38">
        <v>3</v>
      </c>
      <c r="G38" s="6">
        <v>0.05</v>
      </c>
      <c r="H38" s="6">
        <f t="shared" si="1"/>
        <v>0.15000000000000002</v>
      </c>
      <c r="I38" t="s">
        <v>14</v>
      </c>
    </row>
    <row r="39" spans="1:9">
      <c r="A39" t="s">
        <v>24</v>
      </c>
      <c r="B39" t="s">
        <v>23</v>
      </c>
      <c r="D39" t="s">
        <v>12</v>
      </c>
      <c r="E39" t="s">
        <v>12</v>
      </c>
      <c r="F39" s="5">
        <v>0.05</v>
      </c>
      <c r="G39" s="6" t="s">
        <v>12</v>
      </c>
      <c r="H39" s="6">
        <v>4.8</v>
      </c>
      <c r="I39" t="s">
        <v>14</v>
      </c>
    </row>
    <row r="40" spans="1:9">
      <c r="A40" t="s">
        <v>24</v>
      </c>
      <c r="B40" t="s">
        <v>19</v>
      </c>
      <c r="D40" t="s">
        <v>12</v>
      </c>
      <c r="E40" t="s">
        <v>12</v>
      </c>
      <c r="F40" s="5">
        <v>0.06</v>
      </c>
      <c r="G40" s="6" t="s">
        <v>12</v>
      </c>
      <c r="H40" s="6">
        <v>5.76</v>
      </c>
      <c r="I40" t="s">
        <v>14</v>
      </c>
    </row>
    <row r="41" spans="1:9">
      <c r="H41" s="10">
        <f>SUM(H20:H40)</f>
        <v>154.73250000000002</v>
      </c>
      <c r="I41" s="28"/>
    </row>
    <row r="42" spans="1:9">
      <c r="H42" s="10"/>
      <c r="I42" s="28"/>
    </row>
    <row r="43" spans="1:9">
      <c r="A43" t="s">
        <v>1139</v>
      </c>
      <c r="B43" t="s">
        <v>1140</v>
      </c>
      <c r="C43" s="14" t="s">
        <v>12</v>
      </c>
      <c r="D43" t="s">
        <v>1139</v>
      </c>
      <c r="E43" t="s">
        <v>1141</v>
      </c>
      <c r="F43">
        <v>1</v>
      </c>
      <c r="G43" s="6">
        <v>27.99</v>
      </c>
      <c r="H43" s="6">
        <f>G43*F43</f>
        <v>27.99</v>
      </c>
      <c r="I43" t="s">
        <v>14</v>
      </c>
    </row>
    <row r="44" spans="1:9">
      <c r="A44" t="s">
        <v>1139</v>
      </c>
      <c r="B44" t="s">
        <v>1142</v>
      </c>
      <c r="C44" s="14" t="s">
        <v>12</v>
      </c>
      <c r="D44" t="s">
        <v>1139</v>
      </c>
      <c r="E44" t="s">
        <v>1141</v>
      </c>
      <c r="F44">
        <v>1</v>
      </c>
      <c r="G44" s="6">
        <v>22.99</v>
      </c>
      <c r="H44" s="6">
        <f>G44*F44</f>
        <v>22.99</v>
      </c>
      <c r="I44" t="s">
        <v>14</v>
      </c>
    </row>
    <row r="45" spans="1:9">
      <c r="A45" t="s">
        <v>1139</v>
      </c>
      <c r="B45" t="s">
        <v>1143</v>
      </c>
      <c r="C45" s="14" t="s">
        <v>12</v>
      </c>
      <c r="D45" t="s">
        <v>1139</v>
      </c>
      <c r="E45" t="s">
        <v>1141</v>
      </c>
      <c r="F45">
        <v>1</v>
      </c>
      <c r="G45" s="6">
        <v>15</v>
      </c>
      <c r="H45" s="6">
        <f>G45*F45</f>
        <v>15</v>
      </c>
      <c r="I45" t="s">
        <v>14</v>
      </c>
    </row>
    <row r="46" spans="1:9">
      <c r="A46" t="s">
        <v>1139</v>
      </c>
      <c r="B46" t="s">
        <v>1144</v>
      </c>
      <c r="C46" s="14" t="s">
        <v>12</v>
      </c>
      <c r="D46" t="s">
        <v>1139</v>
      </c>
      <c r="E46" t="s">
        <v>297</v>
      </c>
      <c r="F46">
        <v>1</v>
      </c>
      <c r="G46" s="6">
        <v>8.99</v>
      </c>
      <c r="H46" s="6">
        <f>G46*F46</f>
        <v>8.99</v>
      </c>
      <c r="I46" t="s">
        <v>14</v>
      </c>
    </row>
    <row r="47" spans="1:9">
      <c r="A47" t="s">
        <v>1139</v>
      </c>
      <c r="B47" t="s">
        <v>1145</v>
      </c>
      <c r="C47" s="14" t="s">
        <v>12</v>
      </c>
      <c r="D47" t="s">
        <v>1139</v>
      </c>
      <c r="E47" t="s">
        <v>354</v>
      </c>
      <c r="F47">
        <v>1</v>
      </c>
      <c r="G47" s="6">
        <v>3.5</v>
      </c>
      <c r="H47" s="6">
        <f>G47*F47</f>
        <v>3.5</v>
      </c>
      <c r="I47" t="s">
        <v>14</v>
      </c>
    </row>
    <row r="48" spans="1:9">
      <c r="A48" t="s">
        <v>1139</v>
      </c>
      <c r="B48" t="s">
        <v>1146</v>
      </c>
      <c r="C48" s="14" t="s">
        <v>12</v>
      </c>
      <c r="D48" t="s">
        <v>12</v>
      </c>
      <c r="E48" t="s">
        <v>12</v>
      </c>
      <c r="F48" s="5">
        <v>0.11</v>
      </c>
      <c r="G48" s="6" t="s">
        <v>12</v>
      </c>
      <c r="H48" s="6">
        <v>8.6300000000000008</v>
      </c>
      <c r="I48" t="s">
        <v>14</v>
      </c>
    </row>
    <row r="49" spans="1:9">
      <c r="A49" t="s">
        <v>1139</v>
      </c>
      <c r="B49" t="s">
        <v>1147</v>
      </c>
      <c r="C49" s="14" t="s">
        <v>12</v>
      </c>
      <c r="D49" t="s">
        <v>12</v>
      </c>
      <c r="E49" t="s">
        <v>12</v>
      </c>
      <c r="F49" s="5">
        <v>0.15</v>
      </c>
      <c r="G49" s="6" t="s">
        <v>12</v>
      </c>
      <c r="H49" s="6">
        <v>13.07</v>
      </c>
      <c r="I49" t="s">
        <v>14</v>
      </c>
    </row>
    <row r="50" spans="1:9">
      <c r="H50" s="10">
        <f>SUM(H43:H49)</f>
        <v>100.16999999999999</v>
      </c>
    </row>
    <row r="51" spans="1:9">
      <c r="H51" s="10"/>
      <c r="I51" s="28"/>
    </row>
    <row r="53" spans="1:9">
      <c r="H53" s="7">
        <f xml:space="preserve"> H12 + H41 + H50</f>
        <v>290.48249999999996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>
      <pane ySplit="1" topLeftCell="A10" activePane="bottomLeft" state="frozen"/>
      <selection pane="bottomLeft" activeCell="A4" sqref="A4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639</v>
      </c>
      <c r="B2" t="s">
        <v>1102</v>
      </c>
      <c r="C2" s="11" t="s">
        <v>12</v>
      </c>
      <c r="D2" t="s">
        <v>639</v>
      </c>
      <c r="E2" t="s">
        <v>793</v>
      </c>
      <c r="F2">
        <v>2</v>
      </c>
      <c r="G2" s="6">
        <v>2.99</v>
      </c>
      <c r="H2" s="6">
        <f>G2*F2</f>
        <v>5.98</v>
      </c>
      <c r="I2" t="s">
        <v>14</v>
      </c>
    </row>
    <row r="3" spans="1:10">
      <c r="A3" t="s">
        <v>639</v>
      </c>
      <c r="B3" t="s">
        <v>251</v>
      </c>
      <c r="C3" s="11" t="s">
        <v>12</v>
      </c>
      <c r="D3" t="s">
        <v>639</v>
      </c>
      <c r="E3" t="s">
        <v>354</v>
      </c>
      <c r="F3">
        <v>1</v>
      </c>
      <c r="G3" s="6">
        <v>2.09</v>
      </c>
      <c r="H3" s="6">
        <f>G3*F3</f>
        <v>2.09</v>
      </c>
      <c r="I3" t="s">
        <v>14</v>
      </c>
    </row>
    <row r="4" spans="1:10">
      <c r="A4" t="s">
        <v>639</v>
      </c>
      <c r="B4" t="s">
        <v>1148</v>
      </c>
      <c r="C4" s="11" t="s">
        <v>12</v>
      </c>
      <c r="D4" t="s">
        <v>639</v>
      </c>
      <c r="E4" t="s">
        <v>645</v>
      </c>
      <c r="F4">
        <v>1</v>
      </c>
      <c r="G4" s="6">
        <v>7.99</v>
      </c>
      <c r="H4" s="6">
        <f>G4*F4</f>
        <v>7.99</v>
      </c>
      <c r="I4" t="s">
        <v>14</v>
      </c>
    </row>
    <row r="5" spans="1:10">
      <c r="A5" t="s">
        <v>639</v>
      </c>
      <c r="B5" t="s">
        <v>1103</v>
      </c>
      <c r="C5" s="11" t="s">
        <v>12</v>
      </c>
      <c r="D5" t="s">
        <v>639</v>
      </c>
      <c r="E5" t="s">
        <v>1104</v>
      </c>
      <c r="F5">
        <v>1</v>
      </c>
      <c r="G5" s="6">
        <v>4.09</v>
      </c>
      <c r="H5" s="6">
        <f>G5*F5</f>
        <v>4.09</v>
      </c>
      <c r="I5" t="s">
        <v>14</v>
      </c>
    </row>
    <row r="6" spans="1:10">
      <c r="A6" t="s">
        <v>639</v>
      </c>
      <c r="B6" t="s">
        <v>23</v>
      </c>
      <c r="C6" s="11"/>
      <c r="D6" t="s">
        <v>12</v>
      </c>
      <c r="E6" t="s">
        <v>12</v>
      </c>
      <c r="F6" s="5">
        <v>0.05</v>
      </c>
      <c r="G6" s="6" t="s">
        <v>12</v>
      </c>
      <c r="H6" s="6">
        <v>1.01</v>
      </c>
      <c r="I6" t="s">
        <v>14</v>
      </c>
    </row>
    <row r="7" spans="1:10">
      <c r="A7" t="s">
        <v>639</v>
      </c>
      <c r="B7" t="s">
        <v>19</v>
      </c>
      <c r="C7" s="11"/>
      <c r="D7" t="s">
        <v>12</v>
      </c>
      <c r="E7" t="s">
        <v>12</v>
      </c>
      <c r="F7" s="5">
        <v>0.06</v>
      </c>
      <c r="G7" s="6" t="s">
        <v>12</v>
      </c>
      <c r="H7" s="6">
        <v>1.21</v>
      </c>
      <c r="I7" t="s">
        <v>14</v>
      </c>
    </row>
    <row r="8" spans="1:10">
      <c r="H8" s="10">
        <f>SUM(H2:H7)</f>
        <v>22.370000000000005</v>
      </c>
      <c r="I8" s="28"/>
    </row>
    <row r="9" spans="1:10">
      <c r="H9" s="10"/>
      <c r="I9" s="28"/>
    </row>
    <row r="10" spans="1:10">
      <c r="A10" t="s">
        <v>1149</v>
      </c>
      <c r="B10" t="s">
        <v>1150</v>
      </c>
      <c r="C10" s="11">
        <v>736167886026</v>
      </c>
      <c r="D10" t="s">
        <v>1151</v>
      </c>
      <c r="E10" t="s">
        <v>287</v>
      </c>
      <c r="F10">
        <v>1</v>
      </c>
      <c r="G10" s="6">
        <v>17.989999999999998</v>
      </c>
      <c r="H10" s="6">
        <f t="shared" ref="H10:H15" si="0">G10*F10</f>
        <v>17.989999999999998</v>
      </c>
      <c r="I10" t="s">
        <v>14</v>
      </c>
    </row>
    <row r="11" spans="1:10">
      <c r="A11" t="s">
        <v>1149</v>
      </c>
      <c r="B11" t="s">
        <v>1152</v>
      </c>
      <c r="C11" s="11">
        <v>840790110578</v>
      </c>
      <c r="D11" t="s">
        <v>1153</v>
      </c>
      <c r="E11" t="s">
        <v>1154</v>
      </c>
      <c r="F11">
        <v>1</v>
      </c>
      <c r="G11">
        <v>14.93</v>
      </c>
      <c r="H11" s="6">
        <f t="shared" si="0"/>
        <v>14.93</v>
      </c>
      <c r="I11" t="s">
        <v>14</v>
      </c>
    </row>
    <row r="12" spans="1:10">
      <c r="A12" t="s">
        <v>1149</v>
      </c>
      <c r="B12" t="s">
        <v>1155</v>
      </c>
      <c r="C12" s="11">
        <v>883652822578</v>
      </c>
      <c r="D12" t="s">
        <v>1156</v>
      </c>
      <c r="E12" t="s">
        <v>1157</v>
      </c>
      <c r="F12">
        <v>1</v>
      </c>
      <c r="G12" s="6">
        <v>4.99</v>
      </c>
      <c r="H12" s="6">
        <f t="shared" si="0"/>
        <v>4.99</v>
      </c>
      <c r="I12" t="s">
        <v>14</v>
      </c>
    </row>
    <row r="13" spans="1:10">
      <c r="A13" t="s">
        <v>1149</v>
      </c>
      <c r="B13" t="s">
        <v>1158</v>
      </c>
      <c r="C13" s="11">
        <v>62823830226</v>
      </c>
      <c r="D13" t="s">
        <v>1159</v>
      </c>
      <c r="E13" t="s">
        <v>1160</v>
      </c>
      <c r="F13">
        <v>1</v>
      </c>
      <c r="G13" s="6">
        <v>3.99</v>
      </c>
      <c r="H13" s="6">
        <f t="shared" si="0"/>
        <v>3.99</v>
      </c>
      <c r="I13" t="s">
        <v>14</v>
      </c>
    </row>
    <row r="14" spans="1:10">
      <c r="A14" t="s">
        <v>1149</v>
      </c>
      <c r="B14" t="s">
        <v>1161</v>
      </c>
      <c r="C14" s="11">
        <v>773544763389</v>
      </c>
      <c r="D14" t="s">
        <v>1151</v>
      </c>
      <c r="E14" t="s">
        <v>641</v>
      </c>
      <c r="F14">
        <v>1</v>
      </c>
      <c r="G14" s="6">
        <v>3.99</v>
      </c>
      <c r="H14" s="6">
        <f t="shared" si="0"/>
        <v>3.99</v>
      </c>
      <c r="I14" t="s">
        <v>14</v>
      </c>
    </row>
    <row r="15" spans="1:10">
      <c r="A15" t="s">
        <v>1149</v>
      </c>
      <c r="B15" t="s">
        <v>1162</v>
      </c>
      <c r="C15" s="11">
        <v>649281432072</v>
      </c>
      <c r="D15" t="s">
        <v>1163</v>
      </c>
      <c r="E15" t="s">
        <v>1164</v>
      </c>
      <c r="F15">
        <v>1</v>
      </c>
      <c r="G15" s="6">
        <v>9.99</v>
      </c>
      <c r="H15" s="6">
        <f t="shared" si="0"/>
        <v>9.99</v>
      </c>
      <c r="I15" t="s">
        <v>14</v>
      </c>
    </row>
    <row r="16" spans="1:10">
      <c r="A16" t="s">
        <v>1149</v>
      </c>
      <c r="B16" t="s">
        <v>23</v>
      </c>
      <c r="C16" s="11"/>
      <c r="D16" t="s">
        <v>12</v>
      </c>
      <c r="E16" t="s">
        <v>12</v>
      </c>
      <c r="F16" s="5">
        <v>0.05</v>
      </c>
      <c r="G16" s="6" t="s">
        <v>12</v>
      </c>
      <c r="H16" s="6">
        <v>2.79</v>
      </c>
      <c r="I16" t="s">
        <v>14</v>
      </c>
    </row>
    <row r="17" spans="1:9">
      <c r="A17" t="s">
        <v>1149</v>
      </c>
      <c r="B17" t="s">
        <v>19</v>
      </c>
      <c r="C17" s="11"/>
      <c r="D17" t="s">
        <v>12</v>
      </c>
      <c r="E17" t="s">
        <v>12</v>
      </c>
      <c r="F17" s="5">
        <v>0.06</v>
      </c>
      <c r="G17" s="6" t="s">
        <v>12</v>
      </c>
      <c r="H17" s="6">
        <v>3.35</v>
      </c>
      <c r="I17" t="s">
        <v>14</v>
      </c>
    </row>
    <row r="18" spans="1:9">
      <c r="H18" s="10">
        <f>SUM(H10:H17)</f>
        <v>62.02000000000001</v>
      </c>
      <c r="I18" s="28"/>
    </row>
    <row r="20" spans="1:9">
      <c r="A20" t="s">
        <v>24</v>
      </c>
      <c r="B20" t="s">
        <v>481</v>
      </c>
      <c r="C20" s="11">
        <v>605388927163</v>
      </c>
      <c r="D20" t="s">
        <v>128</v>
      </c>
      <c r="E20" t="s">
        <v>287</v>
      </c>
      <c r="F20">
        <v>4</v>
      </c>
      <c r="G20" s="6">
        <v>1.47</v>
      </c>
      <c r="H20" s="6">
        <f>G20*F20</f>
        <v>5.88</v>
      </c>
      <c r="I20" t="s">
        <v>14</v>
      </c>
    </row>
    <row r="21" spans="1:9">
      <c r="A21" t="s">
        <v>24</v>
      </c>
      <c r="B21" t="s">
        <v>1165</v>
      </c>
      <c r="C21">
        <v>68100896077</v>
      </c>
      <c r="D21" t="s">
        <v>88</v>
      </c>
      <c r="E21" t="s">
        <v>292</v>
      </c>
      <c r="F21">
        <v>1</v>
      </c>
      <c r="G21">
        <v>4.97</v>
      </c>
      <c r="H21" s="6">
        <f>G21*F21</f>
        <v>4.97</v>
      </c>
      <c r="I21" t="s">
        <v>14</v>
      </c>
    </row>
    <row r="23" spans="1:9">
      <c r="A23" t="s">
        <v>24</v>
      </c>
      <c r="B23" t="s">
        <v>1166</v>
      </c>
      <c r="C23" s="11">
        <v>67489302162</v>
      </c>
      <c r="D23" t="s">
        <v>1167</v>
      </c>
      <c r="E23" t="s">
        <v>1168</v>
      </c>
      <c r="F23">
        <v>1</v>
      </c>
      <c r="G23" s="6">
        <v>5.97</v>
      </c>
      <c r="H23" s="6">
        <f t="shared" ref="H23:H34" si="1">G23*F23</f>
        <v>5.97</v>
      </c>
      <c r="I23" t="s">
        <v>14</v>
      </c>
    </row>
    <row r="24" spans="1:9">
      <c r="A24" t="s">
        <v>24</v>
      </c>
      <c r="B24" t="s">
        <v>664</v>
      </c>
      <c r="C24" s="11">
        <v>56920023025</v>
      </c>
      <c r="D24" t="s">
        <v>665</v>
      </c>
      <c r="E24" t="s">
        <v>666</v>
      </c>
      <c r="F24">
        <v>1</v>
      </c>
      <c r="G24" s="6">
        <v>1.78</v>
      </c>
      <c r="H24" s="6">
        <f t="shared" si="1"/>
        <v>1.78</v>
      </c>
      <c r="I24" t="s">
        <v>14</v>
      </c>
    </row>
    <row r="25" spans="1:9">
      <c r="A25" t="s">
        <v>24</v>
      </c>
      <c r="B25" t="s">
        <v>200</v>
      </c>
      <c r="C25" s="11">
        <v>605388881311</v>
      </c>
      <c r="D25" t="s">
        <v>128</v>
      </c>
      <c r="E25" t="s">
        <v>290</v>
      </c>
      <c r="F25">
        <v>1</v>
      </c>
      <c r="G25" s="6">
        <v>1</v>
      </c>
      <c r="H25" s="6">
        <f t="shared" si="1"/>
        <v>1</v>
      </c>
      <c r="I25" t="s">
        <v>14</v>
      </c>
    </row>
    <row r="26" spans="1:9">
      <c r="A26" t="s">
        <v>24</v>
      </c>
      <c r="B26" t="s">
        <v>476</v>
      </c>
      <c r="C26" s="11">
        <v>605388925602</v>
      </c>
      <c r="D26" t="s">
        <v>128</v>
      </c>
      <c r="E26" t="s">
        <v>283</v>
      </c>
      <c r="F26">
        <v>1</v>
      </c>
      <c r="G26" s="6">
        <v>1.67</v>
      </c>
      <c r="H26" s="6">
        <f t="shared" si="1"/>
        <v>1.67</v>
      </c>
      <c r="I26" t="s">
        <v>14</v>
      </c>
    </row>
    <row r="27" spans="1:9">
      <c r="A27" t="s">
        <v>24</v>
      </c>
      <c r="B27" t="s">
        <v>550</v>
      </c>
      <c r="C27" s="11">
        <v>61120052744</v>
      </c>
      <c r="D27" t="s">
        <v>930</v>
      </c>
      <c r="E27" t="s">
        <v>573</v>
      </c>
      <c r="F27">
        <v>1</v>
      </c>
      <c r="G27" s="6">
        <v>8.56</v>
      </c>
      <c r="H27" s="6">
        <f t="shared" si="1"/>
        <v>8.56</v>
      </c>
      <c r="I27" t="s">
        <v>14</v>
      </c>
    </row>
    <row r="28" spans="1:9">
      <c r="A28" t="s">
        <v>24</v>
      </c>
      <c r="B28" t="s">
        <v>172</v>
      </c>
      <c r="C28" s="11">
        <v>57459677420</v>
      </c>
      <c r="D28" t="s">
        <v>173</v>
      </c>
      <c r="E28" t="s">
        <v>289</v>
      </c>
      <c r="F28">
        <v>1</v>
      </c>
      <c r="G28" s="6">
        <v>5</v>
      </c>
      <c r="H28" s="6">
        <f t="shared" si="1"/>
        <v>5</v>
      </c>
      <c r="I28" t="s">
        <v>14</v>
      </c>
    </row>
    <row r="29" spans="1:9">
      <c r="A29" t="s">
        <v>24</v>
      </c>
      <c r="B29" t="s">
        <v>933</v>
      </c>
      <c r="C29" s="11">
        <v>28764952816</v>
      </c>
      <c r="D29" t="s">
        <v>934</v>
      </c>
      <c r="E29" t="s">
        <v>554</v>
      </c>
      <c r="F29">
        <v>1</v>
      </c>
      <c r="G29" s="6">
        <v>5.97</v>
      </c>
      <c r="H29" s="6">
        <f t="shared" si="1"/>
        <v>5.97</v>
      </c>
      <c r="I29" t="s">
        <v>14</v>
      </c>
    </row>
    <row r="30" spans="1:9">
      <c r="A30" t="s">
        <v>24</v>
      </c>
      <c r="B30" t="s">
        <v>248</v>
      </c>
      <c r="C30" s="11">
        <v>628915013498</v>
      </c>
      <c r="D30" t="s">
        <v>128</v>
      </c>
      <c r="E30" t="s">
        <v>328</v>
      </c>
      <c r="F30">
        <v>1</v>
      </c>
      <c r="G30" s="6">
        <v>4.6399999999999997</v>
      </c>
      <c r="H30" s="6">
        <f t="shared" si="1"/>
        <v>4.6399999999999997</v>
      </c>
      <c r="I30" t="s">
        <v>14</v>
      </c>
    </row>
    <row r="31" spans="1:9">
      <c r="A31" t="s">
        <v>24</v>
      </c>
      <c r="B31" t="s">
        <v>142</v>
      </c>
      <c r="C31" s="11">
        <v>4799</v>
      </c>
      <c r="D31" t="s">
        <v>830</v>
      </c>
      <c r="E31" t="s">
        <v>1169</v>
      </c>
      <c r="F31">
        <v>1.41</v>
      </c>
      <c r="G31" s="6">
        <v>4.34</v>
      </c>
      <c r="H31" s="6">
        <f t="shared" si="1"/>
        <v>6.1193999999999997</v>
      </c>
      <c r="I31" t="s">
        <v>14</v>
      </c>
    </row>
    <row r="32" spans="1:9">
      <c r="A32" t="s">
        <v>24</v>
      </c>
      <c r="B32" t="s">
        <v>1170</v>
      </c>
      <c r="C32">
        <v>20753370045</v>
      </c>
      <c r="D32" t="s">
        <v>1122</v>
      </c>
      <c r="E32" t="s">
        <v>1171</v>
      </c>
      <c r="F32">
        <v>1</v>
      </c>
      <c r="G32" s="6">
        <v>21.93</v>
      </c>
      <c r="H32" s="6">
        <f t="shared" si="1"/>
        <v>21.93</v>
      </c>
      <c r="I32" t="s">
        <v>14</v>
      </c>
    </row>
    <row r="33" spans="1:9">
      <c r="A33" t="s">
        <v>24</v>
      </c>
      <c r="B33" t="s">
        <v>1172</v>
      </c>
      <c r="C33">
        <v>61648201105</v>
      </c>
      <c r="D33" t="s">
        <v>1173</v>
      </c>
      <c r="E33" t="s">
        <v>330</v>
      </c>
      <c r="F33">
        <v>2</v>
      </c>
      <c r="G33" s="6">
        <v>7.77</v>
      </c>
      <c r="H33" s="6">
        <f t="shared" si="1"/>
        <v>15.54</v>
      </c>
      <c r="I33" t="s">
        <v>14</v>
      </c>
    </row>
    <row r="34" spans="1:9">
      <c r="A34" t="s">
        <v>24</v>
      </c>
      <c r="B34" t="s">
        <v>197</v>
      </c>
      <c r="D34" t="s">
        <v>24</v>
      </c>
      <c r="E34" t="s">
        <v>12</v>
      </c>
      <c r="F34">
        <v>3</v>
      </c>
      <c r="G34" s="6">
        <v>0.05</v>
      </c>
      <c r="H34" s="6">
        <f t="shared" si="1"/>
        <v>0.15000000000000002</v>
      </c>
      <c r="I34" t="s">
        <v>14</v>
      </c>
    </row>
    <row r="35" spans="1:9">
      <c r="A35" t="s">
        <v>24</v>
      </c>
      <c r="B35" t="s">
        <v>23</v>
      </c>
      <c r="C35" s="11"/>
      <c r="D35" t="s">
        <v>12</v>
      </c>
      <c r="E35" t="s">
        <v>12</v>
      </c>
      <c r="F35" s="5">
        <v>0.05</v>
      </c>
      <c r="G35" s="6" t="s">
        <v>12</v>
      </c>
      <c r="H35" s="6">
        <v>2.2999999999999998</v>
      </c>
      <c r="I35" t="s">
        <v>14</v>
      </c>
    </row>
    <row r="36" spans="1:9">
      <c r="A36" t="s">
        <v>24</v>
      </c>
      <c r="B36" t="s">
        <v>19</v>
      </c>
      <c r="C36" s="11"/>
      <c r="D36" t="s">
        <v>12</v>
      </c>
      <c r="E36" t="s">
        <v>12</v>
      </c>
      <c r="F36" s="5">
        <v>0.06</v>
      </c>
      <c r="G36" s="6" t="s">
        <v>12</v>
      </c>
      <c r="H36" s="6">
        <v>2.76</v>
      </c>
      <c r="I36" t="s">
        <v>14</v>
      </c>
    </row>
    <row r="37" spans="1:9">
      <c r="H37" s="10">
        <f>SUM(H20:H36)</f>
        <v>94.239400000000018</v>
      </c>
      <c r="I37" s="28"/>
    </row>
    <row r="39" spans="1:9">
      <c r="A39" t="s">
        <v>110</v>
      </c>
      <c r="B39" t="s">
        <v>1174</v>
      </c>
      <c r="C39" s="11">
        <v>800084</v>
      </c>
      <c r="D39" t="s">
        <v>12</v>
      </c>
      <c r="E39" t="s">
        <v>1110</v>
      </c>
      <c r="F39">
        <v>2</v>
      </c>
      <c r="G39" s="6">
        <v>9.99</v>
      </c>
      <c r="H39" s="6">
        <f>G39*F39</f>
        <v>19.98</v>
      </c>
      <c r="I39" t="s">
        <v>14</v>
      </c>
    </row>
    <row r="40" spans="1:9">
      <c r="A40" t="s">
        <v>110</v>
      </c>
      <c r="B40" t="s">
        <v>1174</v>
      </c>
      <c r="C40" s="11">
        <v>800083</v>
      </c>
      <c r="D40" t="s">
        <v>12</v>
      </c>
      <c r="E40" t="s">
        <v>1110</v>
      </c>
      <c r="F40">
        <v>1</v>
      </c>
      <c r="G40" s="6">
        <v>12.99</v>
      </c>
      <c r="H40" s="6">
        <f>G40*F40</f>
        <v>12.99</v>
      </c>
      <c r="I40" t="s">
        <v>14</v>
      </c>
    </row>
    <row r="41" spans="1:9">
      <c r="A41" t="s">
        <v>110</v>
      </c>
      <c r="B41" t="s">
        <v>1107</v>
      </c>
      <c r="C41" s="11">
        <v>889582</v>
      </c>
      <c r="D41" t="s">
        <v>12</v>
      </c>
      <c r="E41" t="s">
        <v>981</v>
      </c>
      <c r="F41">
        <v>3</v>
      </c>
      <c r="G41" s="6">
        <v>12.99</v>
      </c>
      <c r="H41" s="6">
        <f>G41*F41</f>
        <v>38.97</v>
      </c>
      <c r="I41" t="s">
        <v>14</v>
      </c>
    </row>
    <row r="42" spans="1:9">
      <c r="A42" t="s">
        <v>110</v>
      </c>
      <c r="B42" t="s">
        <v>1175</v>
      </c>
      <c r="C42" s="11">
        <v>806132</v>
      </c>
      <c r="D42" t="s">
        <v>12</v>
      </c>
      <c r="E42" t="s">
        <v>1176</v>
      </c>
      <c r="F42">
        <v>1</v>
      </c>
      <c r="G42" s="6">
        <v>19.989999999999998</v>
      </c>
      <c r="H42" s="6">
        <f>G42*F42</f>
        <v>19.989999999999998</v>
      </c>
      <c r="I42" t="s">
        <v>14</v>
      </c>
    </row>
    <row r="43" spans="1:9">
      <c r="A43" t="s">
        <v>110</v>
      </c>
      <c r="B43" t="s">
        <v>1177</v>
      </c>
      <c r="C43" s="11">
        <v>807405</v>
      </c>
      <c r="D43" t="s">
        <v>12</v>
      </c>
      <c r="E43" t="s">
        <v>12</v>
      </c>
      <c r="F43">
        <v>1</v>
      </c>
      <c r="G43" s="6">
        <v>1.99</v>
      </c>
      <c r="H43" s="6">
        <f>G43*F43</f>
        <v>1.99</v>
      </c>
      <c r="I43" t="s">
        <v>14</v>
      </c>
    </row>
    <row r="44" spans="1:9">
      <c r="A44" t="s">
        <v>110</v>
      </c>
      <c r="B44" t="s">
        <v>23</v>
      </c>
      <c r="C44" s="11"/>
      <c r="D44" t="s">
        <v>12</v>
      </c>
      <c r="E44" t="s">
        <v>12</v>
      </c>
      <c r="F44" s="5">
        <v>0.05</v>
      </c>
      <c r="G44" s="6" t="s">
        <v>12</v>
      </c>
      <c r="H44" s="6">
        <v>4.7</v>
      </c>
      <c r="I44" t="s">
        <v>14</v>
      </c>
    </row>
    <row r="45" spans="1:9">
      <c r="H45" s="10">
        <f>SUM(H39:H44)</f>
        <v>98.61999999999999</v>
      </c>
      <c r="I45" s="28"/>
    </row>
    <row r="46" spans="1:9">
      <c r="H46" s="10"/>
      <c r="I46" s="28"/>
    </row>
    <row r="47" spans="1:9">
      <c r="H47" s="7">
        <f xml:space="preserve"> H8 + H18 + H37 + H45</f>
        <v>277.24940000000004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4"/>
  <sheetViews>
    <sheetView topLeftCell="B1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85546875" bestFit="1" customWidth="1"/>
    <col min="7" max="7" width="8.42578125" style="6" bestFit="1" customWidth="1"/>
    <col min="8" max="8" width="14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10</v>
      </c>
      <c r="B2" t="s">
        <v>1178</v>
      </c>
      <c r="C2" s="11" t="s">
        <v>12</v>
      </c>
      <c r="D2" t="s">
        <v>10</v>
      </c>
      <c r="E2" t="s">
        <v>12</v>
      </c>
      <c r="F2">
        <v>1</v>
      </c>
      <c r="G2" s="6">
        <v>-605</v>
      </c>
      <c r="H2" s="6">
        <f>G2*F2</f>
        <v>-605</v>
      </c>
      <c r="I2" t="s">
        <v>14</v>
      </c>
    </row>
    <row r="3" spans="1:10">
      <c r="H3" s="10">
        <f xml:space="preserve"> H2</f>
        <v>-605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4"/>
  <sheetViews>
    <sheetView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1179</v>
      </c>
      <c r="C2" s="11">
        <v>6700230594</v>
      </c>
      <c r="D2" t="s">
        <v>233</v>
      </c>
      <c r="E2" t="s">
        <v>1180</v>
      </c>
      <c r="F2">
        <v>1</v>
      </c>
      <c r="G2" s="6">
        <v>19.97</v>
      </c>
      <c r="H2" s="6">
        <f>G2*F2</f>
        <v>19.97</v>
      </c>
      <c r="I2" t="s">
        <v>14</v>
      </c>
    </row>
    <row r="3" spans="1:10">
      <c r="A3" t="s">
        <v>24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1</v>
      </c>
      <c r="I3" t="s">
        <v>14</v>
      </c>
    </row>
    <row r="4" spans="1:10">
      <c r="A4" t="s">
        <v>24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1.2</v>
      </c>
      <c r="I4" t="s">
        <v>14</v>
      </c>
    </row>
    <row r="5" spans="1:10">
      <c r="H5" s="10">
        <f>SUM(H2:H4)</f>
        <v>22.169999999999998</v>
      </c>
      <c r="I5" s="28"/>
    </row>
    <row r="7" spans="1:10">
      <c r="A7" t="s">
        <v>675</v>
      </c>
      <c r="B7" t="s">
        <v>1181</v>
      </c>
      <c r="C7" s="11" t="s">
        <v>12</v>
      </c>
      <c r="D7" t="s">
        <v>675</v>
      </c>
      <c r="E7" t="s">
        <v>1182</v>
      </c>
      <c r="F7">
        <v>59.18</v>
      </c>
      <c r="G7" s="6">
        <v>1.099</v>
      </c>
      <c r="H7" s="6">
        <f>G7*F7</f>
        <v>65.038820000000001</v>
      </c>
      <c r="I7" t="s">
        <v>14</v>
      </c>
    </row>
    <row r="8" spans="1:10">
      <c r="H8" s="10">
        <f xml:space="preserve"> H7</f>
        <v>65.038820000000001</v>
      </c>
      <c r="I8" s="28"/>
    </row>
    <row r="9" spans="1:10">
      <c r="H9" s="10"/>
      <c r="I9" s="28"/>
    </row>
    <row r="10" spans="1:10">
      <c r="A10" t="s">
        <v>675</v>
      </c>
      <c r="B10" t="s">
        <v>1183</v>
      </c>
      <c r="C10" s="11">
        <v>44365026749</v>
      </c>
      <c r="D10" t="s">
        <v>1184</v>
      </c>
      <c r="E10" t="s">
        <v>1185</v>
      </c>
      <c r="F10">
        <v>1</v>
      </c>
      <c r="G10">
        <v>29.99</v>
      </c>
      <c r="H10" s="6">
        <f t="shared" ref="H10:H20" si="0">G10*F10</f>
        <v>29.99</v>
      </c>
      <c r="I10" t="s">
        <v>14</v>
      </c>
    </row>
    <row r="11" spans="1:10">
      <c r="A11" t="s">
        <v>675</v>
      </c>
      <c r="B11" t="s">
        <v>1186</v>
      </c>
      <c r="C11" s="11">
        <v>66296111400</v>
      </c>
      <c r="D11" t="s">
        <v>1187</v>
      </c>
      <c r="E11" t="s">
        <v>1188</v>
      </c>
      <c r="F11">
        <v>1</v>
      </c>
      <c r="G11" s="6">
        <v>9.99</v>
      </c>
      <c r="H11" s="6">
        <f t="shared" si="0"/>
        <v>9.99</v>
      </c>
      <c r="I11" t="s">
        <v>14</v>
      </c>
    </row>
    <row r="12" spans="1:10">
      <c r="A12" t="s">
        <v>675</v>
      </c>
      <c r="B12" t="s">
        <v>1189</v>
      </c>
      <c r="C12" s="11">
        <v>54732826346</v>
      </c>
      <c r="D12" t="s">
        <v>1190</v>
      </c>
      <c r="E12" t="s">
        <v>1191</v>
      </c>
      <c r="F12">
        <v>1</v>
      </c>
      <c r="G12" s="6">
        <v>39.99</v>
      </c>
      <c r="H12" s="6">
        <f t="shared" si="0"/>
        <v>39.99</v>
      </c>
      <c r="I12" t="s">
        <v>14</v>
      </c>
    </row>
    <row r="13" spans="1:10">
      <c r="A13" t="s">
        <v>675</v>
      </c>
      <c r="B13" t="s">
        <v>694</v>
      </c>
      <c r="C13" s="11">
        <v>222057054496</v>
      </c>
      <c r="D13" t="s">
        <v>693</v>
      </c>
      <c r="E13" t="s">
        <v>1192</v>
      </c>
      <c r="F13">
        <v>6.82</v>
      </c>
      <c r="G13" s="6">
        <v>7.99</v>
      </c>
      <c r="H13" s="6">
        <f t="shared" si="0"/>
        <v>54.491800000000005</v>
      </c>
      <c r="I13" t="s">
        <v>14</v>
      </c>
    </row>
    <row r="14" spans="1:10">
      <c r="A14" t="s">
        <v>675</v>
      </c>
      <c r="B14" t="s">
        <v>1193</v>
      </c>
      <c r="C14" s="11">
        <v>13087248111</v>
      </c>
      <c r="D14" t="s">
        <v>1194</v>
      </c>
      <c r="E14" t="s">
        <v>1195</v>
      </c>
      <c r="F14">
        <v>1</v>
      </c>
      <c r="G14" s="6">
        <v>9.99</v>
      </c>
      <c r="H14" s="6">
        <f t="shared" si="0"/>
        <v>9.99</v>
      </c>
      <c r="I14" t="s">
        <v>14</v>
      </c>
    </row>
    <row r="15" spans="1:10">
      <c r="A15" t="s">
        <v>675</v>
      </c>
      <c r="B15" t="s">
        <v>255</v>
      </c>
      <c r="C15" s="11">
        <v>222347620837</v>
      </c>
      <c r="D15" t="s">
        <v>256</v>
      </c>
      <c r="E15" t="s">
        <v>1196</v>
      </c>
      <c r="F15">
        <v>3.4780000000000002</v>
      </c>
      <c r="G15" s="6">
        <v>5.99</v>
      </c>
      <c r="H15" s="6">
        <f t="shared" si="0"/>
        <v>20.833220000000001</v>
      </c>
      <c r="I15" t="s">
        <v>14</v>
      </c>
    </row>
    <row r="16" spans="1:10">
      <c r="A16" t="s">
        <v>675</v>
      </c>
      <c r="B16" t="s">
        <v>973</v>
      </c>
      <c r="C16" s="11">
        <v>10463284</v>
      </c>
      <c r="D16" t="s">
        <v>693</v>
      </c>
      <c r="E16" t="s">
        <v>974</v>
      </c>
      <c r="F16">
        <v>1.075</v>
      </c>
      <c r="G16" s="6">
        <v>7.43</v>
      </c>
      <c r="H16" s="6">
        <f t="shared" si="0"/>
        <v>7.9872499999999995</v>
      </c>
      <c r="I16" t="s">
        <v>14</v>
      </c>
    </row>
    <row r="17" spans="1:9">
      <c r="A17" t="s">
        <v>675</v>
      </c>
      <c r="B17" t="s">
        <v>1197</v>
      </c>
      <c r="C17" s="11">
        <v>66022001883</v>
      </c>
      <c r="D17" t="s">
        <v>1198</v>
      </c>
      <c r="E17" t="s">
        <v>1199</v>
      </c>
      <c r="F17">
        <v>1</v>
      </c>
      <c r="G17" s="6">
        <v>9.99</v>
      </c>
      <c r="H17" s="6">
        <f t="shared" si="0"/>
        <v>9.99</v>
      </c>
      <c r="I17" t="s">
        <v>14</v>
      </c>
    </row>
    <row r="18" spans="1:9">
      <c r="A18" t="s">
        <v>675</v>
      </c>
      <c r="B18" t="s">
        <v>1200</v>
      </c>
      <c r="C18" s="11">
        <v>847181050666</v>
      </c>
      <c r="D18" t="s">
        <v>1201</v>
      </c>
      <c r="E18" t="s">
        <v>12</v>
      </c>
      <c r="F18">
        <v>1</v>
      </c>
      <c r="G18" s="6">
        <v>17.989999999999998</v>
      </c>
      <c r="H18" s="6">
        <f t="shared" si="0"/>
        <v>17.989999999999998</v>
      </c>
      <c r="I18" t="s">
        <v>14</v>
      </c>
    </row>
    <row r="19" spans="1:9">
      <c r="A19" t="s">
        <v>675</v>
      </c>
      <c r="B19" t="s">
        <v>514</v>
      </c>
      <c r="C19" s="11">
        <v>661509000702</v>
      </c>
      <c r="D19" t="s">
        <v>691</v>
      </c>
      <c r="E19" t="s">
        <v>420</v>
      </c>
      <c r="F19">
        <v>1</v>
      </c>
      <c r="G19" s="6">
        <v>4.49</v>
      </c>
      <c r="H19" s="6">
        <f t="shared" si="0"/>
        <v>4.49</v>
      </c>
      <c r="I19" t="s">
        <v>14</v>
      </c>
    </row>
    <row r="20" spans="1:9">
      <c r="A20" t="s">
        <v>675</v>
      </c>
      <c r="B20" t="s">
        <v>1202</v>
      </c>
      <c r="C20" s="11">
        <v>607869242482</v>
      </c>
      <c r="D20" t="s">
        <v>1203</v>
      </c>
      <c r="E20" t="s">
        <v>753</v>
      </c>
      <c r="F20">
        <v>1</v>
      </c>
      <c r="G20" s="6">
        <v>19.989999999999998</v>
      </c>
      <c r="H20" s="6">
        <f t="shared" si="0"/>
        <v>19.989999999999998</v>
      </c>
      <c r="I20" t="s">
        <v>14</v>
      </c>
    </row>
    <row r="21" spans="1:9">
      <c r="A21" t="s">
        <v>675</v>
      </c>
      <c r="B21" t="s">
        <v>679</v>
      </c>
      <c r="C21" s="11"/>
      <c r="D21" t="s">
        <v>12</v>
      </c>
      <c r="E21" t="s">
        <v>12</v>
      </c>
      <c r="F21" s="5" t="s">
        <v>12</v>
      </c>
      <c r="G21" s="6" t="s">
        <v>12</v>
      </c>
      <c r="H21" s="6">
        <v>12.98</v>
      </c>
      <c r="I21" t="s">
        <v>14</v>
      </c>
    </row>
    <row r="22" spans="1:9">
      <c r="H22" s="10">
        <f>SUM(H10:H21)</f>
        <v>238.71227000000005</v>
      </c>
      <c r="I22" s="28"/>
    </row>
    <row r="24" spans="1:9">
      <c r="H24" s="7">
        <f xml:space="preserve"> H5 + H8 + H22</f>
        <v>325.92109000000005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113959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XFC39"/>
  <sheetViews>
    <sheetView workbookViewId="0">
      <pane ySplit="1" topLeftCell="A33" activePane="bottomLeft" state="frozen"/>
      <selection pane="bottomLeft" activeCell="C33" sqref="C33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1207</v>
      </c>
      <c r="B2" t="s">
        <v>1208</v>
      </c>
      <c r="C2" s="11">
        <v>6958067158049</v>
      </c>
      <c r="D2" t="s">
        <v>1209</v>
      </c>
      <c r="E2" t="s">
        <v>1210</v>
      </c>
      <c r="F2">
        <v>1</v>
      </c>
      <c r="G2" s="6">
        <v>149</v>
      </c>
      <c r="H2" s="6">
        <f t="shared" ref="H2:H8" si="0">G2*F2</f>
        <v>149</v>
      </c>
      <c r="I2" t="s">
        <v>14</v>
      </c>
    </row>
    <row r="3" spans="1:10">
      <c r="A3" t="s">
        <v>1207</v>
      </c>
      <c r="B3" t="s">
        <v>1211</v>
      </c>
      <c r="C3" s="11">
        <v>6958067123412</v>
      </c>
      <c r="D3" t="s">
        <v>1212</v>
      </c>
      <c r="E3" t="s">
        <v>1213</v>
      </c>
      <c r="F3">
        <v>1</v>
      </c>
      <c r="G3" s="6">
        <v>99.99</v>
      </c>
      <c r="H3" s="6">
        <f t="shared" si="0"/>
        <v>99.99</v>
      </c>
      <c r="I3" t="s">
        <v>14</v>
      </c>
    </row>
    <row r="4" spans="1:10">
      <c r="A4" t="s">
        <v>1207</v>
      </c>
      <c r="B4" t="s">
        <v>1214</v>
      </c>
      <c r="C4" s="11">
        <v>5690893532525</v>
      </c>
      <c r="D4" t="s">
        <v>1215</v>
      </c>
      <c r="E4" t="s">
        <v>1216</v>
      </c>
      <c r="F4">
        <v>1</v>
      </c>
      <c r="G4" s="6">
        <v>2</v>
      </c>
      <c r="H4" s="6">
        <f t="shared" si="0"/>
        <v>2</v>
      </c>
      <c r="I4" t="s">
        <v>14</v>
      </c>
    </row>
    <row r="5" spans="1:10">
      <c r="A5" t="s">
        <v>1207</v>
      </c>
      <c r="B5" t="s">
        <v>1217</v>
      </c>
      <c r="C5" s="11">
        <v>6902244047992</v>
      </c>
      <c r="D5" t="s">
        <v>1218</v>
      </c>
      <c r="E5" t="s">
        <v>1219</v>
      </c>
      <c r="F5">
        <v>1</v>
      </c>
      <c r="G5" s="6">
        <v>24.99</v>
      </c>
      <c r="H5" s="6">
        <f t="shared" si="0"/>
        <v>24.99</v>
      </c>
      <c r="I5" t="s">
        <v>14</v>
      </c>
    </row>
    <row r="6" spans="1:10">
      <c r="A6" t="s">
        <v>1207</v>
      </c>
      <c r="B6" t="s">
        <v>1220</v>
      </c>
      <c r="C6" s="11">
        <v>6902244105081</v>
      </c>
      <c r="D6" t="s">
        <v>1221</v>
      </c>
      <c r="E6" t="s">
        <v>1222</v>
      </c>
      <c r="F6">
        <v>1</v>
      </c>
      <c r="G6" s="6">
        <v>16.989999999999998</v>
      </c>
      <c r="H6" s="6">
        <f t="shared" si="0"/>
        <v>16.989999999999998</v>
      </c>
      <c r="I6" t="s">
        <v>14</v>
      </c>
    </row>
    <row r="7" spans="1:10">
      <c r="A7" t="s">
        <v>1207</v>
      </c>
      <c r="B7" t="s">
        <v>1220</v>
      </c>
      <c r="C7" s="11">
        <v>6927210783636</v>
      </c>
      <c r="D7" t="s">
        <v>1223</v>
      </c>
      <c r="E7" t="s">
        <v>1224</v>
      </c>
      <c r="F7">
        <v>2</v>
      </c>
      <c r="G7" s="6">
        <v>29.99</v>
      </c>
      <c r="H7" s="6">
        <f t="shared" si="0"/>
        <v>59.98</v>
      </c>
      <c r="I7" t="s">
        <v>14</v>
      </c>
    </row>
    <row r="8" spans="1:10">
      <c r="A8" t="s">
        <v>1207</v>
      </c>
      <c r="B8" t="s">
        <v>197</v>
      </c>
      <c r="C8" s="11" t="s">
        <v>12</v>
      </c>
      <c r="D8" t="s">
        <v>1207</v>
      </c>
      <c r="E8" t="s">
        <v>1110</v>
      </c>
      <c r="F8">
        <v>1</v>
      </c>
      <c r="G8" s="6">
        <v>0.05</v>
      </c>
      <c r="H8" s="6">
        <f t="shared" si="0"/>
        <v>0.05</v>
      </c>
      <c r="I8" t="s">
        <v>14</v>
      </c>
    </row>
    <row r="9" spans="1:10">
      <c r="A9" t="s">
        <v>1207</v>
      </c>
      <c r="B9" t="s">
        <v>23</v>
      </c>
      <c r="C9" s="11"/>
      <c r="D9" t="s">
        <v>12</v>
      </c>
      <c r="E9" t="s">
        <v>12</v>
      </c>
      <c r="F9" s="5">
        <v>0.05</v>
      </c>
      <c r="G9" s="6" t="s">
        <v>12</v>
      </c>
      <c r="H9" s="6">
        <v>17.649999999999999</v>
      </c>
      <c r="I9" t="s">
        <v>14</v>
      </c>
    </row>
    <row r="10" spans="1:10">
      <c r="A10" t="s">
        <v>1207</v>
      </c>
      <c r="B10" t="s">
        <v>19</v>
      </c>
      <c r="C10" s="11"/>
      <c r="D10" t="s">
        <v>12</v>
      </c>
      <c r="E10" t="s">
        <v>12</v>
      </c>
      <c r="F10" s="5">
        <v>0.06</v>
      </c>
      <c r="G10" s="6" t="s">
        <v>12</v>
      </c>
      <c r="H10" s="6">
        <v>21.18</v>
      </c>
      <c r="I10" t="s">
        <v>14</v>
      </c>
    </row>
    <row r="11" spans="1:10">
      <c r="H11" s="10">
        <f>SUM(H2:H10)</f>
        <v>391.83000000000004</v>
      </c>
      <c r="I11" s="28"/>
    </row>
    <row r="13" spans="1:10">
      <c r="A13" t="s">
        <v>24</v>
      </c>
      <c r="B13" t="s">
        <v>664</v>
      </c>
      <c r="C13" s="11">
        <v>56920023025</v>
      </c>
      <c r="D13" t="s">
        <v>665</v>
      </c>
      <c r="E13" t="s">
        <v>666</v>
      </c>
      <c r="F13">
        <v>1</v>
      </c>
      <c r="G13" s="6">
        <v>1.78</v>
      </c>
      <c r="H13" s="6">
        <f t="shared" ref="H13:H34" si="1">G13*F13</f>
        <v>1.78</v>
      </c>
      <c r="I13" t="s">
        <v>14</v>
      </c>
    </row>
    <row r="14" spans="1:10">
      <c r="A14" t="s">
        <v>24</v>
      </c>
      <c r="B14" t="s">
        <v>248</v>
      </c>
      <c r="C14" s="11">
        <v>628915013498</v>
      </c>
      <c r="D14" t="s">
        <v>128</v>
      </c>
      <c r="E14" t="s">
        <v>328</v>
      </c>
      <c r="F14">
        <v>2</v>
      </c>
      <c r="G14" s="6">
        <v>4.6399999999999997</v>
      </c>
      <c r="H14" s="6">
        <f t="shared" si="1"/>
        <v>9.2799999999999994</v>
      </c>
      <c r="I14" t="s">
        <v>14</v>
      </c>
    </row>
    <row r="15" spans="1:10">
      <c r="A15" t="s">
        <v>24</v>
      </c>
      <c r="B15" t="s">
        <v>1225</v>
      </c>
      <c r="C15" s="11">
        <v>67194583269</v>
      </c>
      <c r="D15" t="s">
        <v>1226</v>
      </c>
      <c r="E15" t="s">
        <v>981</v>
      </c>
      <c r="F15">
        <v>1</v>
      </c>
      <c r="G15" s="6">
        <v>2.77</v>
      </c>
      <c r="H15" s="6">
        <f t="shared" si="1"/>
        <v>2.77</v>
      </c>
      <c r="I15" t="s">
        <v>14</v>
      </c>
    </row>
    <row r="16" spans="1:10">
      <c r="A16" t="s">
        <v>24</v>
      </c>
      <c r="B16" t="s">
        <v>1227</v>
      </c>
      <c r="C16" s="11">
        <v>41205626510</v>
      </c>
      <c r="D16" t="s">
        <v>1228</v>
      </c>
      <c r="E16" t="s">
        <v>1110</v>
      </c>
      <c r="F16">
        <v>1</v>
      </c>
      <c r="G16" s="6">
        <v>19.97</v>
      </c>
      <c r="H16" s="6">
        <f t="shared" si="1"/>
        <v>19.97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251</v>
      </c>
      <c r="C17" s="11">
        <v>6742708</v>
      </c>
      <c r="D17" t="s">
        <v>385</v>
      </c>
      <c r="E17" t="s">
        <v>384</v>
      </c>
      <c r="F17">
        <v>2</v>
      </c>
      <c r="G17" s="6">
        <f xml:space="preserve"> 0.97 + 0.08 + 0.25</f>
        <v>1.3</v>
      </c>
      <c r="H17" s="6">
        <f t="shared" si="1"/>
        <v>2.6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251</v>
      </c>
      <c r="C18" s="11">
        <v>6744900</v>
      </c>
      <c r="D18" t="s">
        <v>498</v>
      </c>
      <c r="E18" t="s">
        <v>384</v>
      </c>
      <c r="F18">
        <v>1</v>
      </c>
      <c r="G18" s="6">
        <f xml:space="preserve"> 0.97 + 0.08 + 0.25</f>
        <v>1.3</v>
      </c>
      <c r="H18" s="6">
        <f t="shared" si="1"/>
        <v>1.3</v>
      </c>
      <c r="I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251</v>
      </c>
      <c r="C19" s="11">
        <v>6750600</v>
      </c>
      <c r="D19" t="s">
        <v>1229</v>
      </c>
      <c r="E19" t="s">
        <v>384</v>
      </c>
      <c r="F19">
        <v>1</v>
      </c>
      <c r="G19" s="6">
        <f xml:space="preserve"> 0.97 + 0.08 + 0.25</f>
        <v>1.3</v>
      </c>
      <c r="H19" s="6">
        <f t="shared" si="1"/>
        <v>1.3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800</v>
      </c>
      <c r="C20" s="11">
        <v>83900006365</v>
      </c>
      <c r="D20" t="s">
        <v>442</v>
      </c>
      <c r="E20" t="s">
        <v>286</v>
      </c>
      <c r="F20">
        <v>4</v>
      </c>
      <c r="G20" s="6">
        <f>1.47 + 0.05 + 0.1</f>
        <v>1.62</v>
      </c>
      <c r="H20" s="6">
        <f t="shared" si="1"/>
        <v>6.48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218</v>
      </c>
      <c r="C21" s="11">
        <v>628915082838</v>
      </c>
      <c r="D21" t="s">
        <v>128</v>
      </c>
      <c r="E21" t="s">
        <v>444</v>
      </c>
      <c r="F21">
        <v>1</v>
      </c>
      <c r="G21" s="6">
        <v>3.42</v>
      </c>
      <c r="H21" s="6">
        <f t="shared" si="1"/>
        <v>3.42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1227</v>
      </c>
      <c r="C22" s="11">
        <v>67914540831</v>
      </c>
      <c r="D22" t="s">
        <v>926</v>
      </c>
      <c r="E22" t="s">
        <v>1108</v>
      </c>
      <c r="F22">
        <v>1</v>
      </c>
      <c r="G22" s="6">
        <v>11.97</v>
      </c>
      <c r="H22" s="6">
        <f t="shared" si="1"/>
        <v>11.97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1202</v>
      </c>
      <c r="C23" s="11">
        <v>41205672067</v>
      </c>
      <c r="D23" t="s">
        <v>1228</v>
      </c>
      <c r="E23" t="s">
        <v>1230</v>
      </c>
      <c r="F23">
        <v>1</v>
      </c>
      <c r="G23" s="6">
        <v>29.97</v>
      </c>
      <c r="H23" s="6">
        <f t="shared" si="1"/>
        <v>29.97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481</v>
      </c>
      <c r="C24" s="11">
        <v>605388927163</v>
      </c>
      <c r="D24" t="s">
        <v>128</v>
      </c>
      <c r="E24" t="s">
        <v>287</v>
      </c>
      <c r="F24">
        <v>4</v>
      </c>
      <c r="G24" s="6">
        <v>1.47</v>
      </c>
      <c r="H24" s="6">
        <f t="shared" si="1"/>
        <v>5.88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168</v>
      </c>
      <c r="C25" s="11">
        <v>681131862837</v>
      </c>
      <c r="D25" t="s">
        <v>128</v>
      </c>
      <c r="E25" t="s">
        <v>141</v>
      </c>
      <c r="F25">
        <v>1</v>
      </c>
      <c r="G25" s="6">
        <v>3.87</v>
      </c>
      <c r="H25" s="6">
        <f t="shared" si="1"/>
        <v>3.87</v>
      </c>
      <c r="I25" t="s">
        <v>14</v>
      </c>
      <c r="N25" s="6"/>
      <c r="O25" s="6"/>
      <c r="V25" s="6"/>
      <c r="W25" s="6"/>
      <c r="AD25" s="6"/>
      <c r="AE25" s="6"/>
      <c r="AL25" s="6"/>
      <c r="AM25" s="6"/>
      <c r="AT25" s="6"/>
      <c r="AU25" s="6"/>
      <c r="BB25" s="6"/>
      <c r="BC25" s="6"/>
      <c r="BJ25" s="6"/>
      <c r="BK25" s="6"/>
      <c r="BR25" s="6"/>
      <c r="BS25" s="6"/>
      <c r="BZ25" s="6"/>
      <c r="CA25" s="6"/>
      <c r="CH25" s="6"/>
      <c r="CI25" s="6"/>
      <c r="CP25" s="6"/>
      <c r="CQ25" s="6"/>
      <c r="CX25" s="6"/>
      <c r="CY25" s="6"/>
      <c r="DF25" s="6"/>
      <c r="DG25" s="6"/>
      <c r="DN25" s="6"/>
      <c r="DO25" s="6"/>
      <c r="DV25" s="6"/>
      <c r="DW25" s="6"/>
      <c r="ED25" s="6"/>
      <c r="EE25" s="6"/>
      <c r="EL25" s="6"/>
      <c r="EM25" s="6"/>
      <c r="ET25" s="6"/>
      <c r="EU25" s="6"/>
      <c r="FB25" s="6"/>
      <c r="FC25" s="6"/>
      <c r="FJ25" s="6"/>
      <c r="FK25" s="6"/>
      <c r="FR25" s="6"/>
      <c r="FS25" s="6"/>
      <c r="FZ25" s="6"/>
      <c r="GA25" s="6"/>
      <c r="GH25" s="6"/>
      <c r="GI25" s="6"/>
      <c r="GP25" s="6"/>
      <c r="GQ25" s="6"/>
      <c r="GX25" s="6"/>
      <c r="GY25" s="6"/>
      <c r="HF25" s="6"/>
      <c r="HG25" s="6"/>
      <c r="HN25" s="6"/>
      <c r="HO25" s="6"/>
      <c r="HV25" s="6"/>
      <c r="HW25" s="6"/>
      <c r="ID25" s="6"/>
      <c r="IE25" s="6"/>
      <c r="IL25" s="6"/>
      <c r="IM25" s="6"/>
      <c r="IT25" s="6"/>
      <c r="IU25" s="6"/>
      <c r="JB25" s="6"/>
      <c r="JC25" s="6"/>
      <c r="JJ25" s="6"/>
      <c r="JK25" s="6"/>
      <c r="JR25" s="6"/>
      <c r="JS25" s="6"/>
      <c r="JZ25" s="6"/>
      <c r="KA25" s="6"/>
      <c r="KH25" s="6"/>
      <c r="KI25" s="6"/>
      <c r="KP25" s="6"/>
      <c r="KQ25" s="6"/>
      <c r="KX25" s="6"/>
      <c r="KY25" s="6"/>
      <c r="LF25" s="6"/>
      <c r="LG25" s="6"/>
      <c r="LN25" s="6"/>
      <c r="LO25" s="6"/>
      <c r="LV25" s="6"/>
      <c r="LW25" s="6"/>
      <c r="MD25" s="6"/>
      <c r="ME25" s="6"/>
      <c r="ML25" s="6"/>
      <c r="MM25" s="6"/>
      <c r="MT25" s="6"/>
      <c r="MU25" s="6"/>
      <c r="NB25" s="6"/>
      <c r="NC25" s="6"/>
      <c r="NJ25" s="6"/>
      <c r="NK25" s="6"/>
      <c r="NR25" s="6"/>
      <c r="NS25" s="6"/>
      <c r="NZ25" s="6"/>
      <c r="OA25" s="6"/>
      <c r="OH25" s="6"/>
      <c r="OI25" s="6"/>
      <c r="OP25" s="6"/>
      <c r="OQ25" s="6"/>
      <c r="OX25" s="6"/>
      <c r="OY25" s="6"/>
      <c r="PF25" s="6"/>
      <c r="PG25" s="6"/>
      <c r="PN25" s="6"/>
      <c r="PO25" s="6"/>
      <c r="PV25" s="6"/>
      <c r="PW25" s="6"/>
      <c r="QD25" s="6"/>
      <c r="QE25" s="6"/>
      <c r="QL25" s="6"/>
      <c r="QM25" s="6"/>
      <c r="QT25" s="6"/>
      <c r="QU25" s="6"/>
      <c r="RB25" s="6"/>
      <c r="RC25" s="6"/>
      <c r="RJ25" s="6"/>
      <c r="RK25" s="6"/>
      <c r="RR25" s="6"/>
      <c r="RS25" s="6"/>
      <c r="RZ25" s="6"/>
      <c r="SA25" s="6"/>
      <c r="SH25" s="6"/>
      <c r="SI25" s="6"/>
      <c r="SP25" s="6"/>
      <c r="SQ25" s="6"/>
      <c r="SX25" s="6"/>
      <c r="SY25" s="6"/>
      <c r="TF25" s="6"/>
      <c r="TG25" s="6"/>
      <c r="TN25" s="6"/>
      <c r="TO25" s="6"/>
      <c r="TV25" s="6"/>
      <c r="TW25" s="6"/>
      <c r="UD25" s="6"/>
      <c r="UE25" s="6"/>
      <c r="UL25" s="6"/>
      <c r="UM25" s="6"/>
      <c r="UT25" s="6"/>
      <c r="UU25" s="6"/>
      <c r="VB25" s="6"/>
      <c r="VC25" s="6"/>
      <c r="VJ25" s="6"/>
      <c r="VK25" s="6"/>
      <c r="VR25" s="6"/>
      <c r="VS25" s="6"/>
      <c r="VZ25" s="6"/>
      <c r="WA25" s="6"/>
      <c r="WH25" s="6"/>
      <c r="WI25" s="6"/>
      <c r="WP25" s="6"/>
      <c r="WQ25" s="6"/>
      <c r="WX25" s="6"/>
      <c r="WY25" s="6"/>
      <c r="XF25" s="6"/>
      <c r="XG25" s="6"/>
      <c r="XN25" s="6"/>
      <c r="XO25" s="6"/>
      <c r="XV25" s="6"/>
      <c r="XW25" s="6"/>
      <c r="YD25" s="6"/>
      <c r="YE25" s="6"/>
      <c r="YL25" s="6"/>
      <c r="YM25" s="6"/>
      <c r="YT25" s="6"/>
      <c r="YU25" s="6"/>
      <c r="ZB25" s="6"/>
      <c r="ZC25" s="6"/>
      <c r="ZJ25" s="6"/>
      <c r="ZK25" s="6"/>
      <c r="ZR25" s="6"/>
      <c r="ZS25" s="6"/>
      <c r="ZZ25" s="6"/>
      <c r="AAA25" s="6"/>
      <c r="AAH25" s="6"/>
      <c r="AAI25" s="6"/>
      <c r="AAP25" s="6"/>
      <c r="AAQ25" s="6"/>
      <c r="AAX25" s="6"/>
      <c r="AAY25" s="6"/>
      <c r="ABF25" s="6"/>
      <c r="ABG25" s="6"/>
      <c r="ABN25" s="6"/>
      <c r="ABO25" s="6"/>
      <c r="ABV25" s="6"/>
      <c r="ABW25" s="6"/>
      <c r="ACD25" s="6"/>
      <c r="ACE25" s="6"/>
      <c r="ACL25" s="6"/>
      <c r="ACM25" s="6"/>
      <c r="ACT25" s="6"/>
      <c r="ACU25" s="6"/>
      <c r="ADB25" s="6"/>
      <c r="ADC25" s="6"/>
      <c r="ADJ25" s="6"/>
      <c r="ADK25" s="6"/>
      <c r="ADR25" s="6"/>
      <c r="ADS25" s="6"/>
      <c r="ADZ25" s="6"/>
      <c r="AEA25" s="6"/>
      <c r="AEH25" s="6"/>
      <c r="AEI25" s="6"/>
      <c r="AEP25" s="6"/>
      <c r="AEQ25" s="6"/>
      <c r="AEX25" s="6"/>
      <c r="AEY25" s="6"/>
      <c r="AFF25" s="6"/>
      <c r="AFG25" s="6"/>
      <c r="AFN25" s="6"/>
      <c r="AFO25" s="6"/>
      <c r="AFV25" s="6"/>
      <c r="AFW25" s="6"/>
      <c r="AGD25" s="6"/>
      <c r="AGE25" s="6"/>
      <c r="AGL25" s="6"/>
      <c r="AGM25" s="6"/>
      <c r="AGT25" s="6"/>
      <c r="AGU25" s="6"/>
      <c r="AHB25" s="6"/>
      <c r="AHC25" s="6"/>
      <c r="AHJ25" s="6"/>
      <c r="AHK25" s="6"/>
      <c r="AHR25" s="6"/>
      <c r="AHS25" s="6"/>
      <c r="AHZ25" s="6"/>
      <c r="AIA25" s="6"/>
      <c r="AIH25" s="6"/>
      <c r="AII25" s="6"/>
      <c r="AIP25" s="6"/>
      <c r="AIQ25" s="6"/>
      <c r="AIX25" s="6"/>
      <c r="AIY25" s="6"/>
      <c r="AJF25" s="6"/>
      <c r="AJG25" s="6"/>
      <c r="AJN25" s="6"/>
      <c r="AJO25" s="6"/>
      <c r="AJV25" s="6"/>
      <c r="AJW25" s="6"/>
      <c r="AKD25" s="6"/>
      <c r="AKE25" s="6"/>
      <c r="AKL25" s="6"/>
      <c r="AKM25" s="6"/>
      <c r="AKT25" s="6"/>
      <c r="AKU25" s="6"/>
      <c r="ALB25" s="6"/>
      <c r="ALC25" s="6"/>
      <c r="ALJ25" s="6"/>
      <c r="ALK25" s="6"/>
      <c r="ALR25" s="6"/>
      <c r="ALS25" s="6"/>
      <c r="ALZ25" s="6"/>
      <c r="AMA25" s="6"/>
      <c r="AMH25" s="6"/>
      <c r="AMI25" s="6"/>
      <c r="AMP25" s="6"/>
      <c r="AMQ25" s="6"/>
      <c r="AMX25" s="6"/>
      <c r="AMY25" s="6"/>
      <c r="ANF25" s="6"/>
      <c r="ANG25" s="6"/>
      <c r="ANN25" s="6"/>
      <c r="ANO25" s="6"/>
      <c r="ANV25" s="6"/>
      <c r="ANW25" s="6"/>
      <c r="AOD25" s="6"/>
      <c r="AOE25" s="6"/>
      <c r="AOL25" s="6"/>
      <c r="AOM25" s="6"/>
      <c r="AOT25" s="6"/>
      <c r="AOU25" s="6"/>
      <c r="APB25" s="6"/>
      <c r="APC25" s="6"/>
      <c r="APJ25" s="6"/>
      <c r="APK25" s="6"/>
      <c r="APR25" s="6"/>
      <c r="APS25" s="6"/>
      <c r="APZ25" s="6"/>
      <c r="AQA25" s="6"/>
      <c r="AQH25" s="6"/>
      <c r="AQI25" s="6"/>
      <c r="AQP25" s="6"/>
      <c r="AQQ25" s="6"/>
      <c r="AQX25" s="6"/>
      <c r="AQY25" s="6"/>
      <c r="ARF25" s="6"/>
      <c r="ARG25" s="6"/>
      <c r="ARN25" s="6"/>
      <c r="ARO25" s="6"/>
      <c r="ARV25" s="6"/>
      <c r="ARW25" s="6"/>
      <c r="ASD25" s="6"/>
      <c r="ASE25" s="6"/>
      <c r="ASL25" s="6"/>
      <c r="ASM25" s="6"/>
      <c r="AST25" s="6"/>
      <c r="ASU25" s="6"/>
      <c r="ATB25" s="6"/>
      <c r="ATC25" s="6"/>
      <c r="ATJ25" s="6"/>
      <c r="ATK25" s="6"/>
      <c r="ATR25" s="6"/>
      <c r="ATS25" s="6"/>
      <c r="ATZ25" s="6"/>
      <c r="AUA25" s="6"/>
      <c r="AUH25" s="6"/>
      <c r="AUI25" s="6"/>
      <c r="AUP25" s="6"/>
      <c r="AUQ25" s="6"/>
      <c r="AUX25" s="6"/>
      <c r="AUY25" s="6"/>
      <c r="AVF25" s="6"/>
      <c r="AVG25" s="6"/>
      <c r="AVN25" s="6"/>
      <c r="AVO25" s="6"/>
      <c r="AVV25" s="6"/>
      <c r="AVW25" s="6"/>
      <c r="AWD25" s="6"/>
      <c r="AWE25" s="6"/>
      <c r="AWL25" s="6"/>
      <c r="AWM25" s="6"/>
      <c r="AWT25" s="6"/>
      <c r="AWU25" s="6"/>
      <c r="AXB25" s="6"/>
      <c r="AXC25" s="6"/>
      <c r="AXJ25" s="6"/>
      <c r="AXK25" s="6"/>
      <c r="AXR25" s="6"/>
      <c r="AXS25" s="6"/>
      <c r="AXZ25" s="6"/>
      <c r="AYA25" s="6"/>
      <c r="AYH25" s="6"/>
      <c r="AYI25" s="6"/>
      <c r="AYP25" s="6"/>
      <c r="AYQ25" s="6"/>
      <c r="AYX25" s="6"/>
      <c r="AYY25" s="6"/>
      <c r="AZF25" s="6"/>
      <c r="AZG25" s="6"/>
      <c r="AZN25" s="6"/>
      <c r="AZO25" s="6"/>
      <c r="AZV25" s="6"/>
      <c r="AZW25" s="6"/>
      <c r="BAD25" s="6"/>
      <c r="BAE25" s="6"/>
      <c r="BAL25" s="6"/>
      <c r="BAM25" s="6"/>
      <c r="BAT25" s="6"/>
      <c r="BAU25" s="6"/>
      <c r="BBB25" s="6"/>
      <c r="BBC25" s="6"/>
      <c r="BBJ25" s="6"/>
      <c r="BBK25" s="6"/>
      <c r="BBR25" s="6"/>
      <c r="BBS25" s="6"/>
      <c r="BBZ25" s="6"/>
      <c r="BCA25" s="6"/>
      <c r="BCH25" s="6"/>
      <c r="BCI25" s="6"/>
      <c r="BCP25" s="6"/>
      <c r="BCQ25" s="6"/>
      <c r="BCX25" s="6"/>
      <c r="BCY25" s="6"/>
      <c r="BDF25" s="6"/>
      <c r="BDG25" s="6"/>
      <c r="BDN25" s="6"/>
      <c r="BDO25" s="6"/>
      <c r="BDV25" s="6"/>
      <c r="BDW25" s="6"/>
      <c r="BED25" s="6"/>
      <c r="BEE25" s="6"/>
      <c r="BEL25" s="6"/>
      <c r="BEM25" s="6"/>
      <c r="BET25" s="6"/>
      <c r="BEU25" s="6"/>
      <c r="BFB25" s="6"/>
      <c r="BFC25" s="6"/>
      <c r="BFJ25" s="6"/>
      <c r="BFK25" s="6"/>
      <c r="BFR25" s="6"/>
      <c r="BFS25" s="6"/>
      <c r="BFZ25" s="6"/>
      <c r="BGA25" s="6"/>
      <c r="BGH25" s="6"/>
      <c r="BGI25" s="6"/>
      <c r="BGP25" s="6"/>
      <c r="BGQ25" s="6"/>
      <c r="BGX25" s="6"/>
      <c r="BGY25" s="6"/>
      <c r="BHF25" s="6"/>
      <c r="BHG25" s="6"/>
      <c r="BHN25" s="6"/>
      <c r="BHO25" s="6"/>
      <c r="BHV25" s="6"/>
      <c r="BHW25" s="6"/>
      <c r="BID25" s="6"/>
      <c r="BIE25" s="6"/>
      <c r="BIL25" s="6"/>
      <c r="BIM25" s="6"/>
      <c r="BIT25" s="6"/>
      <c r="BIU25" s="6"/>
      <c r="BJB25" s="6"/>
      <c r="BJC25" s="6"/>
      <c r="BJJ25" s="6"/>
      <c r="BJK25" s="6"/>
      <c r="BJR25" s="6"/>
      <c r="BJS25" s="6"/>
      <c r="BJZ25" s="6"/>
      <c r="BKA25" s="6"/>
      <c r="BKH25" s="6"/>
      <c r="BKI25" s="6"/>
      <c r="BKP25" s="6"/>
      <c r="BKQ25" s="6"/>
      <c r="BKX25" s="6"/>
      <c r="BKY25" s="6"/>
      <c r="BLF25" s="6"/>
      <c r="BLG25" s="6"/>
      <c r="BLN25" s="6"/>
      <c r="BLO25" s="6"/>
      <c r="BLV25" s="6"/>
      <c r="BLW25" s="6"/>
      <c r="BMD25" s="6"/>
      <c r="BME25" s="6"/>
      <c r="BML25" s="6"/>
      <c r="BMM25" s="6"/>
      <c r="BMT25" s="6"/>
      <c r="BMU25" s="6"/>
      <c r="BNB25" s="6"/>
      <c r="BNC25" s="6"/>
      <c r="BNJ25" s="6"/>
      <c r="BNK25" s="6"/>
      <c r="BNR25" s="6"/>
      <c r="BNS25" s="6"/>
      <c r="BNZ25" s="6"/>
      <c r="BOA25" s="6"/>
      <c r="BOH25" s="6"/>
      <c r="BOI25" s="6"/>
      <c r="BOP25" s="6"/>
      <c r="BOQ25" s="6"/>
      <c r="BOX25" s="6"/>
      <c r="BOY25" s="6"/>
      <c r="BPF25" s="6"/>
      <c r="BPG25" s="6"/>
      <c r="BPN25" s="6"/>
      <c r="BPO25" s="6"/>
      <c r="BPV25" s="6"/>
      <c r="BPW25" s="6"/>
      <c r="BQD25" s="6"/>
      <c r="BQE25" s="6"/>
      <c r="BQL25" s="6"/>
      <c r="BQM25" s="6"/>
      <c r="BQT25" s="6"/>
      <c r="BQU25" s="6"/>
      <c r="BRB25" s="6"/>
      <c r="BRC25" s="6"/>
      <c r="BRJ25" s="6"/>
      <c r="BRK25" s="6"/>
      <c r="BRR25" s="6"/>
      <c r="BRS25" s="6"/>
      <c r="BRZ25" s="6"/>
      <c r="BSA25" s="6"/>
      <c r="BSH25" s="6"/>
      <c r="BSI25" s="6"/>
      <c r="BSP25" s="6"/>
      <c r="BSQ25" s="6"/>
      <c r="BSX25" s="6"/>
      <c r="BSY25" s="6"/>
      <c r="BTF25" s="6"/>
      <c r="BTG25" s="6"/>
      <c r="BTN25" s="6"/>
      <c r="BTO25" s="6"/>
      <c r="BTV25" s="6"/>
      <c r="BTW25" s="6"/>
      <c r="BUD25" s="6"/>
      <c r="BUE25" s="6"/>
      <c r="BUL25" s="6"/>
      <c r="BUM25" s="6"/>
      <c r="BUT25" s="6"/>
      <c r="BUU25" s="6"/>
      <c r="BVB25" s="6"/>
      <c r="BVC25" s="6"/>
      <c r="BVJ25" s="6"/>
      <c r="BVK25" s="6"/>
      <c r="BVR25" s="6"/>
      <c r="BVS25" s="6"/>
      <c r="BVZ25" s="6"/>
      <c r="BWA25" s="6"/>
      <c r="BWH25" s="6"/>
      <c r="BWI25" s="6"/>
      <c r="BWP25" s="6"/>
      <c r="BWQ25" s="6"/>
      <c r="BWX25" s="6"/>
      <c r="BWY25" s="6"/>
      <c r="BXF25" s="6"/>
      <c r="BXG25" s="6"/>
      <c r="BXN25" s="6"/>
      <c r="BXO25" s="6"/>
      <c r="BXV25" s="6"/>
      <c r="BXW25" s="6"/>
      <c r="BYD25" s="6"/>
      <c r="BYE25" s="6"/>
      <c r="BYL25" s="6"/>
      <c r="BYM25" s="6"/>
      <c r="BYT25" s="6"/>
      <c r="BYU25" s="6"/>
      <c r="BZB25" s="6"/>
      <c r="BZC25" s="6"/>
      <c r="BZJ25" s="6"/>
      <c r="BZK25" s="6"/>
      <c r="BZR25" s="6"/>
      <c r="BZS25" s="6"/>
      <c r="BZZ25" s="6"/>
      <c r="CAA25" s="6"/>
      <c r="CAH25" s="6"/>
      <c r="CAI25" s="6"/>
      <c r="CAP25" s="6"/>
      <c r="CAQ25" s="6"/>
      <c r="CAX25" s="6"/>
      <c r="CAY25" s="6"/>
      <c r="CBF25" s="6"/>
      <c r="CBG25" s="6"/>
      <c r="CBN25" s="6"/>
      <c r="CBO25" s="6"/>
      <c r="CBV25" s="6"/>
      <c r="CBW25" s="6"/>
      <c r="CCD25" s="6"/>
      <c r="CCE25" s="6"/>
      <c r="CCL25" s="6"/>
      <c r="CCM25" s="6"/>
      <c r="CCT25" s="6"/>
      <c r="CCU25" s="6"/>
      <c r="CDB25" s="6"/>
      <c r="CDC25" s="6"/>
      <c r="CDJ25" s="6"/>
      <c r="CDK25" s="6"/>
      <c r="CDR25" s="6"/>
      <c r="CDS25" s="6"/>
      <c r="CDZ25" s="6"/>
      <c r="CEA25" s="6"/>
      <c r="CEH25" s="6"/>
      <c r="CEI25" s="6"/>
      <c r="CEP25" s="6"/>
      <c r="CEQ25" s="6"/>
      <c r="CEX25" s="6"/>
      <c r="CEY25" s="6"/>
      <c r="CFF25" s="6"/>
      <c r="CFG25" s="6"/>
      <c r="CFN25" s="6"/>
      <c r="CFO25" s="6"/>
      <c r="CFV25" s="6"/>
      <c r="CFW25" s="6"/>
      <c r="CGD25" s="6"/>
      <c r="CGE25" s="6"/>
      <c r="CGL25" s="6"/>
      <c r="CGM25" s="6"/>
      <c r="CGT25" s="6"/>
      <c r="CGU25" s="6"/>
      <c r="CHB25" s="6"/>
      <c r="CHC25" s="6"/>
      <c r="CHJ25" s="6"/>
      <c r="CHK25" s="6"/>
      <c r="CHR25" s="6"/>
      <c r="CHS25" s="6"/>
      <c r="CHZ25" s="6"/>
      <c r="CIA25" s="6"/>
      <c r="CIH25" s="6"/>
      <c r="CII25" s="6"/>
      <c r="CIP25" s="6"/>
      <c r="CIQ25" s="6"/>
      <c r="CIX25" s="6"/>
      <c r="CIY25" s="6"/>
      <c r="CJF25" s="6"/>
      <c r="CJG25" s="6"/>
      <c r="CJN25" s="6"/>
      <c r="CJO25" s="6"/>
      <c r="CJV25" s="6"/>
      <c r="CJW25" s="6"/>
      <c r="CKD25" s="6"/>
      <c r="CKE25" s="6"/>
      <c r="CKL25" s="6"/>
      <c r="CKM25" s="6"/>
      <c r="CKT25" s="6"/>
      <c r="CKU25" s="6"/>
      <c r="CLB25" s="6"/>
      <c r="CLC25" s="6"/>
      <c r="CLJ25" s="6"/>
      <c r="CLK25" s="6"/>
      <c r="CLR25" s="6"/>
      <c r="CLS25" s="6"/>
      <c r="CLZ25" s="6"/>
      <c r="CMA25" s="6"/>
      <c r="CMH25" s="6"/>
      <c r="CMI25" s="6"/>
      <c r="CMP25" s="6"/>
      <c r="CMQ25" s="6"/>
      <c r="CMX25" s="6"/>
      <c r="CMY25" s="6"/>
      <c r="CNF25" s="6"/>
      <c r="CNG25" s="6"/>
      <c r="CNN25" s="6"/>
      <c r="CNO25" s="6"/>
      <c r="CNV25" s="6"/>
      <c r="CNW25" s="6"/>
      <c r="COD25" s="6"/>
      <c r="COE25" s="6"/>
      <c r="COL25" s="6"/>
      <c r="COM25" s="6"/>
      <c r="COT25" s="6"/>
      <c r="COU25" s="6"/>
      <c r="CPB25" s="6"/>
      <c r="CPC25" s="6"/>
      <c r="CPJ25" s="6"/>
      <c r="CPK25" s="6"/>
      <c r="CPR25" s="6"/>
      <c r="CPS25" s="6"/>
      <c r="CPZ25" s="6"/>
      <c r="CQA25" s="6"/>
      <c r="CQH25" s="6"/>
      <c r="CQI25" s="6"/>
      <c r="CQP25" s="6"/>
      <c r="CQQ25" s="6"/>
      <c r="CQX25" s="6"/>
      <c r="CQY25" s="6"/>
      <c r="CRF25" s="6"/>
      <c r="CRG25" s="6"/>
      <c r="CRN25" s="6"/>
      <c r="CRO25" s="6"/>
      <c r="CRV25" s="6"/>
      <c r="CRW25" s="6"/>
      <c r="CSD25" s="6"/>
      <c r="CSE25" s="6"/>
      <c r="CSL25" s="6"/>
      <c r="CSM25" s="6"/>
      <c r="CST25" s="6"/>
      <c r="CSU25" s="6"/>
      <c r="CTB25" s="6"/>
      <c r="CTC25" s="6"/>
      <c r="CTJ25" s="6"/>
      <c r="CTK25" s="6"/>
      <c r="CTR25" s="6"/>
      <c r="CTS25" s="6"/>
      <c r="CTZ25" s="6"/>
      <c r="CUA25" s="6"/>
      <c r="CUH25" s="6"/>
      <c r="CUI25" s="6"/>
      <c r="CUP25" s="6"/>
      <c r="CUQ25" s="6"/>
      <c r="CUX25" s="6"/>
      <c r="CUY25" s="6"/>
      <c r="CVF25" s="6"/>
      <c r="CVG25" s="6"/>
      <c r="CVN25" s="6"/>
      <c r="CVO25" s="6"/>
      <c r="CVV25" s="6"/>
      <c r="CVW25" s="6"/>
      <c r="CWD25" s="6"/>
      <c r="CWE25" s="6"/>
      <c r="CWL25" s="6"/>
      <c r="CWM25" s="6"/>
      <c r="CWT25" s="6"/>
      <c r="CWU25" s="6"/>
      <c r="CXB25" s="6"/>
      <c r="CXC25" s="6"/>
      <c r="CXJ25" s="6"/>
      <c r="CXK25" s="6"/>
      <c r="CXR25" s="6"/>
      <c r="CXS25" s="6"/>
      <c r="CXZ25" s="6"/>
      <c r="CYA25" s="6"/>
      <c r="CYH25" s="6"/>
      <c r="CYI25" s="6"/>
      <c r="CYP25" s="6"/>
      <c r="CYQ25" s="6"/>
      <c r="CYX25" s="6"/>
      <c r="CYY25" s="6"/>
      <c r="CZF25" s="6"/>
      <c r="CZG25" s="6"/>
      <c r="CZN25" s="6"/>
      <c r="CZO25" s="6"/>
      <c r="CZV25" s="6"/>
      <c r="CZW25" s="6"/>
      <c r="DAD25" s="6"/>
      <c r="DAE25" s="6"/>
      <c r="DAL25" s="6"/>
      <c r="DAM25" s="6"/>
      <c r="DAT25" s="6"/>
      <c r="DAU25" s="6"/>
      <c r="DBB25" s="6"/>
      <c r="DBC25" s="6"/>
      <c r="DBJ25" s="6"/>
      <c r="DBK25" s="6"/>
      <c r="DBR25" s="6"/>
      <c r="DBS25" s="6"/>
      <c r="DBZ25" s="6"/>
      <c r="DCA25" s="6"/>
      <c r="DCH25" s="6"/>
      <c r="DCI25" s="6"/>
      <c r="DCP25" s="6"/>
      <c r="DCQ25" s="6"/>
      <c r="DCX25" s="6"/>
      <c r="DCY25" s="6"/>
      <c r="DDF25" s="6"/>
      <c r="DDG25" s="6"/>
      <c r="DDN25" s="6"/>
      <c r="DDO25" s="6"/>
      <c r="DDV25" s="6"/>
      <c r="DDW25" s="6"/>
      <c r="DED25" s="6"/>
      <c r="DEE25" s="6"/>
      <c r="DEL25" s="6"/>
      <c r="DEM25" s="6"/>
      <c r="DET25" s="6"/>
      <c r="DEU25" s="6"/>
      <c r="DFB25" s="6"/>
      <c r="DFC25" s="6"/>
      <c r="DFJ25" s="6"/>
      <c r="DFK25" s="6"/>
      <c r="DFR25" s="6"/>
      <c r="DFS25" s="6"/>
      <c r="DFZ25" s="6"/>
      <c r="DGA25" s="6"/>
      <c r="DGH25" s="6"/>
      <c r="DGI25" s="6"/>
      <c r="DGP25" s="6"/>
      <c r="DGQ25" s="6"/>
      <c r="DGX25" s="6"/>
      <c r="DGY25" s="6"/>
      <c r="DHF25" s="6"/>
      <c r="DHG25" s="6"/>
      <c r="DHN25" s="6"/>
      <c r="DHO25" s="6"/>
      <c r="DHV25" s="6"/>
      <c r="DHW25" s="6"/>
      <c r="DID25" s="6"/>
      <c r="DIE25" s="6"/>
      <c r="DIL25" s="6"/>
      <c r="DIM25" s="6"/>
      <c r="DIT25" s="6"/>
      <c r="DIU25" s="6"/>
      <c r="DJB25" s="6"/>
      <c r="DJC25" s="6"/>
      <c r="DJJ25" s="6"/>
      <c r="DJK25" s="6"/>
      <c r="DJR25" s="6"/>
      <c r="DJS25" s="6"/>
      <c r="DJZ25" s="6"/>
      <c r="DKA25" s="6"/>
      <c r="DKH25" s="6"/>
      <c r="DKI25" s="6"/>
      <c r="DKP25" s="6"/>
      <c r="DKQ25" s="6"/>
      <c r="DKX25" s="6"/>
      <c r="DKY25" s="6"/>
      <c r="DLF25" s="6"/>
      <c r="DLG25" s="6"/>
      <c r="DLN25" s="6"/>
      <c r="DLO25" s="6"/>
      <c r="DLV25" s="6"/>
      <c r="DLW25" s="6"/>
      <c r="DMD25" s="6"/>
      <c r="DME25" s="6"/>
      <c r="DML25" s="6"/>
      <c r="DMM25" s="6"/>
      <c r="DMT25" s="6"/>
      <c r="DMU25" s="6"/>
      <c r="DNB25" s="6"/>
      <c r="DNC25" s="6"/>
      <c r="DNJ25" s="6"/>
      <c r="DNK25" s="6"/>
      <c r="DNR25" s="6"/>
      <c r="DNS25" s="6"/>
      <c r="DNZ25" s="6"/>
      <c r="DOA25" s="6"/>
      <c r="DOH25" s="6"/>
      <c r="DOI25" s="6"/>
      <c r="DOP25" s="6"/>
      <c r="DOQ25" s="6"/>
      <c r="DOX25" s="6"/>
      <c r="DOY25" s="6"/>
      <c r="DPF25" s="6"/>
      <c r="DPG25" s="6"/>
      <c r="DPN25" s="6"/>
      <c r="DPO25" s="6"/>
      <c r="DPV25" s="6"/>
      <c r="DPW25" s="6"/>
      <c r="DQD25" s="6"/>
      <c r="DQE25" s="6"/>
      <c r="DQL25" s="6"/>
      <c r="DQM25" s="6"/>
      <c r="DQT25" s="6"/>
      <c r="DQU25" s="6"/>
      <c r="DRB25" s="6"/>
      <c r="DRC25" s="6"/>
      <c r="DRJ25" s="6"/>
      <c r="DRK25" s="6"/>
      <c r="DRR25" s="6"/>
      <c r="DRS25" s="6"/>
      <c r="DRZ25" s="6"/>
      <c r="DSA25" s="6"/>
      <c r="DSH25" s="6"/>
      <c r="DSI25" s="6"/>
      <c r="DSP25" s="6"/>
      <c r="DSQ25" s="6"/>
      <c r="DSX25" s="6"/>
      <c r="DSY25" s="6"/>
      <c r="DTF25" s="6"/>
      <c r="DTG25" s="6"/>
      <c r="DTN25" s="6"/>
      <c r="DTO25" s="6"/>
      <c r="DTV25" s="6"/>
      <c r="DTW25" s="6"/>
      <c r="DUD25" s="6"/>
      <c r="DUE25" s="6"/>
      <c r="DUL25" s="6"/>
      <c r="DUM25" s="6"/>
      <c r="DUT25" s="6"/>
      <c r="DUU25" s="6"/>
      <c r="DVB25" s="6"/>
      <c r="DVC25" s="6"/>
      <c r="DVJ25" s="6"/>
      <c r="DVK25" s="6"/>
      <c r="DVR25" s="6"/>
      <c r="DVS25" s="6"/>
      <c r="DVZ25" s="6"/>
      <c r="DWA25" s="6"/>
      <c r="DWH25" s="6"/>
      <c r="DWI25" s="6"/>
      <c r="DWP25" s="6"/>
      <c r="DWQ25" s="6"/>
      <c r="DWX25" s="6"/>
      <c r="DWY25" s="6"/>
      <c r="DXF25" s="6"/>
      <c r="DXG25" s="6"/>
      <c r="DXN25" s="6"/>
      <c r="DXO25" s="6"/>
      <c r="DXV25" s="6"/>
      <c r="DXW25" s="6"/>
      <c r="DYD25" s="6"/>
      <c r="DYE25" s="6"/>
      <c r="DYL25" s="6"/>
      <c r="DYM25" s="6"/>
      <c r="DYT25" s="6"/>
      <c r="DYU25" s="6"/>
      <c r="DZB25" s="6"/>
      <c r="DZC25" s="6"/>
      <c r="DZJ25" s="6"/>
      <c r="DZK25" s="6"/>
      <c r="DZR25" s="6"/>
      <c r="DZS25" s="6"/>
      <c r="DZZ25" s="6"/>
      <c r="EAA25" s="6"/>
      <c r="EAH25" s="6"/>
      <c r="EAI25" s="6"/>
      <c r="EAP25" s="6"/>
      <c r="EAQ25" s="6"/>
      <c r="EAX25" s="6"/>
      <c r="EAY25" s="6"/>
      <c r="EBF25" s="6"/>
      <c r="EBG25" s="6"/>
      <c r="EBN25" s="6"/>
      <c r="EBO25" s="6"/>
      <c r="EBV25" s="6"/>
      <c r="EBW25" s="6"/>
      <c r="ECD25" s="6"/>
      <c r="ECE25" s="6"/>
      <c r="ECL25" s="6"/>
      <c r="ECM25" s="6"/>
      <c r="ECT25" s="6"/>
      <c r="ECU25" s="6"/>
      <c r="EDB25" s="6"/>
      <c r="EDC25" s="6"/>
      <c r="EDJ25" s="6"/>
      <c r="EDK25" s="6"/>
      <c r="EDR25" s="6"/>
      <c r="EDS25" s="6"/>
      <c r="EDZ25" s="6"/>
      <c r="EEA25" s="6"/>
      <c r="EEH25" s="6"/>
      <c r="EEI25" s="6"/>
      <c r="EEP25" s="6"/>
      <c r="EEQ25" s="6"/>
      <c r="EEX25" s="6"/>
      <c r="EEY25" s="6"/>
      <c r="EFF25" s="6"/>
      <c r="EFG25" s="6"/>
      <c r="EFN25" s="6"/>
      <c r="EFO25" s="6"/>
      <c r="EFV25" s="6"/>
      <c r="EFW25" s="6"/>
      <c r="EGD25" s="6"/>
      <c r="EGE25" s="6"/>
      <c r="EGL25" s="6"/>
      <c r="EGM25" s="6"/>
      <c r="EGT25" s="6"/>
      <c r="EGU25" s="6"/>
      <c r="EHB25" s="6"/>
      <c r="EHC25" s="6"/>
      <c r="EHJ25" s="6"/>
      <c r="EHK25" s="6"/>
      <c r="EHR25" s="6"/>
      <c r="EHS25" s="6"/>
      <c r="EHZ25" s="6"/>
      <c r="EIA25" s="6"/>
      <c r="EIH25" s="6"/>
      <c r="EII25" s="6"/>
      <c r="EIP25" s="6"/>
      <c r="EIQ25" s="6"/>
      <c r="EIX25" s="6"/>
      <c r="EIY25" s="6"/>
      <c r="EJF25" s="6"/>
      <c r="EJG25" s="6"/>
      <c r="EJN25" s="6"/>
      <c r="EJO25" s="6"/>
      <c r="EJV25" s="6"/>
      <c r="EJW25" s="6"/>
      <c r="EKD25" s="6"/>
      <c r="EKE25" s="6"/>
      <c r="EKL25" s="6"/>
      <c r="EKM25" s="6"/>
      <c r="EKT25" s="6"/>
      <c r="EKU25" s="6"/>
      <c r="ELB25" s="6"/>
      <c r="ELC25" s="6"/>
      <c r="ELJ25" s="6"/>
      <c r="ELK25" s="6"/>
      <c r="ELR25" s="6"/>
      <c r="ELS25" s="6"/>
      <c r="ELZ25" s="6"/>
      <c r="EMA25" s="6"/>
      <c r="EMH25" s="6"/>
      <c r="EMI25" s="6"/>
      <c r="EMP25" s="6"/>
      <c r="EMQ25" s="6"/>
      <c r="EMX25" s="6"/>
      <c r="EMY25" s="6"/>
      <c r="ENF25" s="6"/>
      <c r="ENG25" s="6"/>
      <c r="ENN25" s="6"/>
      <c r="ENO25" s="6"/>
      <c r="ENV25" s="6"/>
      <c r="ENW25" s="6"/>
      <c r="EOD25" s="6"/>
      <c r="EOE25" s="6"/>
      <c r="EOL25" s="6"/>
      <c r="EOM25" s="6"/>
      <c r="EOT25" s="6"/>
      <c r="EOU25" s="6"/>
      <c r="EPB25" s="6"/>
      <c r="EPC25" s="6"/>
      <c r="EPJ25" s="6"/>
      <c r="EPK25" s="6"/>
      <c r="EPR25" s="6"/>
      <c r="EPS25" s="6"/>
      <c r="EPZ25" s="6"/>
      <c r="EQA25" s="6"/>
      <c r="EQH25" s="6"/>
      <c r="EQI25" s="6"/>
      <c r="EQP25" s="6"/>
      <c r="EQQ25" s="6"/>
      <c r="EQX25" s="6"/>
      <c r="EQY25" s="6"/>
      <c r="ERF25" s="6"/>
      <c r="ERG25" s="6"/>
      <c r="ERN25" s="6"/>
      <c r="ERO25" s="6"/>
      <c r="ERV25" s="6"/>
      <c r="ERW25" s="6"/>
      <c r="ESD25" s="6"/>
      <c r="ESE25" s="6"/>
      <c r="ESL25" s="6"/>
      <c r="ESM25" s="6"/>
      <c r="EST25" s="6"/>
      <c r="ESU25" s="6"/>
      <c r="ETB25" s="6"/>
      <c r="ETC25" s="6"/>
      <c r="ETJ25" s="6"/>
      <c r="ETK25" s="6"/>
      <c r="ETR25" s="6"/>
      <c r="ETS25" s="6"/>
      <c r="ETZ25" s="6"/>
      <c r="EUA25" s="6"/>
      <c r="EUH25" s="6"/>
      <c r="EUI25" s="6"/>
      <c r="EUP25" s="6"/>
      <c r="EUQ25" s="6"/>
      <c r="EUX25" s="6"/>
      <c r="EUY25" s="6"/>
      <c r="EVF25" s="6"/>
      <c r="EVG25" s="6"/>
      <c r="EVN25" s="6"/>
      <c r="EVO25" s="6"/>
      <c r="EVV25" s="6"/>
      <c r="EVW25" s="6"/>
      <c r="EWD25" s="6"/>
      <c r="EWE25" s="6"/>
      <c r="EWL25" s="6"/>
      <c r="EWM25" s="6"/>
      <c r="EWT25" s="6"/>
      <c r="EWU25" s="6"/>
      <c r="EXB25" s="6"/>
      <c r="EXC25" s="6"/>
      <c r="EXJ25" s="6"/>
      <c r="EXK25" s="6"/>
      <c r="EXR25" s="6"/>
      <c r="EXS25" s="6"/>
      <c r="EXZ25" s="6"/>
      <c r="EYA25" s="6"/>
      <c r="EYH25" s="6"/>
      <c r="EYI25" s="6"/>
      <c r="EYP25" s="6"/>
      <c r="EYQ25" s="6"/>
      <c r="EYX25" s="6"/>
      <c r="EYY25" s="6"/>
      <c r="EZF25" s="6"/>
      <c r="EZG25" s="6"/>
      <c r="EZN25" s="6"/>
      <c r="EZO25" s="6"/>
      <c r="EZV25" s="6"/>
      <c r="EZW25" s="6"/>
      <c r="FAD25" s="6"/>
      <c r="FAE25" s="6"/>
      <c r="FAL25" s="6"/>
      <c r="FAM25" s="6"/>
      <c r="FAT25" s="6"/>
      <c r="FAU25" s="6"/>
      <c r="FBB25" s="6"/>
      <c r="FBC25" s="6"/>
      <c r="FBJ25" s="6"/>
      <c r="FBK25" s="6"/>
      <c r="FBR25" s="6"/>
      <c r="FBS25" s="6"/>
      <c r="FBZ25" s="6"/>
      <c r="FCA25" s="6"/>
      <c r="FCH25" s="6"/>
      <c r="FCI25" s="6"/>
      <c r="FCP25" s="6"/>
      <c r="FCQ25" s="6"/>
      <c r="FCX25" s="6"/>
      <c r="FCY25" s="6"/>
      <c r="FDF25" s="6"/>
      <c r="FDG25" s="6"/>
      <c r="FDN25" s="6"/>
      <c r="FDO25" s="6"/>
      <c r="FDV25" s="6"/>
      <c r="FDW25" s="6"/>
      <c r="FED25" s="6"/>
      <c r="FEE25" s="6"/>
      <c r="FEL25" s="6"/>
      <c r="FEM25" s="6"/>
      <c r="FET25" s="6"/>
      <c r="FEU25" s="6"/>
      <c r="FFB25" s="6"/>
      <c r="FFC25" s="6"/>
      <c r="FFJ25" s="6"/>
      <c r="FFK25" s="6"/>
      <c r="FFR25" s="6"/>
      <c r="FFS25" s="6"/>
      <c r="FFZ25" s="6"/>
      <c r="FGA25" s="6"/>
      <c r="FGH25" s="6"/>
      <c r="FGI25" s="6"/>
      <c r="FGP25" s="6"/>
      <c r="FGQ25" s="6"/>
      <c r="FGX25" s="6"/>
      <c r="FGY25" s="6"/>
      <c r="FHF25" s="6"/>
      <c r="FHG25" s="6"/>
      <c r="FHN25" s="6"/>
      <c r="FHO25" s="6"/>
      <c r="FHV25" s="6"/>
      <c r="FHW25" s="6"/>
      <c r="FID25" s="6"/>
      <c r="FIE25" s="6"/>
      <c r="FIL25" s="6"/>
      <c r="FIM25" s="6"/>
      <c r="FIT25" s="6"/>
      <c r="FIU25" s="6"/>
      <c r="FJB25" s="6"/>
      <c r="FJC25" s="6"/>
      <c r="FJJ25" s="6"/>
      <c r="FJK25" s="6"/>
      <c r="FJR25" s="6"/>
      <c r="FJS25" s="6"/>
      <c r="FJZ25" s="6"/>
      <c r="FKA25" s="6"/>
      <c r="FKH25" s="6"/>
      <c r="FKI25" s="6"/>
      <c r="FKP25" s="6"/>
      <c r="FKQ25" s="6"/>
      <c r="FKX25" s="6"/>
      <c r="FKY25" s="6"/>
      <c r="FLF25" s="6"/>
      <c r="FLG25" s="6"/>
      <c r="FLN25" s="6"/>
      <c r="FLO25" s="6"/>
      <c r="FLV25" s="6"/>
      <c r="FLW25" s="6"/>
      <c r="FMD25" s="6"/>
      <c r="FME25" s="6"/>
      <c r="FML25" s="6"/>
      <c r="FMM25" s="6"/>
      <c r="FMT25" s="6"/>
      <c r="FMU25" s="6"/>
      <c r="FNB25" s="6"/>
      <c r="FNC25" s="6"/>
      <c r="FNJ25" s="6"/>
      <c r="FNK25" s="6"/>
      <c r="FNR25" s="6"/>
      <c r="FNS25" s="6"/>
      <c r="FNZ25" s="6"/>
      <c r="FOA25" s="6"/>
      <c r="FOH25" s="6"/>
      <c r="FOI25" s="6"/>
      <c r="FOP25" s="6"/>
      <c r="FOQ25" s="6"/>
      <c r="FOX25" s="6"/>
      <c r="FOY25" s="6"/>
      <c r="FPF25" s="6"/>
      <c r="FPG25" s="6"/>
      <c r="FPN25" s="6"/>
      <c r="FPO25" s="6"/>
      <c r="FPV25" s="6"/>
      <c r="FPW25" s="6"/>
      <c r="FQD25" s="6"/>
      <c r="FQE25" s="6"/>
      <c r="FQL25" s="6"/>
      <c r="FQM25" s="6"/>
      <c r="FQT25" s="6"/>
      <c r="FQU25" s="6"/>
      <c r="FRB25" s="6"/>
      <c r="FRC25" s="6"/>
      <c r="FRJ25" s="6"/>
      <c r="FRK25" s="6"/>
      <c r="FRR25" s="6"/>
      <c r="FRS25" s="6"/>
      <c r="FRZ25" s="6"/>
      <c r="FSA25" s="6"/>
      <c r="FSH25" s="6"/>
      <c r="FSI25" s="6"/>
      <c r="FSP25" s="6"/>
      <c r="FSQ25" s="6"/>
      <c r="FSX25" s="6"/>
      <c r="FSY25" s="6"/>
      <c r="FTF25" s="6"/>
      <c r="FTG25" s="6"/>
      <c r="FTN25" s="6"/>
      <c r="FTO25" s="6"/>
      <c r="FTV25" s="6"/>
      <c r="FTW25" s="6"/>
      <c r="FUD25" s="6"/>
      <c r="FUE25" s="6"/>
      <c r="FUL25" s="6"/>
      <c r="FUM25" s="6"/>
      <c r="FUT25" s="6"/>
      <c r="FUU25" s="6"/>
      <c r="FVB25" s="6"/>
      <c r="FVC25" s="6"/>
      <c r="FVJ25" s="6"/>
      <c r="FVK25" s="6"/>
      <c r="FVR25" s="6"/>
      <c r="FVS25" s="6"/>
      <c r="FVZ25" s="6"/>
      <c r="FWA25" s="6"/>
      <c r="FWH25" s="6"/>
      <c r="FWI25" s="6"/>
      <c r="FWP25" s="6"/>
      <c r="FWQ25" s="6"/>
      <c r="FWX25" s="6"/>
      <c r="FWY25" s="6"/>
      <c r="FXF25" s="6"/>
      <c r="FXG25" s="6"/>
      <c r="FXN25" s="6"/>
      <c r="FXO25" s="6"/>
      <c r="FXV25" s="6"/>
      <c r="FXW25" s="6"/>
      <c r="FYD25" s="6"/>
      <c r="FYE25" s="6"/>
      <c r="FYL25" s="6"/>
      <c r="FYM25" s="6"/>
      <c r="FYT25" s="6"/>
      <c r="FYU25" s="6"/>
      <c r="FZB25" s="6"/>
      <c r="FZC25" s="6"/>
      <c r="FZJ25" s="6"/>
      <c r="FZK25" s="6"/>
      <c r="FZR25" s="6"/>
      <c r="FZS25" s="6"/>
      <c r="FZZ25" s="6"/>
      <c r="GAA25" s="6"/>
      <c r="GAH25" s="6"/>
      <c r="GAI25" s="6"/>
      <c r="GAP25" s="6"/>
      <c r="GAQ25" s="6"/>
      <c r="GAX25" s="6"/>
      <c r="GAY25" s="6"/>
      <c r="GBF25" s="6"/>
      <c r="GBG25" s="6"/>
      <c r="GBN25" s="6"/>
      <c r="GBO25" s="6"/>
      <c r="GBV25" s="6"/>
      <c r="GBW25" s="6"/>
      <c r="GCD25" s="6"/>
      <c r="GCE25" s="6"/>
      <c r="GCL25" s="6"/>
      <c r="GCM25" s="6"/>
      <c r="GCT25" s="6"/>
      <c r="GCU25" s="6"/>
      <c r="GDB25" s="6"/>
      <c r="GDC25" s="6"/>
      <c r="GDJ25" s="6"/>
      <c r="GDK25" s="6"/>
      <c r="GDR25" s="6"/>
      <c r="GDS25" s="6"/>
      <c r="GDZ25" s="6"/>
      <c r="GEA25" s="6"/>
      <c r="GEH25" s="6"/>
      <c r="GEI25" s="6"/>
      <c r="GEP25" s="6"/>
      <c r="GEQ25" s="6"/>
      <c r="GEX25" s="6"/>
      <c r="GEY25" s="6"/>
      <c r="GFF25" s="6"/>
      <c r="GFG25" s="6"/>
      <c r="GFN25" s="6"/>
      <c r="GFO25" s="6"/>
      <c r="GFV25" s="6"/>
      <c r="GFW25" s="6"/>
      <c r="GGD25" s="6"/>
      <c r="GGE25" s="6"/>
      <c r="GGL25" s="6"/>
      <c r="GGM25" s="6"/>
      <c r="GGT25" s="6"/>
      <c r="GGU25" s="6"/>
      <c r="GHB25" s="6"/>
      <c r="GHC25" s="6"/>
      <c r="GHJ25" s="6"/>
      <c r="GHK25" s="6"/>
      <c r="GHR25" s="6"/>
      <c r="GHS25" s="6"/>
      <c r="GHZ25" s="6"/>
      <c r="GIA25" s="6"/>
      <c r="GIH25" s="6"/>
      <c r="GII25" s="6"/>
      <c r="GIP25" s="6"/>
      <c r="GIQ25" s="6"/>
      <c r="GIX25" s="6"/>
      <c r="GIY25" s="6"/>
      <c r="GJF25" s="6"/>
      <c r="GJG25" s="6"/>
      <c r="GJN25" s="6"/>
      <c r="GJO25" s="6"/>
      <c r="GJV25" s="6"/>
      <c r="GJW25" s="6"/>
      <c r="GKD25" s="6"/>
      <c r="GKE25" s="6"/>
      <c r="GKL25" s="6"/>
      <c r="GKM25" s="6"/>
      <c r="GKT25" s="6"/>
      <c r="GKU25" s="6"/>
      <c r="GLB25" s="6"/>
      <c r="GLC25" s="6"/>
      <c r="GLJ25" s="6"/>
      <c r="GLK25" s="6"/>
      <c r="GLR25" s="6"/>
      <c r="GLS25" s="6"/>
      <c r="GLZ25" s="6"/>
      <c r="GMA25" s="6"/>
      <c r="GMH25" s="6"/>
      <c r="GMI25" s="6"/>
      <c r="GMP25" s="6"/>
      <c r="GMQ25" s="6"/>
      <c r="GMX25" s="6"/>
      <c r="GMY25" s="6"/>
      <c r="GNF25" s="6"/>
      <c r="GNG25" s="6"/>
      <c r="GNN25" s="6"/>
      <c r="GNO25" s="6"/>
      <c r="GNV25" s="6"/>
      <c r="GNW25" s="6"/>
      <c r="GOD25" s="6"/>
      <c r="GOE25" s="6"/>
      <c r="GOL25" s="6"/>
      <c r="GOM25" s="6"/>
      <c r="GOT25" s="6"/>
      <c r="GOU25" s="6"/>
      <c r="GPB25" s="6"/>
      <c r="GPC25" s="6"/>
      <c r="GPJ25" s="6"/>
      <c r="GPK25" s="6"/>
      <c r="GPR25" s="6"/>
      <c r="GPS25" s="6"/>
      <c r="GPZ25" s="6"/>
      <c r="GQA25" s="6"/>
      <c r="GQH25" s="6"/>
      <c r="GQI25" s="6"/>
      <c r="GQP25" s="6"/>
      <c r="GQQ25" s="6"/>
      <c r="GQX25" s="6"/>
      <c r="GQY25" s="6"/>
      <c r="GRF25" s="6"/>
      <c r="GRG25" s="6"/>
      <c r="GRN25" s="6"/>
      <c r="GRO25" s="6"/>
      <c r="GRV25" s="6"/>
      <c r="GRW25" s="6"/>
      <c r="GSD25" s="6"/>
      <c r="GSE25" s="6"/>
      <c r="GSL25" s="6"/>
      <c r="GSM25" s="6"/>
      <c r="GST25" s="6"/>
      <c r="GSU25" s="6"/>
      <c r="GTB25" s="6"/>
      <c r="GTC25" s="6"/>
      <c r="GTJ25" s="6"/>
      <c r="GTK25" s="6"/>
      <c r="GTR25" s="6"/>
      <c r="GTS25" s="6"/>
      <c r="GTZ25" s="6"/>
      <c r="GUA25" s="6"/>
      <c r="GUH25" s="6"/>
      <c r="GUI25" s="6"/>
      <c r="GUP25" s="6"/>
      <c r="GUQ25" s="6"/>
      <c r="GUX25" s="6"/>
      <c r="GUY25" s="6"/>
      <c r="GVF25" s="6"/>
      <c r="GVG25" s="6"/>
      <c r="GVN25" s="6"/>
      <c r="GVO25" s="6"/>
      <c r="GVV25" s="6"/>
      <c r="GVW25" s="6"/>
      <c r="GWD25" s="6"/>
      <c r="GWE25" s="6"/>
      <c r="GWL25" s="6"/>
      <c r="GWM25" s="6"/>
      <c r="GWT25" s="6"/>
      <c r="GWU25" s="6"/>
      <c r="GXB25" s="6"/>
      <c r="GXC25" s="6"/>
      <c r="GXJ25" s="6"/>
      <c r="GXK25" s="6"/>
      <c r="GXR25" s="6"/>
      <c r="GXS25" s="6"/>
      <c r="GXZ25" s="6"/>
      <c r="GYA25" s="6"/>
      <c r="GYH25" s="6"/>
      <c r="GYI25" s="6"/>
      <c r="GYP25" s="6"/>
      <c r="GYQ25" s="6"/>
      <c r="GYX25" s="6"/>
      <c r="GYY25" s="6"/>
      <c r="GZF25" s="6"/>
      <c r="GZG25" s="6"/>
      <c r="GZN25" s="6"/>
      <c r="GZO25" s="6"/>
      <c r="GZV25" s="6"/>
      <c r="GZW25" s="6"/>
      <c r="HAD25" s="6"/>
      <c r="HAE25" s="6"/>
      <c r="HAL25" s="6"/>
      <c r="HAM25" s="6"/>
      <c r="HAT25" s="6"/>
      <c r="HAU25" s="6"/>
      <c r="HBB25" s="6"/>
      <c r="HBC25" s="6"/>
      <c r="HBJ25" s="6"/>
      <c r="HBK25" s="6"/>
      <c r="HBR25" s="6"/>
      <c r="HBS25" s="6"/>
      <c r="HBZ25" s="6"/>
      <c r="HCA25" s="6"/>
      <c r="HCH25" s="6"/>
      <c r="HCI25" s="6"/>
      <c r="HCP25" s="6"/>
      <c r="HCQ25" s="6"/>
      <c r="HCX25" s="6"/>
      <c r="HCY25" s="6"/>
      <c r="HDF25" s="6"/>
      <c r="HDG25" s="6"/>
      <c r="HDN25" s="6"/>
      <c r="HDO25" s="6"/>
      <c r="HDV25" s="6"/>
      <c r="HDW25" s="6"/>
      <c r="HED25" s="6"/>
      <c r="HEE25" s="6"/>
      <c r="HEL25" s="6"/>
      <c r="HEM25" s="6"/>
      <c r="HET25" s="6"/>
      <c r="HEU25" s="6"/>
      <c r="HFB25" s="6"/>
      <c r="HFC25" s="6"/>
      <c r="HFJ25" s="6"/>
      <c r="HFK25" s="6"/>
      <c r="HFR25" s="6"/>
      <c r="HFS25" s="6"/>
      <c r="HFZ25" s="6"/>
      <c r="HGA25" s="6"/>
      <c r="HGH25" s="6"/>
      <c r="HGI25" s="6"/>
      <c r="HGP25" s="6"/>
      <c r="HGQ25" s="6"/>
      <c r="HGX25" s="6"/>
      <c r="HGY25" s="6"/>
      <c r="HHF25" s="6"/>
      <c r="HHG25" s="6"/>
      <c r="HHN25" s="6"/>
      <c r="HHO25" s="6"/>
      <c r="HHV25" s="6"/>
      <c r="HHW25" s="6"/>
      <c r="HID25" s="6"/>
      <c r="HIE25" s="6"/>
      <c r="HIL25" s="6"/>
      <c r="HIM25" s="6"/>
      <c r="HIT25" s="6"/>
      <c r="HIU25" s="6"/>
      <c r="HJB25" s="6"/>
      <c r="HJC25" s="6"/>
      <c r="HJJ25" s="6"/>
      <c r="HJK25" s="6"/>
      <c r="HJR25" s="6"/>
      <c r="HJS25" s="6"/>
      <c r="HJZ25" s="6"/>
      <c r="HKA25" s="6"/>
      <c r="HKH25" s="6"/>
      <c r="HKI25" s="6"/>
      <c r="HKP25" s="6"/>
      <c r="HKQ25" s="6"/>
      <c r="HKX25" s="6"/>
      <c r="HKY25" s="6"/>
      <c r="HLF25" s="6"/>
      <c r="HLG25" s="6"/>
      <c r="HLN25" s="6"/>
      <c r="HLO25" s="6"/>
      <c r="HLV25" s="6"/>
      <c r="HLW25" s="6"/>
      <c r="HMD25" s="6"/>
      <c r="HME25" s="6"/>
      <c r="HML25" s="6"/>
      <c r="HMM25" s="6"/>
      <c r="HMT25" s="6"/>
      <c r="HMU25" s="6"/>
      <c r="HNB25" s="6"/>
      <c r="HNC25" s="6"/>
      <c r="HNJ25" s="6"/>
      <c r="HNK25" s="6"/>
      <c r="HNR25" s="6"/>
      <c r="HNS25" s="6"/>
      <c r="HNZ25" s="6"/>
      <c r="HOA25" s="6"/>
      <c r="HOH25" s="6"/>
      <c r="HOI25" s="6"/>
      <c r="HOP25" s="6"/>
      <c r="HOQ25" s="6"/>
      <c r="HOX25" s="6"/>
      <c r="HOY25" s="6"/>
      <c r="HPF25" s="6"/>
      <c r="HPG25" s="6"/>
      <c r="HPN25" s="6"/>
      <c r="HPO25" s="6"/>
      <c r="HPV25" s="6"/>
      <c r="HPW25" s="6"/>
      <c r="HQD25" s="6"/>
      <c r="HQE25" s="6"/>
      <c r="HQL25" s="6"/>
      <c r="HQM25" s="6"/>
      <c r="HQT25" s="6"/>
      <c r="HQU25" s="6"/>
      <c r="HRB25" s="6"/>
      <c r="HRC25" s="6"/>
      <c r="HRJ25" s="6"/>
      <c r="HRK25" s="6"/>
      <c r="HRR25" s="6"/>
      <c r="HRS25" s="6"/>
      <c r="HRZ25" s="6"/>
      <c r="HSA25" s="6"/>
      <c r="HSH25" s="6"/>
      <c r="HSI25" s="6"/>
      <c r="HSP25" s="6"/>
      <c r="HSQ25" s="6"/>
      <c r="HSX25" s="6"/>
      <c r="HSY25" s="6"/>
      <c r="HTF25" s="6"/>
      <c r="HTG25" s="6"/>
      <c r="HTN25" s="6"/>
      <c r="HTO25" s="6"/>
      <c r="HTV25" s="6"/>
      <c r="HTW25" s="6"/>
      <c r="HUD25" s="6"/>
      <c r="HUE25" s="6"/>
      <c r="HUL25" s="6"/>
      <c r="HUM25" s="6"/>
      <c r="HUT25" s="6"/>
      <c r="HUU25" s="6"/>
      <c r="HVB25" s="6"/>
      <c r="HVC25" s="6"/>
      <c r="HVJ25" s="6"/>
      <c r="HVK25" s="6"/>
      <c r="HVR25" s="6"/>
      <c r="HVS25" s="6"/>
      <c r="HVZ25" s="6"/>
      <c r="HWA25" s="6"/>
      <c r="HWH25" s="6"/>
      <c r="HWI25" s="6"/>
      <c r="HWP25" s="6"/>
      <c r="HWQ25" s="6"/>
      <c r="HWX25" s="6"/>
      <c r="HWY25" s="6"/>
      <c r="HXF25" s="6"/>
      <c r="HXG25" s="6"/>
      <c r="HXN25" s="6"/>
      <c r="HXO25" s="6"/>
      <c r="HXV25" s="6"/>
      <c r="HXW25" s="6"/>
      <c r="HYD25" s="6"/>
      <c r="HYE25" s="6"/>
      <c r="HYL25" s="6"/>
      <c r="HYM25" s="6"/>
      <c r="HYT25" s="6"/>
      <c r="HYU25" s="6"/>
      <c r="HZB25" s="6"/>
      <c r="HZC25" s="6"/>
      <c r="HZJ25" s="6"/>
      <c r="HZK25" s="6"/>
      <c r="HZR25" s="6"/>
      <c r="HZS25" s="6"/>
      <c r="HZZ25" s="6"/>
      <c r="IAA25" s="6"/>
      <c r="IAH25" s="6"/>
      <c r="IAI25" s="6"/>
      <c r="IAP25" s="6"/>
      <c r="IAQ25" s="6"/>
      <c r="IAX25" s="6"/>
      <c r="IAY25" s="6"/>
      <c r="IBF25" s="6"/>
      <c r="IBG25" s="6"/>
      <c r="IBN25" s="6"/>
      <c r="IBO25" s="6"/>
      <c r="IBV25" s="6"/>
      <c r="IBW25" s="6"/>
      <c r="ICD25" s="6"/>
      <c r="ICE25" s="6"/>
      <c r="ICL25" s="6"/>
      <c r="ICM25" s="6"/>
      <c r="ICT25" s="6"/>
      <c r="ICU25" s="6"/>
      <c r="IDB25" s="6"/>
      <c r="IDC25" s="6"/>
      <c r="IDJ25" s="6"/>
      <c r="IDK25" s="6"/>
      <c r="IDR25" s="6"/>
      <c r="IDS25" s="6"/>
      <c r="IDZ25" s="6"/>
      <c r="IEA25" s="6"/>
      <c r="IEH25" s="6"/>
      <c r="IEI25" s="6"/>
      <c r="IEP25" s="6"/>
      <c r="IEQ25" s="6"/>
      <c r="IEX25" s="6"/>
      <c r="IEY25" s="6"/>
      <c r="IFF25" s="6"/>
      <c r="IFG25" s="6"/>
      <c r="IFN25" s="6"/>
      <c r="IFO25" s="6"/>
      <c r="IFV25" s="6"/>
      <c r="IFW25" s="6"/>
      <c r="IGD25" s="6"/>
      <c r="IGE25" s="6"/>
      <c r="IGL25" s="6"/>
      <c r="IGM25" s="6"/>
      <c r="IGT25" s="6"/>
      <c r="IGU25" s="6"/>
      <c r="IHB25" s="6"/>
      <c r="IHC25" s="6"/>
      <c r="IHJ25" s="6"/>
      <c r="IHK25" s="6"/>
      <c r="IHR25" s="6"/>
      <c r="IHS25" s="6"/>
      <c r="IHZ25" s="6"/>
      <c r="IIA25" s="6"/>
      <c r="IIH25" s="6"/>
      <c r="III25" s="6"/>
      <c r="IIP25" s="6"/>
      <c r="IIQ25" s="6"/>
      <c r="IIX25" s="6"/>
      <c r="IIY25" s="6"/>
      <c r="IJF25" s="6"/>
      <c r="IJG25" s="6"/>
      <c r="IJN25" s="6"/>
      <c r="IJO25" s="6"/>
      <c r="IJV25" s="6"/>
      <c r="IJW25" s="6"/>
      <c r="IKD25" s="6"/>
      <c r="IKE25" s="6"/>
      <c r="IKL25" s="6"/>
      <c r="IKM25" s="6"/>
      <c r="IKT25" s="6"/>
      <c r="IKU25" s="6"/>
      <c r="ILB25" s="6"/>
      <c r="ILC25" s="6"/>
      <c r="ILJ25" s="6"/>
      <c r="ILK25" s="6"/>
      <c r="ILR25" s="6"/>
      <c r="ILS25" s="6"/>
      <c r="ILZ25" s="6"/>
      <c r="IMA25" s="6"/>
      <c r="IMH25" s="6"/>
      <c r="IMI25" s="6"/>
      <c r="IMP25" s="6"/>
      <c r="IMQ25" s="6"/>
      <c r="IMX25" s="6"/>
      <c r="IMY25" s="6"/>
      <c r="INF25" s="6"/>
      <c r="ING25" s="6"/>
      <c r="INN25" s="6"/>
      <c r="INO25" s="6"/>
      <c r="INV25" s="6"/>
      <c r="INW25" s="6"/>
      <c r="IOD25" s="6"/>
      <c r="IOE25" s="6"/>
      <c r="IOL25" s="6"/>
      <c r="IOM25" s="6"/>
      <c r="IOT25" s="6"/>
      <c r="IOU25" s="6"/>
      <c r="IPB25" s="6"/>
      <c r="IPC25" s="6"/>
      <c r="IPJ25" s="6"/>
      <c r="IPK25" s="6"/>
      <c r="IPR25" s="6"/>
      <c r="IPS25" s="6"/>
      <c r="IPZ25" s="6"/>
      <c r="IQA25" s="6"/>
      <c r="IQH25" s="6"/>
      <c r="IQI25" s="6"/>
      <c r="IQP25" s="6"/>
      <c r="IQQ25" s="6"/>
      <c r="IQX25" s="6"/>
      <c r="IQY25" s="6"/>
      <c r="IRF25" s="6"/>
      <c r="IRG25" s="6"/>
      <c r="IRN25" s="6"/>
      <c r="IRO25" s="6"/>
      <c r="IRV25" s="6"/>
      <c r="IRW25" s="6"/>
      <c r="ISD25" s="6"/>
      <c r="ISE25" s="6"/>
      <c r="ISL25" s="6"/>
      <c r="ISM25" s="6"/>
      <c r="IST25" s="6"/>
      <c r="ISU25" s="6"/>
      <c r="ITB25" s="6"/>
      <c r="ITC25" s="6"/>
      <c r="ITJ25" s="6"/>
      <c r="ITK25" s="6"/>
      <c r="ITR25" s="6"/>
      <c r="ITS25" s="6"/>
      <c r="ITZ25" s="6"/>
      <c r="IUA25" s="6"/>
      <c r="IUH25" s="6"/>
      <c r="IUI25" s="6"/>
      <c r="IUP25" s="6"/>
      <c r="IUQ25" s="6"/>
      <c r="IUX25" s="6"/>
      <c r="IUY25" s="6"/>
      <c r="IVF25" s="6"/>
      <c r="IVG25" s="6"/>
      <c r="IVN25" s="6"/>
      <c r="IVO25" s="6"/>
      <c r="IVV25" s="6"/>
      <c r="IVW25" s="6"/>
      <c r="IWD25" s="6"/>
      <c r="IWE25" s="6"/>
      <c r="IWL25" s="6"/>
      <c r="IWM25" s="6"/>
      <c r="IWT25" s="6"/>
      <c r="IWU25" s="6"/>
      <c r="IXB25" s="6"/>
      <c r="IXC25" s="6"/>
      <c r="IXJ25" s="6"/>
      <c r="IXK25" s="6"/>
      <c r="IXR25" s="6"/>
      <c r="IXS25" s="6"/>
      <c r="IXZ25" s="6"/>
      <c r="IYA25" s="6"/>
      <c r="IYH25" s="6"/>
      <c r="IYI25" s="6"/>
      <c r="IYP25" s="6"/>
      <c r="IYQ25" s="6"/>
      <c r="IYX25" s="6"/>
      <c r="IYY25" s="6"/>
      <c r="IZF25" s="6"/>
      <c r="IZG25" s="6"/>
      <c r="IZN25" s="6"/>
      <c r="IZO25" s="6"/>
      <c r="IZV25" s="6"/>
      <c r="IZW25" s="6"/>
      <c r="JAD25" s="6"/>
      <c r="JAE25" s="6"/>
      <c r="JAL25" s="6"/>
      <c r="JAM25" s="6"/>
      <c r="JAT25" s="6"/>
      <c r="JAU25" s="6"/>
      <c r="JBB25" s="6"/>
      <c r="JBC25" s="6"/>
      <c r="JBJ25" s="6"/>
      <c r="JBK25" s="6"/>
      <c r="JBR25" s="6"/>
      <c r="JBS25" s="6"/>
      <c r="JBZ25" s="6"/>
      <c r="JCA25" s="6"/>
      <c r="JCH25" s="6"/>
      <c r="JCI25" s="6"/>
      <c r="JCP25" s="6"/>
      <c r="JCQ25" s="6"/>
      <c r="JCX25" s="6"/>
      <c r="JCY25" s="6"/>
      <c r="JDF25" s="6"/>
      <c r="JDG25" s="6"/>
      <c r="JDN25" s="6"/>
      <c r="JDO25" s="6"/>
      <c r="JDV25" s="6"/>
      <c r="JDW25" s="6"/>
      <c r="JED25" s="6"/>
      <c r="JEE25" s="6"/>
      <c r="JEL25" s="6"/>
      <c r="JEM25" s="6"/>
      <c r="JET25" s="6"/>
      <c r="JEU25" s="6"/>
      <c r="JFB25" s="6"/>
      <c r="JFC25" s="6"/>
      <c r="JFJ25" s="6"/>
      <c r="JFK25" s="6"/>
      <c r="JFR25" s="6"/>
      <c r="JFS25" s="6"/>
      <c r="JFZ25" s="6"/>
      <c r="JGA25" s="6"/>
      <c r="JGH25" s="6"/>
      <c r="JGI25" s="6"/>
      <c r="JGP25" s="6"/>
      <c r="JGQ25" s="6"/>
      <c r="JGX25" s="6"/>
      <c r="JGY25" s="6"/>
      <c r="JHF25" s="6"/>
      <c r="JHG25" s="6"/>
      <c r="JHN25" s="6"/>
      <c r="JHO25" s="6"/>
      <c r="JHV25" s="6"/>
      <c r="JHW25" s="6"/>
      <c r="JID25" s="6"/>
      <c r="JIE25" s="6"/>
      <c r="JIL25" s="6"/>
      <c r="JIM25" s="6"/>
      <c r="JIT25" s="6"/>
      <c r="JIU25" s="6"/>
      <c r="JJB25" s="6"/>
      <c r="JJC25" s="6"/>
      <c r="JJJ25" s="6"/>
      <c r="JJK25" s="6"/>
      <c r="JJR25" s="6"/>
      <c r="JJS25" s="6"/>
      <c r="JJZ25" s="6"/>
      <c r="JKA25" s="6"/>
      <c r="JKH25" s="6"/>
      <c r="JKI25" s="6"/>
      <c r="JKP25" s="6"/>
      <c r="JKQ25" s="6"/>
      <c r="JKX25" s="6"/>
      <c r="JKY25" s="6"/>
      <c r="JLF25" s="6"/>
      <c r="JLG25" s="6"/>
      <c r="JLN25" s="6"/>
      <c r="JLO25" s="6"/>
      <c r="JLV25" s="6"/>
      <c r="JLW25" s="6"/>
      <c r="JMD25" s="6"/>
      <c r="JME25" s="6"/>
      <c r="JML25" s="6"/>
      <c r="JMM25" s="6"/>
      <c r="JMT25" s="6"/>
      <c r="JMU25" s="6"/>
      <c r="JNB25" s="6"/>
      <c r="JNC25" s="6"/>
      <c r="JNJ25" s="6"/>
      <c r="JNK25" s="6"/>
      <c r="JNR25" s="6"/>
      <c r="JNS25" s="6"/>
      <c r="JNZ25" s="6"/>
      <c r="JOA25" s="6"/>
      <c r="JOH25" s="6"/>
      <c r="JOI25" s="6"/>
      <c r="JOP25" s="6"/>
      <c r="JOQ25" s="6"/>
      <c r="JOX25" s="6"/>
      <c r="JOY25" s="6"/>
      <c r="JPF25" s="6"/>
      <c r="JPG25" s="6"/>
      <c r="JPN25" s="6"/>
      <c r="JPO25" s="6"/>
      <c r="JPV25" s="6"/>
      <c r="JPW25" s="6"/>
      <c r="JQD25" s="6"/>
      <c r="JQE25" s="6"/>
      <c r="JQL25" s="6"/>
      <c r="JQM25" s="6"/>
      <c r="JQT25" s="6"/>
      <c r="JQU25" s="6"/>
      <c r="JRB25" s="6"/>
      <c r="JRC25" s="6"/>
      <c r="JRJ25" s="6"/>
      <c r="JRK25" s="6"/>
      <c r="JRR25" s="6"/>
      <c r="JRS25" s="6"/>
      <c r="JRZ25" s="6"/>
      <c r="JSA25" s="6"/>
      <c r="JSH25" s="6"/>
      <c r="JSI25" s="6"/>
      <c r="JSP25" s="6"/>
      <c r="JSQ25" s="6"/>
      <c r="JSX25" s="6"/>
      <c r="JSY25" s="6"/>
      <c r="JTF25" s="6"/>
      <c r="JTG25" s="6"/>
      <c r="JTN25" s="6"/>
      <c r="JTO25" s="6"/>
      <c r="JTV25" s="6"/>
      <c r="JTW25" s="6"/>
      <c r="JUD25" s="6"/>
      <c r="JUE25" s="6"/>
      <c r="JUL25" s="6"/>
      <c r="JUM25" s="6"/>
      <c r="JUT25" s="6"/>
      <c r="JUU25" s="6"/>
      <c r="JVB25" s="6"/>
      <c r="JVC25" s="6"/>
      <c r="JVJ25" s="6"/>
      <c r="JVK25" s="6"/>
      <c r="JVR25" s="6"/>
      <c r="JVS25" s="6"/>
      <c r="JVZ25" s="6"/>
      <c r="JWA25" s="6"/>
      <c r="JWH25" s="6"/>
      <c r="JWI25" s="6"/>
      <c r="JWP25" s="6"/>
      <c r="JWQ25" s="6"/>
      <c r="JWX25" s="6"/>
      <c r="JWY25" s="6"/>
      <c r="JXF25" s="6"/>
      <c r="JXG25" s="6"/>
      <c r="JXN25" s="6"/>
      <c r="JXO25" s="6"/>
      <c r="JXV25" s="6"/>
      <c r="JXW25" s="6"/>
      <c r="JYD25" s="6"/>
      <c r="JYE25" s="6"/>
      <c r="JYL25" s="6"/>
      <c r="JYM25" s="6"/>
      <c r="JYT25" s="6"/>
      <c r="JYU25" s="6"/>
      <c r="JZB25" s="6"/>
      <c r="JZC25" s="6"/>
      <c r="JZJ25" s="6"/>
      <c r="JZK25" s="6"/>
      <c r="JZR25" s="6"/>
      <c r="JZS25" s="6"/>
      <c r="JZZ25" s="6"/>
      <c r="KAA25" s="6"/>
      <c r="KAH25" s="6"/>
      <c r="KAI25" s="6"/>
      <c r="KAP25" s="6"/>
      <c r="KAQ25" s="6"/>
      <c r="KAX25" s="6"/>
      <c r="KAY25" s="6"/>
      <c r="KBF25" s="6"/>
      <c r="KBG25" s="6"/>
      <c r="KBN25" s="6"/>
      <c r="KBO25" s="6"/>
      <c r="KBV25" s="6"/>
      <c r="KBW25" s="6"/>
      <c r="KCD25" s="6"/>
      <c r="KCE25" s="6"/>
      <c r="KCL25" s="6"/>
      <c r="KCM25" s="6"/>
      <c r="KCT25" s="6"/>
      <c r="KCU25" s="6"/>
      <c r="KDB25" s="6"/>
      <c r="KDC25" s="6"/>
      <c r="KDJ25" s="6"/>
      <c r="KDK25" s="6"/>
      <c r="KDR25" s="6"/>
      <c r="KDS25" s="6"/>
      <c r="KDZ25" s="6"/>
      <c r="KEA25" s="6"/>
      <c r="KEH25" s="6"/>
      <c r="KEI25" s="6"/>
      <c r="KEP25" s="6"/>
      <c r="KEQ25" s="6"/>
      <c r="KEX25" s="6"/>
      <c r="KEY25" s="6"/>
      <c r="KFF25" s="6"/>
      <c r="KFG25" s="6"/>
      <c r="KFN25" s="6"/>
      <c r="KFO25" s="6"/>
      <c r="KFV25" s="6"/>
      <c r="KFW25" s="6"/>
      <c r="KGD25" s="6"/>
      <c r="KGE25" s="6"/>
      <c r="KGL25" s="6"/>
      <c r="KGM25" s="6"/>
      <c r="KGT25" s="6"/>
      <c r="KGU25" s="6"/>
      <c r="KHB25" s="6"/>
      <c r="KHC25" s="6"/>
      <c r="KHJ25" s="6"/>
      <c r="KHK25" s="6"/>
      <c r="KHR25" s="6"/>
      <c r="KHS25" s="6"/>
      <c r="KHZ25" s="6"/>
      <c r="KIA25" s="6"/>
      <c r="KIH25" s="6"/>
      <c r="KII25" s="6"/>
      <c r="KIP25" s="6"/>
      <c r="KIQ25" s="6"/>
      <c r="KIX25" s="6"/>
      <c r="KIY25" s="6"/>
      <c r="KJF25" s="6"/>
      <c r="KJG25" s="6"/>
      <c r="KJN25" s="6"/>
      <c r="KJO25" s="6"/>
      <c r="KJV25" s="6"/>
      <c r="KJW25" s="6"/>
      <c r="KKD25" s="6"/>
      <c r="KKE25" s="6"/>
      <c r="KKL25" s="6"/>
      <c r="KKM25" s="6"/>
      <c r="KKT25" s="6"/>
      <c r="KKU25" s="6"/>
      <c r="KLB25" s="6"/>
      <c r="KLC25" s="6"/>
      <c r="KLJ25" s="6"/>
      <c r="KLK25" s="6"/>
      <c r="KLR25" s="6"/>
      <c r="KLS25" s="6"/>
      <c r="KLZ25" s="6"/>
      <c r="KMA25" s="6"/>
      <c r="KMH25" s="6"/>
      <c r="KMI25" s="6"/>
      <c r="KMP25" s="6"/>
      <c r="KMQ25" s="6"/>
      <c r="KMX25" s="6"/>
      <c r="KMY25" s="6"/>
      <c r="KNF25" s="6"/>
      <c r="KNG25" s="6"/>
      <c r="KNN25" s="6"/>
      <c r="KNO25" s="6"/>
      <c r="KNV25" s="6"/>
      <c r="KNW25" s="6"/>
      <c r="KOD25" s="6"/>
      <c r="KOE25" s="6"/>
      <c r="KOL25" s="6"/>
      <c r="KOM25" s="6"/>
      <c r="KOT25" s="6"/>
      <c r="KOU25" s="6"/>
      <c r="KPB25" s="6"/>
      <c r="KPC25" s="6"/>
      <c r="KPJ25" s="6"/>
      <c r="KPK25" s="6"/>
      <c r="KPR25" s="6"/>
      <c r="KPS25" s="6"/>
      <c r="KPZ25" s="6"/>
      <c r="KQA25" s="6"/>
      <c r="KQH25" s="6"/>
      <c r="KQI25" s="6"/>
      <c r="KQP25" s="6"/>
      <c r="KQQ25" s="6"/>
      <c r="KQX25" s="6"/>
      <c r="KQY25" s="6"/>
      <c r="KRF25" s="6"/>
      <c r="KRG25" s="6"/>
      <c r="KRN25" s="6"/>
      <c r="KRO25" s="6"/>
      <c r="KRV25" s="6"/>
      <c r="KRW25" s="6"/>
      <c r="KSD25" s="6"/>
      <c r="KSE25" s="6"/>
      <c r="KSL25" s="6"/>
      <c r="KSM25" s="6"/>
      <c r="KST25" s="6"/>
      <c r="KSU25" s="6"/>
      <c r="KTB25" s="6"/>
      <c r="KTC25" s="6"/>
      <c r="KTJ25" s="6"/>
      <c r="KTK25" s="6"/>
      <c r="KTR25" s="6"/>
      <c r="KTS25" s="6"/>
      <c r="KTZ25" s="6"/>
      <c r="KUA25" s="6"/>
      <c r="KUH25" s="6"/>
      <c r="KUI25" s="6"/>
      <c r="KUP25" s="6"/>
      <c r="KUQ25" s="6"/>
      <c r="KUX25" s="6"/>
      <c r="KUY25" s="6"/>
      <c r="KVF25" s="6"/>
      <c r="KVG25" s="6"/>
      <c r="KVN25" s="6"/>
      <c r="KVO25" s="6"/>
      <c r="KVV25" s="6"/>
      <c r="KVW25" s="6"/>
      <c r="KWD25" s="6"/>
      <c r="KWE25" s="6"/>
      <c r="KWL25" s="6"/>
      <c r="KWM25" s="6"/>
      <c r="KWT25" s="6"/>
      <c r="KWU25" s="6"/>
      <c r="KXB25" s="6"/>
      <c r="KXC25" s="6"/>
      <c r="KXJ25" s="6"/>
      <c r="KXK25" s="6"/>
      <c r="KXR25" s="6"/>
      <c r="KXS25" s="6"/>
      <c r="KXZ25" s="6"/>
      <c r="KYA25" s="6"/>
      <c r="KYH25" s="6"/>
      <c r="KYI25" s="6"/>
      <c r="KYP25" s="6"/>
      <c r="KYQ25" s="6"/>
      <c r="KYX25" s="6"/>
      <c r="KYY25" s="6"/>
      <c r="KZF25" s="6"/>
      <c r="KZG25" s="6"/>
      <c r="KZN25" s="6"/>
      <c r="KZO25" s="6"/>
      <c r="KZV25" s="6"/>
      <c r="KZW25" s="6"/>
      <c r="LAD25" s="6"/>
      <c r="LAE25" s="6"/>
      <c r="LAL25" s="6"/>
      <c r="LAM25" s="6"/>
      <c r="LAT25" s="6"/>
      <c r="LAU25" s="6"/>
      <c r="LBB25" s="6"/>
      <c r="LBC25" s="6"/>
      <c r="LBJ25" s="6"/>
      <c r="LBK25" s="6"/>
      <c r="LBR25" s="6"/>
      <c r="LBS25" s="6"/>
      <c r="LBZ25" s="6"/>
      <c r="LCA25" s="6"/>
      <c r="LCH25" s="6"/>
      <c r="LCI25" s="6"/>
      <c r="LCP25" s="6"/>
      <c r="LCQ25" s="6"/>
      <c r="LCX25" s="6"/>
      <c r="LCY25" s="6"/>
      <c r="LDF25" s="6"/>
      <c r="LDG25" s="6"/>
      <c r="LDN25" s="6"/>
      <c r="LDO25" s="6"/>
      <c r="LDV25" s="6"/>
      <c r="LDW25" s="6"/>
      <c r="LED25" s="6"/>
      <c r="LEE25" s="6"/>
      <c r="LEL25" s="6"/>
      <c r="LEM25" s="6"/>
      <c r="LET25" s="6"/>
      <c r="LEU25" s="6"/>
      <c r="LFB25" s="6"/>
      <c r="LFC25" s="6"/>
      <c r="LFJ25" s="6"/>
      <c r="LFK25" s="6"/>
      <c r="LFR25" s="6"/>
      <c r="LFS25" s="6"/>
      <c r="LFZ25" s="6"/>
      <c r="LGA25" s="6"/>
      <c r="LGH25" s="6"/>
      <c r="LGI25" s="6"/>
      <c r="LGP25" s="6"/>
      <c r="LGQ25" s="6"/>
      <c r="LGX25" s="6"/>
      <c r="LGY25" s="6"/>
      <c r="LHF25" s="6"/>
      <c r="LHG25" s="6"/>
      <c r="LHN25" s="6"/>
      <c r="LHO25" s="6"/>
      <c r="LHV25" s="6"/>
      <c r="LHW25" s="6"/>
      <c r="LID25" s="6"/>
      <c r="LIE25" s="6"/>
      <c r="LIL25" s="6"/>
      <c r="LIM25" s="6"/>
      <c r="LIT25" s="6"/>
      <c r="LIU25" s="6"/>
      <c r="LJB25" s="6"/>
      <c r="LJC25" s="6"/>
      <c r="LJJ25" s="6"/>
      <c r="LJK25" s="6"/>
      <c r="LJR25" s="6"/>
      <c r="LJS25" s="6"/>
      <c r="LJZ25" s="6"/>
      <c r="LKA25" s="6"/>
      <c r="LKH25" s="6"/>
      <c r="LKI25" s="6"/>
      <c r="LKP25" s="6"/>
      <c r="LKQ25" s="6"/>
      <c r="LKX25" s="6"/>
      <c r="LKY25" s="6"/>
      <c r="LLF25" s="6"/>
      <c r="LLG25" s="6"/>
      <c r="LLN25" s="6"/>
      <c r="LLO25" s="6"/>
      <c r="LLV25" s="6"/>
      <c r="LLW25" s="6"/>
      <c r="LMD25" s="6"/>
      <c r="LME25" s="6"/>
      <c r="LML25" s="6"/>
      <c r="LMM25" s="6"/>
      <c r="LMT25" s="6"/>
      <c r="LMU25" s="6"/>
      <c r="LNB25" s="6"/>
      <c r="LNC25" s="6"/>
      <c r="LNJ25" s="6"/>
      <c r="LNK25" s="6"/>
      <c r="LNR25" s="6"/>
      <c r="LNS25" s="6"/>
      <c r="LNZ25" s="6"/>
      <c r="LOA25" s="6"/>
      <c r="LOH25" s="6"/>
      <c r="LOI25" s="6"/>
      <c r="LOP25" s="6"/>
      <c r="LOQ25" s="6"/>
      <c r="LOX25" s="6"/>
      <c r="LOY25" s="6"/>
      <c r="LPF25" s="6"/>
      <c r="LPG25" s="6"/>
      <c r="LPN25" s="6"/>
      <c r="LPO25" s="6"/>
      <c r="LPV25" s="6"/>
      <c r="LPW25" s="6"/>
      <c r="LQD25" s="6"/>
      <c r="LQE25" s="6"/>
      <c r="LQL25" s="6"/>
      <c r="LQM25" s="6"/>
      <c r="LQT25" s="6"/>
      <c r="LQU25" s="6"/>
      <c r="LRB25" s="6"/>
      <c r="LRC25" s="6"/>
      <c r="LRJ25" s="6"/>
      <c r="LRK25" s="6"/>
      <c r="LRR25" s="6"/>
      <c r="LRS25" s="6"/>
      <c r="LRZ25" s="6"/>
      <c r="LSA25" s="6"/>
      <c r="LSH25" s="6"/>
      <c r="LSI25" s="6"/>
      <c r="LSP25" s="6"/>
      <c r="LSQ25" s="6"/>
      <c r="LSX25" s="6"/>
      <c r="LSY25" s="6"/>
      <c r="LTF25" s="6"/>
      <c r="LTG25" s="6"/>
      <c r="LTN25" s="6"/>
      <c r="LTO25" s="6"/>
      <c r="LTV25" s="6"/>
      <c r="LTW25" s="6"/>
      <c r="LUD25" s="6"/>
      <c r="LUE25" s="6"/>
      <c r="LUL25" s="6"/>
      <c r="LUM25" s="6"/>
      <c r="LUT25" s="6"/>
      <c r="LUU25" s="6"/>
      <c r="LVB25" s="6"/>
      <c r="LVC25" s="6"/>
      <c r="LVJ25" s="6"/>
      <c r="LVK25" s="6"/>
      <c r="LVR25" s="6"/>
      <c r="LVS25" s="6"/>
      <c r="LVZ25" s="6"/>
      <c r="LWA25" s="6"/>
      <c r="LWH25" s="6"/>
      <c r="LWI25" s="6"/>
      <c r="LWP25" s="6"/>
      <c r="LWQ25" s="6"/>
      <c r="LWX25" s="6"/>
      <c r="LWY25" s="6"/>
      <c r="LXF25" s="6"/>
      <c r="LXG25" s="6"/>
      <c r="LXN25" s="6"/>
      <c r="LXO25" s="6"/>
      <c r="LXV25" s="6"/>
      <c r="LXW25" s="6"/>
      <c r="LYD25" s="6"/>
      <c r="LYE25" s="6"/>
      <c r="LYL25" s="6"/>
      <c r="LYM25" s="6"/>
      <c r="LYT25" s="6"/>
      <c r="LYU25" s="6"/>
      <c r="LZB25" s="6"/>
      <c r="LZC25" s="6"/>
      <c r="LZJ25" s="6"/>
      <c r="LZK25" s="6"/>
      <c r="LZR25" s="6"/>
      <c r="LZS25" s="6"/>
      <c r="LZZ25" s="6"/>
      <c r="MAA25" s="6"/>
      <c r="MAH25" s="6"/>
      <c r="MAI25" s="6"/>
      <c r="MAP25" s="6"/>
      <c r="MAQ25" s="6"/>
      <c r="MAX25" s="6"/>
      <c r="MAY25" s="6"/>
      <c r="MBF25" s="6"/>
      <c r="MBG25" s="6"/>
      <c r="MBN25" s="6"/>
      <c r="MBO25" s="6"/>
      <c r="MBV25" s="6"/>
      <c r="MBW25" s="6"/>
      <c r="MCD25" s="6"/>
      <c r="MCE25" s="6"/>
      <c r="MCL25" s="6"/>
      <c r="MCM25" s="6"/>
      <c r="MCT25" s="6"/>
      <c r="MCU25" s="6"/>
      <c r="MDB25" s="6"/>
      <c r="MDC25" s="6"/>
      <c r="MDJ25" s="6"/>
      <c r="MDK25" s="6"/>
      <c r="MDR25" s="6"/>
      <c r="MDS25" s="6"/>
      <c r="MDZ25" s="6"/>
      <c r="MEA25" s="6"/>
      <c r="MEH25" s="6"/>
      <c r="MEI25" s="6"/>
      <c r="MEP25" s="6"/>
      <c r="MEQ25" s="6"/>
      <c r="MEX25" s="6"/>
      <c r="MEY25" s="6"/>
      <c r="MFF25" s="6"/>
      <c r="MFG25" s="6"/>
      <c r="MFN25" s="6"/>
      <c r="MFO25" s="6"/>
      <c r="MFV25" s="6"/>
      <c r="MFW25" s="6"/>
      <c r="MGD25" s="6"/>
      <c r="MGE25" s="6"/>
      <c r="MGL25" s="6"/>
      <c r="MGM25" s="6"/>
      <c r="MGT25" s="6"/>
      <c r="MGU25" s="6"/>
      <c r="MHB25" s="6"/>
      <c r="MHC25" s="6"/>
      <c r="MHJ25" s="6"/>
      <c r="MHK25" s="6"/>
      <c r="MHR25" s="6"/>
      <c r="MHS25" s="6"/>
      <c r="MHZ25" s="6"/>
      <c r="MIA25" s="6"/>
      <c r="MIH25" s="6"/>
      <c r="MII25" s="6"/>
      <c r="MIP25" s="6"/>
      <c r="MIQ25" s="6"/>
      <c r="MIX25" s="6"/>
      <c r="MIY25" s="6"/>
      <c r="MJF25" s="6"/>
      <c r="MJG25" s="6"/>
      <c r="MJN25" s="6"/>
      <c r="MJO25" s="6"/>
      <c r="MJV25" s="6"/>
      <c r="MJW25" s="6"/>
      <c r="MKD25" s="6"/>
      <c r="MKE25" s="6"/>
      <c r="MKL25" s="6"/>
      <c r="MKM25" s="6"/>
      <c r="MKT25" s="6"/>
      <c r="MKU25" s="6"/>
      <c r="MLB25" s="6"/>
      <c r="MLC25" s="6"/>
      <c r="MLJ25" s="6"/>
      <c r="MLK25" s="6"/>
      <c r="MLR25" s="6"/>
      <c r="MLS25" s="6"/>
      <c r="MLZ25" s="6"/>
      <c r="MMA25" s="6"/>
      <c r="MMH25" s="6"/>
      <c r="MMI25" s="6"/>
      <c r="MMP25" s="6"/>
      <c r="MMQ25" s="6"/>
      <c r="MMX25" s="6"/>
      <c r="MMY25" s="6"/>
      <c r="MNF25" s="6"/>
      <c r="MNG25" s="6"/>
      <c r="MNN25" s="6"/>
      <c r="MNO25" s="6"/>
      <c r="MNV25" s="6"/>
      <c r="MNW25" s="6"/>
      <c r="MOD25" s="6"/>
      <c r="MOE25" s="6"/>
      <c r="MOL25" s="6"/>
      <c r="MOM25" s="6"/>
      <c r="MOT25" s="6"/>
      <c r="MOU25" s="6"/>
      <c r="MPB25" s="6"/>
      <c r="MPC25" s="6"/>
      <c r="MPJ25" s="6"/>
      <c r="MPK25" s="6"/>
      <c r="MPR25" s="6"/>
      <c r="MPS25" s="6"/>
      <c r="MPZ25" s="6"/>
      <c r="MQA25" s="6"/>
      <c r="MQH25" s="6"/>
      <c r="MQI25" s="6"/>
      <c r="MQP25" s="6"/>
      <c r="MQQ25" s="6"/>
      <c r="MQX25" s="6"/>
      <c r="MQY25" s="6"/>
      <c r="MRF25" s="6"/>
      <c r="MRG25" s="6"/>
      <c r="MRN25" s="6"/>
      <c r="MRO25" s="6"/>
      <c r="MRV25" s="6"/>
      <c r="MRW25" s="6"/>
      <c r="MSD25" s="6"/>
      <c r="MSE25" s="6"/>
      <c r="MSL25" s="6"/>
      <c r="MSM25" s="6"/>
      <c r="MST25" s="6"/>
      <c r="MSU25" s="6"/>
      <c r="MTB25" s="6"/>
      <c r="MTC25" s="6"/>
      <c r="MTJ25" s="6"/>
      <c r="MTK25" s="6"/>
      <c r="MTR25" s="6"/>
      <c r="MTS25" s="6"/>
      <c r="MTZ25" s="6"/>
      <c r="MUA25" s="6"/>
      <c r="MUH25" s="6"/>
      <c r="MUI25" s="6"/>
      <c r="MUP25" s="6"/>
      <c r="MUQ25" s="6"/>
      <c r="MUX25" s="6"/>
      <c r="MUY25" s="6"/>
      <c r="MVF25" s="6"/>
      <c r="MVG25" s="6"/>
      <c r="MVN25" s="6"/>
      <c r="MVO25" s="6"/>
      <c r="MVV25" s="6"/>
      <c r="MVW25" s="6"/>
      <c r="MWD25" s="6"/>
      <c r="MWE25" s="6"/>
      <c r="MWL25" s="6"/>
      <c r="MWM25" s="6"/>
      <c r="MWT25" s="6"/>
      <c r="MWU25" s="6"/>
      <c r="MXB25" s="6"/>
      <c r="MXC25" s="6"/>
      <c r="MXJ25" s="6"/>
      <c r="MXK25" s="6"/>
      <c r="MXR25" s="6"/>
      <c r="MXS25" s="6"/>
      <c r="MXZ25" s="6"/>
      <c r="MYA25" s="6"/>
      <c r="MYH25" s="6"/>
      <c r="MYI25" s="6"/>
      <c r="MYP25" s="6"/>
      <c r="MYQ25" s="6"/>
      <c r="MYX25" s="6"/>
      <c r="MYY25" s="6"/>
      <c r="MZF25" s="6"/>
      <c r="MZG25" s="6"/>
      <c r="MZN25" s="6"/>
      <c r="MZO25" s="6"/>
      <c r="MZV25" s="6"/>
      <c r="MZW25" s="6"/>
      <c r="NAD25" s="6"/>
      <c r="NAE25" s="6"/>
      <c r="NAL25" s="6"/>
      <c r="NAM25" s="6"/>
      <c r="NAT25" s="6"/>
      <c r="NAU25" s="6"/>
      <c r="NBB25" s="6"/>
      <c r="NBC25" s="6"/>
      <c r="NBJ25" s="6"/>
      <c r="NBK25" s="6"/>
      <c r="NBR25" s="6"/>
      <c r="NBS25" s="6"/>
      <c r="NBZ25" s="6"/>
      <c r="NCA25" s="6"/>
      <c r="NCH25" s="6"/>
      <c r="NCI25" s="6"/>
      <c r="NCP25" s="6"/>
      <c r="NCQ25" s="6"/>
      <c r="NCX25" s="6"/>
      <c r="NCY25" s="6"/>
      <c r="NDF25" s="6"/>
      <c r="NDG25" s="6"/>
      <c r="NDN25" s="6"/>
      <c r="NDO25" s="6"/>
      <c r="NDV25" s="6"/>
      <c r="NDW25" s="6"/>
      <c r="NED25" s="6"/>
      <c r="NEE25" s="6"/>
      <c r="NEL25" s="6"/>
      <c r="NEM25" s="6"/>
      <c r="NET25" s="6"/>
      <c r="NEU25" s="6"/>
      <c r="NFB25" s="6"/>
      <c r="NFC25" s="6"/>
      <c r="NFJ25" s="6"/>
      <c r="NFK25" s="6"/>
      <c r="NFR25" s="6"/>
      <c r="NFS25" s="6"/>
      <c r="NFZ25" s="6"/>
      <c r="NGA25" s="6"/>
      <c r="NGH25" s="6"/>
      <c r="NGI25" s="6"/>
      <c r="NGP25" s="6"/>
      <c r="NGQ25" s="6"/>
      <c r="NGX25" s="6"/>
      <c r="NGY25" s="6"/>
      <c r="NHF25" s="6"/>
      <c r="NHG25" s="6"/>
      <c r="NHN25" s="6"/>
      <c r="NHO25" s="6"/>
      <c r="NHV25" s="6"/>
      <c r="NHW25" s="6"/>
      <c r="NID25" s="6"/>
      <c r="NIE25" s="6"/>
      <c r="NIL25" s="6"/>
      <c r="NIM25" s="6"/>
      <c r="NIT25" s="6"/>
      <c r="NIU25" s="6"/>
      <c r="NJB25" s="6"/>
      <c r="NJC25" s="6"/>
      <c r="NJJ25" s="6"/>
      <c r="NJK25" s="6"/>
      <c r="NJR25" s="6"/>
      <c r="NJS25" s="6"/>
      <c r="NJZ25" s="6"/>
      <c r="NKA25" s="6"/>
      <c r="NKH25" s="6"/>
      <c r="NKI25" s="6"/>
      <c r="NKP25" s="6"/>
      <c r="NKQ25" s="6"/>
      <c r="NKX25" s="6"/>
      <c r="NKY25" s="6"/>
      <c r="NLF25" s="6"/>
      <c r="NLG25" s="6"/>
      <c r="NLN25" s="6"/>
      <c r="NLO25" s="6"/>
      <c r="NLV25" s="6"/>
      <c r="NLW25" s="6"/>
      <c r="NMD25" s="6"/>
      <c r="NME25" s="6"/>
      <c r="NML25" s="6"/>
      <c r="NMM25" s="6"/>
      <c r="NMT25" s="6"/>
      <c r="NMU25" s="6"/>
      <c r="NNB25" s="6"/>
      <c r="NNC25" s="6"/>
      <c r="NNJ25" s="6"/>
      <c r="NNK25" s="6"/>
      <c r="NNR25" s="6"/>
      <c r="NNS25" s="6"/>
      <c r="NNZ25" s="6"/>
      <c r="NOA25" s="6"/>
      <c r="NOH25" s="6"/>
      <c r="NOI25" s="6"/>
      <c r="NOP25" s="6"/>
      <c r="NOQ25" s="6"/>
      <c r="NOX25" s="6"/>
      <c r="NOY25" s="6"/>
      <c r="NPF25" s="6"/>
      <c r="NPG25" s="6"/>
      <c r="NPN25" s="6"/>
      <c r="NPO25" s="6"/>
      <c r="NPV25" s="6"/>
      <c r="NPW25" s="6"/>
      <c r="NQD25" s="6"/>
      <c r="NQE25" s="6"/>
      <c r="NQL25" s="6"/>
      <c r="NQM25" s="6"/>
      <c r="NQT25" s="6"/>
      <c r="NQU25" s="6"/>
      <c r="NRB25" s="6"/>
      <c r="NRC25" s="6"/>
      <c r="NRJ25" s="6"/>
      <c r="NRK25" s="6"/>
      <c r="NRR25" s="6"/>
      <c r="NRS25" s="6"/>
      <c r="NRZ25" s="6"/>
      <c r="NSA25" s="6"/>
      <c r="NSH25" s="6"/>
      <c r="NSI25" s="6"/>
      <c r="NSP25" s="6"/>
      <c r="NSQ25" s="6"/>
      <c r="NSX25" s="6"/>
      <c r="NSY25" s="6"/>
      <c r="NTF25" s="6"/>
      <c r="NTG25" s="6"/>
      <c r="NTN25" s="6"/>
      <c r="NTO25" s="6"/>
      <c r="NTV25" s="6"/>
      <c r="NTW25" s="6"/>
      <c r="NUD25" s="6"/>
      <c r="NUE25" s="6"/>
      <c r="NUL25" s="6"/>
      <c r="NUM25" s="6"/>
      <c r="NUT25" s="6"/>
      <c r="NUU25" s="6"/>
      <c r="NVB25" s="6"/>
      <c r="NVC25" s="6"/>
      <c r="NVJ25" s="6"/>
      <c r="NVK25" s="6"/>
      <c r="NVR25" s="6"/>
      <c r="NVS25" s="6"/>
      <c r="NVZ25" s="6"/>
      <c r="NWA25" s="6"/>
      <c r="NWH25" s="6"/>
      <c r="NWI25" s="6"/>
      <c r="NWP25" s="6"/>
      <c r="NWQ25" s="6"/>
      <c r="NWX25" s="6"/>
      <c r="NWY25" s="6"/>
      <c r="NXF25" s="6"/>
      <c r="NXG25" s="6"/>
      <c r="NXN25" s="6"/>
      <c r="NXO25" s="6"/>
      <c r="NXV25" s="6"/>
      <c r="NXW25" s="6"/>
      <c r="NYD25" s="6"/>
      <c r="NYE25" s="6"/>
      <c r="NYL25" s="6"/>
      <c r="NYM25" s="6"/>
      <c r="NYT25" s="6"/>
      <c r="NYU25" s="6"/>
      <c r="NZB25" s="6"/>
      <c r="NZC25" s="6"/>
      <c r="NZJ25" s="6"/>
      <c r="NZK25" s="6"/>
      <c r="NZR25" s="6"/>
      <c r="NZS25" s="6"/>
      <c r="NZZ25" s="6"/>
      <c r="OAA25" s="6"/>
      <c r="OAH25" s="6"/>
      <c r="OAI25" s="6"/>
      <c r="OAP25" s="6"/>
      <c r="OAQ25" s="6"/>
      <c r="OAX25" s="6"/>
      <c r="OAY25" s="6"/>
      <c r="OBF25" s="6"/>
      <c r="OBG25" s="6"/>
      <c r="OBN25" s="6"/>
      <c r="OBO25" s="6"/>
      <c r="OBV25" s="6"/>
      <c r="OBW25" s="6"/>
      <c r="OCD25" s="6"/>
      <c r="OCE25" s="6"/>
      <c r="OCL25" s="6"/>
      <c r="OCM25" s="6"/>
      <c r="OCT25" s="6"/>
      <c r="OCU25" s="6"/>
      <c r="ODB25" s="6"/>
      <c r="ODC25" s="6"/>
      <c r="ODJ25" s="6"/>
      <c r="ODK25" s="6"/>
      <c r="ODR25" s="6"/>
      <c r="ODS25" s="6"/>
      <c r="ODZ25" s="6"/>
      <c r="OEA25" s="6"/>
      <c r="OEH25" s="6"/>
      <c r="OEI25" s="6"/>
      <c r="OEP25" s="6"/>
      <c r="OEQ25" s="6"/>
      <c r="OEX25" s="6"/>
      <c r="OEY25" s="6"/>
      <c r="OFF25" s="6"/>
      <c r="OFG25" s="6"/>
      <c r="OFN25" s="6"/>
      <c r="OFO25" s="6"/>
      <c r="OFV25" s="6"/>
      <c r="OFW25" s="6"/>
      <c r="OGD25" s="6"/>
      <c r="OGE25" s="6"/>
      <c r="OGL25" s="6"/>
      <c r="OGM25" s="6"/>
      <c r="OGT25" s="6"/>
      <c r="OGU25" s="6"/>
      <c r="OHB25" s="6"/>
      <c r="OHC25" s="6"/>
      <c r="OHJ25" s="6"/>
      <c r="OHK25" s="6"/>
      <c r="OHR25" s="6"/>
      <c r="OHS25" s="6"/>
      <c r="OHZ25" s="6"/>
      <c r="OIA25" s="6"/>
      <c r="OIH25" s="6"/>
      <c r="OII25" s="6"/>
      <c r="OIP25" s="6"/>
      <c r="OIQ25" s="6"/>
      <c r="OIX25" s="6"/>
      <c r="OIY25" s="6"/>
      <c r="OJF25" s="6"/>
      <c r="OJG25" s="6"/>
      <c r="OJN25" s="6"/>
      <c r="OJO25" s="6"/>
      <c r="OJV25" s="6"/>
      <c r="OJW25" s="6"/>
      <c r="OKD25" s="6"/>
      <c r="OKE25" s="6"/>
      <c r="OKL25" s="6"/>
      <c r="OKM25" s="6"/>
      <c r="OKT25" s="6"/>
      <c r="OKU25" s="6"/>
      <c r="OLB25" s="6"/>
      <c r="OLC25" s="6"/>
      <c r="OLJ25" s="6"/>
      <c r="OLK25" s="6"/>
      <c r="OLR25" s="6"/>
      <c r="OLS25" s="6"/>
      <c r="OLZ25" s="6"/>
      <c r="OMA25" s="6"/>
      <c r="OMH25" s="6"/>
      <c r="OMI25" s="6"/>
      <c r="OMP25" s="6"/>
      <c r="OMQ25" s="6"/>
      <c r="OMX25" s="6"/>
      <c r="OMY25" s="6"/>
      <c r="ONF25" s="6"/>
      <c r="ONG25" s="6"/>
      <c r="ONN25" s="6"/>
      <c r="ONO25" s="6"/>
      <c r="ONV25" s="6"/>
      <c r="ONW25" s="6"/>
      <c r="OOD25" s="6"/>
      <c r="OOE25" s="6"/>
      <c r="OOL25" s="6"/>
      <c r="OOM25" s="6"/>
      <c r="OOT25" s="6"/>
      <c r="OOU25" s="6"/>
      <c r="OPB25" s="6"/>
      <c r="OPC25" s="6"/>
      <c r="OPJ25" s="6"/>
      <c r="OPK25" s="6"/>
      <c r="OPR25" s="6"/>
      <c r="OPS25" s="6"/>
      <c r="OPZ25" s="6"/>
      <c r="OQA25" s="6"/>
      <c r="OQH25" s="6"/>
      <c r="OQI25" s="6"/>
      <c r="OQP25" s="6"/>
      <c r="OQQ25" s="6"/>
      <c r="OQX25" s="6"/>
      <c r="OQY25" s="6"/>
      <c r="ORF25" s="6"/>
      <c r="ORG25" s="6"/>
      <c r="ORN25" s="6"/>
      <c r="ORO25" s="6"/>
      <c r="ORV25" s="6"/>
      <c r="ORW25" s="6"/>
      <c r="OSD25" s="6"/>
      <c r="OSE25" s="6"/>
      <c r="OSL25" s="6"/>
      <c r="OSM25" s="6"/>
      <c r="OST25" s="6"/>
      <c r="OSU25" s="6"/>
      <c r="OTB25" s="6"/>
      <c r="OTC25" s="6"/>
      <c r="OTJ25" s="6"/>
      <c r="OTK25" s="6"/>
      <c r="OTR25" s="6"/>
      <c r="OTS25" s="6"/>
      <c r="OTZ25" s="6"/>
      <c r="OUA25" s="6"/>
      <c r="OUH25" s="6"/>
      <c r="OUI25" s="6"/>
      <c r="OUP25" s="6"/>
      <c r="OUQ25" s="6"/>
      <c r="OUX25" s="6"/>
      <c r="OUY25" s="6"/>
      <c r="OVF25" s="6"/>
      <c r="OVG25" s="6"/>
      <c r="OVN25" s="6"/>
      <c r="OVO25" s="6"/>
      <c r="OVV25" s="6"/>
      <c r="OVW25" s="6"/>
      <c r="OWD25" s="6"/>
      <c r="OWE25" s="6"/>
      <c r="OWL25" s="6"/>
      <c r="OWM25" s="6"/>
      <c r="OWT25" s="6"/>
      <c r="OWU25" s="6"/>
      <c r="OXB25" s="6"/>
      <c r="OXC25" s="6"/>
      <c r="OXJ25" s="6"/>
      <c r="OXK25" s="6"/>
      <c r="OXR25" s="6"/>
      <c r="OXS25" s="6"/>
      <c r="OXZ25" s="6"/>
      <c r="OYA25" s="6"/>
      <c r="OYH25" s="6"/>
      <c r="OYI25" s="6"/>
      <c r="OYP25" s="6"/>
      <c r="OYQ25" s="6"/>
      <c r="OYX25" s="6"/>
      <c r="OYY25" s="6"/>
      <c r="OZF25" s="6"/>
      <c r="OZG25" s="6"/>
      <c r="OZN25" s="6"/>
      <c r="OZO25" s="6"/>
      <c r="OZV25" s="6"/>
      <c r="OZW25" s="6"/>
      <c r="PAD25" s="6"/>
      <c r="PAE25" s="6"/>
      <c r="PAL25" s="6"/>
      <c r="PAM25" s="6"/>
      <c r="PAT25" s="6"/>
      <c r="PAU25" s="6"/>
      <c r="PBB25" s="6"/>
      <c r="PBC25" s="6"/>
      <c r="PBJ25" s="6"/>
      <c r="PBK25" s="6"/>
      <c r="PBR25" s="6"/>
      <c r="PBS25" s="6"/>
      <c r="PBZ25" s="6"/>
      <c r="PCA25" s="6"/>
      <c r="PCH25" s="6"/>
      <c r="PCI25" s="6"/>
      <c r="PCP25" s="6"/>
      <c r="PCQ25" s="6"/>
      <c r="PCX25" s="6"/>
      <c r="PCY25" s="6"/>
      <c r="PDF25" s="6"/>
      <c r="PDG25" s="6"/>
      <c r="PDN25" s="6"/>
      <c r="PDO25" s="6"/>
      <c r="PDV25" s="6"/>
      <c r="PDW25" s="6"/>
      <c r="PED25" s="6"/>
      <c r="PEE25" s="6"/>
      <c r="PEL25" s="6"/>
      <c r="PEM25" s="6"/>
      <c r="PET25" s="6"/>
      <c r="PEU25" s="6"/>
      <c r="PFB25" s="6"/>
      <c r="PFC25" s="6"/>
      <c r="PFJ25" s="6"/>
      <c r="PFK25" s="6"/>
      <c r="PFR25" s="6"/>
      <c r="PFS25" s="6"/>
      <c r="PFZ25" s="6"/>
      <c r="PGA25" s="6"/>
      <c r="PGH25" s="6"/>
      <c r="PGI25" s="6"/>
      <c r="PGP25" s="6"/>
      <c r="PGQ25" s="6"/>
      <c r="PGX25" s="6"/>
      <c r="PGY25" s="6"/>
      <c r="PHF25" s="6"/>
      <c r="PHG25" s="6"/>
      <c r="PHN25" s="6"/>
      <c r="PHO25" s="6"/>
      <c r="PHV25" s="6"/>
      <c r="PHW25" s="6"/>
      <c r="PID25" s="6"/>
      <c r="PIE25" s="6"/>
      <c r="PIL25" s="6"/>
      <c r="PIM25" s="6"/>
      <c r="PIT25" s="6"/>
      <c r="PIU25" s="6"/>
      <c r="PJB25" s="6"/>
      <c r="PJC25" s="6"/>
      <c r="PJJ25" s="6"/>
      <c r="PJK25" s="6"/>
      <c r="PJR25" s="6"/>
      <c r="PJS25" s="6"/>
      <c r="PJZ25" s="6"/>
      <c r="PKA25" s="6"/>
      <c r="PKH25" s="6"/>
      <c r="PKI25" s="6"/>
      <c r="PKP25" s="6"/>
      <c r="PKQ25" s="6"/>
      <c r="PKX25" s="6"/>
      <c r="PKY25" s="6"/>
      <c r="PLF25" s="6"/>
      <c r="PLG25" s="6"/>
      <c r="PLN25" s="6"/>
      <c r="PLO25" s="6"/>
      <c r="PLV25" s="6"/>
      <c r="PLW25" s="6"/>
      <c r="PMD25" s="6"/>
      <c r="PME25" s="6"/>
      <c r="PML25" s="6"/>
      <c r="PMM25" s="6"/>
      <c r="PMT25" s="6"/>
      <c r="PMU25" s="6"/>
      <c r="PNB25" s="6"/>
      <c r="PNC25" s="6"/>
      <c r="PNJ25" s="6"/>
      <c r="PNK25" s="6"/>
      <c r="PNR25" s="6"/>
      <c r="PNS25" s="6"/>
      <c r="PNZ25" s="6"/>
      <c r="POA25" s="6"/>
      <c r="POH25" s="6"/>
      <c r="POI25" s="6"/>
      <c r="POP25" s="6"/>
      <c r="POQ25" s="6"/>
      <c r="POX25" s="6"/>
      <c r="POY25" s="6"/>
      <c r="PPF25" s="6"/>
      <c r="PPG25" s="6"/>
      <c r="PPN25" s="6"/>
      <c r="PPO25" s="6"/>
      <c r="PPV25" s="6"/>
      <c r="PPW25" s="6"/>
      <c r="PQD25" s="6"/>
      <c r="PQE25" s="6"/>
      <c r="PQL25" s="6"/>
      <c r="PQM25" s="6"/>
      <c r="PQT25" s="6"/>
      <c r="PQU25" s="6"/>
      <c r="PRB25" s="6"/>
      <c r="PRC25" s="6"/>
      <c r="PRJ25" s="6"/>
      <c r="PRK25" s="6"/>
      <c r="PRR25" s="6"/>
      <c r="PRS25" s="6"/>
      <c r="PRZ25" s="6"/>
      <c r="PSA25" s="6"/>
      <c r="PSH25" s="6"/>
      <c r="PSI25" s="6"/>
      <c r="PSP25" s="6"/>
      <c r="PSQ25" s="6"/>
      <c r="PSX25" s="6"/>
      <c r="PSY25" s="6"/>
      <c r="PTF25" s="6"/>
      <c r="PTG25" s="6"/>
      <c r="PTN25" s="6"/>
      <c r="PTO25" s="6"/>
      <c r="PTV25" s="6"/>
      <c r="PTW25" s="6"/>
      <c r="PUD25" s="6"/>
      <c r="PUE25" s="6"/>
      <c r="PUL25" s="6"/>
      <c r="PUM25" s="6"/>
      <c r="PUT25" s="6"/>
      <c r="PUU25" s="6"/>
      <c r="PVB25" s="6"/>
      <c r="PVC25" s="6"/>
      <c r="PVJ25" s="6"/>
      <c r="PVK25" s="6"/>
      <c r="PVR25" s="6"/>
      <c r="PVS25" s="6"/>
      <c r="PVZ25" s="6"/>
      <c r="PWA25" s="6"/>
      <c r="PWH25" s="6"/>
      <c r="PWI25" s="6"/>
      <c r="PWP25" s="6"/>
      <c r="PWQ25" s="6"/>
      <c r="PWX25" s="6"/>
      <c r="PWY25" s="6"/>
      <c r="PXF25" s="6"/>
      <c r="PXG25" s="6"/>
      <c r="PXN25" s="6"/>
      <c r="PXO25" s="6"/>
      <c r="PXV25" s="6"/>
      <c r="PXW25" s="6"/>
      <c r="PYD25" s="6"/>
      <c r="PYE25" s="6"/>
      <c r="PYL25" s="6"/>
      <c r="PYM25" s="6"/>
      <c r="PYT25" s="6"/>
      <c r="PYU25" s="6"/>
      <c r="PZB25" s="6"/>
      <c r="PZC25" s="6"/>
      <c r="PZJ25" s="6"/>
      <c r="PZK25" s="6"/>
      <c r="PZR25" s="6"/>
      <c r="PZS25" s="6"/>
      <c r="PZZ25" s="6"/>
      <c r="QAA25" s="6"/>
      <c r="QAH25" s="6"/>
      <c r="QAI25" s="6"/>
      <c r="QAP25" s="6"/>
      <c r="QAQ25" s="6"/>
      <c r="QAX25" s="6"/>
      <c r="QAY25" s="6"/>
      <c r="QBF25" s="6"/>
      <c r="QBG25" s="6"/>
      <c r="QBN25" s="6"/>
      <c r="QBO25" s="6"/>
      <c r="QBV25" s="6"/>
      <c r="QBW25" s="6"/>
      <c r="QCD25" s="6"/>
      <c r="QCE25" s="6"/>
      <c r="QCL25" s="6"/>
      <c r="QCM25" s="6"/>
      <c r="QCT25" s="6"/>
      <c r="QCU25" s="6"/>
      <c r="QDB25" s="6"/>
      <c r="QDC25" s="6"/>
      <c r="QDJ25" s="6"/>
      <c r="QDK25" s="6"/>
      <c r="QDR25" s="6"/>
      <c r="QDS25" s="6"/>
      <c r="QDZ25" s="6"/>
      <c r="QEA25" s="6"/>
      <c r="QEH25" s="6"/>
      <c r="QEI25" s="6"/>
      <c r="QEP25" s="6"/>
      <c r="QEQ25" s="6"/>
      <c r="QEX25" s="6"/>
      <c r="QEY25" s="6"/>
      <c r="QFF25" s="6"/>
      <c r="QFG25" s="6"/>
      <c r="QFN25" s="6"/>
      <c r="QFO25" s="6"/>
      <c r="QFV25" s="6"/>
      <c r="QFW25" s="6"/>
      <c r="QGD25" s="6"/>
      <c r="QGE25" s="6"/>
      <c r="QGL25" s="6"/>
      <c r="QGM25" s="6"/>
      <c r="QGT25" s="6"/>
      <c r="QGU25" s="6"/>
      <c r="QHB25" s="6"/>
      <c r="QHC25" s="6"/>
      <c r="QHJ25" s="6"/>
      <c r="QHK25" s="6"/>
      <c r="QHR25" s="6"/>
      <c r="QHS25" s="6"/>
      <c r="QHZ25" s="6"/>
      <c r="QIA25" s="6"/>
      <c r="QIH25" s="6"/>
      <c r="QII25" s="6"/>
      <c r="QIP25" s="6"/>
      <c r="QIQ25" s="6"/>
      <c r="QIX25" s="6"/>
      <c r="QIY25" s="6"/>
      <c r="QJF25" s="6"/>
      <c r="QJG25" s="6"/>
      <c r="QJN25" s="6"/>
      <c r="QJO25" s="6"/>
      <c r="QJV25" s="6"/>
      <c r="QJW25" s="6"/>
      <c r="QKD25" s="6"/>
      <c r="QKE25" s="6"/>
      <c r="QKL25" s="6"/>
      <c r="QKM25" s="6"/>
      <c r="QKT25" s="6"/>
      <c r="QKU25" s="6"/>
      <c r="QLB25" s="6"/>
      <c r="QLC25" s="6"/>
      <c r="QLJ25" s="6"/>
      <c r="QLK25" s="6"/>
      <c r="QLR25" s="6"/>
      <c r="QLS25" s="6"/>
      <c r="QLZ25" s="6"/>
      <c r="QMA25" s="6"/>
      <c r="QMH25" s="6"/>
      <c r="QMI25" s="6"/>
      <c r="QMP25" s="6"/>
      <c r="QMQ25" s="6"/>
      <c r="QMX25" s="6"/>
      <c r="QMY25" s="6"/>
      <c r="QNF25" s="6"/>
      <c r="QNG25" s="6"/>
      <c r="QNN25" s="6"/>
      <c r="QNO25" s="6"/>
      <c r="QNV25" s="6"/>
      <c r="QNW25" s="6"/>
      <c r="QOD25" s="6"/>
      <c r="QOE25" s="6"/>
      <c r="QOL25" s="6"/>
      <c r="QOM25" s="6"/>
      <c r="QOT25" s="6"/>
      <c r="QOU25" s="6"/>
      <c r="QPB25" s="6"/>
      <c r="QPC25" s="6"/>
      <c r="QPJ25" s="6"/>
      <c r="QPK25" s="6"/>
      <c r="QPR25" s="6"/>
      <c r="QPS25" s="6"/>
      <c r="QPZ25" s="6"/>
      <c r="QQA25" s="6"/>
      <c r="QQH25" s="6"/>
      <c r="QQI25" s="6"/>
      <c r="QQP25" s="6"/>
      <c r="QQQ25" s="6"/>
      <c r="QQX25" s="6"/>
      <c r="QQY25" s="6"/>
      <c r="QRF25" s="6"/>
      <c r="QRG25" s="6"/>
      <c r="QRN25" s="6"/>
      <c r="QRO25" s="6"/>
      <c r="QRV25" s="6"/>
      <c r="QRW25" s="6"/>
      <c r="QSD25" s="6"/>
      <c r="QSE25" s="6"/>
      <c r="QSL25" s="6"/>
      <c r="QSM25" s="6"/>
      <c r="QST25" s="6"/>
      <c r="QSU25" s="6"/>
      <c r="QTB25" s="6"/>
      <c r="QTC25" s="6"/>
      <c r="QTJ25" s="6"/>
      <c r="QTK25" s="6"/>
      <c r="QTR25" s="6"/>
      <c r="QTS25" s="6"/>
      <c r="QTZ25" s="6"/>
      <c r="QUA25" s="6"/>
      <c r="QUH25" s="6"/>
      <c r="QUI25" s="6"/>
      <c r="QUP25" s="6"/>
      <c r="QUQ25" s="6"/>
      <c r="QUX25" s="6"/>
      <c r="QUY25" s="6"/>
      <c r="QVF25" s="6"/>
      <c r="QVG25" s="6"/>
      <c r="QVN25" s="6"/>
      <c r="QVO25" s="6"/>
      <c r="QVV25" s="6"/>
      <c r="QVW25" s="6"/>
      <c r="QWD25" s="6"/>
      <c r="QWE25" s="6"/>
      <c r="QWL25" s="6"/>
      <c r="QWM25" s="6"/>
      <c r="QWT25" s="6"/>
      <c r="QWU25" s="6"/>
      <c r="QXB25" s="6"/>
      <c r="QXC25" s="6"/>
      <c r="QXJ25" s="6"/>
      <c r="QXK25" s="6"/>
      <c r="QXR25" s="6"/>
      <c r="QXS25" s="6"/>
      <c r="QXZ25" s="6"/>
      <c r="QYA25" s="6"/>
      <c r="QYH25" s="6"/>
      <c r="QYI25" s="6"/>
      <c r="QYP25" s="6"/>
      <c r="QYQ25" s="6"/>
      <c r="QYX25" s="6"/>
      <c r="QYY25" s="6"/>
      <c r="QZF25" s="6"/>
      <c r="QZG25" s="6"/>
      <c r="QZN25" s="6"/>
      <c r="QZO25" s="6"/>
      <c r="QZV25" s="6"/>
      <c r="QZW25" s="6"/>
      <c r="RAD25" s="6"/>
      <c r="RAE25" s="6"/>
      <c r="RAL25" s="6"/>
      <c r="RAM25" s="6"/>
      <c r="RAT25" s="6"/>
      <c r="RAU25" s="6"/>
      <c r="RBB25" s="6"/>
      <c r="RBC25" s="6"/>
      <c r="RBJ25" s="6"/>
      <c r="RBK25" s="6"/>
      <c r="RBR25" s="6"/>
      <c r="RBS25" s="6"/>
      <c r="RBZ25" s="6"/>
      <c r="RCA25" s="6"/>
      <c r="RCH25" s="6"/>
      <c r="RCI25" s="6"/>
      <c r="RCP25" s="6"/>
      <c r="RCQ25" s="6"/>
      <c r="RCX25" s="6"/>
      <c r="RCY25" s="6"/>
      <c r="RDF25" s="6"/>
      <c r="RDG25" s="6"/>
      <c r="RDN25" s="6"/>
      <c r="RDO25" s="6"/>
      <c r="RDV25" s="6"/>
      <c r="RDW25" s="6"/>
      <c r="RED25" s="6"/>
      <c r="REE25" s="6"/>
      <c r="REL25" s="6"/>
      <c r="REM25" s="6"/>
      <c r="RET25" s="6"/>
      <c r="REU25" s="6"/>
      <c r="RFB25" s="6"/>
      <c r="RFC25" s="6"/>
      <c r="RFJ25" s="6"/>
      <c r="RFK25" s="6"/>
      <c r="RFR25" s="6"/>
      <c r="RFS25" s="6"/>
      <c r="RFZ25" s="6"/>
      <c r="RGA25" s="6"/>
      <c r="RGH25" s="6"/>
      <c r="RGI25" s="6"/>
      <c r="RGP25" s="6"/>
      <c r="RGQ25" s="6"/>
      <c r="RGX25" s="6"/>
      <c r="RGY25" s="6"/>
      <c r="RHF25" s="6"/>
      <c r="RHG25" s="6"/>
      <c r="RHN25" s="6"/>
      <c r="RHO25" s="6"/>
      <c r="RHV25" s="6"/>
      <c r="RHW25" s="6"/>
      <c r="RID25" s="6"/>
      <c r="RIE25" s="6"/>
      <c r="RIL25" s="6"/>
      <c r="RIM25" s="6"/>
      <c r="RIT25" s="6"/>
      <c r="RIU25" s="6"/>
      <c r="RJB25" s="6"/>
      <c r="RJC25" s="6"/>
      <c r="RJJ25" s="6"/>
      <c r="RJK25" s="6"/>
      <c r="RJR25" s="6"/>
      <c r="RJS25" s="6"/>
      <c r="RJZ25" s="6"/>
      <c r="RKA25" s="6"/>
      <c r="RKH25" s="6"/>
      <c r="RKI25" s="6"/>
      <c r="RKP25" s="6"/>
      <c r="RKQ25" s="6"/>
      <c r="RKX25" s="6"/>
      <c r="RKY25" s="6"/>
      <c r="RLF25" s="6"/>
      <c r="RLG25" s="6"/>
      <c r="RLN25" s="6"/>
      <c r="RLO25" s="6"/>
      <c r="RLV25" s="6"/>
      <c r="RLW25" s="6"/>
      <c r="RMD25" s="6"/>
      <c r="RME25" s="6"/>
      <c r="RML25" s="6"/>
      <c r="RMM25" s="6"/>
      <c r="RMT25" s="6"/>
      <c r="RMU25" s="6"/>
      <c r="RNB25" s="6"/>
      <c r="RNC25" s="6"/>
      <c r="RNJ25" s="6"/>
      <c r="RNK25" s="6"/>
      <c r="RNR25" s="6"/>
      <c r="RNS25" s="6"/>
      <c r="RNZ25" s="6"/>
      <c r="ROA25" s="6"/>
      <c r="ROH25" s="6"/>
      <c r="ROI25" s="6"/>
      <c r="ROP25" s="6"/>
      <c r="ROQ25" s="6"/>
      <c r="ROX25" s="6"/>
      <c r="ROY25" s="6"/>
      <c r="RPF25" s="6"/>
      <c r="RPG25" s="6"/>
      <c r="RPN25" s="6"/>
      <c r="RPO25" s="6"/>
      <c r="RPV25" s="6"/>
      <c r="RPW25" s="6"/>
      <c r="RQD25" s="6"/>
      <c r="RQE25" s="6"/>
      <c r="RQL25" s="6"/>
      <c r="RQM25" s="6"/>
      <c r="RQT25" s="6"/>
      <c r="RQU25" s="6"/>
      <c r="RRB25" s="6"/>
      <c r="RRC25" s="6"/>
      <c r="RRJ25" s="6"/>
      <c r="RRK25" s="6"/>
      <c r="RRR25" s="6"/>
      <c r="RRS25" s="6"/>
      <c r="RRZ25" s="6"/>
      <c r="RSA25" s="6"/>
      <c r="RSH25" s="6"/>
      <c r="RSI25" s="6"/>
      <c r="RSP25" s="6"/>
      <c r="RSQ25" s="6"/>
      <c r="RSX25" s="6"/>
      <c r="RSY25" s="6"/>
      <c r="RTF25" s="6"/>
      <c r="RTG25" s="6"/>
      <c r="RTN25" s="6"/>
      <c r="RTO25" s="6"/>
      <c r="RTV25" s="6"/>
      <c r="RTW25" s="6"/>
      <c r="RUD25" s="6"/>
      <c r="RUE25" s="6"/>
      <c r="RUL25" s="6"/>
      <c r="RUM25" s="6"/>
      <c r="RUT25" s="6"/>
      <c r="RUU25" s="6"/>
      <c r="RVB25" s="6"/>
      <c r="RVC25" s="6"/>
      <c r="RVJ25" s="6"/>
      <c r="RVK25" s="6"/>
      <c r="RVR25" s="6"/>
      <c r="RVS25" s="6"/>
      <c r="RVZ25" s="6"/>
      <c r="RWA25" s="6"/>
      <c r="RWH25" s="6"/>
      <c r="RWI25" s="6"/>
      <c r="RWP25" s="6"/>
      <c r="RWQ25" s="6"/>
      <c r="RWX25" s="6"/>
      <c r="RWY25" s="6"/>
      <c r="RXF25" s="6"/>
      <c r="RXG25" s="6"/>
      <c r="RXN25" s="6"/>
      <c r="RXO25" s="6"/>
      <c r="RXV25" s="6"/>
      <c r="RXW25" s="6"/>
      <c r="RYD25" s="6"/>
      <c r="RYE25" s="6"/>
      <c r="RYL25" s="6"/>
      <c r="RYM25" s="6"/>
      <c r="RYT25" s="6"/>
      <c r="RYU25" s="6"/>
      <c r="RZB25" s="6"/>
      <c r="RZC25" s="6"/>
      <c r="RZJ25" s="6"/>
      <c r="RZK25" s="6"/>
      <c r="RZR25" s="6"/>
      <c r="RZS25" s="6"/>
      <c r="RZZ25" s="6"/>
      <c r="SAA25" s="6"/>
      <c r="SAH25" s="6"/>
      <c r="SAI25" s="6"/>
      <c r="SAP25" s="6"/>
      <c r="SAQ25" s="6"/>
      <c r="SAX25" s="6"/>
      <c r="SAY25" s="6"/>
      <c r="SBF25" s="6"/>
      <c r="SBG25" s="6"/>
      <c r="SBN25" s="6"/>
      <c r="SBO25" s="6"/>
      <c r="SBV25" s="6"/>
      <c r="SBW25" s="6"/>
      <c r="SCD25" s="6"/>
      <c r="SCE25" s="6"/>
      <c r="SCL25" s="6"/>
      <c r="SCM25" s="6"/>
      <c r="SCT25" s="6"/>
      <c r="SCU25" s="6"/>
      <c r="SDB25" s="6"/>
      <c r="SDC25" s="6"/>
      <c r="SDJ25" s="6"/>
      <c r="SDK25" s="6"/>
      <c r="SDR25" s="6"/>
      <c r="SDS25" s="6"/>
      <c r="SDZ25" s="6"/>
      <c r="SEA25" s="6"/>
      <c r="SEH25" s="6"/>
      <c r="SEI25" s="6"/>
      <c r="SEP25" s="6"/>
      <c r="SEQ25" s="6"/>
      <c r="SEX25" s="6"/>
      <c r="SEY25" s="6"/>
      <c r="SFF25" s="6"/>
      <c r="SFG25" s="6"/>
      <c r="SFN25" s="6"/>
      <c r="SFO25" s="6"/>
      <c r="SFV25" s="6"/>
      <c r="SFW25" s="6"/>
      <c r="SGD25" s="6"/>
      <c r="SGE25" s="6"/>
      <c r="SGL25" s="6"/>
      <c r="SGM25" s="6"/>
      <c r="SGT25" s="6"/>
      <c r="SGU25" s="6"/>
      <c r="SHB25" s="6"/>
      <c r="SHC25" s="6"/>
      <c r="SHJ25" s="6"/>
      <c r="SHK25" s="6"/>
      <c r="SHR25" s="6"/>
      <c r="SHS25" s="6"/>
      <c r="SHZ25" s="6"/>
      <c r="SIA25" s="6"/>
      <c r="SIH25" s="6"/>
      <c r="SII25" s="6"/>
      <c r="SIP25" s="6"/>
      <c r="SIQ25" s="6"/>
      <c r="SIX25" s="6"/>
      <c r="SIY25" s="6"/>
      <c r="SJF25" s="6"/>
      <c r="SJG25" s="6"/>
      <c r="SJN25" s="6"/>
      <c r="SJO25" s="6"/>
      <c r="SJV25" s="6"/>
      <c r="SJW25" s="6"/>
      <c r="SKD25" s="6"/>
      <c r="SKE25" s="6"/>
      <c r="SKL25" s="6"/>
      <c r="SKM25" s="6"/>
      <c r="SKT25" s="6"/>
      <c r="SKU25" s="6"/>
      <c r="SLB25" s="6"/>
      <c r="SLC25" s="6"/>
      <c r="SLJ25" s="6"/>
      <c r="SLK25" s="6"/>
      <c r="SLR25" s="6"/>
      <c r="SLS25" s="6"/>
      <c r="SLZ25" s="6"/>
      <c r="SMA25" s="6"/>
      <c r="SMH25" s="6"/>
      <c r="SMI25" s="6"/>
      <c r="SMP25" s="6"/>
      <c r="SMQ25" s="6"/>
      <c r="SMX25" s="6"/>
      <c r="SMY25" s="6"/>
      <c r="SNF25" s="6"/>
      <c r="SNG25" s="6"/>
      <c r="SNN25" s="6"/>
      <c r="SNO25" s="6"/>
      <c r="SNV25" s="6"/>
      <c r="SNW25" s="6"/>
      <c r="SOD25" s="6"/>
      <c r="SOE25" s="6"/>
      <c r="SOL25" s="6"/>
      <c r="SOM25" s="6"/>
      <c r="SOT25" s="6"/>
      <c r="SOU25" s="6"/>
      <c r="SPB25" s="6"/>
      <c r="SPC25" s="6"/>
      <c r="SPJ25" s="6"/>
      <c r="SPK25" s="6"/>
      <c r="SPR25" s="6"/>
      <c r="SPS25" s="6"/>
      <c r="SPZ25" s="6"/>
      <c r="SQA25" s="6"/>
      <c r="SQH25" s="6"/>
      <c r="SQI25" s="6"/>
      <c r="SQP25" s="6"/>
      <c r="SQQ25" s="6"/>
      <c r="SQX25" s="6"/>
      <c r="SQY25" s="6"/>
      <c r="SRF25" s="6"/>
      <c r="SRG25" s="6"/>
      <c r="SRN25" s="6"/>
      <c r="SRO25" s="6"/>
      <c r="SRV25" s="6"/>
      <c r="SRW25" s="6"/>
      <c r="SSD25" s="6"/>
      <c r="SSE25" s="6"/>
      <c r="SSL25" s="6"/>
      <c r="SSM25" s="6"/>
      <c r="SST25" s="6"/>
      <c r="SSU25" s="6"/>
      <c r="STB25" s="6"/>
      <c r="STC25" s="6"/>
      <c r="STJ25" s="6"/>
      <c r="STK25" s="6"/>
      <c r="STR25" s="6"/>
      <c r="STS25" s="6"/>
      <c r="STZ25" s="6"/>
      <c r="SUA25" s="6"/>
      <c r="SUH25" s="6"/>
      <c r="SUI25" s="6"/>
      <c r="SUP25" s="6"/>
      <c r="SUQ25" s="6"/>
      <c r="SUX25" s="6"/>
      <c r="SUY25" s="6"/>
      <c r="SVF25" s="6"/>
      <c r="SVG25" s="6"/>
      <c r="SVN25" s="6"/>
      <c r="SVO25" s="6"/>
      <c r="SVV25" s="6"/>
      <c r="SVW25" s="6"/>
      <c r="SWD25" s="6"/>
      <c r="SWE25" s="6"/>
      <c r="SWL25" s="6"/>
      <c r="SWM25" s="6"/>
      <c r="SWT25" s="6"/>
      <c r="SWU25" s="6"/>
      <c r="SXB25" s="6"/>
      <c r="SXC25" s="6"/>
      <c r="SXJ25" s="6"/>
      <c r="SXK25" s="6"/>
      <c r="SXR25" s="6"/>
      <c r="SXS25" s="6"/>
      <c r="SXZ25" s="6"/>
      <c r="SYA25" s="6"/>
      <c r="SYH25" s="6"/>
      <c r="SYI25" s="6"/>
      <c r="SYP25" s="6"/>
      <c r="SYQ25" s="6"/>
      <c r="SYX25" s="6"/>
      <c r="SYY25" s="6"/>
      <c r="SZF25" s="6"/>
      <c r="SZG25" s="6"/>
      <c r="SZN25" s="6"/>
      <c r="SZO25" s="6"/>
      <c r="SZV25" s="6"/>
      <c r="SZW25" s="6"/>
      <c r="TAD25" s="6"/>
      <c r="TAE25" s="6"/>
      <c r="TAL25" s="6"/>
      <c r="TAM25" s="6"/>
      <c r="TAT25" s="6"/>
      <c r="TAU25" s="6"/>
      <c r="TBB25" s="6"/>
      <c r="TBC25" s="6"/>
      <c r="TBJ25" s="6"/>
      <c r="TBK25" s="6"/>
      <c r="TBR25" s="6"/>
      <c r="TBS25" s="6"/>
      <c r="TBZ25" s="6"/>
      <c r="TCA25" s="6"/>
      <c r="TCH25" s="6"/>
      <c r="TCI25" s="6"/>
      <c r="TCP25" s="6"/>
      <c r="TCQ25" s="6"/>
      <c r="TCX25" s="6"/>
      <c r="TCY25" s="6"/>
      <c r="TDF25" s="6"/>
      <c r="TDG25" s="6"/>
      <c r="TDN25" s="6"/>
      <c r="TDO25" s="6"/>
      <c r="TDV25" s="6"/>
      <c r="TDW25" s="6"/>
      <c r="TED25" s="6"/>
      <c r="TEE25" s="6"/>
      <c r="TEL25" s="6"/>
      <c r="TEM25" s="6"/>
      <c r="TET25" s="6"/>
      <c r="TEU25" s="6"/>
      <c r="TFB25" s="6"/>
      <c r="TFC25" s="6"/>
      <c r="TFJ25" s="6"/>
      <c r="TFK25" s="6"/>
      <c r="TFR25" s="6"/>
      <c r="TFS25" s="6"/>
      <c r="TFZ25" s="6"/>
      <c r="TGA25" s="6"/>
      <c r="TGH25" s="6"/>
      <c r="TGI25" s="6"/>
      <c r="TGP25" s="6"/>
      <c r="TGQ25" s="6"/>
      <c r="TGX25" s="6"/>
      <c r="TGY25" s="6"/>
      <c r="THF25" s="6"/>
      <c r="THG25" s="6"/>
      <c r="THN25" s="6"/>
      <c r="THO25" s="6"/>
      <c r="THV25" s="6"/>
      <c r="THW25" s="6"/>
      <c r="TID25" s="6"/>
      <c r="TIE25" s="6"/>
      <c r="TIL25" s="6"/>
      <c r="TIM25" s="6"/>
      <c r="TIT25" s="6"/>
      <c r="TIU25" s="6"/>
      <c r="TJB25" s="6"/>
      <c r="TJC25" s="6"/>
      <c r="TJJ25" s="6"/>
      <c r="TJK25" s="6"/>
      <c r="TJR25" s="6"/>
      <c r="TJS25" s="6"/>
      <c r="TJZ25" s="6"/>
      <c r="TKA25" s="6"/>
      <c r="TKH25" s="6"/>
      <c r="TKI25" s="6"/>
      <c r="TKP25" s="6"/>
      <c r="TKQ25" s="6"/>
      <c r="TKX25" s="6"/>
      <c r="TKY25" s="6"/>
      <c r="TLF25" s="6"/>
      <c r="TLG25" s="6"/>
      <c r="TLN25" s="6"/>
      <c r="TLO25" s="6"/>
      <c r="TLV25" s="6"/>
      <c r="TLW25" s="6"/>
      <c r="TMD25" s="6"/>
      <c r="TME25" s="6"/>
      <c r="TML25" s="6"/>
      <c r="TMM25" s="6"/>
      <c r="TMT25" s="6"/>
      <c r="TMU25" s="6"/>
      <c r="TNB25" s="6"/>
      <c r="TNC25" s="6"/>
      <c r="TNJ25" s="6"/>
      <c r="TNK25" s="6"/>
      <c r="TNR25" s="6"/>
      <c r="TNS25" s="6"/>
      <c r="TNZ25" s="6"/>
      <c r="TOA25" s="6"/>
      <c r="TOH25" s="6"/>
      <c r="TOI25" s="6"/>
      <c r="TOP25" s="6"/>
      <c r="TOQ25" s="6"/>
      <c r="TOX25" s="6"/>
      <c r="TOY25" s="6"/>
      <c r="TPF25" s="6"/>
      <c r="TPG25" s="6"/>
      <c r="TPN25" s="6"/>
      <c r="TPO25" s="6"/>
      <c r="TPV25" s="6"/>
      <c r="TPW25" s="6"/>
      <c r="TQD25" s="6"/>
      <c r="TQE25" s="6"/>
      <c r="TQL25" s="6"/>
      <c r="TQM25" s="6"/>
      <c r="TQT25" s="6"/>
      <c r="TQU25" s="6"/>
      <c r="TRB25" s="6"/>
      <c r="TRC25" s="6"/>
      <c r="TRJ25" s="6"/>
      <c r="TRK25" s="6"/>
      <c r="TRR25" s="6"/>
      <c r="TRS25" s="6"/>
      <c r="TRZ25" s="6"/>
      <c r="TSA25" s="6"/>
      <c r="TSH25" s="6"/>
      <c r="TSI25" s="6"/>
      <c r="TSP25" s="6"/>
      <c r="TSQ25" s="6"/>
      <c r="TSX25" s="6"/>
      <c r="TSY25" s="6"/>
      <c r="TTF25" s="6"/>
      <c r="TTG25" s="6"/>
      <c r="TTN25" s="6"/>
      <c r="TTO25" s="6"/>
      <c r="TTV25" s="6"/>
      <c r="TTW25" s="6"/>
      <c r="TUD25" s="6"/>
      <c r="TUE25" s="6"/>
      <c r="TUL25" s="6"/>
      <c r="TUM25" s="6"/>
      <c r="TUT25" s="6"/>
      <c r="TUU25" s="6"/>
      <c r="TVB25" s="6"/>
      <c r="TVC25" s="6"/>
      <c r="TVJ25" s="6"/>
      <c r="TVK25" s="6"/>
      <c r="TVR25" s="6"/>
      <c r="TVS25" s="6"/>
      <c r="TVZ25" s="6"/>
      <c r="TWA25" s="6"/>
      <c r="TWH25" s="6"/>
      <c r="TWI25" s="6"/>
      <c r="TWP25" s="6"/>
      <c r="TWQ25" s="6"/>
      <c r="TWX25" s="6"/>
      <c r="TWY25" s="6"/>
      <c r="TXF25" s="6"/>
      <c r="TXG25" s="6"/>
      <c r="TXN25" s="6"/>
      <c r="TXO25" s="6"/>
      <c r="TXV25" s="6"/>
      <c r="TXW25" s="6"/>
      <c r="TYD25" s="6"/>
      <c r="TYE25" s="6"/>
      <c r="TYL25" s="6"/>
      <c r="TYM25" s="6"/>
      <c r="TYT25" s="6"/>
      <c r="TYU25" s="6"/>
      <c r="TZB25" s="6"/>
      <c r="TZC25" s="6"/>
      <c r="TZJ25" s="6"/>
      <c r="TZK25" s="6"/>
      <c r="TZR25" s="6"/>
      <c r="TZS25" s="6"/>
      <c r="TZZ25" s="6"/>
      <c r="UAA25" s="6"/>
      <c r="UAH25" s="6"/>
      <c r="UAI25" s="6"/>
      <c r="UAP25" s="6"/>
      <c r="UAQ25" s="6"/>
      <c r="UAX25" s="6"/>
      <c r="UAY25" s="6"/>
      <c r="UBF25" s="6"/>
      <c r="UBG25" s="6"/>
      <c r="UBN25" s="6"/>
      <c r="UBO25" s="6"/>
      <c r="UBV25" s="6"/>
      <c r="UBW25" s="6"/>
      <c r="UCD25" s="6"/>
      <c r="UCE25" s="6"/>
      <c r="UCL25" s="6"/>
      <c r="UCM25" s="6"/>
      <c r="UCT25" s="6"/>
      <c r="UCU25" s="6"/>
      <c r="UDB25" s="6"/>
      <c r="UDC25" s="6"/>
      <c r="UDJ25" s="6"/>
      <c r="UDK25" s="6"/>
      <c r="UDR25" s="6"/>
      <c r="UDS25" s="6"/>
      <c r="UDZ25" s="6"/>
      <c r="UEA25" s="6"/>
      <c r="UEH25" s="6"/>
      <c r="UEI25" s="6"/>
      <c r="UEP25" s="6"/>
      <c r="UEQ25" s="6"/>
      <c r="UEX25" s="6"/>
      <c r="UEY25" s="6"/>
      <c r="UFF25" s="6"/>
      <c r="UFG25" s="6"/>
      <c r="UFN25" s="6"/>
      <c r="UFO25" s="6"/>
      <c r="UFV25" s="6"/>
      <c r="UFW25" s="6"/>
      <c r="UGD25" s="6"/>
      <c r="UGE25" s="6"/>
      <c r="UGL25" s="6"/>
      <c r="UGM25" s="6"/>
      <c r="UGT25" s="6"/>
      <c r="UGU25" s="6"/>
      <c r="UHB25" s="6"/>
      <c r="UHC25" s="6"/>
      <c r="UHJ25" s="6"/>
      <c r="UHK25" s="6"/>
      <c r="UHR25" s="6"/>
      <c r="UHS25" s="6"/>
      <c r="UHZ25" s="6"/>
      <c r="UIA25" s="6"/>
      <c r="UIH25" s="6"/>
      <c r="UII25" s="6"/>
      <c r="UIP25" s="6"/>
      <c r="UIQ25" s="6"/>
      <c r="UIX25" s="6"/>
      <c r="UIY25" s="6"/>
      <c r="UJF25" s="6"/>
      <c r="UJG25" s="6"/>
      <c r="UJN25" s="6"/>
      <c r="UJO25" s="6"/>
      <c r="UJV25" s="6"/>
      <c r="UJW25" s="6"/>
      <c r="UKD25" s="6"/>
      <c r="UKE25" s="6"/>
      <c r="UKL25" s="6"/>
      <c r="UKM25" s="6"/>
      <c r="UKT25" s="6"/>
      <c r="UKU25" s="6"/>
      <c r="ULB25" s="6"/>
      <c r="ULC25" s="6"/>
      <c r="ULJ25" s="6"/>
      <c r="ULK25" s="6"/>
      <c r="ULR25" s="6"/>
      <c r="ULS25" s="6"/>
      <c r="ULZ25" s="6"/>
      <c r="UMA25" s="6"/>
      <c r="UMH25" s="6"/>
      <c r="UMI25" s="6"/>
      <c r="UMP25" s="6"/>
      <c r="UMQ25" s="6"/>
      <c r="UMX25" s="6"/>
      <c r="UMY25" s="6"/>
      <c r="UNF25" s="6"/>
      <c r="UNG25" s="6"/>
      <c r="UNN25" s="6"/>
      <c r="UNO25" s="6"/>
      <c r="UNV25" s="6"/>
      <c r="UNW25" s="6"/>
      <c r="UOD25" s="6"/>
      <c r="UOE25" s="6"/>
      <c r="UOL25" s="6"/>
      <c r="UOM25" s="6"/>
      <c r="UOT25" s="6"/>
      <c r="UOU25" s="6"/>
      <c r="UPB25" s="6"/>
      <c r="UPC25" s="6"/>
      <c r="UPJ25" s="6"/>
      <c r="UPK25" s="6"/>
      <c r="UPR25" s="6"/>
      <c r="UPS25" s="6"/>
      <c r="UPZ25" s="6"/>
      <c r="UQA25" s="6"/>
      <c r="UQH25" s="6"/>
      <c r="UQI25" s="6"/>
      <c r="UQP25" s="6"/>
      <c r="UQQ25" s="6"/>
      <c r="UQX25" s="6"/>
      <c r="UQY25" s="6"/>
      <c r="URF25" s="6"/>
      <c r="URG25" s="6"/>
      <c r="URN25" s="6"/>
      <c r="URO25" s="6"/>
      <c r="URV25" s="6"/>
      <c r="URW25" s="6"/>
      <c r="USD25" s="6"/>
      <c r="USE25" s="6"/>
      <c r="USL25" s="6"/>
      <c r="USM25" s="6"/>
      <c r="UST25" s="6"/>
      <c r="USU25" s="6"/>
      <c r="UTB25" s="6"/>
      <c r="UTC25" s="6"/>
      <c r="UTJ25" s="6"/>
      <c r="UTK25" s="6"/>
      <c r="UTR25" s="6"/>
      <c r="UTS25" s="6"/>
      <c r="UTZ25" s="6"/>
      <c r="UUA25" s="6"/>
      <c r="UUH25" s="6"/>
      <c r="UUI25" s="6"/>
      <c r="UUP25" s="6"/>
      <c r="UUQ25" s="6"/>
      <c r="UUX25" s="6"/>
      <c r="UUY25" s="6"/>
      <c r="UVF25" s="6"/>
      <c r="UVG25" s="6"/>
      <c r="UVN25" s="6"/>
      <c r="UVO25" s="6"/>
      <c r="UVV25" s="6"/>
      <c r="UVW25" s="6"/>
      <c r="UWD25" s="6"/>
      <c r="UWE25" s="6"/>
      <c r="UWL25" s="6"/>
      <c r="UWM25" s="6"/>
      <c r="UWT25" s="6"/>
      <c r="UWU25" s="6"/>
      <c r="UXB25" s="6"/>
      <c r="UXC25" s="6"/>
      <c r="UXJ25" s="6"/>
      <c r="UXK25" s="6"/>
      <c r="UXR25" s="6"/>
      <c r="UXS25" s="6"/>
      <c r="UXZ25" s="6"/>
      <c r="UYA25" s="6"/>
      <c r="UYH25" s="6"/>
      <c r="UYI25" s="6"/>
      <c r="UYP25" s="6"/>
      <c r="UYQ25" s="6"/>
      <c r="UYX25" s="6"/>
      <c r="UYY25" s="6"/>
      <c r="UZF25" s="6"/>
      <c r="UZG25" s="6"/>
      <c r="UZN25" s="6"/>
      <c r="UZO25" s="6"/>
      <c r="UZV25" s="6"/>
      <c r="UZW25" s="6"/>
      <c r="VAD25" s="6"/>
      <c r="VAE25" s="6"/>
      <c r="VAL25" s="6"/>
      <c r="VAM25" s="6"/>
      <c r="VAT25" s="6"/>
      <c r="VAU25" s="6"/>
      <c r="VBB25" s="6"/>
      <c r="VBC25" s="6"/>
      <c r="VBJ25" s="6"/>
      <c r="VBK25" s="6"/>
      <c r="VBR25" s="6"/>
      <c r="VBS25" s="6"/>
      <c r="VBZ25" s="6"/>
      <c r="VCA25" s="6"/>
      <c r="VCH25" s="6"/>
      <c r="VCI25" s="6"/>
      <c r="VCP25" s="6"/>
      <c r="VCQ25" s="6"/>
      <c r="VCX25" s="6"/>
      <c r="VCY25" s="6"/>
      <c r="VDF25" s="6"/>
      <c r="VDG25" s="6"/>
      <c r="VDN25" s="6"/>
      <c r="VDO25" s="6"/>
      <c r="VDV25" s="6"/>
      <c r="VDW25" s="6"/>
      <c r="VED25" s="6"/>
      <c r="VEE25" s="6"/>
      <c r="VEL25" s="6"/>
      <c r="VEM25" s="6"/>
      <c r="VET25" s="6"/>
      <c r="VEU25" s="6"/>
      <c r="VFB25" s="6"/>
      <c r="VFC25" s="6"/>
      <c r="VFJ25" s="6"/>
      <c r="VFK25" s="6"/>
      <c r="VFR25" s="6"/>
      <c r="VFS25" s="6"/>
      <c r="VFZ25" s="6"/>
      <c r="VGA25" s="6"/>
      <c r="VGH25" s="6"/>
      <c r="VGI25" s="6"/>
      <c r="VGP25" s="6"/>
      <c r="VGQ25" s="6"/>
      <c r="VGX25" s="6"/>
      <c r="VGY25" s="6"/>
      <c r="VHF25" s="6"/>
      <c r="VHG25" s="6"/>
      <c r="VHN25" s="6"/>
      <c r="VHO25" s="6"/>
      <c r="VHV25" s="6"/>
      <c r="VHW25" s="6"/>
      <c r="VID25" s="6"/>
      <c r="VIE25" s="6"/>
      <c r="VIL25" s="6"/>
      <c r="VIM25" s="6"/>
      <c r="VIT25" s="6"/>
      <c r="VIU25" s="6"/>
      <c r="VJB25" s="6"/>
      <c r="VJC25" s="6"/>
      <c r="VJJ25" s="6"/>
      <c r="VJK25" s="6"/>
      <c r="VJR25" s="6"/>
      <c r="VJS25" s="6"/>
      <c r="VJZ25" s="6"/>
      <c r="VKA25" s="6"/>
      <c r="VKH25" s="6"/>
      <c r="VKI25" s="6"/>
      <c r="VKP25" s="6"/>
      <c r="VKQ25" s="6"/>
      <c r="VKX25" s="6"/>
      <c r="VKY25" s="6"/>
      <c r="VLF25" s="6"/>
      <c r="VLG25" s="6"/>
      <c r="VLN25" s="6"/>
      <c r="VLO25" s="6"/>
      <c r="VLV25" s="6"/>
      <c r="VLW25" s="6"/>
      <c r="VMD25" s="6"/>
      <c r="VME25" s="6"/>
      <c r="VML25" s="6"/>
      <c r="VMM25" s="6"/>
      <c r="VMT25" s="6"/>
      <c r="VMU25" s="6"/>
      <c r="VNB25" s="6"/>
      <c r="VNC25" s="6"/>
      <c r="VNJ25" s="6"/>
      <c r="VNK25" s="6"/>
      <c r="VNR25" s="6"/>
      <c r="VNS25" s="6"/>
      <c r="VNZ25" s="6"/>
      <c r="VOA25" s="6"/>
      <c r="VOH25" s="6"/>
      <c r="VOI25" s="6"/>
      <c r="VOP25" s="6"/>
      <c r="VOQ25" s="6"/>
      <c r="VOX25" s="6"/>
      <c r="VOY25" s="6"/>
      <c r="VPF25" s="6"/>
      <c r="VPG25" s="6"/>
      <c r="VPN25" s="6"/>
      <c r="VPO25" s="6"/>
      <c r="VPV25" s="6"/>
      <c r="VPW25" s="6"/>
      <c r="VQD25" s="6"/>
      <c r="VQE25" s="6"/>
      <c r="VQL25" s="6"/>
      <c r="VQM25" s="6"/>
      <c r="VQT25" s="6"/>
      <c r="VQU25" s="6"/>
      <c r="VRB25" s="6"/>
      <c r="VRC25" s="6"/>
      <c r="VRJ25" s="6"/>
      <c r="VRK25" s="6"/>
      <c r="VRR25" s="6"/>
      <c r="VRS25" s="6"/>
      <c r="VRZ25" s="6"/>
      <c r="VSA25" s="6"/>
      <c r="VSH25" s="6"/>
      <c r="VSI25" s="6"/>
      <c r="VSP25" s="6"/>
      <c r="VSQ25" s="6"/>
      <c r="VSX25" s="6"/>
      <c r="VSY25" s="6"/>
      <c r="VTF25" s="6"/>
      <c r="VTG25" s="6"/>
      <c r="VTN25" s="6"/>
      <c r="VTO25" s="6"/>
      <c r="VTV25" s="6"/>
      <c r="VTW25" s="6"/>
      <c r="VUD25" s="6"/>
      <c r="VUE25" s="6"/>
      <c r="VUL25" s="6"/>
      <c r="VUM25" s="6"/>
      <c r="VUT25" s="6"/>
      <c r="VUU25" s="6"/>
      <c r="VVB25" s="6"/>
      <c r="VVC25" s="6"/>
      <c r="VVJ25" s="6"/>
      <c r="VVK25" s="6"/>
      <c r="VVR25" s="6"/>
      <c r="VVS25" s="6"/>
      <c r="VVZ25" s="6"/>
      <c r="VWA25" s="6"/>
      <c r="VWH25" s="6"/>
      <c r="VWI25" s="6"/>
      <c r="VWP25" s="6"/>
      <c r="VWQ25" s="6"/>
      <c r="VWX25" s="6"/>
      <c r="VWY25" s="6"/>
      <c r="VXF25" s="6"/>
      <c r="VXG25" s="6"/>
      <c r="VXN25" s="6"/>
      <c r="VXO25" s="6"/>
      <c r="VXV25" s="6"/>
      <c r="VXW25" s="6"/>
      <c r="VYD25" s="6"/>
      <c r="VYE25" s="6"/>
      <c r="VYL25" s="6"/>
      <c r="VYM25" s="6"/>
      <c r="VYT25" s="6"/>
      <c r="VYU25" s="6"/>
      <c r="VZB25" s="6"/>
      <c r="VZC25" s="6"/>
      <c r="VZJ25" s="6"/>
      <c r="VZK25" s="6"/>
      <c r="VZR25" s="6"/>
      <c r="VZS25" s="6"/>
      <c r="VZZ25" s="6"/>
      <c r="WAA25" s="6"/>
      <c r="WAH25" s="6"/>
      <c r="WAI25" s="6"/>
      <c r="WAP25" s="6"/>
      <c r="WAQ25" s="6"/>
      <c r="WAX25" s="6"/>
      <c r="WAY25" s="6"/>
      <c r="WBF25" s="6"/>
      <c r="WBG25" s="6"/>
      <c r="WBN25" s="6"/>
      <c r="WBO25" s="6"/>
      <c r="WBV25" s="6"/>
      <c r="WBW25" s="6"/>
      <c r="WCD25" s="6"/>
      <c r="WCE25" s="6"/>
      <c r="WCL25" s="6"/>
      <c r="WCM25" s="6"/>
      <c r="WCT25" s="6"/>
      <c r="WCU25" s="6"/>
      <c r="WDB25" s="6"/>
      <c r="WDC25" s="6"/>
      <c r="WDJ25" s="6"/>
      <c r="WDK25" s="6"/>
      <c r="WDR25" s="6"/>
      <c r="WDS25" s="6"/>
      <c r="WDZ25" s="6"/>
      <c r="WEA25" s="6"/>
      <c r="WEH25" s="6"/>
      <c r="WEI25" s="6"/>
      <c r="WEP25" s="6"/>
      <c r="WEQ25" s="6"/>
      <c r="WEX25" s="6"/>
      <c r="WEY25" s="6"/>
      <c r="WFF25" s="6"/>
      <c r="WFG25" s="6"/>
      <c r="WFN25" s="6"/>
      <c r="WFO25" s="6"/>
      <c r="WFV25" s="6"/>
      <c r="WFW25" s="6"/>
      <c r="WGD25" s="6"/>
      <c r="WGE25" s="6"/>
      <c r="WGL25" s="6"/>
      <c r="WGM25" s="6"/>
      <c r="WGT25" s="6"/>
      <c r="WGU25" s="6"/>
      <c r="WHB25" s="6"/>
      <c r="WHC25" s="6"/>
      <c r="WHJ25" s="6"/>
      <c r="WHK25" s="6"/>
      <c r="WHR25" s="6"/>
      <c r="WHS25" s="6"/>
      <c r="WHZ25" s="6"/>
      <c r="WIA25" s="6"/>
      <c r="WIH25" s="6"/>
      <c r="WII25" s="6"/>
      <c r="WIP25" s="6"/>
      <c r="WIQ25" s="6"/>
      <c r="WIX25" s="6"/>
      <c r="WIY25" s="6"/>
      <c r="WJF25" s="6"/>
      <c r="WJG25" s="6"/>
      <c r="WJN25" s="6"/>
      <c r="WJO25" s="6"/>
      <c r="WJV25" s="6"/>
      <c r="WJW25" s="6"/>
      <c r="WKD25" s="6"/>
      <c r="WKE25" s="6"/>
      <c r="WKL25" s="6"/>
      <c r="WKM25" s="6"/>
      <c r="WKT25" s="6"/>
      <c r="WKU25" s="6"/>
      <c r="WLB25" s="6"/>
      <c r="WLC25" s="6"/>
      <c r="WLJ25" s="6"/>
      <c r="WLK25" s="6"/>
      <c r="WLR25" s="6"/>
      <c r="WLS25" s="6"/>
      <c r="WLZ25" s="6"/>
      <c r="WMA25" s="6"/>
      <c r="WMH25" s="6"/>
      <c r="WMI25" s="6"/>
      <c r="WMP25" s="6"/>
      <c r="WMQ25" s="6"/>
      <c r="WMX25" s="6"/>
      <c r="WMY25" s="6"/>
      <c r="WNF25" s="6"/>
      <c r="WNG25" s="6"/>
      <c r="WNN25" s="6"/>
      <c r="WNO25" s="6"/>
      <c r="WNV25" s="6"/>
      <c r="WNW25" s="6"/>
      <c r="WOD25" s="6"/>
      <c r="WOE25" s="6"/>
      <c r="WOL25" s="6"/>
      <c r="WOM25" s="6"/>
      <c r="WOT25" s="6"/>
      <c r="WOU25" s="6"/>
      <c r="WPB25" s="6"/>
      <c r="WPC25" s="6"/>
      <c r="WPJ25" s="6"/>
      <c r="WPK25" s="6"/>
      <c r="WPR25" s="6"/>
      <c r="WPS25" s="6"/>
      <c r="WPZ25" s="6"/>
      <c r="WQA25" s="6"/>
      <c r="WQH25" s="6"/>
      <c r="WQI25" s="6"/>
      <c r="WQP25" s="6"/>
      <c r="WQQ25" s="6"/>
      <c r="WQX25" s="6"/>
      <c r="WQY25" s="6"/>
      <c r="WRF25" s="6"/>
      <c r="WRG25" s="6"/>
      <c r="WRN25" s="6"/>
      <c r="WRO25" s="6"/>
      <c r="WRV25" s="6"/>
      <c r="WRW25" s="6"/>
      <c r="WSD25" s="6"/>
      <c r="WSE25" s="6"/>
      <c r="WSL25" s="6"/>
      <c r="WSM25" s="6"/>
      <c r="WST25" s="6"/>
      <c r="WSU25" s="6"/>
      <c r="WTB25" s="6"/>
      <c r="WTC25" s="6"/>
      <c r="WTJ25" s="6"/>
      <c r="WTK25" s="6"/>
      <c r="WTR25" s="6"/>
      <c r="WTS25" s="6"/>
      <c r="WTZ25" s="6"/>
      <c r="WUA25" s="6"/>
      <c r="WUH25" s="6"/>
      <c r="WUI25" s="6"/>
      <c r="WUP25" s="6"/>
      <c r="WUQ25" s="6"/>
      <c r="WUX25" s="6"/>
      <c r="WUY25" s="6"/>
      <c r="WVF25" s="6"/>
      <c r="WVG25" s="6"/>
      <c r="WVN25" s="6"/>
      <c r="WVO25" s="6"/>
      <c r="WVV25" s="6"/>
      <c r="WVW25" s="6"/>
      <c r="WWD25" s="6"/>
      <c r="WWE25" s="6"/>
      <c r="WWL25" s="6"/>
      <c r="WWM25" s="6"/>
      <c r="WWT25" s="6"/>
      <c r="WWU25" s="6"/>
      <c r="WXB25" s="6"/>
      <c r="WXC25" s="6"/>
      <c r="WXJ25" s="6"/>
      <c r="WXK25" s="6"/>
      <c r="WXR25" s="6"/>
      <c r="WXS25" s="6"/>
      <c r="WXZ25" s="6"/>
      <c r="WYA25" s="6"/>
      <c r="WYH25" s="6"/>
      <c r="WYI25" s="6"/>
      <c r="WYP25" s="6"/>
      <c r="WYQ25" s="6"/>
      <c r="WYX25" s="6"/>
      <c r="WYY25" s="6"/>
      <c r="WZF25" s="6"/>
      <c r="WZG25" s="6"/>
      <c r="WZN25" s="6"/>
      <c r="WZO25" s="6"/>
      <c r="WZV25" s="6"/>
      <c r="WZW25" s="6"/>
      <c r="XAD25" s="6"/>
      <c r="XAE25" s="6"/>
      <c r="XAL25" s="6"/>
      <c r="XAM25" s="6"/>
      <c r="XAT25" s="6"/>
      <c r="XAU25" s="6"/>
      <c r="XBB25" s="6"/>
      <c r="XBC25" s="6"/>
      <c r="XBJ25" s="6"/>
      <c r="XBK25" s="6"/>
      <c r="XBR25" s="6"/>
      <c r="XBS25" s="6"/>
      <c r="XBZ25" s="6"/>
      <c r="XCA25" s="6"/>
      <c r="XCH25" s="6"/>
      <c r="XCI25" s="6"/>
      <c r="XCP25" s="6"/>
      <c r="XCQ25" s="6"/>
      <c r="XCX25" s="6"/>
      <c r="XCY25" s="6"/>
      <c r="XDF25" s="6"/>
      <c r="XDG25" s="6"/>
      <c r="XDN25" s="6"/>
      <c r="XDO25" s="6"/>
      <c r="XDV25" s="6"/>
      <c r="XDW25" s="6"/>
      <c r="XED25" s="6"/>
      <c r="XEE25" s="6"/>
      <c r="XEL25" s="6"/>
      <c r="XEM25" s="6"/>
      <c r="XET25" s="6"/>
      <c r="XEU25" s="6"/>
      <c r="XFB25" s="6"/>
      <c r="XFC25" s="6"/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1231</v>
      </c>
      <c r="C26" s="11">
        <v>76174840247</v>
      </c>
      <c r="D26" t="s">
        <v>1232</v>
      </c>
      <c r="E26" t="s">
        <v>1233</v>
      </c>
      <c r="F26">
        <v>1</v>
      </c>
      <c r="G26" s="6">
        <v>9.48</v>
      </c>
      <c r="H26" s="6">
        <f t="shared" si="1"/>
        <v>9.48</v>
      </c>
      <c r="I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1234</v>
      </c>
      <c r="C27" s="11">
        <v>66296092518</v>
      </c>
      <c r="D27" t="s">
        <v>1122</v>
      </c>
      <c r="E27" t="s">
        <v>1235</v>
      </c>
      <c r="F27">
        <v>2</v>
      </c>
      <c r="G27" s="6">
        <v>39.880000000000003</v>
      </c>
      <c r="H27" s="6">
        <f t="shared" si="1"/>
        <v>79.760000000000005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1236</v>
      </c>
      <c r="C28" s="11">
        <v>69858951414</v>
      </c>
      <c r="D28" t="s">
        <v>1237</v>
      </c>
      <c r="E28" t="s">
        <v>1238</v>
      </c>
      <c r="F28">
        <v>1</v>
      </c>
      <c r="G28" s="6">
        <v>14.97</v>
      </c>
      <c r="H28" s="6">
        <f t="shared" si="1"/>
        <v>14.97</v>
      </c>
      <c r="I28" t="s">
        <v>14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1239</v>
      </c>
      <c r="C29" s="11">
        <v>64200116602</v>
      </c>
      <c r="D29" t="s">
        <v>1240</v>
      </c>
      <c r="E29" t="s">
        <v>288</v>
      </c>
      <c r="F29">
        <v>2</v>
      </c>
      <c r="G29" s="6">
        <v>1.27</v>
      </c>
      <c r="H29" s="6">
        <f t="shared" si="1"/>
        <v>2.54</v>
      </c>
      <c r="I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574</v>
      </c>
      <c r="C30" s="11">
        <v>628915173475</v>
      </c>
      <c r="D30" t="s">
        <v>128</v>
      </c>
      <c r="E30" t="s">
        <v>573</v>
      </c>
      <c r="F30">
        <v>2</v>
      </c>
      <c r="G30" s="6">
        <v>8.27</v>
      </c>
      <c r="H30" s="6">
        <f t="shared" si="1"/>
        <v>16.54</v>
      </c>
      <c r="I30" t="s">
        <v>14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279</v>
      </c>
      <c r="C31" s="11">
        <v>628915165005</v>
      </c>
      <c r="D31" t="s">
        <v>128</v>
      </c>
      <c r="E31" t="s">
        <v>288</v>
      </c>
      <c r="F31">
        <v>3</v>
      </c>
      <c r="G31" s="6">
        <v>3.97</v>
      </c>
      <c r="H31" s="6">
        <f t="shared" si="1"/>
        <v>11.91</v>
      </c>
      <c r="I31" t="s">
        <v>14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563</v>
      </c>
      <c r="C32" s="11">
        <v>55437625302</v>
      </c>
      <c r="D32" t="s">
        <v>564</v>
      </c>
      <c r="E32" t="s">
        <v>1241</v>
      </c>
      <c r="F32">
        <v>1</v>
      </c>
      <c r="G32" s="6">
        <v>4.97</v>
      </c>
      <c r="H32" s="6">
        <f t="shared" si="1"/>
        <v>4.97</v>
      </c>
      <c r="I32" t="s">
        <v>14</v>
      </c>
    </row>
    <row r="33" spans="1:9">
      <c r="A33" t="s">
        <v>24</v>
      </c>
      <c r="B33" t="s">
        <v>474</v>
      </c>
      <c r="C33" s="11">
        <v>821954078101</v>
      </c>
      <c r="D33" t="s">
        <v>1242</v>
      </c>
      <c r="E33" t="s">
        <v>383</v>
      </c>
      <c r="F33">
        <v>1</v>
      </c>
      <c r="G33" s="6">
        <f xml:space="preserve"> 4.64 + 0.05 + 0.25</f>
        <v>4.9399999999999995</v>
      </c>
      <c r="H33" s="6">
        <f t="shared" si="1"/>
        <v>4.9399999999999995</v>
      </c>
      <c r="I33" t="s">
        <v>14</v>
      </c>
    </row>
    <row r="34" spans="1:9">
      <c r="A34" t="s">
        <v>24</v>
      </c>
      <c r="B34" t="s">
        <v>1243</v>
      </c>
      <c r="C34" s="11">
        <v>683010403001</v>
      </c>
      <c r="D34" t="s">
        <v>1244</v>
      </c>
      <c r="E34" t="s">
        <v>1245</v>
      </c>
      <c r="F34">
        <v>1</v>
      </c>
      <c r="G34" s="6">
        <v>14.97</v>
      </c>
      <c r="H34" s="6">
        <f t="shared" si="1"/>
        <v>14.97</v>
      </c>
      <c r="I34" t="s">
        <v>14</v>
      </c>
    </row>
    <row r="35" spans="1:9">
      <c r="A35" t="s">
        <v>24</v>
      </c>
      <c r="B35" t="s">
        <v>23</v>
      </c>
      <c r="C35" s="11"/>
      <c r="D35" t="s">
        <v>12</v>
      </c>
      <c r="E35" t="s">
        <v>12</v>
      </c>
      <c r="F35" s="5">
        <v>0.05</v>
      </c>
      <c r="G35" s="6" t="s">
        <v>12</v>
      </c>
      <c r="H35" s="6">
        <v>9.65</v>
      </c>
      <c r="I35" t="s">
        <v>14</v>
      </c>
    </row>
    <row r="36" spans="1:9">
      <c r="A36" t="s">
        <v>24</v>
      </c>
      <c r="B36" t="s">
        <v>19</v>
      </c>
      <c r="C36" s="11"/>
      <c r="D36" t="s">
        <v>12</v>
      </c>
      <c r="E36" t="s">
        <v>12</v>
      </c>
      <c r="F36" s="5">
        <v>0.06</v>
      </c>
      <c r="G36" s="6" t="s">
        <v>12</v>
      </c>
      <c r="H36" s="6">
        <v>11.56</v>
      </c>
      <c r="I36" t="s">
        <v>14</v>
      </c>
    </row>
    <row r="37" spans="1:9">
      <c r="H37" s="10">
        <f>SUM(H13:H36)</f>
        <v>281.87999999999994</v>
      </c>
      <c r="I37" s="28"/>
    </row>
    <row r="39" spans="1:9">
      <c r="H39" s="7">
        <f xml:space="preserve"> H11 + H37</f>
        <v>673.71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0"/>
  <sheetViews>
    <sheetView workbookViewId="0">
      <pane ySplit="1" topLeftCell="A7" activePane="bottomLeft" state="frozen"/>
      <selection pane="bottomLeft" activeCell="A8" sqref="A8:XFD14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1234</v>
      </c>
      <c r="C2" s="11">
        <v>66296092518</v>
      </c>
      <c r="D2" t="s">
        <v>1122</v>
      </c>
      <c r="E2" t="s">
        <v>1235</v>
      </c>
      <c r="F2">
        <v>1</v>
      </c>
      <c r="G2" s="6">
        <v>39.880000000000003</v>
      </c>
      <c r="H2" s="6">
        <f t="shared" ref="H2:H10" si="0">G2*F2</f>
        <v>39.880000000000003</v>
      </c>
      <c r="I2" t="s">
        <v>14</v>
      </c>
    </row>
    <row r="3" spans="1:10">
      <c r="A3" t="s">
        <v>24</v>
      </c>
      <c r="B3" t="s">
        <v>298</v>
      </c>
      <c r="C3" s="11">
        <v>628915380415</v>
      </c>
      <c r="D3" t="s">
        <v>128</v>
      </c>
      <c r="E3" t="s">
        <v>299</v>
      </c>
      <c r="F3">
        <v>1</v>
      </c>
      <c r="G3" s="6">
        <v>3.47</v>
      </c>
      <c r="H3" s="6">
        <f t="shared" si="0"/>
        <v>3.47</v>
      </c>
      <c r="I3" t="s">
        <v>14</v>
      </c>
    </row>
    <row r="4" spans="1:10">
      <c r="A4" t="s">
        <v>24</v>
      </c>
      <c r="B4" t="s">
        <v>801</v>
      </c>
      <c r="C4" s="11">
        <v>64420355010</v>
      </c>
      <c r="D4" t="s">
        <v>802</v>
      </c>
      <c r="E4" t="s">
        <v>384</v>
      </c>
      <c r="F4">
        <v>2</v>
      </c>
      <c r="G4" s="6">
        <f xml:space="preserve"> 5.17 + 0.05 + 0.25</f>
        <v>5.47</v>
      </c>
      <c r="H4" s="6">
        <f t="shared" si="0"/>
        <v>10.94</v>
      </c>
      <c r="I4" t="s">
        <v>14</v>
      </c>
    </row>
    <row r="5" spans="1:10">
      <c r="A5" t="s">
        <v>24</v>
      </c>
      <c r="B5" t="s">
        <v>496</v>
      </c>
      <c r="C5" s="11">
        <v>681131759601</v>
      </c>
      <c r="D5" t="s">
        <v>128</v>
      </c>
      <c r="E5" t="s">
        <v>452</v>
      </c>
      <c r="F5">
        <v>2</v>
      </c>
      <c r="G5" s="6">
        <v>2.68</v>
      </c>
      <c r="H5" s="6">
        <f t="shared" si="0"/>
        <v>5.36</v>
      </c>
      <c r="I5" t="s">
        <v>14</v>
      </c>
    </row>
    <row r="6" spans="1:10">
      <c r="A6" t="s">
        <v>24</v>
      </c>
      <c r="B6" t="s">
        <v>1246</v>
      </c>
      <c r="C6" s="11">
        <v>628915005240</v>
      </c>
      <c r="D6" t="s">
        <v>128</v>
      </c>
      <c r="E6" t="s">
        <v>981</v>
      </c>
      <c r="F6">
        <v>1</v>
      </c>
      <c r="G6" s="6">
        <v>4</v>
      </c>
      <c r="H6" s="6">
        <f t="shared" si="0"/>
        <v>4</v>
      </c>
      <c r="I6" t="s">
        <v>14</v>
      </c>
    </row>
    <row r="7" spans="1:10">
      <c r="A7" t="s">
        <v>24</v>
      </c>
      <c r="B7" t="s">
        <v>1247</v>
      </c>
      <c r="C7" s="11">
        <v>628915089196</v>
      </c>
      <c r="D7" t="s">
        <v>128</v>
      </c>
      <c r="E7" t="s">
        <v>1248</v>
      </c>
      <c r="F7">
        <v>1</v>
      </c>
      <c r="G7" s="6">
        <v>13.97</v>
      </c>
      <c r="H7" s="6">
        <f t="shared" si="0"/>
        <v>13.97</v>
      </c>
      <c r="I7" t="s">
        <v>14</v>
      </c>
    </row>
    <row r="8" spans="1:10">
      <c r="A8" t="s">
        <v>24</v>
      </c>
      <c r="B8" t="s">
        <v>521</v>
      </c>
      <c r="C8" s="11">
        <v>628915643138</v>
      </c>
      <c r="D8" t="s">
        <v>233</v>
      </c>
      <c r="E8" t="s">
        <v>854</v>
      </c>
      <c r="F8">
        <v>1</v>
      </c>
      <c r="G8" s="6">
        <v>8.9700000000000006</v>
      </c>
      <c r="H8" s="6">
        <f t="shared" si="0"/>
        <v>8.9700000000000006</v>
      </c>
      <c r="I8" t="s">
        <v>14</v>
      </c>
    </row>
    <row r="9" spans="1:10">
      <c r="A9" t="s">
        <v>24</v>
      </c>
      <c r="B9" t="s">
        <v>329</v>
      </c>
      <c r="C9" s="11">
        <v>628915178210</v>
      </c>
      <c r="D9" t="s">
        <v>128</v>
      </c>
      <c r="E9" t="s">
        <v>330</v>
      </c>
      <c r="F9">
        <v>1</v>
      </c>
      <c r="G9" s="6">
        <v>16.63</v>
      </c>
      <c r="H9" s="6">
        <f t="shared" si="0"/>
        <v>16.63</v>
      </c>
      <c r="I9" t="s">
        <v>14</v>
      </c>
    </row>
    <row r="10" spans="1:10">
      <c r="A10" t="s">
        <v>24</v>
      </c>
      <c r="B10" t="s">
        <v>197</v>
      </c>
      <c r="D10" t="s">
        <v>24</v>
      </c>
      <c r="E10" t="s">
        <v>12</v>
      </c>
      <c r="F10">
        <v>1</v>
      </c>
      <c r="G10" s="6">
        <v>0.05</v>
      </c>
      <c r="H10" s="6">
        <f t="shared" si="0"/>
        <v>0.05</v>
      </c>
      <c r="I10" t="s">
        <v>14</v>
      </c>
    </row>
    <row r="11" spans="1:10">
      <c r="A11" t="s">
        <v>24</v>
      </c>
      <c r="B11" t="s">
        <v>23</v>
      </c>
      <c r="C11" s="11"/>
      <c r="D11" t="s">
        <v>12</v>
      </c>
      <c r="E11" t="s">
        <v>12</v>
      </c>
      <c r="F11" s="5">
        <v>0.05</v>
      </c>
      <c r="G11" s="6" t="s">
        <v>12</v>
      </c>
      <c r="H11" s="6">
        <v>3.73</v>
      </c>
      <c r="I11" t="s">
        <v>14</v>
      </c>
    </row>
    <row r="12" spans="1:10">
      <c r="A12" t="s">
        <v>24</v>
      </c>
      <c r="B12" t="s">
        <v>19</v>
      </c>
      <c r="C12" s="11"/>
      <c r="D12" t="s">
        <v>12</v>
      </c>
      <c r="E12" t="s">
        <v>12</v>
      </c>
      <c r="F12" s="5">
        <v>0.06</v>
      </c>
      <c r="G12" s="6" t="s">
        <v>12</v>
      </c>
      <c r="H12" s="6">
        <v>4.47</v>
      </c>
      <c r="I12" t="s">
        <v>14</v>
      </c>
    </row>
    <row r="13" spans="1:10">
      <c r="H13" s="10">
        <f>SUM(H2:H12)</f>
        <v>111.47</v>
      </c>
      <c r="I13" s="28"/>
    </row>
    <row r="15" spans="1:10">
      <c r="A15" t="s">
        <v>24</v>
      </c>
      <c r="B15" t="s">
        <v>1234</v>
      </c>
      <c r="C15" s="11">
        <v>66296092518</v>
      </c>
      <c r="D15" t="s">
        <v>1122</v>
      </c>
      <c r="E15" t="s">
        <v>1235</v>
      </c>
      <c r="F15">
        <v>2</v>
      </c>
      <c r="G15" s="6">
        <v>39.880000000000003</v>
      </c>
      <c r="H15" s="6">
        <f>G15*F15</f>
        <v>79.760000000000005</v>
      </c>
      <c r="I15" t="s">
        <v>14</v>
      </c>
    </row>
    <row r="16" spans="1:10">
      <c r="A16" t="s">
        <v>24</v>
      </c>
      <c r="B16" t="s">
        <v>23</v>
      </c>
      <c r="C16" s="11"/>
      <c r="D16" t="s">
        <v>12</v>
      </c>
      <c r="E16" t="s">
        <v>12</v>
      </c>
      <c r="F16" s="5">
        <v>0.05</v>
      </c>
      <c r="G16" s="6" t="s">
        <v>12</v>
      </c>
      <c r="H16" s="6">
        <v>3.99</v>
      </c>
      <c r="I16" t="s">
        <v>14</v>
      </c>
    </row>
    <row r="17" spans="1:9">
      <c r="A17" t="s">
        <v>24</v>
      </c>
      <c r="B17" t="s">
        <v>19</v>
      </c>
      <c r="C17" s="11"/>
      <c r="D17" t="s">
        <v>12</v>
      </c>
      <c r="E17" t="s">
        <v>12</v>
      </c>
      <c r="F17" s="5">
        <v>0.06</v>
      </c>
      <c r="G17" s="6" t="s">
        <v>12</v>
      </c>
      <c r="H17" s="6">
        <v>4.79</v>
      </c>
      <c r="I17" t="s">
        <v>14</v>
      </c>
    </row>
    <row r="18" spans="1:9">
      <c r="H18" s="10">
        <f>SUM(H15:H17)</f>
        <v>88.54</v>
      </c>
      <c r="I18" s="28"/>
    </row>
    <row r="19" spans="1:9">
      <c r="H19" s="10"/>
      <c r="I19" s="28"/>
    </row>
    <row r="20" spans="1:9">
      <c r="H20" s="7">
        <f xml:space="preserve"> H13 + H18</f>
        <v>200.01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113964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936</v>
      </c>
      <c r="B2" t="s">
        <v>1249</v>
      </c>
      <c r="C2" s="11">
        <v>56219823459</v>
      </c>
      <c r="D2" t="s">
        <v>1250</v>
      </c>
      <c r="E2" t="s">
        <v>1251</v>
      </c>
      <c r="F2">
        <v>1</v>
      </c>
      <c r="G2" s="6">
        <v>32.99</v>
      </c>
      <c r="H2" s="6">
        <f>G2*F2</f>
        <v>32.99</v>
      </c>
      <c r="I2" t="s">
        <v>14</v>
      </c>
    </row>
    <row r="3" spans="1:10">
      <c r="A3" t="s">
        <v>936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1.65</v>
      </c>
      <c r="I3" t="s">
        <v>14</v>
      </c>
    </row>
    <row r="4" spans="1:10">
      <c r="A4" t="s">
        <v>936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1.98</v>
      </c>
      <c r="I4" t="s">
        <v>14</v>
      </c>
    </row>
    <row r="5" spans="1:10">
      <c r="H5" s="10">
        <f>SUM(H2:H4)</f>
        <v>36.619999999999997</v>
      </c>
      <c r="I5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1252</v>
      </c>
      <c r="B2" t="s">
        <v>1181</v>
      </c>
      <c r="C2" s="11" t="s">
        <v>12</v>
      </c>
      <c r="D2" t="s">
        <v>1252</v>
      </c>
      <c r="E2" t="s">
        <v>1253</v>
      </c>
      <c r="F2">
        <v>21.76</v>
      </c>
      <c r="G2" s="6">
        <v>1.149</v>
      </c>
      <c r="H2" s="6">
        <f>G2*F2</f>
        <v>25.002240000000004</v>
      </c>
      <c r="I2" t="s">
        <v>14</v>
      </c>
    </row>
    <row r="3" spans="1:10">
      <c r="H3" s="10">
        <f xml:space="preserve"> H2</f>
        <v>25.002240000000004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7"/>
  <sheetViews>
    <sheetView topLeftCell="C1" workbookViewId="0">
      <pane ySplit="1" topLeftCell="A7" activePane="bottomLeft" state="frozen"/>
      <selection pane="bottomLeft" activeCell="A7" sqref="A7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1254</v>
      </c>
      <c r="B2" t="s">
        <v>1255</v>
      </c>
      <c r="C2" s="11" t="s">
        <v>12</v>
      </c>
      <c r="D2" t="s">
        <v>1256</v>
      </c>
      <c r="E2" t="s">
        <v>12</v>
      </c>
      <c r="F2">
        <v>1</v>
      </c>
      <c r="G2" s="6">
        <v>10</v>
      </c>
      <c r="H2" s="6">
        <f>G2*F2</f>
        <v>10</v>
      </c>
      <c r="I2" t="s">
        <v>14</v>
      </c>
    </row>
    <row r="3" spans="1:10">
      <c r="A3" t="s">
        <v>1254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0.5</v>
      </c>
      <c r="I3" t="s">
        <v>14</v>
      </c>
    </row>
    <row r="4" spans="1:10">
      <c r="A4" t="s">
        <v>1254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0.6</v>
      </c>
      <c r="I4" t="s">
        <v>14</v>
      </c>
    </row>
    <row r="5" spans="1:10">
      <c r="H5" s="10">
        <f>SUM(H2:H4)</f>
        <v>11.1</v>
      </c>
      <c r="I5" s="28"/>
    </row>
    <row r="7" spans="1:10">
      <c r="A7" t="s">
        <v>864</v>
      </c>
      <c r="B7" t="s">
        <v>925</v>
      </c>
      <c r="C7" s="11">
        <v>667888318070</v>
      </c>
      <c r="D7" t="s">
        <v>1257</v>
      </c>
      <c r="E7" s="12" t="s">
        <v>12</v>
      </c>
      <c r="F7">
        <v>2</v>
      </c>
      <c r="G7" s="6">
        <v>2</v>
      </c>
      <c r="H7" s="6">
        <f t="shared" ref="H7:H12" si="0">G7*F7</f>
        <v>4</v>
      </c>
      <c r="I7" t="s">
        <v>14</v>
      </c>
    </row>
    <row r="8" spans="1:10">
      <c r="A8" t="s">
        <v>864</v>
      </c>
      <c r="B8" t="s">
        <v>925</v>
      </c>
      <c r="C8" s="11">
        <v>667888179763</v>
      </c>
      <c r="D8" t="s">
        <v>12</v>
      </c>
      <c r="E8" s="12" t="s">
        <v>12</v>
      </c>
      <c r="F8">
        <v>1</v>
      </c>
      <c r="G8" s="6">
        <v>3</v>
      </c>
      <c r="H8" s="6">
        <f t="shared" si="0"/>
        <v>3</v>
      </c>
      <c r="I8" t="s">
        <v>14</v>
      </c>
    </row>
    <row r="9" spans="1:10">
      <c r="A9" t="s">
        <v>864</v>
      </c>
      <c r="B9" t="s">
        <v>1258</v>
      </c>
      <c r="C9" s="11">
        <v>667888244331</v>
      </c>
      <c r="D9" t="s">
        <v>12</v>
      </c>
      <c r="E9" s="1" t="s">
        <v>12</v>
      </c>
      <c r="F9">
        <v>1</v>
      </c>
      <c r="G9" s="6">
        <v>2</v>
      </c>
      <c r="H9" s="6">
        <f t="shared" si="0"/>
        <v>2</v>
      </c>
      <c r="I9" t="s">
        <v>14</v>
      </c>
    </row>
    <row r="10" spans="1:10">
      <c r="A10" t="s">
        <v>864</v>
      </c>
      <c r="B10" t="s">
        <v>1259</v>
      </c>
      <c r="C10" s="11">
        <v>667888174157</v>
      </c>
      <c r="D10" t="s">
        <v>12</v>
      </c>
      <c r="E10" t="s">
        <v>1042</v>
      </c>
      <c r="F10">
        <v>1</v>
      </c>
      <c r="G10" s="6">
        <v>3.5</v>
      </c>
      <c r="H10" s="6">
        <f t="shared" si="0"/>
        <v>3.5</v>
      </c>
      <c r="I10" t="s">
        <v>14</v>
      </c>
    </row>
    <row r="11" spans="1:10">
      <c r="A11" t="s">
        <v>864</v>
      </c>
      <c r="B11" t="s">
        <v>1260</v>
      </c>
      <c r="C11" s="11">
        <v>667888314676</v>
      </c>
      <c r="D11" t="s">
        <v>873</v>
      </c>
      <c r="E11" t="s">
        <v>876</v>
      </c>
      <c r="F11">
        <v>1</v>
      </c>
      <c r="G11" s="6">
        <v>3.5</v>
      </c>
      <c r="H11" s="6">
        <f t="shared" si="0"/>
        <v>3.5</v>
      </c>
      <c r="I11" t="s">
        <v>14</v>
      </c>
    </row>
    <row r="12" spans="1:10">
      <c r="A12" t="s">
        <v>864</v>
      </c>
      <c r="B12" t="s">
        <v>197</v>
      </c>
      <c r="D12" t="s">
        <v>864</v>
      </c>
      <c r="E12" t="s">
        <v>12</v>
      </c>
      <c r="F12">
        <v>1</v>
      </c>
      <c r="G12" s="6">
        <v>0.05</v>
      </c>
      <c r="H12" s="6">
        <f t="shared" si="0"/>
        <v>0.05</v>
      </c>
      <c r="I12" t="s">
        <v>14</v>
      </c>
    </row>
    <row r="13" spans="1:10">
      <c r="A13" t="s">
        <v>864</v>
      </c>
      <c r="B13" t="s">
        <v>23</v>
      </c>
      <c r="C13" s="11"/>
      <c r="D13" t="s">
        <v>12</v>
      </c>
      <c r="E13" t="s">
        <v>12</v>
      </c>
      <c r="F13" s="5">
        <v>0.05</v>
      </c>
      <c r="G13" s="6" t="s">
        <v>12</v>
      </c>
      <c r="H13" s="6">
        <v>0.8</v>
      </c>
      <c r="I13" t="s">
        <v>14</v>
      </c>
    </row>
    <row r="14" spans="1:10">
      <c r="A14" t="s">
        <v>864</v>
      </c>
      <c r="B14" t="s">
        <v>19</v>
      </c>
      <c r="C14" s="11"/>
      <c r="D14" t="s">
        <v>12</v>
      </c>
      <c r="E14" t="s">
        <v>12</v>
      </c>
      <c r="F14" s="5">
        <v>0.06</v>
      </c>
      <c r="G14" s="6" t="s">
        <v>12</v>
      </c>
      <c r="H14" s="6">
        <v>0.75</v>
      </c>
      <c r="I14" t="s">
        <v>14</v>
      </c>
    </row>
    <row r="15" spans="1:10">
      <c r="H15" s="10">
        <f>SUM(H7:H14)</f>
        <v>17.600000000000001</v>
      </c>
      <c r="I15" s="28"/>
    </row>
    <row r="17" spans="8:8">
      <c r="H17" s="7">
        <f xml:space="preserve"> H5 + H15</f>
        <v>28.700000000000003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85"/>
  <sheetViews>
    <sheetView workbookViewId="0">
      <pane ySplit="1" topLeftCell="A2" activePane="bottomLeft" state="frozen"/>
      <selection pane="bottomLeft" activeCell="A71" sqref="A71:XFD71"/>
    </sheetView>
  </sheetViews>
  <sheetFormatPr defaultRowHeight="15"/>
  <cols>
    <col min="1" max="1" width="16" bestFit="1" customWidth="1"/>
    <col min="2" max="2" width="31" bestFit="1" customWidth="1"/>
    <col min="3" max="3" width="18.7109375" style="14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1261</v>
      </c>
      <c r="B2" t="s">
        <v>1205</v>
      </c>
      <c r="C2" s="14" t="s">
        <v>1262</v>
      </c>
      <c r="D2" t="s">
        <v>12</v>
      </c>
      <c r="E2" t="s">
        <v>1263</v>
      </c>
      <c r="F2">
        <v>0.5</v>
      </c>
      <c r="G2" s="6">
        <v>2</v>
      </c>
      <c r="H2" s="6">
        <f>G2*F2</f>
        <v>1</v>
      </c>
      <c r="I2" t="s">
        <v>14</v>
      </c>
    </row>
    <row r="3" spans="1:10">
      <c r="H3" s="10">
        <f xml:space="preserve"> H2</f>
        <v>1</v>
      </c>
      <c r="I3" s="28"/>
    </row>
    <row r="4" spans="1:10">
      <c r="H4" s="10"/>
      <c r="I4" s="28"/>
    </row>
    <row r="5" spans="1:10">
      <c r="A5" t="s">
        <v>639</v>
      </c>
      <c r="B5" t="s">
        <v>1264</v>
      </c>
      <c r="C5" s="14" t="s">
        <v>12</v>
      </c>
      <c r="D5" t="s">
        <v>639</v>
      </c>
      <c r="E5" t="s">
        <v>645</v>
      </c>
      <c r="F5">
        <v>1</v>
      </c>
      <c r="G5" s="6">
        <v>9.39</v>
      </c>
      <c r="H5" s="6">
        <f>G5*F5</f>
        <v>9.39</v>
      </c>
      <c r="I5" t="s">
        <v>14</v>
      </c>
    </row>
    <row r="6" spans="1:10">
      <c r="A6" t="s">
        <v>639</v>
      </c>
      <c r="B6" t="s">
        <v>644</v>
      </c>
      <c r="C6" s="14" t="s">
        <v>12</v>
      </c>
      <c r="D6" t="s">
        <v>639</v>
      </c>
      <c r="E6" t="s">
        <v>645</v>
      </c>
      <c r="F6">
        <v>1</v>
      </c>
      <c r="G6" s="6">
        <v>10.69</v>
      </c>
      <c r="H6" s="6">
        <f>G6*F6</f>
        <v>10.69</v>
      </c>
      <c r="I6" t="s">
        <v>14</v>
      </c>
    </row>
    <row r="7" spans="1:10">
      <c r="A7" t="s">
        <v>639</v>
      </c>
      <c r="B7" t="s">
        <v>1103</v>
      </c>
      <c r="C7" s="14" t="s">
        <v>12</v>
      </c>
      <c r="D7" t="s">
        <v>639</v>
      </c>
      <c r="E7" t="s">
        <v>1104</v>
      </c>
      <c r="F7">
        <v>1</v>
      </c>
      <c r="G7" s="6">
        <v>4.09</v>
      </c>
      <c r="H7" s="6">
        <f>G7*F7</f>
        <v>4.09</v>
      </c>
      <c r="I7" t="s">
        <v>14</v>
      </c>
    </row>
    <row r="8" spans="1:10">
      <c r="A8" t="s">
        <v>639</v>
      </c>
      <c r="B8" t="s">
        <v>1265</v>
      </c>
      <c r="C8" s="14" t="s">
        <v>12</v>
      </c>
      <c r="D8" t="s">
        <v>639</v>
      </c>
      <c r="E8" t="s">
        <v>354</v>
      </c>
      <c r="F8">
        <v>1</v>
      </c>
      <c r="G8" s="6">
        <v>0.2</v>
      </c>
      <c r="H8" s="6">
        <f>G8*F8</f>
        <v>0.2</v>
      </c>
      <c r="I8" t="s">
        <v>14</v>
      </c>
    </row>
    <row r="9" spans="1:10">
      <c r="A9" t="s">
        <v>639</v>
      </c>
      <c r="B9" t="s">
        <v>23</v>
      </c>
      <c r="D9" t="s">
        <v>12</v>
      </c>
      <c r="E9" t="s">
        <v>12</v>
      </c>
      <c r="F9" s="5">
        <v>0.05</v>
      </c>
      <c r="G9" s="6" t="s">
        <v>12</v>
      </c>
      <c r="H9" s="6">
        <v>1.22</v>
      </c>
      <c r="I9" t="s">
        <v>14</v>
      </c>
    </row>
    <row r="10" spans="1:10">
      <c r="A10" t="s">
        <v>639</v>
      </c>
      <c r="B10" t="s">
        <v>19</v>
      </c>
      <c r="D10" t="s">
        <v>12</v>
      </c>
      <c r="E10" t="s">
        <v>12</v>
      </c>
      <c r="F10" s="5">
        <v>0.06</v>
      </c>
      <c r="G10" s="6" t="s">
        <v>12</v>
      </c>
      <c r="H10" s="6">
        <v>1.46</v>
      </c>
      <c r="I10" t="s">
        <v>14</v>
      </c>
    </row>
    <row r="11" spans="1:10">
      <c r="H11" s="10">
        <f>SUM(H5:H10)</f>
        <v>27.049999999999997</v>
      </c>
      <c r="I11" s="28"/>
    </row>
    <row r="12" spans="1:10">
      <c r="H12" s="10"/>
      <c r="I12" s="28"/>
    </row>
    <row r="13" spans="1:10">
      <c r="A13" t="s">
        <v>639</v>
      </c>
      <c r="B13" t="s">
        <v>1102</v>
      </c>
      <c r="C13" s="14" t="s">
        <v>12</v>
      </c>
      <c r="D13" t="s">
        <v>639</v>
      </c>
      <c r="E13" t="s">
        <v>793</v>
      </c>
      <c r="F13">
        <v>1</v>
      </c>
      <c r="G13" s="6">
        <v>2.99</v>
      </c>
      <c r="H13" s="6">
        <f>G13*F13</f>
        <v>2.99</v>
      </c>
      <c r="I13" t="s">
        <v>14</v>
      </c>
    </row>
    <row r="14" spans="1:10">
      <c r="A14" t="s">
        <v>639</v>
      </c>
      <c r="B14" t="s">
        <v>23</v>
      </c>
      <c r="D14" t="s">
        <v>12</v>
      </c>
      <c r="E14" t="s">
        <v>12</v>
      </c>
      <c r="F14" s="5">
        <v>0.05</v>
      </c>
      <c r="G14" s="6" t="s">
        <v>12</v>
      </c>
      <c r="H14" s="6">
        <v>0.15</v>
      </c>
      <c r="I14" t="s">
        <v>14</v>
      </c>
    </row>
    <row r="15" spans="1:10">
      <c r="A15" t="s">
        <v>639</v>
      </c>
      <c r="B15" t="s">
        <v>19</v>
      </c>
      <c r="D15" t="s">
        <v>12</v>
      </c>
      <c r="E15" t="s">
        <v>12</v>
      </c>
      <c r="F15" s="5">
        <v>0.06</v>
      </c>
      <c r="G15" s="6" t="s">
        <v>12</v>
      </c>
      <c r="H15" s="6">
        <v>0.18</v>
      </c>
      <c r="I15" t="s">
        <v>14</v>
      </c>
    </row>
    <row r="16" spans="1:10">
      <c r="H16" s="10">
        <f>SUM(H13:H15)</f>
        <v>3.3200000000000003</v>
      </c>
      <c r="I16" s="28"/>
    </row>
    <row r="17" spans="1:9">
      <c r="H17" s="10"/>
      <c r="I17" s="28"/>
    </row>
    <row r="18" spans="1:9">
      <c r="A18" t="s">
        <v>1149</v>
      </c>
      <c r="B18" t="s">
        <v>1266</v>
      </c>
      <c r="C18" s="14" t="s">
        <v>1267</v>
      </c>
      <c r="D18" t="s">
        <v>1151</v>
      </c>
      <c r="E18" t="s">
        <v>1268</v>
      </c>
      <c r="F18">
        <v>1</v>
      </c>
      <c r="G18" s="6">
        <v>29.99</v>
      </c>
      <c r="H18" s="6">
        <f>G18*F18</f>
        <v>29.99</v>
      </c>
      <c r="I18" t="s">
        <v>14</v>
      </c>
    </row>
    <row r="19" spans="1:9">
      <c r="A19" t="s">
        <v>1149</v>
      </c>
      <c r="B19" t="s">
        <v>1269</v>
      </c>
      <c r="C19" s="14">
        <v>62964479117</v>
      </c>
      <c r="D19" t="s">
        <v>1270</v>
      </c>
      <c r="E19" t="s">
        <v>1271</v>
      </c>
      <c r="F19">
        <v>1</v>
      </c>
      <c r="G19" s="6">
        <v>7.99</v>
      </c>
      <c r="H19" s="6">
        <f>G19*F19</f>
        <v>7.99</v>
      </c>
      <c r="I19" t="s">
        <v>14</v>
      </c>
    </row>
    <row r="20" spans="1:9">
      <c r="A20" t="s">
        <v>1149</v>
      </c>
      <c r="B20" t="s">
        <v>23</v>
      </c>
      <c r="D20" t="s">
        <v>12</v>
      </c>
      <c r="E20" t="s">
        <v>12</v>
      </c>
      <c r="F20" s="5">
        <v>0.05</v>
      </c>
      <c r="G20" s="6" t="s">
        <v>12</v>
      </c>
      <c r="H20" s="6">
        <v>1.9</v>
      </c>
      <c r="I20" t="s">
        <v>14</v>
      </c>
    </row>
    <row r="21" spans="1:9">
      <c r="A21" t="s">
        <v>1149</v>
      </c>
      <c r="B21" t="s">
        <v>19</v>
      </c>
      <c r="D21" t="s">
        <v>12</v>
      </c>
      <c r="E21" t="s">
        <v>12</v>
      </c>
      <c r="F21" s="5">
        <v>0.06</v>
      </c>
      <c r="G21" s="6" t="s">
        <v>12</v>
      </c>
      <c r="H21" s="6">
        <v>2.2799999999999998</v>
      </c>
      <c r="I21" t="s">
        <v>14</v>
      </c>
    </row>
    <row r="22" spans="1:9">
      <c r="H22" s="10">
        <f>SUM(H18:H21)</f>
        <v>42.16</v>
      </c>
      <c r="I22" s="28"/>
    </row>
    <row r="24" spans="1:9">
      <c r="A24" t="s">
        <v>24</v>
      </c>
      <c r="B24" t="s">
        <v>250</v>
      </c>
      <c r="C24" s="14" t="s">
        <v>1272</v>
      </c>
      <c r="D24" t="s">
        <v>419</v>
      </c>
      <c r="E24" t="s">
        <v>420</v>
      </c>
      <c r="F24">
        <v>1</v>
      </c>
      <c r="G24" s="6">
        <v>9.9700000000000006</v>
      </c>
      <c r="H24" s="6">
        <f t="shared" ref="H24:H31" si="0">G24*F24</f>
        <v>9.9700000000000006</v>
      </c>
      <c r="I24" t="s">
        <v>14</v>
      </c>
    </row>
    <row r="25" spans="1:9">
      <c r="A25" t="s">
        <v>24</v>
      </c>
      <c r="B25" t="s">
        <v>341</v>
      </c>
      <c r="C25" s="14">
        <v>70330355279</v>
      </c>
      <c r="D25" t="s">
        <v>752</v>
      </c>
      <c r="E25" t="s">
        <v>524</v>
      </c>
      <c r="F25">
        <v>1</v>
      </c>
      <c r="G25">
        <v>12.97</v>
      </c>
      <c r="H25" s="6">
        <f t="shared" si="0"/>
        <v>12.97</v>
      </c>
      <c r="I25" t="s">
        <v>14</v>
      </c>
    </row>
    <row r="26" spans="1:9">
      <c r="A26" t="s">
        <v>24</v>
      </c>
      <c r="B26" t="s">
        <v>1273</v>
      </c>
      <c r="C26" s="14" t="s">
        <v>1274</v>
      </c>
      <c r="D26" t="s">
        <v>1275</v>
      </c>
      <c r="E26" t="s">
        <v>1276</v>
      </c>
      <c r="F26">
        <v>1</v>
      </c>
      <c r="G26" s="6">
        <v>24.88</v>
      </c>
      <c r="H26" s="6">
        <f t="shared" si="0"/>
        <v>24.88</v>
      </c>
      <c r="I26" t="s">
        <v>14</v>
      </c>
    </row>
    <row r="27" spans="1:9">
      <c r="A27" t="s">
        <v>24</v>
      </c>
      <c r="B27" t="s">
        <v>1277</v>
      </c>
      <c r="C27" s="14">
        <v>44413307257</v>
      </c>
      <c r="D27" t="s">
        <v>1122</v>
      </c>
      <c r="E27" t="s">
        <v>1278</v>
      </c>
      <c r="F27">
        <v>1</v>
      </c>
      <c r="G27" s="6">
        <v>52.97</v>
      </c>
      <c r="H27" s="6">
        <f t="shared" si="0"/>
        <v>52.97</v>
      </c>
      <c r="I27" t="s">
        <v>14</v>
      </c>
    </row>
    <row r="28" spans="1:9">
      <c r="A28" t="s">
        <v>24</v>
      </c>
      <c r="B28" t="s">
        <v>1279</v>
      </c>
      <c r="C28" s="14">
        <v>44413111113</v>
      </c>
      <c r="D28" t="s">
        <v>1280</v>
      </c>
      <c r="E28" t="s">
        <v>1281</v>
      </c>
      <c r="F28">
        <v>6</v>
      </c>
      <c r="G28" s="6">
        <v>9.9700000000000006</v>
      </c>
      <c r="H28" s="6">
        <f t="shared" si="0"/>
        <v>59.820000000000007</v>
      </c>
      <c r="I28" t="s">
        <v>14</v>
      </c>
    </row>
    <row r="29" spans="1:9">
      <c r="A29" t="s">
        <v>24</v>
      </c>
      <c r="B29" t="s">
        <v>1282</v>
      </c>
      <c r="C29" s="14" t="s">
        <v>1283</v>
      </c>
      <c r="D29" t="s">
        <v>1284</v>
      </c>
      <c r="E29" t="s">
        <v>468</v>
      </c>
      <c r="F29">
        <v>1</v>
      </c>
      <c r="G29" s="6">
        <v>0.97</v>
      </c>
      <c r="H29" s="6">
        <f t="shared" si="0"/>
        <v>0.97</v>
      </c>
      <c r="I29" t="s">
        <v>14</v>
      </c>
    </row>
    <row r="30" spans="1:9">
      <c r="A30" t="s">
        <v>24</v>
      </c>
      <c r="B30" t="s">
        <v>797</v>
      </c>
      <c r="C30" s="14">
        <v>63652610003</v>
      </c>
      <c r="D30" t="s">
        <v>795</v>
      </c>
      <c r="E30" t="s">
        <v>308</v>
      </c>
      <c r="F30">
        <v>1</v>
      </c>
      <c r="G30" s="6">
        <v>12.97</v>
      </c>
      <c r="H30" s="6">
        <f t="shared" si="0"/>
        <v>12.97</v>
      </c>
      <c r="I30" t="s">
        <v>14</v>
      </c>
    </row>
    <row r="31" spans="1:9">
      <c r="A31" t="s">
        <v>24</v>
      </c>
      <c r="B31" t="s">
        <v>197</v>
      </c>
      <c r="D31" t="s">
        <v>24</v>
      </c>
      <c r="E31" t="s">
        <v>12</v>
      </c>
      <c r="F31">
        <v>1</v>
      </c>
      <c r="G31" s="6">
        <v>0.05</v>
      </c>
      <c r="H31" s="6">
        <f t="shared" si="0"/>
        <v>0.05</v>
      </c>
      <c r="I31" t="s">
        <v>14</v>
      </c>
    </row>
    <row r="32" spans="1:9">
      <c r="A32" t="s">
        <v>24</v>
      </c>
      <c r="B32" t="s">
        <v>23</v>
      </c>
      <c r="D32" t="s">
        <v>12</v>
      </c>
      <c r="E32" t="s">
        <v>12</v>
      </c>
      <c r="F32" s="5">
        <v>0.05</v>
      </c>
      <c r="G32" s="6" t="s">
        <v>12</v>
      </c>
      <c r="H32" s="6">
        <v>8.23</v>
      </c>
      <c r="I32" t="s">
        <v>14</v>
      </c>
    </row>
    <row r="33" spans="1:9">
      <c r="A33" t="s">
        <v>24</v>
      </c>
      <c r="B33" t="s">
        <v>19</v>
      </c>
      <c r="D33" t="s">
        <v>12</v>
      </c>
      <c r="E33" t="s">
        <v>12</v>
      </c>
      <c r="F33" s="5">
        <v>0.06</v>
      </c>
      <c r="G33" s="6" t="s">
        <v>12</v>
      </c>
      <c r="H33" s="6">
        <v>9.8800000000000008</v>
      </c>
      <c r="I33" t="s">
        <v>14</v>
      </c>
    </row>
    <row r="34" spans="1:9">
      <c r="H34" s="10">
        <f>SUM(H24:H33)</f>
        <v>192.71</v>
      </c>
      <c r="I34" s="28"/>
    </row>
    <row r="36" spans="1:9">
      <c r="A36" t="s">
        <v>24</v>
      </c>
      <c r="B36" t="s">
        <v>1285</v>
      </c>
      <c r="C36" s="14" t="s">
        <v>1286</v>
      </c>
      <c r="D36" t="s">
        <v>1287</v>
      </c>
      <c r="E36" t="s">
        <v>1288</v>
      </c>
      <c r="F36">
        <v>1</v>
      </c>
      <c r="G36" s="6">
        <v>109.97</v>
      </c>
      <c r="H36" s="6">
        <f>G36*F36</f>
        <v>109.97</v>
      </c>
      <c r="I36" t="s">
        <v>14</v>
      </c>
    </row>
    <row r="37" spans="1:9">
      <c r="A37" t="s">
        <v>24</v>
      </c>
      <c r="B37" t="s">
        <v>23</v>
      </c>
      <c r="D37" t="s">
        <v>12</v>
      </c>
      <c r="E37" t="s">
        <v>12</v>
      </c>
      <c r="F37" s="5">
        <v>0.05</v>
      </c>
      <c r="G37" s="6" t="s">
        <v>12</v>
      </c>
      <c r="H37" s="6">
        <v>5.5</v>
      </c>
      <c r="I37" t="s">
        <v>14</v>
      </c>
    </row>
    <row r="38" spans="1:9">
      <c r="A38" t="s">
        <v>24</v>
      </c>
      <c r="B38" t="s">
        <v>19</v>
      </c>
      <c r="D38" t="s">
        <v>12</v>
      </c>
      <c r="E38" t="s">
        <v>12</v>
      </c>
      <c r="F38" s="5">
        <v>0.06</v>
      </c>
      <c r="G38" s="6" t="s">
        <v>12</v>
      </c>
      <c r="H38" s="6">
        <v>6.6</v>
      </c>
      <c r="I38" t="s">
        <v>14</v>
      </c>
    </row>
    <row r="39" spans="1:9">
      <c r="H39" s="10">
        <f>SUM(H36:H38)</f>
        <v>122.07</v>
      </c>
      <c r="I39" s="28"/>
    </row>
    <row r="40" spans="1:9">
      <c r="H40" s="10"/>
      <c r="I40" s="28"/>
    </row>
    <row r="41" spans="1:9">
      <c r="A41" t="s">
        <v>24</v>
      </c>
      <c r="B41" t="s">
        <v>446</v>
      </c>
      <c r="C41" s="14" t="s">
        <v>1289</v>
      </c>
      <c r="D41" t="s">
        <v>1290</v>
      </c>
      <c r="E41" t="s">
        <v>966</v>
      </c>
      <c r="F41">
        <v>1</v>
      </c>
      <c r="G41" s="6">
        <v>3.47</v>
      </c>
      <c r="H41" s="6">
        <f>G41*F41</f>
        <v>3.47</v>
      </c>
      <c r="I41" t="s">
        <v>14</v>
      </c>
    </row>
    <row r="42" spans="1:9">
      <c r="A42" t="s">
        <v>24</v>
      </c>
      <c r="B42" t="s">
        <v>25</v>
      </c>
      <c r="C42" s="14" t="s">
        <v>1291</v>
      </c>
      <c r="D42" t="s">
        <v>396</v>
      </c>
      <c r="E42" t="s">
        <v>354</v>
      </c>
      <c r="F42">
        <v>1</v>
      </c>
      <c r="G42" s="6">
        <v>3.47</v>
      </c>
      <c r="H42" s="6">
        <f>G42*F42</f>
        <v>3.47</v>
      </c>
      <c r="I42" t="s">
        <v>14</v>
      </c>
    </row>
    <row r="43" spans="1:9">
      <c r="A43" t="s">
        <v>24</v>
      </c>
      <c r="B43" t="s">
        <v>135</v>
      </c>
      <c r="C43" s="14">
        <v>4076</v>
      </c>
      <c r="D43" t="s">
        <v>275</v>
      </c>
      <c r="E43" t="s">
        <v>12</v>
      </c>
      <c r="F43">
        <v>2</v>
      </c>
      <c r="G43" s="6">
        <v>1.47</v>
      </c>
      <c r="H43" s="6">
        <f>G43*F43</f>
        <v>2.94</v>
      </c>
      <c r="I43" t="s">
        <v>14</v>
      </c>
    </row>
    <row r="44" spans="1:9">
      <c r="A44" t="s">
        <v>24</v>
      </c>
      <c r="B44" t="s">
        <v>494</v>
      </c>
      <c r="C44" s="14">
        <v>4593</v>
      </c>
      <c r="D44" t="s">
        <v>12</v>
      </c>
      <c r="E44" t="s">
        <v>354</v>
      </c>
      <c r="F44">
        <v>1</v>
      </c>
      <c r="G44">
        <v>1.47</v>
      </c>
      <c r="H44" s="6">
        <f t="shared" ref="H44:H50" si="1">G44*F44</f>
        <v>1.47</v>
      </c>
      <c r="I44" t="s">
        <v>14</v>
      </c>
    </row>
    <row r="45" spans="1:9">
      <c r="A45" t="s">
        <v>24</v>
      </c>
      <c r="B45" t="s">
        <v>1292</v>
      </c>
      <c r="C45" s="14">
        <v>4761</v>
      </c>
      <c r="D45" t="s">
        <v>12</v>
      </c>
      <c r="E45" t="s">
        <v>354</v>
      </c>
      <c r="F45">
        <v>2</v>
      </c>
      <c r="G45" s="6">
        <v>0.98</v>
      </c>
      <c r="H45" s="6">
        <f t="shared" si="1"/>
        <v>1.96</v>
      </c>
      <c r="I45" t="s">
        <v>14</v>
      </c>
    </row>
    <row r="46" spans="1:9">
      <c r="A46" t="s">
        <v>24</v>
      </c>
      <c r="B46" t="s">
        <v>491</v>
      </c>
      <c r="C46" s="14" t="s">
        <v>1293</v>
      </c>
      <c r="D46" t="s">
        <v>1294</v>
      </c>
      <c r="E46" t="s">
        <v>296</v>
      </c>
      <c r="F46">
        <v>1</v>
      </c>
      <c r="G46" s="6">
        <v>2.98</v>
      </c>
      <c r="H46" s="6">
        <f t="shared" si="1"/>
        <v>2.98</v>
      </c>
      <c r="I46" t="s">
        <v>14</v>
      </c>
    </row>
    <row r="47" spans="1:9">
      <c r="A47" t="s">
        <v>24</v>
      </c>
      <c r="B47" t="s">
        <v>335</v>
      </c>
      <c r="C47" s="14" t="s">
        <v>1295</v>
      </c>
      <c r="D47" t="s">
        <v>261</v>
      </c>
      <c r="E47" t="s">
        <v>420</v>
      </c>
      <c r="F47">
        <v>1</v>
      </c>
      <c r="G47" s="6">
        <v>2.97</v>
      </c>
      <c r="H47" s="6">
        <f t="shared" si="1"/>
        <v>2.97</v>
      </c>
      <c r="I47" t="s">
        <v>14</v>
      </c>
    </row>
    <row r="48" spans="1:9">
      <c r="A48" t="s">
        <v>24</v>
      </c>
      <c r="B48" t="s">
        <v>268</v>
      </c>
      <c r="C48" s="14">
        <v>4011</v>
      </c>
      <c r="D48" t="s">
        <v>269</v>
      </c>
      <c r="E48" t="s">
        <v>1296</v>
      </c>
      <c r="F48">
        <v>2.1150000000000002</v>
      </c>
      <c r="G48" s="6">
        <v>1.7</v>
      </c>
      <c r="H48" s="6">
        <f t="shared" si="1"/>
        <v>3.5955000000000004</v>
      </c>
      <c r="I48" t="s">
        <v>14</v>
      </c>
    </row>
    <row r="49" spans="1:9">
      <c r="A49" t="s">
        <v>24</v>
      </c>
      <c r="B49" t="s">
        <v>142</v>
      </c>
      <c r="C49" s="14">
        <v>4799</v>
      </c>
      <c r="D49" t="s">
        <v>830</v>
      </c>
      <c r="E49" t="s">
        <v>1297</v>
      </c>
      <c r="F49">
        <v>1.7</v>
      </c>
      <c r="G49" s="6">
        <v>3.24</v>
      </c>
      <c r="H49" s="6">
        <f t="shared" si="1"/>
        <v>5.508</v>
      </c>
      <c r="I49" t="s">
        <v>14</v>
      </c>
    </row>
    <row r="50" spans="1:9">
      <c r="A50" t="s">
        <v>24</v>
      </c>
      <c r="B50" t="s">
        <v>1298</v>
      </c>
      <c r="C50" s="14">
        <v>4074</v>
      </c>
      <c r="D50" t="s">
        <v>12</v>
      </c>
      <c r="E50" t="s">
        <v>1299</v>
      </c>
      <c r="F50">
        <v>1.2849999999999999</v>
      </c>
      <c r="G50" s="6">
        <v>3.24</v>
      </c>
      <c r="H50" s="6">
        <f t="shared" si="1"/>
        <v>4.1634000000000002</v>
      </c>
      <c r="I50" t="s">
        <v>14</v>
      </c>
    </row>
    <row r="51" spans="1:9">
      <c r="A51" t="s">
        <v>24</v>
      </c>
      <c r="B51" t="s">
        <v>266</v>
      </c>
      <c r="C51" s="14" t="s">
        <v>1137</v>
      </c>
      <c r="D51" t="s">
        <v>261</v>
      </c>
      <c r="E51" t="s">
        <v>420</v>
      </c>
      <c r="F51">
        <v>1</v>
      </c>
      <c r="G51" s="6">
        <v>2.4700000000000002</v>
      </c>
      <c r="H51" s="6">
        <f t="shared" ref="H51:H63" si="2">G51*F51</f>
        <v>2.4700000000000002</v>
      </c>
      <c r="I51" t="s">
        <v>14</v>
      </c>
    </row>
    <row r="52" spans="1:9">
      <c r="A52" t="s">
        <v>24</v>
      </c>
      <c r="B52" t="s">
        <v>664</v>
      </c>
      <c r="C52" s="14">
        <v>56920023025</v>
      </c>
      <c r="D52" t="s">
        <v>665</v>
      </c>
      <c r="E52" t="s">
        <v>666</v>
      </c>
      <c r="F52">
        <v>1</v>
      </c>
      <c r="G52" s="6">
        <v>1.78</v>
      </c>
      <c r="H52" s="6">
        <f t="shared" si="2"/>
        <v>1.78</v>
      </c>
      <c r="I52" t="s">
        <v>14</v>
      </c>
    </row>
    <row r="53" spans="1:9">
      <c r="A53" t="s">
        <v>24</v>
      </c>
      <c r="B53" t="s">
        <v>1300</v>
      </c>
      <c r="C53" s="14" t="s">
        <v>1301</v>
      </c>
      <c r="D53" t="s">
        <v>128</v>
      </c>
      <c r="E53" t="s">
        <v>432</v>
      </c>
      <c r="F53">
        <v>1</v>
      </c>
      <c r="G53" s="6">
        <v>10.97</v>
      </c>
      <c r="H53" s="6">
        <f t="shared" si="2"/>
        <v>10.97</v>
      </c>
      <c r="I53" t="s">
        <v>14</v>
      </c>
    </row>
    <row r="54" spans="1:9">
      <c r="A54" t="s">
        <v>24</v>
      </c>
      <c r="B54" t="s">
        <v>550</v>
      </c>
      <c r="C54" s="14">
        <v>61120052744</v>
      </c>
      <c r="D54" t="s">
        <v>930</v>
      </c>
      <c r="E54" t="s">
        <v>573</v>
      </c>
      <c r="F54">
        <v>1</v>
      </c>
      <c r="G54" s="6">
        <v>8.56</v>
      </c>
      <c r="H54" s="6">
        <f t="shared" si="2"/>
        <v>8.56</v>
      </c>
      <c r="I54" t="s">
        <v>14</v>
      </c>
    </row>
    <row r="55" spans="1:9">
      <c r="A55" t="s">
        <v>24</v>
      </c>
      <c r="B55" t="s">
        <v>476</v>
      </c>
      <c r="C55" s="14" t="s">
        <v>1302</v>
      </c>
      <c r="D55" t="s">
        <v>128</v>
      </c>
      <c r="E55" t="s">
        <v>283</v>
      </c>
      <c r="F55">
        <v>1</v>
      </c>
      <c r="G55" s="6">
        <v>1.67</v>
      </c>
      <c r="H55" s="6">
        <f t="shared" si="2"/>
        <v>1.67</v>
      </c>
      <c r="I55" t="s">
        <v>14</v>
      </c>
    </row>
    <row r="56" spans="1:9">
      <c r="A56" t="s">
        <v>24</v>
      </c>
      <c r="B56" t="s">
        <v>248</v>
      </c>
      <c r="C56" s="14">
        <v>63902002077</v>
      </c>
      <c r="D56" t="s">
        <v>1303</v>
      </c>
      <c r="E56" t="s">
        <v>328</v>
      </c>
      <c r="F56">
        <v>1</v>
      </c>
      <c r="G56" s="6">
        <v>2.88</v>
      </c>
      <c r="H56" s="6">
        <f t="shared" si="2"/>
        <v>2.88</v>
      </c>
      <c r="I56" t="s">
        <v>14</v>
      </c>
    </row>
    <row r="57" spans="1:9">
      <c r="A57" t="s">
        <v>24</v>
      </c>
      <c r="B57" t="s">
        <v>251</v>
      </c>
      <c r="C57" s="14">
        <v>67000104015</v>
      </c>
      <c r="D57" t="s">
        <v>1229</v>
      </c>
      <c r="E57" t="s">
        <v>1304</v>
      </c>
      <c r="F57">
        <v>1</v>
      </c>
      <c r="G57" s="6">
        <f xml:space="preserve"> 2.47 + 0.48 + 0.6</f>
        <v>3.5500000000000003</v>
      </c>
      <c r="H57" s="6">
        <f t="shared" si="2"/>
        <v>3.5500000000000003</v>
      </c>
      <c r="I57" t="s">
        <v>14</v>
      </c>
    </row>
    <row r="58" spans="1:9">
      <c r="A58" t="s">
        <v>24</v>
      </c>
      <c r="B58" t="s">
        <v>800</v>
      </c>
      <c r="C58" s="14">
        <v>83900006365</v>
      </c>
      <c r="D58" t="s">
        <v>442</v>
      </c>
      <c r="E58" t="s">
        <v>286</v>
      </c>
      <c r="F58">
        <v>3</v>
      </c>
      <c r="G58" s="6">
        <f>1.47 + 0.05 + 0.1</f>
        <v>1.62</v>
      </c>
      <c r="H58" s="6">
        <f t="shared" si="2"/>
        <v>4.8600000000000003</v>
      </c>
      <c r="I58" t="s">
        <v>14</v>
      </c>
    </row>
    <row r="59" spans="1:9">
      <c r="A59" t="s">
        <v>24</v>
      </c>
      <c r="B59" t="s">
        <v>251</v>
      </c>
      <c r="C59" s="14">
        <v>6742708</v>
      </c>
      <c r="D59" t="s">
        <v>385</v>
      </c>
      <c r="E59" t="s">
        <v>384</v>
      </c>
      <c r="F59">
        <v>3</v>
      </c>
      <c r="G59" s="6">
        <f xml:space="preserve"> 1.97 + 0.08 + 0.25</f>
        <v>2.2999999999999998</v>
      </c>
      <c r="H59" s="6">
        <f t="shared" si="2"/>
        <v>6.8999999999999995</v>
      </c>
      <c r="I59" t="s">
        <v>14</v>
      </c>
    </row>
    <row r="60" spans="1:9">
      <c r="A60" t="s">
        <v>24</v>
      </c>
      <c r="B60" t="s">
        <v>210</v>
      </c>
      <c r="C60" s="14">
        <v>62847210042</v>
      </c>
      <c r="D60" t="s">
        <v>211</v>
      </c>
      <c r="E60" t="s">
        <v>425</v>
      </c>
      <c r="F60">
        <v>1</v>
      </c>
      <c r="G60" s="6">
        <v>4.82</v>
      </c>
      <c r="H60" s="6">
        <f t="shared" si="2"/>
        <v>4.82</v>
      </c>
      <c r="I60" t="s">
        <v>14</v>
      </c>
    </row>
    <row r="61" spans="1:9">
      <c r="A61" t="s">
        <v>24</v>
      </c>
      <c r="B61" t="s">
        <v>1305</v>
      </c>
      <c r="C61" s="14" t="s">
        <v>1306</v>
      </c>
      <c r="D61" t="s">
        <v>1307</v>
      </c>
      <c r="E61" t="s">
        <v>867</v>
      </c>
      <c r="F61">
        <v>1</v>
      </c>
      <c r="G61" s="6">
        <v>3.97</v>
      </c>
      <c r="H61" s="6">
        <f t="shared" si="2"/>
        <v>3.97</v>
      </c>
      <c r="I61" t="s">
        <v>14</v>
      </c>
    </row>
    <row r="62" spans="1:9">
      <c r="A62" t="s">
        <v>24</v>
      </c>
      <c r="B62" t="s">
        <v>1308</v>
      </c>
      <c r="C62" s="14">
        <v>68113179958</v>
      </c>
      <c r="D62" t="s">
        <v>128</v>
      </c>
      <c r="E62" t="s">
        <v>826</v>
      </c>
      <c r="F62">
        <v>2</v>
      </c>
      <c r="G62" s="6">
        <v>0.87</v>
      </c>
      <c r="H62" s="6">
        <f t="shared" si="2"/>
        <v>1.74</v>
      </c>
      <c r="I62" t="s">
        <v>14</v>
      </c>
    </row>
    <row r="63" spans="1:9">
      <c r="A63" t="s">
        <v>24</v>
      </c>
      <c r="B63" t="s">
        <v>1309</v>
      </c>
      <c r="C63" s="14" t="s">
        <v>1310</v>
      </c>
      <c r="D63" t="s">
        <v>128</v>
      </c>
      <c r="E63" t="s">
        <v>554</v>
      </c>
      <c r="F63">
        <v>1</v>
      </c>
      <c r="G63" s="6">
        <v>0.98</v>
      </c>
      <c r="H63" s="6">
        <f t="shared" si="2"/>
        <v>0.98</v>
      </c>
      <c r="I63" t="s">
        <v>14</v>
      </c>
    </row>
    <row r="64" spans="1:9">
      <c r="A64" t="s">
        <v>24</v>
      </c>
      <c r="B64" t="s">
        <v>1311</v>
      </c>
      <c r="C64" s="14">
        <v>66188014208</v>
      </c>
      <c r="D64" t="s">
        <v>1312</v>
      </c>
      <c r="E64" t="s">
        <v>1313</v>
      </c>
      <c r="F64">
        <v>1</v>
      </c>
      <c r="G64" s="6">
        <v>0.97</v>
      </c>
      <c r="H64" s="6">
        <f t="shared" ref="H64:H73" si="3">G64*F64</f>
        <v>0.97</v>
      </c>
      <c r="I64" t="s">
        <v>14</v>
      </c>
    </row>
    <row r="65" spans="1:9">
      <c r="A65" t="s">
        <v>24</v>
      </c>
      <c r="B65" t="s">
        <v>198</v>
      </c>
      <c r="C65" s="14" t="s">
        <v>775</v>
      </c>
      <c r="D65" t="s">
        <v>128</v>
      </c>
      <c r="E65" t="s">
        <v>290</v>
      </c>
      <c r="F65">
        <v>2</v>
      </c>
      <c r="G65" s="6">
        <v>2.57</v>
      </c>
      <c r="H65" s="6">
        <f t="shared" si="3"/>
        <v>5.14</v>
      </c>
      <c r="I65" t="s">
        <v>14</v>
      </c>
    </row>
    <row r="66" spans="1:9">
      <c r="A66" t="s">
        <v>24</v>
      </c>
      <c r="B66" t="s">
        <v>1314</v>
      </c>
      <c r="C66" s="14">
        <v>70177194079</v>
      </c>
      <c r="D66" t="s">
        <v>1315</v>
      </c>
      <c r="E66" t="s">
        <v>740</v>
      </c>
      <c r="F66">
        <v>1</v>
      </c>
      <c r="G66" s="6">
        <v>3.97</v>
      </c>
      <c r="H66" s="6">
        <f t="shared" si="3"/>
        <v>3.97</v>
      </c>
      <c r="I66" t="s">
        <v>14</v>
      </c>
    </row>
    <row r="67" spans="1:9">
      <c r="A67" t="s">
        <v>24</v>
      </c>
      <c r="B67" t="s">
        <v>823</v>
      </c>
      <c r="C67" s="14">
        <v>57961018087</v>
      </c>
      <c r="D67" t="s">
        <v>243</v>
      </c>
      <c r="E67" t="s">
        <v>285</v>
      </c>
      <c r="F67">
        <v>1</v>
      </c>
      <c r="G67" s="6">
        <f xml:space="preserve"> 1.96 + 0.25 + 0.5</f>
        <v>2.71</v>
      </c>
      <c r="H67" s="6">
        <f t="shared" si="3"/>
        <v>2.71</v>
      </c>
      <c r="I67" t="s">
        <v>14</v>
      </c>
    </row>
    <row r="68" spans="1:9">
      <c r="A68" t="s">
        <v>24</v>
      </c>
      <c r="B68" t="s">
        <v>242</v>
      </c>
      <c r="C68" s="14">
        <v>57961003953</v>
      </c>
      <c r="D68" t="s">
        <v>243</v>
      </c>
      <c r="E68" t="s">
        <v>244</v>
      </c>
      <c r="F68">
        <v>1</v>
      </c>
      <c r="G68" s="6">
        <f xml:space="preserve"> 1.96 + 0.25 + 0.5</f>
        <v>2.71</v>
      </c>
      <c r="H68" s="6">
        <f t="shared" si="3"/>
        <v>2.71</v>
      </c>
      <c r="I68" t="s">
        <v>14</v>
      </c>
    </row>
    <row r="69" spans="1:9">
      <c r="A69" t="s">
        <v>24</v>
      </c>
      <c r="B69" t="s">
        <v>1316</v>
      </c>
      <c r="C69" s="14" t="s">
        <v>1317</v>
      </c>
      <c r="D69" t="s">
        <v>128</v>
      </c>
      <c r="E69" t="s">
        <v>296</v>
      </c>
      <c r="F69">
        <v>1</v>
      </c>
      <c r="G69" s="6">
        <v>7.97</v>
      </c>
      <c r="H69" s="6">
        <f t="shared" si="3"/>
        <v>7.97</v>
      </c>
      <c r="I69" t="s">
        <v>14</v>
      </c>
    </row>
    <row r="70" spans="1:9">
      <c r="A70" t="s">
        <v>24</v>
      </c>
      <c r="B70" t="s">
        <v>1062</v>
      </c>
      <c r="C70" s="14">
        <v>7257</v>
      </c>
      <c r="D70" t="s">
        <v>206</v>
      </c>
      <c r="E70" t="s">
        <v>1318</v>
      </c>
      <c r="F70">
        <v>0.22500000000000001</v>
      </c>
      <c r="G70" s="6">
        <v>9.68</v>
      </c>
      <c r="H70" s="6">
        <f t="shared" si="3"/>
        <v>2.1779999999999999</v>
      </c>
      <c r="I70" t="s">
        <v>14</v>
      </c>
    </row>
    <row r="71" spans="1:9">
      <c r="A71" t="s">
        <v>24</v>
      </c>
      <c r="B71" t="s">
        <v>1069</v>
      </c>
      <c r="C71" s="14">
        <v>7311</v>
      </c>
      <c r="D71" t="s">
        <v>206</v>
      </c>
      <c r="E71" t="s">
        <v>1319</v>
      </c>
      <c r="F71">
        <v>0.58499999999999996</v>
      </c>
      <c r="G71" s="6">
        <v>11.2</v>
      </c>
      <c r="H71" s="6">
        <f t="shared" si="3"/>
        <v>6.5519999999999996</v>
      </c>
      <c r="I71" t="s">
        <v>14</v>
      </c>
    </row>
    <row r="72" spans="1:9">
      <c r="A72" t="s">
        <v>24</v>
      </c>
      <c r="B72" t="s">
        <v>322</v>
      </c>
      <c r="C72" s="14">
        <v>37466082714</v>
      </c>
      <c r="D72" t="s">
        <v>1320</v>
      </c>
      <c r="E72" t="s">
        <v>610</v>
      </c>
      <c r="F72">
        <v>1</v>
      </c>
      <c r="G72" s="6">
        <v>6.47</v>
      </c>
      <c r="H72" s="6">
        <f t="shared" si="3"/>
        <v>6.47</v>
      </c>
      <c r="I72" t="s">
        <v>14</v>
      </c>
    </row>
    <row r="73" spans="1:9">
      <c r="A73" t="s">
        <v>24</v>
      </c>
      <c r="B73" t="s">
        <v>558</v>
      </c>
      <c r="C73" s="14" t="s">
        <v>1321</v>
      </c>
      <c r="D73" t="s">
        <v>401</v>
      </c>
      <c r="E73" t="s">
        <v>402</v>
      </c>
      <c r="F73">
        <v>1</v>
      </c>
      <c r="G73" s="6">
        <v>4.97</v>
      </c>
      <c r="H73" s="6">
        <f t="shared" si="3"/>
        <v>4.97</v>
      </c>
      <c r="I73" t="s">
        <v>14</v>
      </c>
    </row>
    <row r="74" spans="1:9">
      <c r="A74" t="s">
        <v>24</v>
      </c>
      <c r="B74" t="s">
        <v>322</v>
      </c>
      <c r="C74" s="14" t="s">
        <v>1322</v>
      </c>
      <c r="D74" t="s">
        <v>456</v>
      </c>
      <c r="E74" t="s">
        <v>610</v>
      </c>
      <c r="F74">
        <v>1</v>
      </c>
      <c r="G74" s="6">
        <v>3.97</v>
      </c>
      <c r="H74" s="6">
        <f t="shared" ref="H74:H80" si="4">G74*F74</f>
        <v>3.97</v>
      </c>
      <c r="I74" t="s">
        <v>14</v>
      </c>
    </row>
    <row r="75" spans="1:9">
      <c r="A75" t="s">
        <v>24</v>
      </c>
      <c r="B75" t="s">
        <v>1323</v>
      </c>
      <c r="C75" s="14">
        <v>63348009913</v>
      </c>
      <c r="D75" t="s">
        <v>1324</v>
      </c>
      <c r="E75" t="s">
        <v>1325</v>
      </c>
      <c r="F75">
        <v>1</v>
      </c>
      <c r="G75" s="6">
        <v>2.48</v>
      </c>
      <c r="H75" s="6">
        <f t="shared" si="4"/>
        <v>2.48</v>
      </c>
      <c r="I75" t="s">
        <v>14</v>
      </c>
    </row>
    <row r="76" spans="1:9">
      <c r="A76" t="s">
        <v>24</v>
      </c>
      <c r="B76" t="s">
        <v>202</v>
      </c>
      <c r="C76" s="14">
        <v>66721006707</v>
      </c>
      <c r="D76" t="s">
        <v>203</v>
      </c>
      <c r="E76" t="s">
        <v>282</v>
      </c>
      <c r="F76">
        <v>2</v>
      </c>
      <c r="G76" s="6">
        <v>3.47</v>
      </c>
      <c r="H76" s="6">
        <f t="shared" si="4"/>
        <v>6.94</v>
      </c>
      <c r="I76" t="s">
        <v>14</v>
      </c>
    </row>
    <row r="77" spans="1:9">
      <c r="A77" t="s">
        <v>24</v>
      </c>
      <c r="B77" t="s">
        <v>1326</v>
      </c>
      <c r="C77" s="14">
        <v>58496431341</v>
      </c>
      <c r="D77" t="s">
        <v>1082</v>
      </c>
      <c r="E77" t="s">
        <v>296</v>
      </c>
      <c r="F77">
        <v>1</v>
      </c>
      <c r="G77" s="6">
        <v>9.9700000000000006</v>
      </c>
      <c r="H77" s="6">
        <f t="shared" si="4"/>
        <v>9.9700000000000006</v>
      </c>
      <c r="I77" t="s">
        <v>14</v>
      </c>
    </row>
    <row r="78" spans="1:9">
      <c r="A78" t="s">
        <v>24</v>
      </c>
      <c r="B78" t="s">
        <v>565</v>
      </c>
      <c r="C78" s="14">
        <v>58807488163</v>
      </c>
      <c r="D78" t="s">
        <v>1327</v>
      </c>
      <c r="E78" t="s">
        <v>1328</v>
      </c>
      <c r="F78">
        <v>1</v>
      </c>
      <c r="G78" s="6">
        <v>3.47</v>
      </c>
      <c r="H78" s="6">
        <f t="shared" si="4"/>
        <v>3.47</v>
      </c>
      <c r="I78" t="s">
        <v>14</v>
      </c>
    </row>
    <row r="79" spans="1:9">
      <c r="A79" t="s">
        <v>24</v>
      </c>
      <c r="B79" t="s">
        <v>612</v>
      </c>
      <c r="C79" s="14" t="s">
        <v>1329</v>
      </c>
      <c r="D79" t="s">
        <v>128</v>
      </c>
      <c r="E79" t="s">
        <v>613</v>
      </c>
      <c r="F79">
        <v>1</v>
      </c>
      <c r="G79" s="6">
        <v>2.98</v>
      </c>
      <c r="H79" s="6">
        <f t="shared" si="4"/>
        <v>2.98</v>
      </c>
      <c r="I79" t="s">
        <v>14</v>
      </c>
    </row>
    <row r="80" spans="1:9">
      <c r="A80" t="s">
        <v>24</v>
      </c>
      <c r="B80" t="s">
        <v>197</v>
      </c>
      <c r="D80" t="s">
        <v>24</v>
      </c>
      <c r="E80" t="s">
        <v>12</v>
      </c>
      <c r="F80">
        <v>5</v>
      </c>
      <c r="G80" s="6">
        <v>0.05</v>
      </c>
      <c r="H80" s="6">
        <f t="shared" si="4"/>
        <v>0.25</v>
      </c>
      <c r="I80" t="s">
        <v>14</v>
      </c>
    </row>
    <row r="81" spans="1:9">
      <c r="A81" t="s">
        <v>24</v>
      </c>
      <c r="B81" t="s">
        <v>23</v>
      </c>
      <c r="D81" t="s">
        <v>12</v>
      </c>
      <c r="E81" t="s">
        <v>12</v>
      </c>
      <c r="F81" s="5">
        <v>0.05</v>
      </c>
      <c r="G81" s="6" t="s">
        <v>12</v>
      </c>
      <c r="H81" s="6">
        <v>2.3199999999999998</v>
      </c>
      <c r="I81" t="s">
        <v>14</v>
      </c>
    </row>
    <row r="82" spans="1:9">
      <c r="A82" t="s">
        <v>24</v>
      </c>
      <c r="B82" t="s">
        <v>19</v>
      </c>
      <c r="D82" t="s">
        <v>12</v>
      </c>
      <c r="E82" t="s">
        <v>12</v>
      </c>
      <c r="F82" s="5">
        <v>0.06</v>
      </c>
      <c r="G82" s="6" t="s">
        <v>12</v>
      </c>
      <c r="H82" s="6">
        <v>2.74</v>
      </c>
      <c r="I82" t="s">
        <v>14</v>
      </c>
    </row>
    <row r="83" spans="1:9">
      <c r="H83" s="10">
        <f>SUM(H41:H82)</f>
        <v>166.43689999999998</v>
      </c>
      <c r="I83" s="28"/>
    </row>
    <row r="84" spans="1:9">
      <c r="H84" s="10"/>
      <c r="I84" s="28"/>
    </row>
    <row r="85" spans="1:9">
      <c r="H85" s="7">
        <f xml:space="preserve"> H11 + H22 + H34 + H83</f>
        <v>428.3569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8"/>
  <sheetViews>
    <sheetView workbookViewId="0">
      <pane ySplit="1" topLeftCell="A5" activePane="bottomLeft" state="frozen"/>
      <selection pane="bottomLeft" activeCell="A5" sqref="A5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1182</v>
      </c>
      <c r="F2">
        <v>0</v>
      </c>
      <c r="G2" s="6">
        <v>1.099</v>
      </c>
      <c r="H2" s="6">
        <f>G2*F2</f>
        <v>0</v>
      </c>
      <c r="I2" t="s">
        <v>14</v>
      </c>
    </row>
    <row r="3" spans="1:10">
      <c r="H3" s="10">
        <f xml:space="preserve"> H2</f>
        <v>0</v>
      </c>
      <c r="I3" s="28"/>
    </row>
    <row r="4" spans="1:10">
      <c r="H4" s="10"/>
      <c r="I4" s="28"/>
    </row>
    <row r="5" spans="1:10">
      <c r="A5" t="s">
        <v>675</v>
      </c>
      <c r="B5" t="s">
        <v>1330</v>
      </c>
      <c r="C5" s="11">
        <v>761720951033</v>
      </c>
      <c r="D5" t="s">
        <v>227</v>
      </c>
      <c r="E5" t="s">
        <v>296</v>
      </c>
      <c r="F5">
        <v>1</v>
      </c>
      <c r="G5">
        <v>4.3899999999999997</v>
      </c>
      <c r="H5" s="6">
        <f>G5*F5</f>
        <v>4.3899999999999997</v>
      </c>
      <c r="I5" t="s">
        <v>14</v>
      </c>
    </row>
    <row r="6" spans="1:10">
      <c r="A6" t="s">
        <v>675</v>
      </c>
      <c r="B6" t="s">
        <v>1331</v>
      </c>
      <c r="C6" s="11">
        <v>17641185072</v>
      </c>
      <c r="D6" t="s">
        <v>1332</v>
      </c>
      <c r="E6" t="s">
        <v>1333</v>
      </c>
      <c r="F6">
        <v>1</v>
      </c>
      <c r="G6" s="6">
        <v>109.99</v>
      </c>
      <c r="H6" s="6">
        <f>G6*F6</f>
        <v>109.99</v>
      </c>
      <c r="I6" t="s">
        <v>14</v>
      </c>
    </row>
    <row r="7" spans="1:10">
      <c r="A7" t="s">
        <v>675</v>
      </c>
      <c r="B7" t="s">
        <v>679</v>
      </c>
      <c r="C7" s="11"/>
      <c r="D7" t="s">
        <v>12</v>
      </c>
      <c r="E7" t="s">
        <v>12</v>
      </c>
      <c r="F7" s="5" t="s">
        <v>12</v>
      </c>
      <c r="G7" s="6" t="s">
        <v>12</v>
      </c>
      <c r="H7" s="6">
        <v>12.1</v>
      </c>
      <c r="I7" t="s">
        <v>14</v>
      </c>
    </row>
    <row r="8" spans="1:10">
      <c r="H8" s="10">
        <f>SUM(H5:H7)</f>
        <v>126.47999999999999</v>
      </c>
      <c r="I8" s="28"/>
    </row>
    <row r="10" spans="1:10">
      <c r="A10" t="s">
        <v>639</v>
      </c>
      <c r="B10" t="s">
        <v>1102</v>
      </c>
      <c r="C10" s="11" t="s">
        <v>12</v>
      </c>
      <c r="D10" t="s">
        <v>639</v>
      </c>
      <c r="E10" t="s">
        <v>793</v>
      </c>
      <c r="F10">
        <v>1</v>
      </c>
      <c r="G10" s="6">
        <v>2.99</v>
      </c>
      <c r="H10" s="6">
        <f>G10*F10</f>
        <v>2.99</v>
      </c>
      <c r="I10" t="s">
        <v>14</v>
      </c>
    </row>
    <row r="11" spans="1:10">
      <c r="A11" t="s">
        <v>639</v>
      </c>
      <c r="B11" t="s">
        <v>644</v>
      </c>
      <c r="C11" s="11" t="s">
        <v>12</v>
      </c>
      <c r="D11" t="s">
        <v>639</v>
      </c>
      <c r="E11" t="s">
        <v>645</v>
      </c>
      <c r="F11">
        <v>2</v>
      </c>
      <c r="G11" s="6">
        <v>10.69</v>
      </c>
      <c r="H11" s="6">
        <f>G11*F11</f>
        <v>21.38</v>
      </c>
      <c r="I11" t="s">
        <v>14</v>
      </c>
    </row>
    <row r="12" spans="1:10">
      <c r="A12" t="s">
        <v>639</v>
      </c>
      <c r="B12" t="s">
        <v>1103</v>
      </c>
      <c r="C12" s="11" t="s">
        <v>12</v>
      </c>
      <c r="D12" t="s">
        <v>639</v>
      </c>
      <c r="E12" t="s">
        <v>1104</v>
      </c>
      <c r="F12">
        <v>1</v>
      </c>
      <c r="G12" s="6">
        <v>4.09</v>
      </c>
      <c r="H12" s="6">
        <f>G12*F12</f>
        <v>4.09</v>
      </c>
      <c r="I12" t="s">
        <v>14</v>
      </c>
    </row>
    <row r="13" spans="1:10">
      <c r="A13" t="s">
        <v>639</v>
      </c>
      <c r="B13" t="s">
        <v>1265</v>
      </c>
      <c r="C13" s="11" t="s">
        <v>12</v>
      </c>
      <c r="D13" t="s">
        <v>639</v>
      </c>
      <c r="E13" t="s">
        <v>354</v>
      </c>
      <c r="F13">
        <v>1</v>
      </c>
      <c r="G13" s="6">
        <v>0.2</v>
      </c>
      <c r="H13" s="6">
        <f>G13*F13</f>
        <v>0.2</v>
      </c>
      <c r="I13" t="s">
        <v>14</v>
      </c>
    </row>
    <row r="14" spans="1:10">
      <c r="A14" t="s">
        <v>639</v>
      </c>
      <c r="B14" t="s">
        <v>23</v>
      </c>
      <c r="C14" s="11"/>
      <c r="D14" t="s">
        <v>12</v>
      </c>
      <c r="E14" t="s">
        <v>12</v>
      </c>
      <c r="F14" s="5">
        <v>0.05</v>
      </c>
      <c r="G14" s="6" t="s">
        <v>12</v>
      </c>
      <c r="H14" s="6">
        <v>1.43</v>
      </c>
      <c r="I14" t="s">
        <v>14</v>
      </c>
    </row>
    <row r="15" spans="1:10">
      <c r="A15" t="s">
        <v>639</v>
      </c>
      <c r="B15" t="s">
        <v>19</v>
      </c>
      <c r="C15" s="11"/>
      <c r="D15" t="s">
        <v>12</v>
      </c>
      <c r="E15" t="s">
        <v>12</v>
      </c>
      <c r="F15" s="5">
        <v>0.06</v>
      </c>
      <c r="G15" s="6" t="s">
        <v>12</v>
      </c>
      <c r="H15" s="6">
        <v>1.72</v>
      </c>
      <c r="I15" t="s">
        <v>14</v>
      </c>
    </row>
    <row r="16" spans="1:10">
      <c r="H16" s="10">
        <f>SUM(H10:H15)</f>
        <v>31.809999999999995</v>
      </c>
      <c r="I16" s="28"/>
    </row>
    <row r="17" spans="8:9">
      <c r="H17" s="10"/>
      <c r="I17" s="28"/>
    </row>
    <row r="18" spans="8:9">
      <c r="H18" s="7">
        <f xml:space="preserve"> H3 + H8 + H16</f>
        <v>158.29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4"/>
  <sheetViews>
    <sheetView workbookViewId="0">
      <pane ySplit="1" topLeftCell="A21" activePane="bottomLeft" state="frozen"/>
      <selection pane="bottomLeft" activeCell="A7" sqref="A7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1334</v>
      </c>
      <c r="B2" t="s">
        <v>1335</v>
      </c>
      <c r="C2" s="11" t="s">
        <v>12</v>
      </c>
      <c r="D2" t="s">
        <v>1334</v>
      </c>
      <c r="E2" t="s">
        <v>1336</v>
      </c>
      <c r="F2">
        <v>1</v>
      </c>
      <c r="G2">
        <v>9.2100000000000009</v>
      </c>
      <c r="H2" s="6">
        <f>G2*F2</f>
        <v>9.2100000000000009</v>
      </c>
      <c r="I2" t="s">
        <v>14</v>
      </c>
    </row>
    <row r="3" spans="1:10">
      <c r="A3" t="s">
        <v>1334</v>
      </c>
      <c r="B3" t="s">
        <v>1337</v>
      </c>
      <c r="C3" s="11" t="s">
        <v>12</v>
      </c>
      <c r="D3" t="s">
        <v>1334</v>
      </c>
      <c r="E3" t="s">
        <v>1338</v>
      </c>
      <c r="F3">
        <v>1</v>
      </c>
      <c r="G3" s="6">
        <v>49</v>
      </c>
      <c r="H3" s="6">
        <f>G3*F3</f>
        <v>49</v>
      </c>
      <c r="I3" t="s">
        <v>14</v>
      </c>
    </row>
    <row r="4" spans="1:10">
      <c r="A4" t="s">
        <v>1334</v>
      </c>
      <c r="B4" t="s">
        <v>679</v>
      </c>
      <c r="C4" s="11"/>
      <c r="D4" t="s">
        <v>12</v>
      </c>
      <c r="E4" t="s">
        <v>12</v>
      </c>
      <c r="F4" s="5" t="s">
        <v>12</v>
      </c>
      <c r="G4" s="6" t="s">
        <v>12</v>
      </c>
      <c r="H4" s="6">
        <v>2.91</v>
      </c>
      <c r="I4" t="s">
        <v>14</v>
      </c>
    </row>
    <row r="5" spans="1:10">
      <c r="H5" s="10">
        <f>SUM(H2:H4)</f>
        <v>61.120000000000005</v>
      </c>
      <c r="I5" s="28"/>
    </row>
    <row r="7" spans="1:10">
      <c r="A7" t="s">
        <v>551</v>
      </c>
      <c r="B7" t="s">
        <v>1339</v>
      </c>
      <c r="C7">
        <v>57197048384</v>
      </c>
      <c r="D7" t="s">
        <v>552</v>
      </c>
      <c r="E7" t="s">
        <v>1340</v>
      </c>
      <c r="F7">
        <v>2</v>
      </c>
      <c r="G7" s="6">
        <v>0.88</v>
      </c>
      <c r="H7" s="6">
        <f>G7*F7</f>
        <v>1.76</v>
      </c>
      <c r="I7" t="s">
        <v>14</v>
      </c>
    </row>
    <row r="8" spans="1:10">
      <c r="A8" t="s">
        <v>551</v>
      </c>
      <c r="B8" t="s">
        <v>496</v>
      </c>
      <c r="C8">
        <v>57197605914</v>
      </c>
      <c r="D8" t="s">
        <v>552</v>
      </c>
      <c r="E8" t="s">
        <v>452</v>
      </c>
      <c r="F8">
        <v>8</v>
      </c>
      <c r="G8" s="6">
        <v>1.88</v>
      </c>
      <c r="H8" s="6">
        <f>G8*F8</f>
        <v>15.04</v>
      </c>
      <c r="I8" t="s">
        <v>14</v>
      </c>
    </row>
    <row r="9" spans="1:10">
      <c r="A9" t="s">
        <v>551</v>
      </c>
      <c r="B9" t="s">
        <v>1341</v>
      </c>
      <c r="C9">
        <v>62356503703</v>
      </c>
      <c r="D9" t="s">
        <v>1342</v>
      </c>
      <c r="E9" t="s">
        <v>1343</v>
      </c>
      <c r="F9">
        <v>2</v>
      </c>
      <c r="G9" s="6">
        <v>2.97</v>
      </c>
      <c r="H9" s="6">
        <f>G9*F9</f>
        <v>5.94</v>
      </c>
      <c r="I9" t="s">
        <v>14</v>
      </c>
    </row>
    <row r="10" spans="1:10">
      <c r="A10" t="s">
        <v>551</v>
      </c>
      <c r="B10" t="s">
        <v>197</v>
      </c>
      <c r="D10" t="s">
        <v>551</v>
      </c>
      <c r="E10" t="s">
        <v>12</v>
      </c>
      <c r="F10">
        <v>1</v>
      </c>
      <c r="G10" s="6">
        <v>0.05</v>
      </c>
      <c r="H10" s="6">
        <f>G10*F10</f>
        <v>0.05</v>
      </c>
      <c r="I10" t="s">
        <v>14</v>
      </c>
    </row>
    <row r="11" spans="1:10">
      <c r="A11" t="s">
        <v>551</v>
      </c>
      <c r="B11" t="s">
        <v>23</v>
      </c>
      <c r="C11" s="11"/>
      <c r="D11" t="s">
        <v>12</v>
      </c>
      <c r="E11" t="s">
        <v>12</v>
      </c>
      <c r="F11" s="5">
        <v>0.05</v>
      </c>
      <c r="G11" s="6" t="s">
        <v>12</v>
      </c>
      <c r="H11" s="6">
        <v>0</v>
      </c>
      <c r="I11" t="s">
        <v>14</v>
      </c>
    </row>
    <row r="12" spans="1:10">
      <c r="A12" t="s">
        <v>551</v>
      </c>
      <c r="B12" t="s">
        <v>19</v>
      </c>
      <c r="C12" s="11"/>
      <c r="D12" t="s">
        <v>12</v>
      </c>
      <c r="E12" t="s">
        <v>12</v>
      </c>
      <c r="F12" s="5">
        <v>0.06</v>
      </c>
      <c r="G12" s="6" t="s">
        <v>12</v>
      </c>
      <c r="H12" s="6">
        <v>0</v>
      </c>
      <c r="I12" t="s">
        <v>14</v>
      </c>
    </row>
    <row r="13" spans="1:10">
      <c r="H13" s="10">
        <f>SUM(H7:H12)</f>
        <v>22.790000000000003</v>
      </c>
      <c r="I13" s="28"/>
    </row>
    <row r="14" spans="1:10">
      <c r="H14" s="10"/>
      <c r="I14" s="28"/>
    </row>
    <row r="15" spans="1:10">
      <c r="A15" t="s">
        <v>936</v>
      </c>
      <c r="B15" t="s">
        <v>1344</v>
      </c>
      <c r="F15">
        <v>1</v>
      </c>
      <c r="G15" s="6">
        <v>11.99</v>
      </c>
      <c r="H15" s="6">
        <f>G15*F15</f>
        <v>11.99</v>
      </c>
      <c r="I15" t="s">
        <v>14</v>
      </c>
    </row>
    <row r="16" spans="1:10">
      <c r="A16" t="s">
        <v>936</v>
      </c>
      <c r="B16" t="s">
        <v>197</v>
      </c>
      <c r="D16" t="s">
        <v>936</v>
      </c>
      <c r="E16" t="s">
        <v>12</v>
      </c>
      <c r="F16">
        <v>1</v>
      </c>
      <c r="G16" s="6">
        <v>0.05</v>
      </c>
      <c r="H16" s="6">
        <f>G16*F16</f>
        <v>0.05</v>
      </c>
      <c r="I16" t="s">
        <v>14</v>
      </c>
    </row>
    <row r="17" spans="1:9">
      <c r="A17" t="s">
        <v>936</v>
      </c>
      <c r="B17" t="s">
        <v>23</v>
      </c>
      <c r="C17" s="11"/>
      <c r="D17" t="s">
        <v>12</v>
      </c>
      <c r="E17" t="s">
        <v>12</v>
      </c>
      <c r="F17" s="5">
        <v>0.05</v>
      </c>
      <c r="G17" s="6" t="s">
        <v>12</v>
      </c>
      <c r="H17" s="6">
        <v>0.6</v>
      </c>
      <c r="I17" t="s">
        <v>14</v>
      </c>
    </row>
    <row r="18" spans="1:9">
      <c r="A18" t="s">
        <v>936</v>
      </c>
      <c r="B18" t="s">
        <v>19</v>
      </c>
      <c r="C18" s="11"/>
      <c r="D18" t="s">
        <v>12</v>
      </c>
      <c r="E18" t="s">
        <v>12</v>
      </c>
      <c r="F18" s="5">
        <v>0.06</v>
      </c>
      <c r="G18" s="6" t="s">
        <v>12</v>
      </c>
      <c r="H18" s="6">
        <v>0.72</v>
      </c>
      <c r="I18" t="s">
        <v>14</v>
      </c>
    </row>
    <row r="19" spans="1:9">
      <c r="H19" s="10">
        <f>SUM(H15:H18)</f>
        <v>13.360000000000001</v>
      </c>
      <c r="I19" s="28"/>
    </row>
    <row r="20" spans="1:9">
      <c r="H20" s="10"/>
      <c r="I20" s="28"/>
    </row>
    <row r="21" spans="1:9">
      <c r="A21" t="s">
        <v>1261</v>
      </c>
      <c r="B21" t="s">
        <v>1205</v>
      </c>
      <c r="C21" s="11" t="s">
        <v>1345</v>
      </c>
      <c r="D21" t="s">
        <v>12</v>
      </c>
      <c r="E21" t="s">
        <v>1263</v>
      </c>
      <c r="F21">
        <v>0.5</v>
      </c>
      <c r="G21" s="6">
        <v>2</v>
      </c>
      <c r="H21" s="6">
        <f>G21*F21</f>
        <v>1</v>
      </c>
      <c r="I21" t="s">
        <v>14</v>
      </c>
    </row>
    <row r="22" spans="1:9">
      <c r="H22" s="10">
        <f xml:space="preserve"> H21</f>
        <v>1</v>
      </c>
      <c r="I22" s="28"/>
    </row>
    <row r="23" spans="1:9">
      <c r="H23" s="10"/>
      <c r="I23" s="28"/>
    </row>
    <row r="24" spans="1:9">
      <c r="H24" s="7">
        <f xml:space="preserve"> H5 + H13 + H19 + H22</f>
        <v>98.27000000000001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31"/>
  <sheetViews>
    <sheetView workbookViewId="0">
      <pane ySplit="1" topLeftCell="A12" activePane="bottomLeft" state="frozen"/>
      <selection pane="bottomLeft" activeCell="A12" sqref="A12"/>
    </sheetView>
  </sheetViews>
  <sheetFormatPr defaultRowHeight="15"/>
  <cols>
    <col min="1" max="1" width="16" bestFit="1" customWidth="1"/>
    <col min="2" max="2" width="31" bestFit="1" customWidth="1"/>
    <col min="3" max="3" width="16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864</v>
      </c>
      <c r="B2" t="s">
        <v>1346</v>
      </c>
      <c r="C2" s="11">
        <v>667888150724</v>
      </c>
      <c r="D2" t="s">
        <v>873</v>
      </c>
      <c r="E2" t="s">
        <v>1347</v>
      </c>
      <c r="F2">
        <v>1</v>
      </c>
      <c r="G2" s="6">
        <v>4</v>
      </c>
      <c r="H2" s="6">
        <f>G2*F2</f>
        <v>4</v>
      </c>
      <c r="I2" t="s">
        <v>14</v>
      </c>
    </row>
    <row r="3" spans="1:10">
      <c r="A3" t="s">
        <v>864</v>
      </c>
      <c r="B3" t="s">
        <v>1348</v>
      </c>
      <c r="C3" s="11">
        <v>667888054930</v>
      </c>
      <c r="D3" t="s">
        <v>864</v>
      </c>
      <c r="E3" t="s">
        <v>981</v>
      </c>
      <c r="F3">
        <v>2</v>
      </c>
      <c r="G3" s="6">
        <v>3</v>
      </c>
      <c r="H3" s="6">
        <f>G3*F3</f>
        <v>6</v>
      </c>
      <c r="I3" t="s">
        <v>14</v>
      </c>
    </row>
    <row r="4" spans="1:10">
      <c r="A4" t="s">
        <v>864</v>
      </c>
      <c r="B4" t="s">
        <v>197</v>
      </c>
      <c r="D4" t="s">
        <v>864</v>
      </c>
      <c r="E4" t="s">
        <v>12</v>
      </c>
      <c r="F4">
        <v>1</v>
      </c>
      <c r="G4" s="6">
        <v>0.05</v>
      </c>
      <c r="H4" s="6">
        <f>G4*F4</f>
        <v>0.05</v>
      </c>
      <c r="I4" t="s">
        <v>14</v>
      </c>
    </row>
    <row r="5" spans="1:10">
      <c r="A5" t="s">
        <v>864</v>
      </c>
      <c r="B5" t="s">
        <v>23</v>
      </c>
      <c r="C5" s="11"/>
      <c r="D5" t="s">
        <v>12</v>
      </c>
      <c r="E5" t="s">
        <v>12</v>
      </c>
      <c r="F5" s="5">
        <v>0.05</v>
      </c>
      <c r="G5" s="6" t="s">
        <v>12</v>
      </c>
      <c r="H5" s="6">
        <v>0.5</v>
      </c>
      <c r="I5" t="s">
        <v>14</v>
      </c>
    </row>
    <row r="6" spans="1:10">
      <c r="A6" t="s">
        <v>864</v>
      </c>
      <c r="B6" t="s">
        <v>19</v>
      </c>
      <c r="C6" s="11"/>
      <c r="D6" t="s">
        <v>12</v>
      </c>
      <c r="E6" t="s">
        <v>12</v>
      </c>
      <c r="F6" s="5">
        <v>0.06</v>
      </c>
      <c r="G6" s="6" t="s">
        <v>12</v>
      </c>
      <c r="H6" s="6">
        <v>0.6</v>
      </c>
      <c r="I6" t="s">
        <v>14</v>
      </c>
    </row>
    <row r="7" spans="1:10">
      <c r="H7" s="10">
        <f>SUM(H2:H6)</f>
        <v>11.15</v>
      </c>
      <c r="I7" s="28"/>
    </row>
    <row r="8" spans="1:10">
      <c r="H8" s="10"/>
      <c r="I8" s="28"/>
    </row>
    <row r="9" spans="1:10">
      <c r="A9" t="s">
        <v>110</v>
      </c>
      <c r="B9" t="s">
        <v>1349</v>
      </c>
      <c r="C9" s="11">
        <v>461122</v>
      </c>
      <c r="D9" t="s">
        <v>12</v>
      </c>
      <c r="E9" t="s">
        <v>981</v>
      </c>
      <c r="F9">
        <v>1</v>
      </c>
      <c r="G9" s="6">
        <v>8.49</v>
      </c>
      <c r="H9" s="6">
        <f>G9*F9</f>
        <v>8.49</v>
      </c>
      <c r="I9" t="s">
        <v>14</v>
      </c>
    </row>
    <row r="10" spans="1:10">
      <c r="A10" t="s">
        <v>110</v>
      </c>
      <c r="B10" t="s">
        <v>1350</v>
      </c>
      <c r="C10" s="11">
        <v>455138</v>
      </c>
      <c r="D10" t="s">
        <v>12</v>
      </c>
      <c r="E10" t="s">
        <v>1110</v>
      </c>
      <c r="F10">
        <v>1</v>
      </c>
      <c r="G10" s="6">
        <v>8.99</v>
      </c>
      <c r="H10" s="6">
        <f>G10*F10</f>
        <v>8.99</v>
      </c>
      <c r="I10" t="s">
        <v>14</v>
      </c>
    </row>
    <row r="11" spans="1:10">
      <c r="A11" t="s">
        <v>110</v>
      </c>
      <c r="B11" t="s">
        <v>1350</v>
      </c>
      <c r="C11" s="11">
        <v>455114</v>
      </c>
      <c r="D11" t="s">
        <v>12</v>
      </c>
      <c r="E11" t="s">
        <v>1110</v>
      </c>
      <c r="F11">
        <v>1</v>
      </c>
      <c r="G11" s="6">
        <v>7.99</v>
      </c>
      <c r="H11" s="6">
        <f>G11*F11</f>
        <v>7.99</v>
      </c>
      <c r="I11" t="s">
        <v>14</v>
      </c>
    </row>
    <row r="12" spans="1:10">
      <c r="A12" t="s">
        <v>110</v>
      </c>
      <c r="B12" t="s">
        <v>23</v>
      </c>
      <c r="C12" s="11"/>
      <c r="D12" t="s">
        <v>12</v>
      </c>
      <c r="E12" t="s">
        <v>12</v>
      </c>
      <c r="F12" s="5">
        <v>0.05</v>
      </c>
      <c r="G12" s="6" t="s">
        <v>12</v>
      </c>
      <c r="H12" s="6">
        <v>1.27</v>
      </c>
      <c r="I12" t="s">
        <v>14</v>
      </c>
    </row>
    <row r="13" spans="1:10">
      <c r="H13" s="10">
        <f>SUM(H9:H12)</f>
        <v>26.74</v>
      </c>
      <c r="I13" s="28"/>
    </row>
    <row r="14" spans="1:10">
      <c r="H14" s="10"/>
      <c r="I14" s="28"/>
    </row>
    <row r="15" spans="1:10">
      <c r="A15" t="s">
        <v>24</v>
      </c>
      <c r="B15" t="s">
        <v>931</v>
      </c>
      <c r="C15" s="11">
        <v>64420355010</v>
      </c>
      <c r="D15" t="s">
        <v>802</v>
      </c>
      <c r="E15" t="s">
        <v>384</v>
      </c>
      <c r="F15">
        <v>2</v>
      </c>
      <c r="G15" s="6">
        <f xml:space="preserve"> 4.97 + 0.05 + 0.25</f>
        <v>5.27</v>
      </c>
      <c r="H15" s="6">
        <f>G15*F15</f>
        <v>10.54</v>
      </c>
      <c r="I15" t="s">
        <v>14</v>
      </c>
    </row>
    <row r="16" spans="1:10">
      <c r="A16" t="s">
        <v>24</v>
      </c>
      <c r="B16" t="s">
        <v>1351</v>
      </c>
      <c r="C16" s="11">
        <v>882859521215</v>
      </c>
      <c r="D16" t="s">
        <v>924</v>
      </c>
      <c r="E16" s="13">
        <v>14</v>
      </c>
      <c r="F16">
        <v>1</v>
      </c>
      <c r="G16" s="6">
        <v>19.97</v>
      </c>
      <c r="H16" s="6">
        <f>G16*F16</f>
        <v>19.97</v>
      </c>
      <c r="I16" t="s">
        <v>14</v>
      </c>
    </row>
    <row r="17" spans="1:9">
      <c r="A17" t="s">
        <v>24</v>
      </c>
      <c r="B17" t="s">
        <v>197</v>
      </c>
      <c r="D17" t="s">
        <v>24</v>
      </c>
      <c r="E17" t="s">
        <v>12</v>
      </c>
      <c r="F17">
        <v>1</v>
      </c>
      <c r="G17" s="6">
        <v>0.05</v>
      </c>
      <c r="H17" s="6">
        <f>G17*F17</f>
        <v>0.05</v>
      </c>
      <c r="I17" t="s">
        <v>14</v>
      </c>
    </row>
    <row r="18" spans="1:9">
      <c r="A18" t="s">
        <v>24</v>
      </c>
      <c r="B18" t="s">
        <v>23</v>
      </c>
      <c r="C18" s="11"/>
      <c r="D18" t="s">
        <v>12</v>
      </c>
      <c r="E18" t="s">
        <v>12</v>
      </c>
      <c r="F18" s="5">
        <v>0.05</v>
      </c>
      <c r="G18" s="6" t="s">
        <v>12</v>
      </c>
      <c r="H18" s="6">
        <v>1</v>
      </c>
      <c r="I18" t="s">
        <v>14</v>
      </c>
    </row>
    <row r="19" spans="1:9">
      <c r="A19" t="s">
        <v>24</v>
      </c>
      <c r="B19" t="s">
        <v>19</v>
      </c>
      <c r="C19" s="11"/>
      <c r="D19" t="s">
        <v>12</v>
      </c>
      <c r="E19" t="s">
        <v>12</v>
      </c>
      <c r="F19" s="5">
        <v>0.06</v>
      </c>
      <c r="G19" s="6" t="s">
        <v>12</v>
      </c>
      <c r="H19" s="6">
        <v>1.2</v>
      </c>
      <c r="I19" t="s">
        <v>14</v>
      </c>
    </row>
    <row r="20" spans="1:9">
      <c r="H20" s="10">
        <f>SUM(H15:H19)</f>
        <v>32.76</v>
      </c>
      <c r="I20" s="28"/>
    </row>
    <row r="21" spans="1:9">
      <c r="H21" s="10"/>
      <c r="I21" s="28"/>
    </row>
    <row r="22" spans="1:9">
      <c r="A22" t="s">
        <v>1352</v>
      </c>
      <c r="B22" t="s">
        <v>1353</v>
      </c>
      <c r="C22" s="11">
        <v>404223014002</v>
      </c>
      <c r="D22" t="s">
        <v>1352</v>
      </c>
      <c r="E22" t="s">
        <v>179</v>
      </c>
      <c r="F22">
        <v>1</v>
      </c>
      <c r="G22" s="6">
        <v>14.97</v>
      </c>
      <c r="H22" s="6">
        <f>G22*F22</f>
        <v>14.97</v>
      </c>
      <c r="I22" t="s">
        <v>14</v>
      </c>
    </row>
    <row r="23" spans="1:9">
      <c r="A23" t="s">
        <v>1352</v>
      </c>
      <c r="B23" t="s">
        <v>1353</v>
      </c>
      <c r="C23" s="11">
        <v>404213028941</v>
      </c>
      <c r="D23" t="s">
        <v>1352</v>
      </c>
      <c r="E23" t="s">
        <v>179</v>
      </c>
      <c r="F23">
        <v>1</v>
      </c>
      <c r="G23" s="6">
        <v>14.97</v>
      </c>
      <c r="H23" s="6">
        <f>G23*F23</f>
        <v>14.97</v>
      </c>
      <c r="I23" t="s">
        <v>14</v>
      </c>
    </row>
    <row r="24" spans="1:9">
      <c r="A24" t="s">
        <v>1352</v>
      </c>
      <c r="B24" t="s">
        <v>23</v>
      </c>
      <c r="C24" s="11"/>
      <c r="D24" t="s">
        <v>12</v>
      </c>
      <c r="E24" t="s">
        <v>12</v>
      </c>
      <c r="F24" s="5">
        <v>0.05</v>
      </c>
      <c r="G24" s="6" t="s">
        <v>12</v>
      </c>
      <c r="H24" s="6">
        <v>1.5</v>
      </c>
      <c r="I24" t="s">
        <v>14</v>
      </c>
    </row>
    <row r="25" spans="1:9">
      <c r="A25" t="s">
        <v>1352</v>
      </c>
      <c r="B25" t="s">
        <v>19</v>
      </c>
      <c r="C25" s="11"/>
      <c r="D25" t="s">
        <v>12</v>
      </c>
      <c r="E25" t="s">
        <v>12</v>
      </c>
      <c r="F25" s="5">
        <v>0.06</v>
      </c>
      <c r="G25" s="6" t="s">
        <v>12</v>
      </c>
      <c r="H25" s="6">
        <v>1.8</v>
      </c>
      <c r="I25" t="s">
        <v>14</v>
      </c>
    </row>
    <row r="26" spans="1:9">
      <c r="H26" s="10">
        <f>SUM(H22:H25)</f>
        <v>33.24</v>
      </c>
      <c r="I26" s="28"/>
    </row>
    <row r="27" spans="1:9">
      <c r="H27" s="10"/>
      <c r="I27" s="28"/>
    </row>
    <row r="28" spans="1:9">
      <c r="A28" t="s">
        <v>1204</v>
      </c>
      <c r="B28" t="s">
        <v>1205</v>
      </c>
      <c r="C28" s="11">
        <v>114042</v>
      </c>
      <c r="D28" t="s">
        <v>1204</v>
      </c>
      <c r="E28" t="s">
        <v>1206</v>
      </c>
      <c r="F28">
        <v>1</v>
      </c>
      <c r="G28" s="6">
        <v>5</v>
      </c>
      <c r="H28" s="6">
        <f>G28*F28</f>
        <v>5</v>
      </c>
      <c r="I28" t="s">
        <v>14</v>
      </c>
    </row>
    <row r="29" spans="1:9">
      <c r="H29" s="10">
        <f xml:space="preserve"> H28</f>
        <v>5</v>
      </c>
      <c r="I29" s="28"/>
    </row>
    <row r="30" spans="1:9">
      <c r="H30" s="10"/>
      <c r="I30" s="28"/>
    </row>
    <row r="31" spans="1:9">
      <c r="H31" s="7">
        <f xml:space="preserve"> H7 + H13 + H20 + H26 + H29</f>
        <v>108.89000000000001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6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1354</v>
      </c>
      <c r="B2" t="s">
        <v>1355</v>
      </c>
      <c r="C2" s="11" t="s">
        <v>12</v>
      </c>
      <c r="D2" t="s">
        <v>1354</v>
      </c>
      <c r="E2" t="s">
        <v>12</v>
      </c>
      <c r="F2">
        <v>1</v>
      </c>
      <c r="G2" s="6">
        <v>9.99</v>
      </c>
      <c r="H2" s="6">
        <f>G2*F2</f>
        <v>9.99</v>
      </c>
      <c r="I2" t="s">
        <v>14</v>
      </c>
    </row>
    <row r="3" spans="1:10">
      <c r="A3" t="s">
        <v>1354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0.5</v>
      </c>
      <c r="I3" t="s">
        <v>14</v>
      </c>
    </row>
    <row r="4" spans="1:10">
      <c r="A4" t="s">
        <v>1354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0.6</v>
      </c>
      <c r="I4" t="s">
        <v>14</v>
      </c>
    </row>
    <row r="5" spans="1:10">
      <c r="H5" s="10">
        <f>SUM(H2:H4)</f>
        <v>11.09</v>
      </c>
      <c r="I5" s="28"/>
    </row>
    <row r="6" spans="1:10">
      <c r="H6" s="10"/>
      <c r="I6" s="28"/>
    </row>
    <row r="7" spans="1:10">
      <c r="A7" t="s">
        <v>1354</v>
      </c>
      <c r="B7" t="s">
        <v>1356</v>
      </c>
      <c r="C7" s="11">
        <v>113339</v>
      </c>
      <c r="D7" t="s">
        <v>1357</v>
      </c>
      <c r="E7" t="s">
        <v>12</v>
      </c>
      <c r="F7">
        <v>1</v>
      </c>
      <c r="G7" s="6">
        <v>139.99</v>
      </c>
      <c r="H7" s="6">
        <f>G7*F7</f>
        <v>139.99</v>
      </c>
      <c r="I7" t="s">
        <v>14</v>
      </c>
    </row>
    <row r="8" spans="1:10">
      <c r="A8" t="s">
        <v>1354</v>
      </c>
      <c r="B8" t="s">
        <v>23</v>
      </c>
      <c r="C8" s="11"/>
      <c r="D8" t="s">
        <v>12</v>
      </c>
      <c r="E8" t="s">
        <v>12</v>
      </c>
      <c r="F8" s="5">
        <v>0.05</v>
      </c>
      <c r="G8" s="6" t="s">
        <v>12</v>
      </c>
      <c r="H8" s="6">
        <v>7</v>
      </c>
      <c r="I8" t="s">
        <v>14</v>
      </c>
    </row>
    <row r="9" spans="1:10">
      <c r="A9" t="s">
        <v>1354</v>
      </c>
      <c r="B9" t="s">
        <v>19</v>
      </c>
      <c r="C9" s="11"/>
      <c r="D9" t="s">
        <v>12</v>
      </c>
      <c r="E9" t="s">
        <v>12</v>
      </c>
      <c r="F9" s="5">
        <v>0.06</v>
      </c>
      <c r="G9" s="6" t="s">
        <v>12</v>
      </c>
      <c r="H9" s="6">
        <v>8.4</v>
      </c>
      <c r="I9" t="s">
        <v>14</v>
      </c>
    </row>
    <row r="10" spans="1:10">
      <c r="H10" s="10">
        <f>SUM(H6:H9)</f>
        <v>155.39000000000001</v>
      </c>
      <c r="I10" s="28"/>
    </row>
    <row r="11" spans="1:10">
      <c r="H11" s="10"/>
      <c r="I11" s="28"/>
    </row>
    <row r="12" spans="1:10">
      <c r="A12" t="s">
        <v>1204</v>
      </c>
      <c r="B12" t="s">
        <v>1205</v>
      </c>
      <c r="C12" s="11">
        <v>114055</v>
      </c>
      <c r="D12" t="s">
        <v>1204</v>
      </c>
      <c r="E12" t="s">
        <v>1206</v>
      </c>
      <c r="F12">
        <v>1</v>
      </c>
      <c r="G12" s="6">
        <v>5</v>
      </c>
      <c r="H12" s="6">
        <f>G12*F12</f>
        <v>5</v>
      </c>
      <c r="I12" t="s">
        <v>14</v>
      </c>
    </row>
    <row r="13" spans="1:10">
      <c r="H13" s="10">
        <f xml:space="preserve"> H12</f>
        <v>5</v>
      </c>
      <c r="I13" s="28"/>
    </row>
    <row r="14" spans="1:10">
      <c r="H14" s="10"/>
      <c r="I14" s="28"/>
    </row>
    <row r="15" spans="1:10">
      <c r="H15" s="7">
        <f xml:space="preserve"> H5 + H10 + H13</f>
        <v>171.48000000000002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52"/>
  <sheetViews>
    <sheetView workbookViewId="0">
      <pane ySplit="1" topLeftCell="A34" activePane="bottomLeft" state="frozen"/>
      <selection pane="bottomLeft" activeCell="A34" sqref="A34:XFD34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639</v>
      </c>
      <c r="B2" t="s">
        <v>1102</v>
      </c>
      <c r="C2" s="11" t="s">
        <v>12</v>
      </c>
      <c r="D2" t="s">
        <v>639</v>
      </c>
      <c r="E2" t="s">
        <v>793</v>
      </c>
      <c r="F2">
        <v>1</v>
      </c>
      <c r="G2" s="6">
        <v>2.99</v>
      </c>
      <c r="H2" s="6">
        <f>G2*F2</f>
        <v>2.99</v>
      </c>
      <c r="I2" t="s">
        <v>14</v>
      </c>
    </row>
    <row r="3" spans="1:10">
      <c r="A3" t="s">
        <v>639</v>
      </c>
      <c r="B3" t="s">
        <v>644</v>
      </c>
      <c r="C3" s="11" t="s">
        <v>12</v>
      </c>
      <c r="D3" t="s">
        <v>639</v>
      </c>
      <c r="E3" t="s">
        <v>645</v>
      </c>
      <c r="F3">
        <v>2</v>
      </c>
      <c r="G3" s="6">
        <v>10.69</v>
      </c>
      <c r="H3" s="6">
        <f>G3*F3</f>
        <v>21.38</v>
      </c>
      <c r="I3" t="s">
        <v>14</v>
      </c>
    </row>
    <row r="4" spans="1:10">
      <c r="A4" t="s">
        <v>639</v>
      </c>
      <c r="B4" t="s">
        <v>1103</v>
      </c>
      <c r="C4" s="11" t="s">
        <v>12</v>
      </c>
      <c r="D4" t="s">
        <v>639</v>
      </c>
      <c r="E4" t="s">
        <v>1104</v>
      </c>
      <c r="F4">
        <v>1</v>
      </c>
      <c r="G4" s="6">
        <v>4.09</v>
      </c>
      <c r="H4" s="6">
        <f>G4*F4</f>
        <v>4.09</v>
      </c>
      <c r="I4" t="s">
        <v>14</v>
      </c>
    </row>
    <row r="5" spans="1:10">
      <c r="A5" t="s">
        <v>639</v>
      </c>
      <c r="B5" t="s">
        <v>1265</v>
      </c>
      <c r="C5" s="11" t="s">
        <v>12</v>
      </c>
      <c r="D5" t="s">
        <v>639</v>
      </c>
      <c r="E5" t="s">
        <v>354</v>
      </c>
      <c r="F5">
        <v>1</v>
      </c>
      <c r="G5" s="6">
        <v>0.2</v>
      </c>
      <c r="H5" s="6">
        <f>G5*F5</f>
        <v>0.2</v>
      </c>
      <c r="I5" t="s">
        <v>14</v>
      </c>
    </row>
    <row r="6" spans="1:10">
      <c r="A6" t="s">
        <v>639</v>
      </c>
      <c r="B6" t="s">
        <v>23</v>
      </c>
      <c r="C6" s="11"/>
      <c r="D6" t="s">
        <v>12</v>
      </c>
      <c r="E6" t="s">
        <v>12</v>
      </c>
      <c r="F6" s="5">
        <v>0.05</v>
      </c>
      <c r="G6" s="6" t="s">
        <v>12</v>
      </c>
      <c r="H6" s="6">
        <v>1.43</v>
      </c>
      <c r="I6" t="s">
        <v>14</v>
      </c>
    </row>
    <row r="7" spans="1:10">
      <c r="A7" t="s">
        <v>639</v>
      </c>
      <c r="B7" t="s">
        <v>19</v>
      </c>
      <c r="C7" s="11"/>
      <c r="D7" t="s">
        <v>12</v>
      </c>
      <c r="E7" t="s">
        <v>12</v>
      </c>
      <c r="F7" s="5">
        <v>0.06</v>
      </c>
      <c r="G7" s="6" t="s">
        <v>12</v>
      </c>
      <c r="H7" s="6">
        <v>1.72</v>
      </c>
      <c r="I7" t="s">
        <v>14</v>
      </c>
    </row>
    <row r="8" spans="1:10">
      <c r="H8" s="10">
        <f>SUM(H2:H7)</f>
        <v>31.809999999999995</v>
      </c>
      <c r="I8" s="28"/>
    </row>
    <row r="9" spans="1:10">
      <c r="H9" s="10"/>
      <c r="I9" s="28"/>
    </row>
    <row r="10" spans="1:10">
      <c r="A10" t="s">
        <v>675</v>
      </c>
      <c r="B10" t="s">
        <v>1181</v>
      </c>
      <c r="C10" s="11">
        <v>74434</v>
      </c>
      <c r="D10" t="s">
        <v>675</v>
      </c>
      <c r="E10" t="s">
        <v>1358</v>
      </c>
      <c r="F10">
        <v>41.93</v>
      </c>
      <c r="G10" s="6">
        <v>1.0489999999999999</v>
      </c>
      <c r="H10" s="6">
        <f>G10*F10</f>
        <v>43.984569999999998</v>
      </c>
      <c r="I10" t="s">
        <v>14</v>
      </c>
    </row>
    <row r="11" spans="1:10">
      <c r="H11" s="10">
        <f xml:space="preserve"> H10</f>
        <v>43.984569999999998</v>
      </c>
      <c r="I11" s="28"/>
    </row>
    <row r="12" spans="1:10">
      <c r="H12" s="10"/>
      <c r="I12" s="28"/>
    </row>
    <row r="13" spans="1:10">
      <c r="A13" t="s">
        <v>675</v>
      </c>
      <c r="B13" t="s">
        <v>1359</v>
      </c>
      <c r="C13" s="11">
        <v>694265810377</v>
      </c>
      <c r="D13" t="s">
        <v>1360</v>
      </c>
      <c r="E13" t="s">
        <v>981</v>
      </c>
      <c r="F13">
        <v>6</v>
      </c>
      <c r="G13">
        <v>16.989999999999998</v>
      </c>
      <c r="H13" s="6">
        <f t="shared" ref="H13:H23" si="0">G13*F13</f>
        <v>101.94</v>
      </c>
      <c r="I13" t="s">
        <v>14</v>
      </c>
    </row>
    <row r="14" spans="1:10">
      <c r="A14" t="s">
        <v>675</v>
      </c>
      <c r="B14" t="s">
        <v>266</v>
      </c>
      <c r="C14" s="11">
        <v>796638670015</v>
      </c>
      <c r="D14" t="s">
        <v>935</v>
      </c>
      <c r="E14" t="s">
        <v>1361</v>
      </c>
      <c r="F14">
        <v>1</v>
      </c>
      <c r="G14" s="6">
        <v>5.49</v>
      </c>
      <c r="H14" s="6">
        <f t="shared" si="0"/>
        <v>5.49</v>
      </c>
      <c r="I14" t="s">
        <v>14</v>
      </c>
    </row>
    <row r="15" spans="1:10">
      <c r="A15" t="s">
        <v>675</v>
      </c>
      <c r="B15" t="s">
        <v>136</v>
      </c>
      <c r="C15" s="11">
        <v>812049006604</v>
      </c>
      <c r="D15" t="s">
        <v>1362</v>
      </c>
      <c r="E15" t="s">
        <v>478</v>
      </c>
      <c r="F15">
        <v>1</v>
      </c>
      <c r="G15" s="6">
        <v>6.99</v>
      </c>
      <c r="H15" s="6">
        <f t="shared" si="0"/>
        <v>6.99</v>
      </c>
      <c r="I15" t="s">
        <v>14</v>
      </c>
    </row>
    <row r="16" spans="1:10">
      <c r="A16" t="s">
        <v>675</v>
      </c>
      <c r="B16" t="s">
        <v>514</v>
      </c>
      <c r="C16" s="11">
        <v>661509000702</v>
      </c>
      <c r="D16" t="s">
        <v>691</v>
      </c>
      <c r="E16" t="s">
        <v>420</v>
      </c>
      <c r="F16">
        <v>1</v>
      </c>
      <c r="G16" s="6">
        <v>4.49</v>
      </c>
      <c r="H16" s="6">
        <f t="shared" si="0"/>
        <v>4.49</v>
      </c>
      <c r="I16" t="s">
        <v>14</v>
      </c>
    </row>
    <row r="17" spans="1:9">
      <c r="A17" t="s">
        <v>675</v>
      </c>
      <c r="B17" t="s">
        <v>268</v>
      </c>
      <c r="C17" s="11">
        <v>717524611109</v>
      </c>
      <c r="D17" t="s">
        <v>978</v>
      </c>
      <c r="E17" t="s">
        <v>420</v>
      </c>
      <c r="F17">
        <v>2</v>
      </c>
      <c r="G17" s="6">
        <v>1.99</v>
      </c>
      <c r="H17" s="6">
        <f t="shared" si="0"/>
        <v>3.98</v>
      </c>
      <c r="I17" t="s">
        <v>14</v>
      </c>
    </row>
    <row r="18" spans="1:9">
      <c r="A18" t="s">
        <v>675</v>
      </c>
      <c r="B18" t="s">
        <v>464</v>
      </c>
      <c r="C18" s="11">
        <v>798638634000</v>
      </c>
      <c r="D18" t="s">
        <v>935</v>
      </c>
      <c r="E18" t="s">
        <v>1361</v>
      </c>
      <c r="F18">
        <v>1</v>
      </c>
      <c r="G18" s="6">
        <v>4.99</v>
      </c>
      <c r="H18" s="6">
        <f t="shared" si="0"/>
        <v>4.99</v>
      </c>
      <c r="I18" t="s">
        <v>14</v>
      </c>
    </row>
    <row r="19" spans="1:9">
      <c r="A19" t="s">
        <v>675</v>
      </c>
      <c r="B19" t="s">
        <v>142</v>
      </c>
      <c r="C19" s="11">
        <v>64701077457</v>
      </c>
      <c r="D19" t="s">
        <v>1363</v>
      </c>
      <c r="E19" t="s">
        <v>420</v>
      </c>
      <c r="F19">
        <v>1</v>
      </c>
      <c r="G19" s="6">
        <v>6.99</v>
      </c>
      <c r="H19" s="6">
        <f t="shared" si="0"/>
        <v>6.99</v>
      </c>
      <c r="I19" t="s">
        <v>14</v>
      </c>
    </row>
    <row r="20" spans="1:9">
      <c r="A20" t="s">
        <v>675</v>
      </c>
      <c r="B20" t="s">
        <v>380</v>
      </c>
      <c r="C20" s="11">
        <v>55771369890</v>
      </c>
      <c r="D20" t="s">
        <v>819</v>
      </c>
      <c r="E20" t="s">
        <v>1364</v>
      </c>
      <c r="F20">
        <v>2</v>
      </c>
      <c r="G20" s="6">
        <v>4.79</v>
      </c>
      <c r="H20" s="6">
        <f t="shared" si="0"/>
        <v>9.58</v>
      </c>
      <c r="I20" t="s">
        <v>14</v>
      </c>
    </row>
    <row r="21" spans="1:9">
      <c r="A21" t="s">
        <v>675</v>
      </c>
      <c r="B21" t="s">
        <v>945</v>
      </c>
      <c r="C21">
        <v>61328617585</v>
      </c>
      <c r="D21" t="s">
        <v>1365</v>
      </c>
      <c r="E21" t="s">
        <v>1366</v>
      </c>
      <c r="F21">
        <v>1</v>
      </c>
      <c r="G21" s="6">
        <v>11.99</v>
      </c>
      <c r="H21" s="6">
        <f t="shared" si="0"/>
        <v>11.99</v>
      </c>
      <c r="I21" t="s">
        <v>14</v>
      </c>
    </row>
    <row r="22" spans="1:9">
      <c r="A22" t="s">
        <v>675</v>
      </c>
      <c r="B22" t="s">
        <v>1367</v>
      </c>
      <c r="C22">
        <v>60410026670</v>
      </c>
      <c r="D22" t="s">
        <v>1368</v>
      </c>
      <c r="E22" t="s">
        <v>1369</v>
      </c>
      <c r="F22">
        <v>1</v>
      </c>
      <c r="G22" s="6">
        <v>4.99</v>
      </c>
      <c r="H22" s="6">
        <f t="shared" si="0"/>
        <v>4.99</v>
      </c>
      <c r="I22" t="s">
        <v>14</v>
      </c>
    </row>
    <row r="23" spans="1:9">
      <c r="A23" t="s">
        <v>675</v>
      </c>
      <c r="B23" t="s">
        <v>1370</v>
      </c>
      <c r="C23">
        <v>69409103668</v>
      </c>
      <c r="D23" t="s">
        <v>1371</v>
      </c>
      <c r="E23" t="s">
        <v>1372</v>
      </c>
      <c r="F23">
        <v>1</v>
      </c>
      <c r="G23" s="6">
        <v>16.989999999999998</v>
      </c>
      <c r="H23" s="6">
        <f t="shared" si="0"/>
        <v>16.989999999999998</v>
      </c>
      <c r="I23" t="s">
        <v>14</v>
      </c>
    </row>
    <row r="24" spans="1:9">
      <c r="A24" t="s">
        <v>675</v>
      </c>
      <c r="B24" t="s">
        <v>679</v>
      </c>
      <c r="C24" s="11"/>
      <c r="D24" t="s">
        <v>12</v>
      </c>
      <c r="E24" t="s">
        <v>12</v>
      </c>
      <c r="F24" s="5" t="s">
        <v>12</v>
      </c>
      <c r="G24" s="6" t="s">
        <v>12</v>
      </c>
      <c r="H24" s="6">
        <v>14.95</v>
      </c>
      <c r="I24" t="s">
        <v>14</v>
      </c>
    </row>
    <row r="25" spans="1:9">
      <c r="H25" s="10">
        <f>SUM(H13:H24)</f>
        <v>193.37</v>
      </c>
      <c r="I25" s="28"/>
    </row>
    <row r="27" spans="1:9">
      <c r="A27" t="s">
        <v>24</v>
      </c>
      <c r="B27" t="s">
        <v>1373</v>
      </c>
      <c r="C27" s="11">
        <v>8002734100584</v>
      </c>
      <c r="D27" t="s">
        <v>1374</v>
      </c>
      <c r="E27" t="s">
        <v>1375</v>
      </c>
      <c r="F27">
        <v>1</v>
      </c>
      <c r="G27" s="6">
        <v>8.77</v>
      </c>
      <c r="H27" s="6">
        <f>G27*F27</f>
        <v>8.77</v>
      </c>
      <c r="I27" t="s">
        <v>14</v>
      </c>
    </row>
    <row r="28" spans="1:9">
      <c r="A28" t="s">
        <v>24</v>
      </c>
      <c r="B28" t="s">
        <v>633</v>
      </c>
      <c r="C28" s="11">
        <v>69052495233</v>
      </c>
      <c r="D28" t="s">
        <v>93</v>
      </c>
      <c r="E28" t="s">
        <v>667</v>
      </c>
      <c r="F28">
        <v>1</v>
      </c>
      <c r="G28" s="6">
        <v>16.97</v>
      </c>
      <c r="H28" s="6">
        <f t="shared" ref="H28:H42" si="1">G28*F28</f>
        <v>16.97</v>
      </c>
      <c r="I28" t="s">
        <v>14</v>
      </c>
    </row>
    <row r="29" spans="1:9">
      <c r="A29" t="s">
        <v>24</v>
      </c>
      <c r="B29" t="s">
        <v>634</v>
      </c>
      <c r="C29" s="11">
        <v>69052495257</v>
      </c>
      <c r="D29" t="s">
        <v>93</v>
      </c>
      <c r="E29" t="s">
        <v>667</v>
      </c>
      <c r="F29">
        <v>1</v>
      </c>
      <c r="G29" s="6">
        <v>16.97</v>
      </c>
      <c r="H29" s="6">
        <f t="shared" si="1"/>
        <v>16.97</v>
      </c>
      <c r="I29" t="s">
        <v>14</v>
      </c>
    </row>
    <row r="30" spans="1:9">
      <c r="A30" t="s">
        <v>24</v>
      </c>
      <c r="B30" t="s">
        <v>251</v>
      </c>
      <c r="C30" s="11">
        <v>6744900</v>
      </c>
      <c r="D30" t="s">
        <v>498</v>
      </c>
      <c r="E30" t="s">
        <v>384</v>
      </c>
      <c r="F30">
        <v>1</v>
      </c>
      <c r="G30" s="6">
        <f xml:space="preserve"> 1.97 + 0.08 + 0.25</f>
        <v>2.2999999999999998</v>
      </c>
      <c r="H30" s="6">
        <f t="shared" si="1"/>
        <v>2.2999999999999998</v>
      </c>
      <c r="I30" t="s">
        <v>14</v>
      </c>
    </row>
    <row r="31" spans="1:9">
      <c r="A31" t="s">
        <v>24</v>
      </c>
      <c r="B31" t="s">
        <v>251</v>
      </c>
      <c r="C31" s="11">
        <v>6750600</v>
      </c>
      <c r="D31" t="s">
        <v>1229</v>
      </c>
      <c r="E31" t="s">
        <v>384</v>
      </c>
      <c r="F31">
        <v>1</v>
      </c>
      <c r="G31" s="6">
        <f xml:space="preserve"> 1.97 + 0.08 + 0.25</f>
        <v>2.2999999999999998</v>
      </c>
      <c r="H31" s="6">
        <f t="shared" si="1"/>
        <v>2.2999999999999998</v>
      </c>
      <c r="I31" t="s">
        <v>14</v>
      </c>
    </row>
    <row r="32" spans="1:9">
      <c r="A32" t="s">
        <v>24</v>
      </c>
      <c r="B32" t="s">
        <v>251</v>
      </c>
      <c r="C32" s="11">
        <v>6742708</v>
      </c>
      <c r="D32" t="s">
        <v>385</v>
      </c>
      <c r="E32" t="s">
        <v>384</v>
      </c>
      <c r="F32">
        <v>2</v>
      </c>
      <c r="G32" s="6">
        <f xml:space="preserve"> 1.97 + 0.08 + 0.25</f>
        <v>2.2999999999999998</v>
      </c>
      <c r="H32" s="6">
        <f t="shared" si="1"/>
        <v>4.5999999999999996</v>
      </c>
      <c r="I32" t="s">
        <v>14</v>
      </c>
    </row>
    <row r="33" spans="1:9">
      <c r="A33" t="s">
        <v>24</v>
      </c>
      <c r="B33" t="s">
        <v>1376</v>
      </c>
      <c r="C33" s="11">
        <v>628915084542</v>
      </c>
      <c r="D33" t="s">
        <v>128</v>
      </c>
      <c r="E33" t="s">
        <v>1377</v>
      </c>
      <c r="F33">
        <v>1</v>
      </c>
      <c r="G33">
        <v>4.46</v>
      </c>
      <c r="H33" s="6">
        <f t="shared" si="1"/>
        <v>4.46</v>
      </c>
      <c r="I33" t="s">
        <v>14</v>
      </c>
    </row>
    <row r="34" spans="1:9">
      <c r="A34" t="s">
        <v>24</v>
      </c>
      <c r="B34" t="s">
        <v>298</v>
      </c>
      <c r="C34" s="11">
        <v>628915380415</v>
      </c>
      <c r="D34" t="s">
        <v>128</v>
      </c>
      <c r="E34" t="s">
        <v>299</v>
      </c>
      <c r="F34">
        <v>1</v>
      </c>
      <c r="G34" s="6">
        <v>3.47</v>
      </c>
      <c r="H34" s="6">
        <f t="shared" si="1"/>
        <v>3.47</v>
      </c>
      <c r="I34" t="s">
        <v>14</v>
      </c>
    </row>
    <row r="35" spans="1:9">
      <c r="A35" t="s">
        <v>24</v>
      </c>
      <c r="B35" t="s">
        <v>169</v>
      </c>
      <c r="C35" s="11">
        <v>628915001907</v>
      </c>
      <c r="D35" t="s">
        <v>128</v>
      </c>
      <c r="E35" t="s">
        <v>568</v>
      </c>
      <c r="F35">
        <v>2</v>
      </c>
      <c r="G35" s="6">
        <v>1</v>
      </c>
      <c r="H35" s="6">
        <f t="shared" si="1"/>
        <v>2</v>
      </c>
      <c r="I35" t="s">
        <v>14</v>
      </c>
    </row>
    <row r="36" spans="1:9">
      <c r="A36" t="s">
        <v>24</v>
      </c>
      <c r="B36" t="s">
        <v>1378</v>
      </c>
      <c r="C36" s="11">
        <v>681131712828</v>
      </c>
      <c r="D36" t="s">
        <v>128</v>
      </c>
      <c r="E36" t="s">
        <v>607</v>
      </c>
      <c r="F36">
        <v>1</v>
      </c>
      <c r="G36" s="6">
        <v>2.97</v>
      </c>
      <c r="H36" s="6">
        <f t="shared" si="1"/>
        <v>2.97</v>
      </c>
      <c r="I36" t="s">
        <v>14</v>
      </c>
    </row>
    <row r="37" spans="1:9">
      <c r="A37" t="s">
        <v>24</v>
      </c>
      <c r="B37" t="s">
        <v>1379</v>
      </c>
      <c r="C37" s="11">
        <v>628915009910</v>
      </c>
      <c r="D37" t="s">
        <v>128</v>
      </c>
      <c r="E37" t="s">
        <v>288</v>
      </c>
      <c r="F37">
        <v>2</v>
      </c>
      <c r="G37" s="6">
        <v>3.47</v>
      </c>
      <c r="H37" s="6">
        <f t="shared" si="1"/>
        <v>6.94</v>
      </c>
      <c r="I37" t="s">
        <v>14</v>
      </c>
    </row>
    <row r="38" spans="1:9">
      <c r="A38" t="s">
        <v>24</v>
      </c>
      <c r="B38" t="s">
        <v>398</v>
      </c>
      <c r="C38" s="11">
        <v>628915224276</v>
      </c>
      <c r="D38" t="s">
        <v>128</v>
      </c>
      <c r="E38" t="s">
        <v>499</v>
      </c>
      <c r="F38">
        <v>2</v>
      </c>
      <c r="G38" s="6">
        <v>5</v>
      </c>
      <c r="H38" s="6">
        <f t="shared" si="1"/>
        <v>10</v>
      </c>
      <c r="I38" t="s">
        <v>14</v>
      </c>
    </row>
    <row r="39" spans="1:9">
      <c r="A39" t="s">
        <v>24</v>
      </c>
      <c r="B39" t="s">
        <v>1380</v>
      </c>
      <c r="C39" s="11">
        <v>60410039625</v>
      </c>
      <c r="D39" t="s">
        <v>1381</v>
      </c>
      <c r="E39" t="s">
        <v>610</v>
      </c>
      <c r="F39">
        <v>1</v>
      </c>
      <c r="G39" s="6">
        <v>3.57</v>
      </c>
      <c r="H39" s="6">
        <f t="shared" si="1"/>
        <v>3.57</v>
      </c>
      <c r="I39" t="s">
        <v>14</v>
      </c>
    </row>
    <row r="40" spans="1:9">
      <c r="A40" t="s">
        <v>24</v>
      </c>
      <c r="B40" t="s">
        <v>1382</v>
      </c>
      <c r="C40" s="11">
        <v>66721005885</v>
      </c>
      <c r="D40" t="s">
        <v>781</v>
      </c>
      <c r="E40" t="s">
        <v>1383</v>
      </c>
      <c r="F40">
        <v>2</v>
      </c>
      <c r="G40" s="6">
        <v>2.97</v>
      </c>
      <c r="H40" s="6">
        <f t="shared" si="1"/>
        <v>5.94</v>
      </c>
      <c r="I40" t="s">
        <v>14</v>
      </c>
    </row>
    <row r="41" spans="1:9">
      <c r="A41" t="s">
        <v>24</v>
      </c>
      <c r="B41" t="s">
        <v>1384</v>
      </c>
      <c r="C41" s="11">
        <v>66343050638</v>
      </c>
      <c r="D41" t="s">
        <v>1385</v>
      </c>
      <c r="E41" t="s">
        <v>1386</v>
      </c>
      <c r="F41">
        <v>1</v>
      </c>
      <c r="G41" s="6">
        <v>2</v>
      </c>
      <c r="H41" s="6">
        <f t="shared" si="1"/>
        <v>2</v>
      </c>
      <c r="I41" t="s">
        <v>14</v>
      </c>
    </row>
    <row r="42" spans="1:9">
      <c r="A42" t="s">
        <v>24</v>
      </c>
      <c r="B42" t="s">
        <v>197</v>
      </c>
      <c r="D42" t="s">
        <v>24</v>
      </c>
      <c r="E42" t="s">
        <v>12</v>
      </c>
      <c r="F42">
        <v>3</v>
      </c>
      <c r="G42" s="6">
        <v>0.05</v>
      </c>
      <c r="H42" s="6">
        <f t="shared" si="1"/>
        <v>0.15000000000000002</v>
      </c>
      <c r="I42" t="s">
        <v>14</v>
      </c>
    </row>
    <row r="43" spans="1:9">
      <c r="A43" t="s">
        <v>24</v>
      </c>
      <c r="B43" t="s">
        <v>23</v>
      </c>
      <c r="C43" s="11"/>
      <c r="D43" t="s">
        <v>12</v>
      </c>
      <c r="E43" t="s">
        <v>12</v>
      </c>
      <c r="F43" s="5">
        <v>0.05</v>
      </c>
      <c r="G43" s="6" t="s">
        <v>12</v>
      </c>
      <c r="H43" s="6">
        <v>0.92</v>
      </c>
      <c r="I43" t="s">
        <v>14</v>
      </c>
    </row>
    <row r="44" spans="1:9">
      <c r="A44" t="s">
        <v>24</v>
      </c>
      <c r="B44" t="s">
        <v>19</v>
      </c>
      <c r="C44" s="11"/>
      <c r="D44" t="s">
        <v>12</v>
      </c>
      <c r="E44" t="s">
        <v>12</v>
      </c>
      <c r="F44" s="5">
        <v>0.06</v>
      </c>
      <c r="G44" s="6" t="s">
        <v>12</v>
      </c>
      <c r="H44" s="6">
        <v>1.08</v>
      </c>
      <c r="I44" t="s">
        <v>14</v>
      </c>
    </row>
    <row r="45" spans="1:9">
      <c r="H45" s="10">
        <f>SUM(H27:H44)</f>
        <v>95.409999999999982</v>
      </c>
      <c r="I45" s="28"/>
    </row>
    <row r="46" spans="1:9">
      <c r="H46" s="10"/>
      <c r="I46" s="28"/>
    </row>
    <row r="47" spans="1:9">
      <c r="A47" t="s">
        <v>1387</v>
      </c>
      <c r="B47" t="s">
        <v>1388</v>
      </c>
      <c r="C47" s="11">
        <v>62067335402</v>
      </c>
      <c r="D47" t="s">
        <v>1389</v>
      </c>
      <c r="E47" t="s">
        <v>1390</v>
      </c>
      <c r="F47">
        <v>1</v>
      </c>
      <c r="G47" s="6">
        <f xml:space="preserve"> 38.99 + 2.4</f>
        <v>41.39</v>
      </c>
      <c r="H47" s="6">
        <f>G47*F47</f>
        <v>41.39</v>
      </c>
      <c r="I47" t="s">
        <v>14</v>
      </c>
    </row>
    <row r="48" spans="1:9">
      <c r="A48" t="s">
        <v>1387</v>
      </c>
      <c r="B48" t="s">
        <v>23</v>
      </c>
      <c r="C48" s="11"/>
      <c r="D48" t="s">
        <v>12</v>
      </c>
      <c r="E48" t="s">
        <v>12</v>
      </c>
      <c r="F48" s="5">
        <v>0.05</v>
      </c>
      <c r="G48" s="6" t="s">
        <v>12</v>
      </c>
      <c r="H48" s="6">
        <v>1.95</v>
      </c>
      <c r="I48" t="s">
        <v>14</v>
      </c>
    </row>
    <row r="49" spans="1:9">
      <c r="A49" t="s">
        <v>1387</v>
      </c>
      <c r="B49" t="s">
        <v>19</v>
      </c>
      <c r="C49" s="11"/>
      <c r="D49" t="s">
        <v>12</v>
      </c>
      <c r="E49" t="s">
        <v>12</v>
      </c>
      <c r="F49" s="5">
        <v>0.06</v>
      </c>
      <c r="G49" s="6" t="s">
        <v>12</v>
      </c>
      <c r="H49" s="6">
        <v>3.9</v>
      </c>
      <c r="I49" t="s">
        <v>14</v>
      </c>
    </row>
    <row r="50" spans="1:9">
      <c r="H50" s="10">
        <f>SUM(H47:H49)</f>
        <v>47.24</v>
      </c>
      <c r="I50" s="28"/>
    </row>
    <row r="51" spans="1:9">
      <c r="H51" s="10"/>
      <c r="I51" s="28"/>
    </row>
    <row r="52" spans="1:9">
      <c r="H52" s="7">
        <f xml:space="preserve"> H8 + H11 + H25 + H45 + H50</f>
        <v>411.81457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9" style="6" bestFit="1" customWidth="1"/>
    <col min="8" max="8" width="9.1406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1391</v>
      </c>
      <c r="B2" t="s">
        <v>1392</v>
      </c>
      <c r="C2" s="11" t="s">
        <v>1393</v>
      </c>
      <c r="D2" t="s">
        <v>1394</v>
      </c>
      <c r="E2" t="s">
        <v>1395</v>
      </c>
      <c r="F2">
        <v>2</v>
      </c>
      <c r="G2" s="6">
        <v>62.95</v>
      </c>
      <c r="H2" s="6">
        <f t="shared" ref="H2:H10" si="0">G2*F2</f>
        <v>125.9</v>
      </c>
      <c r="I2" t="s">
        <v>14</v>
      </c>
    </row>
    <row r="3" spans="1:10">
      <c r="A3" t="s">
        <v>1391</v>
      </c>
      <c r="B3" t="s">
        <v>1396</v>
      </c>
      <c r="C3" s="11" t="s">
        <v>1397</v>
      </c>
      <c r="D3" t="s">
        <v>1394</v>
      </c>
      <c r="E3" t="s">
        <v>1395</v>
      </c>
      <c r="F3">
        <v>1</v>
      </c>
      <c r="G3" s="6">
        <v>1028.0999999999999</v>
      </c>
      <c r="H3" s="6">
        <f t="shared" si="0"/>
        <v>1028.0999999999999</v>
      </c>
      <c r="I3" t="s">
        <v>14</v>
      </c>
    </row>
    <row r="4" spans="1:10">
      <c r="A4" t="s">
        <v>1391</v>
      </c>
      <c r="B4" t="s">
        <v>1398</v>
      </c>
      <c r="C4" s="11" t="s">
        <v>1399</v>
      </c>
      <c r="D4" t="s">
        <v>12</v>
      </c>
      <c r="E4" t="s">
        <v>1395</v>
      </c>
      <c r="F4">
        <v>1</v>
      </c>
      <c r="G4" s="6">
        <v>120</v>
      </c>
      <c r="H4" s="6">
        <f t="shared" si="0"/>
        <v>120</v>
      </c>
      <c r="I4" t="s">
        <v>14</v>
      </c>
    </row>
    <row r="5" spans="1:10">
      <c r="A5" t="s">
        <v>1391</v>
      </c>
      <c r="B5" t="s">
        <v>1400</v>
      </c>
      <c r="C5" s="11" t="s">
        <v>1401</v>
      </c>
      <c r="D5" t="s">
        <v>12</v>
      </c>
      <c r="E5" t="s">
        <v>1395</v>
      </c>
      <c r="F5">
        <v>1</v>
      </c>
      <c r="G5" s="6">
        <v>100</v>
      </c>
      <c r="H5" s="6">
        <f t="shared" si="0"/>
        <v>100</v>
      </c>
      <c r="I5" t="s">
        <v>14</v>
      </c>
    </row>
    <row r="6" spans="1:10">
      <c r="A6" t="s">
        <v>1391</v>
      </c>
      <c r="B6" t="s">
        <v>1392</v>
      </c>
      <c r="C6" s="11" t="s">
        <v>1402</v>
      </c>
      <c r="D6" t="s">
        <v>12</v>
      </c>
      <c r="E6" t="s">
        <v>359</v>
      </c>
      <c r="F6">
        <v>1</v>
      </c>
      <c r="G6" s="6">
        <v>100</v>
      </c>
      <c r="H6" s="6">
        <f t="shared" si="0"/>
        <v>100</v>
      </c>
      <c r="I6" t="s">
        <v>14</v>
      </c>
    </row>
    <row r="7" spans="1:10">
      <c r="A7" t="s">
        <v>1391</v>
      </c>
      <c r="B7" t="s">
        <v>1403</v>
      </c>
      <c r="C7" s="11" t="s">
        <v>1404</v>
      </c>
      <c r="D7" t="s">
        <v>1391</v>
      </c>
      <c r="E7" t="s">
        <v>354</v>
      </c>
      <c r="F7">
        <v>1</v>
      </c>
      <c r="G7" s="6">
        <v>691.9</v>
      </c>
      <c r="H7" s="6">
        <f t="shared" si="0"/>
        <v>691.9</v>
      </c>
      <c r="I7" t="s">
        <v>14</v>
      </c>
    </row>
    <row r="8" spans="1:10">
      <c r="A8" t="s">
        <v>1391</v>
      </c>
      <c r="B8" t="s">
        <v>1405</v>
      </c>
      <c r="C8" s="11" t="s">
        <v>1406</v>
      </c>
      <c r="D8" t="s">
        <v>1391</v>
      </c>
      <c r="E8" t="s">
        <v>354</v>
      </c>
      <c r="F8">
        <v>1</v>
      </c>
      <c r="G8" s="6">
        <v>538.13</v>
      </c>
      <c r="H8" s="6">
        <f t="shared" si="0"/>
        <v>538.13</v>
      </c>
      <c r="I8" t="s">
        <v>14</v>
      </c>
    </row>
    <row r="9" spans="1:10">
      <c r="A9" t="s">
        <v>1391</v>
      </c>
      <c r="B9" t="s">
        <v>1407</v>
      </c>
      <c r="C9" s="11" t="s">
        <v>1408</v>
      </c>
      <c r="D9" t="s">
        <v>1391</v>
      </c>
      <c r="E9" t="s">
        <v>354</v>
      </c>
      <c r="F9">
        <v>1</v>
      </c>
      <c r="G9" s="6">
        <v>519.03</v>
      </c>
      <c r="H9" s="6">
        <f t="shared" si="0"/>
        <v>519.03</v>
      </c>
      <c r="I9" t="s">
        <v>14</v>
      </c>
    </row>
    <row r="10" spans="1:10">
      <c r="A10" t="s">
        <v>1391</v>
      </c>
      <c r="B10" t="s">
        <v>1409</v>
      </c>
      <c r="C10" s="11" t="s">
        <v>1410</v>
      </c>
      <c r="D10" t="s">
        <v>1391</v>
      </c>
      <c r="E10" t="s">
        <v>1411</v>
      </c>
      <c r="F10">
        <v>1</v>
      </c>
      <c r="G10" s="6">
        <v>349.99</v>
      </c>
      <c r="H10" s="6">
        <f t="shared" si="0"/>
        <v>349.99</v>
      </c>
      <c r="I10" t="s">
        <v>14</v>
      </c>
    </row>
    <row r="11" spans="1:10">
      <c r="A11" t="s">
        <v>1391</v>
      </c>
      <c r="B11" t="s">
        <v>1412</v>
      </c>
      <c r="C11" t="s">
        <v>1413</v>
      </c>
      <c r="D11" t="s">
        <v>12</v>
      </c>
      <c r="E11" t="s">
        <v>12</v>
      </c>
      <c r="F11" s="6" t="s">
        <v>12</v>
      </c>
      <c r="G11" s="6" t="s">
        <v>12</v>
      </c>
      <c r="H11" s="6">
        <v>0.9</v>
      </c>
      <c r="I11" t="s">
        <v>14</v>
      </c>
    </row>
    <row r="12" spans="1:10">
      <c r="A12" t="s">
        <v>1391</v>
      </c>
      <c r="B12" t="s">
        <v>1414</v>
      </c>
      <c r="C12" t="s">
        <v>12</v>
      </c>
      <c r="D12" t="s">
        <v>1391</v>
      </c>
      <c r="E12" t="s">
        <v>12</v>
      </c>
      <c r="F12" s="6" t="s">
        <v>12</v>
      </c>
      <c r="G12" s="6" t="s">
        <v>12</v>
      </c>
      <c r="H12" s="6">
        <v>99.95</v>
      </c>
      <c r="I12" t="s">
        <v>14</v>
      </c>
    </row>
    <row r="13" spans="1:10">
      <c r="A13" t="s">
        <v>1391</v>
      </c>
      <c r="B13" t="s">
        <v>23</v>
      </c>
      <c r="C13" t="s">
        <v>12</v>
      </c>
      <c r="D13" t="s">
        <v>12</v>
      </c>
      <c r="E13" t="s">
        <v>12</v>
      </c>
      <c r="F13" s="5">
        <v>0.05</v>
      </c>
      <c r="G13" s="6" t="s">
        <v>12</v>
      </c>
      <c r="H13" s="6">
        <v>183.7</v>
      </c>
      <c r="I13" t="s">
        <v>14</v>
      </c>
    </row>
    <row r="14" spans="1:10">
      <c r="A14" t="s">
        <v>1391</v>
      </c>
      <c r="B14" t="s">
        <v>19</v>
      </c>
      <c r="C14" t="s">
        <v>12</v>
      </c>
      <c r="D14" t="s">
        <v>12</v>
      </c>
      <c r="E14" t="s">
        <v>12</v>
      </c>
      <c r="F14" s="5">
        <v>0.06</v>
      </c>
      <c r="G14" s="6" t="s">
        <v>12</v>
      </c>
      <c r="H14" s="6">
        <v>220.37</v>
      </c>
      <c r="I14" t="s">
        <v>14</v>
      </c>
    </row>
    <row r="15" spans="1:10">
      <c r="H15" s="10">
        <f>SUM(H2:H14)</f>
        <v>4077.97</v>
      </c>
      <c r="I15" s="28"/>
    </row>
    <row r="16" spans="1:10">
      <c r="H16" s="10"/>
      <c r="I16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6"/>
  <sheetViews>
    <sheetView workbookViewId="0">
      <pane ySplit="1" topLeftCell="A4" activePane="bottomLeft" state="frozen"/>
      <selection pane="bottomLeft" activeCell="F4" sqref="F4"/>
    </sheetView>
  </sheetViews>
  <sheetFormatPr defaultRowHeight="15"/>
  <cols>
    <col min="1" max="1" width="16" bestFit="1" customWidth="1"/>
    <col min="2" max="2" width="31" bestFit="1" customWidth="1"/>
    <col min="3" max="3" width="16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864</v>
      </c>
      <c r="B2" t="s">
        <v>1415</v>
      </c>
      <c r="C2" s="11">
        <v>645416653268</v>
      </c>
      <c r="D2" t="s">
        <v>12</v>
      </c>
      <c r="E2" t="s">
        <v>12</v>
      </c>
      <c r="F2">
        <v>1</v>
      </c>
      <c r="G2" s="6">
        <v>1</v>
      </c>
      <c r="H2" s="6">
        <f>G2*F2</f>
        <v>1</v>
      </c>
      <c r="I2" t="s">
        <v>14</v>
      </c>
    </row>
    <row r="3" spans="1:10">
      <c r="A3" t="s">
        <v>864</v>
      </c>
      <c r="B3" t="s">
        <v>1416</v>
      </c>
      <c r="C3" s="11">
        <v>667888315314</v>
      </c>
      <c r="D3" t="s">
        <v>12</v>
      </c>
      <c r="E3" t="s">
        <v>12</v>
      </c>
      <c r="F3">
        <v>1</v>
      </c>
      <c r="G3" s="6">
        <v>1</v>
      </c>
      <c r="H3" s="6">
        <f>G3*F3</f>
        <v>1</v>
      </c>
      <c r="I3" t="s">
        <v>14</v>
      </c>
    </row>
    <row r="4" spans="1:10">
      <c r="A4" t="s">
        <v>864</v>
      </c>
      <c r="B4" t="s">
        <v>23</v>
      </c>
      <c r="C4" s="11"/>
      <c r="D4" t="s">
        <v>12</v>
      </c>
      <c r="E4" t="s">
        <v>12</v>
      </c>
      <c r="F4" s="5">
        <v>0.05</v>
      </c>
      <c r="G4" s="6" t="s">
        <v>12</v>
      </c>
      <c r="H4" s="6">
        <v>0.1</v>
      </c>
      <c r="I4" t="s">
        <v>14</v>
      </c>
    </row>
    <row r="5" spans="1:10">
      <c r="A5" t="s">
        <v>864</v>
      </c>
      <c r="B5" t="s">
        <v>19</v>
      </c>
      <c r="C5" s="11"/>
      <c r="D5" t="s">
        <v>12</v>
      </c>
      <c r="E5" t="s">
        <v>12</v>
      </c>
      <c r="F5" s="5">
        <v>0.06</v>
      </c>
      <c r="G5" s="6" t="s">
        <v>12</v>
      </c>
      <c r="H5" s="6">
        <v>0.12</v>
      </c>
      <c r="I5" t="s">
        <v>14</v>
      </c>
    </row>
    <row r="6" spans="1:10">
      <c r="H6" s="10">
        <f>SUM(H2:H5)</f>
        <v>2.2200000000000002</v>
      </c>
      <c r="I6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114094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1254</v>
      </c>
      <c r="B2" t="s">
        <v>1255</v>
      </c>
      <c r="C2" s="11" t="s">
        <v>12</v>
      </c>
      <c r="D2" t="s">
        <v>1256</v>
      </c>
      <c r="E2" t="s">
        <v>12</v>
      </c>
      <c r="F2">
        <v>1</v>
      </c>
      <c r="G2" s="6">
        <v>10</v>
      </c>
      <c r="H2" s="6">
        <f>G2*F2</f>
        <v>10</v>
      </c>
      <c r="I2" t="s">
        <v>14</v>
      </c>
    </row>
    <row r="3" spans="1:10">
      <c r="A3" t="s">
        <v>1254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0.5</v>
      </c>
      <c r="I3" t="s">
        <v>14</v>
      </c>
    </row>
    <row r="4" spans="1:10">
      <c r="A4" t="s">
        <v>1254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0.6</v>
      </c>
      <c r="I4" t="s">
        <v>14</v>
      </c>
    </row>
    <row r="5" spans="1:10">
      <c r="H5" s="10">
        <f>SUM(H2:H4)</f>
        <v>11.1</v>
      </c>
      <c r="I5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114137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XFC49"/>
  <sheetViews>
    <sheetView workbookViewId="0">
      <pane ySplit="1" topLeftCell="A10" activePane="bottomLeft" state="frozen"/>
      <selection pane="bottomLeft" activeCell="A31" sqref="A31:XFD31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1417</v>
      </c>
      <c r="C2">
        <v>57961021070</v>
      </c>
      <c r="D2" t="s">
        <v>243</v>
      </c>
      <c r="E2" t="s">
        <v>244</v>
      </c>
      <c r="F2">
        <v>1</v>
      </c>
      <c r="G2" s="6">
        <f>1.96 + 0.25 + 0.5</f>
        <v>2.71</v>
      </c>
      <c r="H2" s="6">
        <f t="shared" ref="H2:H37" si="0">G2*F2</f>
        <v>2.71</v>
      </c>
      <c r="I2" t="s">
        <v>14</v>
      </c>
    </row>
    <row r="3" spans="1:10">
      <c r="A3" t="s">
        <v>24</v>
      </c>
      <c r="B3" t="s">
        <v>1418</v>
      </c>
      <c r="C3">
        <v>57961003038</v>
      </c>
      <c r="D3" t="s">
        <v>243</v>
      </c>
      <c r="E3" t="s">
        <v>244</v>
      </c>
      <c r="F3">
        <v>1</v>
      </c>
      <c r="G3" s="6">
        <f>1.96 + 0.25 + 0.5</f>
        <v>2.71</v>
      </c>
      <c r="H3" s="6">
        <f t="shared" si="0"/>
        <v>2.71</v>
      </c>
      <c r="I3" t="s">
        <v>14</v>
      </c>
    </row>
    <row r="4" spans="1:10">
      <c r="A4" t="s">
        <v>24</v>
      </c>
      <c r="B4" t="s">
        <v>242</v>
      </c>
      <c r="C4">
        <v>57961003953</v>
      </c>
      <c r="D4" t="s">
        <v>243</v>
      </c>
      <c r="E4" t="s">
        <v>244</v>
      </c>
      <c r="F4">
        <v>1</v>
      </c>
      <c r="G4" s="6">
        <f>1.96 + 0.25 + 0.5</f>
        <v>2.71</v>
      </c>
      <c r="H4" s="6">
        <f t="shared" si="0"/>
        <v>2.71</v>
      </c>
      <c r="I4" t="s">
        <v>14</v>
      </c>
    </row>
    <row r="5" spans="1:10">
      <c r="A5" t="s">
        <v>24</v>
      </c>
      <c r="B5" t="s">
        <v>566</v>
      </c>
      <c r="C5" s="11">
        <v>605388881311</v>
      </c>
      <c r="D5" t="s">
        <v>128</v>
      </c>
      <c r="E5" t="s">
        <v>290</v>
      </c>
      <c r="F5">
        <v>2</v>
      </c>
      <c r="G5" s="6">
        <v>1</v>
      </c>
      <c r="H5" s="6">
        <f t="shared" si="0"/>
        <v>2</v>
      </c>
      <c r="I5" t="s">
        <v>14</v>
      </c>
    </row>
    <row r="6" spans="1:10">
      <c r="A6" t="s">
        <v>24</v>
      </c>
      <c r="B6" t="s">
        <v>198</v>
      </c>
      <c r="C6" s="11">
        <v>628915365634</v>
      </c>
      <c r="D6" t="s">
        <v>128</v>
      </c>
      <c r="E6" t="s">
        <v>290</v>
      </c>
      <c r="F6">
        <v>2</v>
      </c>
      <c r="G6" s="6">
        <v>2.57</v>
      </c>
      <c r="H6" s="6">
        <f t="shared" si="0"/>
        <v>5.14</v>
      </c>
      <c r="I6" t="s">
        <v>14</v>
      </c>
    </row>
    <row r="7" spans="1:10">
      <c r="A7" t="s">
        <v>24</v>
      </c>
      <c r="B7" t="s">
        <v>561</v>
      </c>
      <c r="C7" s="11">
        <v>628915008722</v>
      </c>
      <c r="D7" t="s">
        <v>128</v>
      </c>
      <c r="E7" t="s">
        <v>562</v>
      </c>
      <c r="F7">
        <v>1</v>
      </c>
      <c r="G7" s="6">
        <v>5.97</v>
      </c>
      <c r="H7" s="6">
        <f t="shared" si="0"/>
        <v>5.97</v>
      </c>
      <c r="I7" t="s">
        <v>14</v>
      </c>
    </row>
    <row r="8" spans="1:10">
      <c r="A8" t="s">
        <v>24</v>
      </c>
      <c r="B8" t="s">
        <v>481</v>
      </c>
      <c r="C8" s="11">
        <v>605388927163</v>
      </c>
      <c r="D8" t="s">
        <v>128</v>
      </c>
      <c r="E8" t="s">
        <v>287</v>
      </c>
      <c r="F8">
        <v>3</v>
      </c>
      <c r="G8" s="6">
        <v>1.47</v>
      </c>
      <c r="H8" s="6">
        <f t="shared" si="0"/>
        <v>4.41</v>
      </c>
      <c r="I8" t="s">
        <v>14</v>
      </c>
    </row>
    <row r="9" spans="1:10">
      <c r="A9" t="s">
        <v>24</v>
      </c>
      <c r="B9" t="s">
        <v>301</v>
      </c>
      <c r="C9" s="11">
        <v>681131862608</v>
      </c>
      <c r="D9" t="s">
        <v>128</v>
      </c>
      <c r="E9" t="s">
        <v>296</v>
      </c>
      <c r="F9">
        <v>1</v>
      </c>
      <c r="G9" s="6">
        <v>0.77</v>
      </c>
      <c r="H9" s="6">
        <f t="shared" si="0"/>
        <v>0.77</v>
      </c>
      <c r="I9" t="s">
        <v>14</v>
      </c>
    </row>
    <row r="10" spans="1:10">
      <c r="A10" t="s">
        <v>24</v>
      </c>
      <c r="B10" t="s">
        <v>1419</v>
      </c>
      <c r="C10" s="11">
        <v>681131759113</v>
      </c>
      <c r="D10" t="s">
        <v>128</v>
      </c>
      <c r="E10" t="s">
        <v>1420</v>
      </c>
      <c r="F10">
        <v>1</v>
      </c>
      <c r="G10">
        <v>1</v>
      </c>
      <c r="H10" s="6">
        <f t="shared" si="0"/>
        <v>1</v>
      </c>
      <c r="I10" t="s">
        <v>14</v>
      </c>
    </row>
    <row r="11" spans="1:10">
      <c r="A11" t="s">
        <v>24</v>
      </c>
      <c r="B11" t="s">
        <v>847</v>
      </c>
      <c r="C11" s="11">
        <v>66721005861</v>
      </c>
      <c r="D11" t="s">
        <v>781</v>
      </c>
      <c r="E11" t="s">
        <v>1383</v>
      </c>
      <c r="F11">
        <v>4</v>
      </c>
      <c r="G11" s="6">
        <v>2.97</v>
      </c>
      <c r="H11" s="6">
        <f t="shared" si="0"/>
        <v>11.88</v>
      </c>
      <c r="I11" t="s">
        <v>14</v>
      </c>
    </row>
    <row r="12" spans="1:10">
      <c r="A12" t="s">
        <v>24</v>
      </c>
      <c r="B12" t="s">
        <v>218</v>
      </c>
      <c r="C12" s="11">
        <v>628915082852</v>
      </c>
      <c r="D12" t="s">
        <v>128</v>
      </c>
      <c r="E12" t="s">
        <v>1421</v>
      </c>
      <c r="F12">
        <v>1</v>
      </c>
      <c r="G12" s="6">
        <v>8.9700000000000006</v>
      </c>
      <c r="H12" s="6">
        <f t="shared" si="0"/>
        <v>8.9700000000000006</v>
      </c>
      <c r="I12" t="s">
        <v>14</v>
      </c>
    </row>
    <row r="13" spans="1:10">
      <c r="A13" t="s">
        <v>24</v>
      </c>
      <c r="B13" t="s">
        <v>466</v>
      </c>
      <c r="C13" s="11">
        <v>628915364415</v>
      </c>
      <c r="D13" t="s">
        <v>128</v>
      </c>
      <c r="E13" t="s">
        <v>822</v>
      </c>
      <c r="F13">
        <v>1</v>
      </c>
      <c r="G13" s="6">
        <v>9.7799999999999994</v>
      </c>
      <c r="H13" s="6">
        <f t="shared" si="0"/>
        <v>9.7799999999999994</v>
      </c>
      <c r="I13" t="s">
        <v>14</v>
      </c>
    </row>
    <row r="14" spans="1:10">
      <c r="A14" t="s">
        <v>24</v>
      </c>
      <c r="B14" t="s">
        <v>656</v>
      </c>
      <c r="C14" s="11">
        <v>628915741148</v>
      </c>
      <c r="D14" t="s">
        <v>128</v>
      </c>
      <c r="E14" t="s">
        <v>1422</v>
      </c>
      <c r="F14">
        <v>1</v>
      </c>
      <c r="G14" s="6">
        <v>7.97</v>
      </c>
      <c r="H14" s="6">
        <f t="shared" si="0"/>
        <v>7.97</v>
      </c>
      <c r="I14" t="s">
        <v>14</v>
      </c>
    </row>
    <row r="15" spans="1:10">
      <c r="A15" t="s">
        <v>24</v>
      </c>
      <c r="B15" t="s">
        <v>1423</v>
      </c>
      <c r="C15" s="11">
        <v>628915085211</v>
      </c>
      <c r="D15" t="s">
        <v>128</v>
      </c>
      <c r="E15" t="s">
        <v>383</v>
      </c>
      <c r="F15">
        <v>1</v>
      </c>
      <c r="G15" s="6">
        <v>6.62</v>
      </c>
      <c r="H15" s="6">
        <f t="shared" si="0"/>
        <v>6.62</v>
      </c>
      <c r="I15" t="s">
        <v>14</v>
      </c>
    </row>
    <row r="16" spans="1:10">
      <c r="A16" t="s">
        <v>24</v>
      </c>
      <c r="B16" t="s">
        <v>474</v>
      </c>
      <c r="C16" s="11">
        <v>821954078101</v>
      </c>
      <c r="D16" t="s">
        <v>1242</v>
      </c>
      <c r="E16" t="s">
        <v>383</v>
      </c>
      <c r="F16">
        <v>1</v>
      </c>
      <c r="G16" s="6">
        <f xml:space="preserve"> 4.74 + 0.05 + 0.25</f>
        <v>5.04</v>
      </c>
      <c r="H16" s="6">
        <f t="shared" si="0"/>
        <v>5.04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1424</v>
      </c>
      <c r="C17" s="11">
        <v>628915002409</v>
      </c>
      <c r="D17" t="s">
        <v>128</v>
      </c>
      <c r="E17" t="s">
        <v>288</v>
      </c>
      <c r="F17">
        <v>1</v>
      </c>
      <c r="G17" s="6">
        <v>3.47</v>
      </c>
      <c r="H17" s="6">
        <f t="shared" si="0"/>
        <v>3.47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1425</v>
      </c>
      <c r="C18" s="11">
        <v>56920023018</v>
      </c>
      <c r="D18" t="s">
        <v>665</v>
      </c>
      <c r="E18" t="s">
        <v>666</v>
      </c>
      <c r="F18">
        <v>2</v>
      </c>
      <c r="G18" s="6">
        <v>2.57</v>
      </c>
      <c r="H18" s="6">
        <f t="shared" si="0"/>
        <v>5.14</v>
      </c>
      <c r="I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291</v>
      </c>
      <c r="C19">
        <v>68100896060</v>
      </c>
      <c r="D19" t="s">
        <v>88</v>
      </c>
      <c r="E19" t="s">
        <v>292</v>
      </c>
      <c r="F19">
        <v>2</v>
      </c>
      <c r="G19">
        <v>5.47</v>
      </c>
      <c r="H19" s="6">
        <f t="shared" si="0"/>
        <v>10.94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541</v>
      </c>
      <c r="C20" s="11">
        <v>681131412070</v>
      </c>
      <c r="D20" t="s">
        <v>128</v>
      </c>
      <c r="E20" t="s">
        <v>554</v>
      </c>
      <c r="F20">
        <v>1</v>
      </c>
      <c r="G20" s="6">
        <v>1.47</v>
      </c>
      <c r="H20" s="6">
        <f t="shared" si="0"/>
        <v>1.47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1426</v>
      </c>
      <c r="C21" s="11">
        <v>628915224702</v>
      </c>
      <c r="D21" t="s">
        <v>128</v>
      </c>
      <c r="E21" t="s">
        <v>141</v>
      </c>
      <c r="F21">
        <v>1</v>
      </c>
      <c r="G21" s="6">
        <v>5.38</v>
      </c>
      <c r="H21" s="6">
        <f t="shared" si="0"/>
        <v>5.38</v>
      </c>
      <c r="I21" t="s">
        <v>14</v>
      </c>
      <c r="N21" s="6"/>
      <c r="O21" s="6"/>
      <c r="V21" s="6"/>
      <c r="W21" s="6"/>
      <c r="AD21" s="6"/>
      <c r="AE21" s="6"/>
      <c r="AL21" s="6"/>
      <c r="AM21" s="6"/>
      <c r="AT21" s="6"/>
      <c r="AU21" s="6"/>
      <c r="BB21" s="6"/>
      <c r="BC21" s="6"/>
      <c r="BJ21" s="6"/>
      <c r="BK21" s="6"/>
      <c r="BR21" s="6"/>
      <c r="BS21" s="6"/>
      <c r="BZ21" s="6"/>
      <c r="CA21" s="6"/>
      <c r="CH21" s="6"/>
      <c r="CI21" s="6"/>
      <c r="CP21" s="6"/>
      <c r="CQ21" s="6"/>
      <c r="CX21" s="6"/>
      <c r="CY21" s="6"/>
      <c r="DF21" s="6"/>
      <c r="DG21" s="6"/>
      <c r="DN21" s="6"/>
      <c r="DO21" s="6"/>
      <c r="DV21" s="6"/>
      <c r="DW21" s="6"/>
      <c r="ED21" s="6"/>
      <c r="EE21" s="6"/>
      <c r="EL21" s="6"/>
      <c r="EM21" s="6"/>
      <c r="ET21" s="6"/>
      <c r="EU21" s="6"/>
      <c r="FB21" s="6"/>
      <c r="FC21" s="6"/>
      <c r="FJ21" s="6"/>
      <c r="FK21" s="6"/>
      <c r="FR21" s="6"/>
      <c r="FS21" s="6"/>
      <c r="FZ21" s="6"/>
      <c r="GA21" s="6"/>
      <c r="GH21" s="6"/>
      <c r="GI21" s="6"/>
      <c r="GP21" s="6"/>
      <c r="GQ21" s="6"/>
      <c r="GX21" s="6"/>
      <c r="GY21" s="6"/>
      <c r="HF21" s="6"/>
      <c r="HG21" s="6"/>
      <c r="HN21" s="6"/>
      <c r="HO21" s="6"/>
      <c r="HV21" s="6"/>
      <c r="HW21" s="6"/>
      <c r="ID21" s="6"/>
      <c r="IE21" s="6"/>
      <c r="IL21" s="6"/>
      <c r="IM21" s="6"/>
      <c r="IT21" s="6"/>
      <c r="IU21" s="6"/>
      <c r="JB21" s="6"/>
      <c r="JC21" s="6"/>
      <c r="JJ21" s="6"/>
      <c r="JK21" s="6"/>
      <c r="JR21" s="6"/>
      <c r="JS21" s="6"/>
      <c r="JZ21" s="6"/>
      <c r="KA21" s="6"/>
      <c r="KH21" s="6"/>
      <c r="KI21" s="6"/>
      <c r="KP21" s="6"/>
      <c r="KQ21" s="6"/>
      <c r="KX21" s="6"/>
      <c r="KY21" s="6"/>
      <c r="LF21" s="6"/>
      <c r="LG21" s="6"/>
      <c r="LN21" s="6"/>
      <c r="LO21" s="6"/>
      <c r="LV21" s="6"/>
      <c r="LW21" s="6"/>
      <c r="MD21" s="6"/>
      <c r="ME21" s="6"/>
      <c r="ML21" s="6"/>
      <c r="MM21" s="6"/>
      <c r="MT21" s="6"/>
      <c r="MU21" s="6"/>
      <c r="NB21" s="6"/>
      <c r="NC21" s="6"/>
      <c r="NJ21" s="6"/>
      <c r="NK21" s="6"/>
      <c r="NR21" s="6"/>
      <c r="NS21" s="6"/>
      <c r="NZ21" s="6"/>
      <c r="OA21" s="6"/>
      <c r="OH21" s="6"/>
      <c r="OI21" s="6"/>
      <c r="OP21" s="6"/>
      <c r="OQ21" s="6"/>
      <c r="OX21" s="6"/>
      <c r="OY21" s="6"/>
      <c r="PF21" s="6"/>
      <c r="PG21" s="6"/>
      <c r="PN21" s="6"/>
      <c r="PO21" s="6"/>
      <c r="PV21" s="6"/>
      <c r="PW21" s="6"/>
      <c r="QD21" s="6"/>
      <c r="QE21" s="6"/>
      <c r="QL21" s="6"/>
      <c r="QM21" s="6"/>
      <c r="QT21" s="6"/>
      <c r="QU21" s="6"/>
      <c r="RB21" s="6"/>
      <c r="RC21" s="6"/>
      <c r="RJ21" s="6"/>
      <c r="RK21" s="6"/>
      <c r="RR21" s="6"/>
      <c r="RS21" s="6"/>
      <c r="RZ21" s="6"/>
      <c r="SA21" s="6"/>
      <c r="SH21" s="6"/>
      <c r="SI21" s="6"/>
      <c r="SP21" s="6"/>
      <c r="SQ21" s="6"/>
      <c r="SX21" s="6"/>
      <c r="SY21" s="6"/>
      <c r="TF21" s="6"/>
      <c r="TG21" s="6"/>
      <c r="TN21" s="6"/>
      <c r="TO21" s="6"/>
      <c r="TV21" s="6"/>
      <c r="TW21" s="6"/>
      <c r="UD21" s="6"/>
      <c r="UE21" s="6"/>
      <c r="UL21" s="6"/>
      <c r="UM21" s="6"/>
      <c r="UT21" s="6"/>
      <c r="UU21" s="6"/>
      <c r="VB21" s="6"/>
      <c r="VC21" s="6"/>
      <c r="VJ21" s="6"/>
      <c r="VK21" s="6"/>
      <c r="VR21" s="6"/>
      <c r="VS21" s="6"/>
      <c r="VZ21" s="6"/>
      <c r="WA21" s="6"/>
      <c r="WH21" s="6"/>
      <c r="WI21" s="6"/>
      <c r="WP21" s="6"/>
      <c r="WQ21" s="6"/>
      <c r="WX21" s="6"/>
      <c r="WY21" s="6"/>
      <c r="XF21" s="6"/>
      <c r="XG21" s="6"/>
      <c r="XN21" s="6"/>
      <c r="XO21" s="6"/>
      <c r="XV21" s="6"/>
      <c r="XW21" s="6"/>
      <c r="YD21" s="6"/>
      <c r="YE21" s="6"/>
      <c r="YL21" s="6"/>
      <c r="YM21" s="6"/>
      <c r="YT21" s="6"/>
      <c r="YU21" s="6"/>
      <c r="ZB21" s="6"/>
      <c r="ZC21" s="6"/>
      <c r="ZJ21" s="6"/>
      <c r="ZK21" s="6"/>
      <c r="ZR21" s="6"/>
      <c r="ZS21" s="6"/>
      <c r="ZZ21" s="6"/>
      <c r="AAA21" s="6"/>
      <c r="AAH21" s="6"/>
      <c r="AAI21" s="6"/>
      <c r="AAP21" s="6"/>
      <c r="AAQ21" s="6"/>
      <c r="AAX21" s="6"/>
      <c r="AAY21" s="6"/>
      <c r="ABF21" s="6"/>
      <c r="ABG21" s="6"/>
      <c r="ABN21" s="6"/>
      <c r="ABO21" s="6"/>
      <c r="ABV21" s="6"/>
      <c r="ABW21" s="6"/>
      <c r="ACD21" s="6"/>
      <c r="ACE21" s="6"/>
      <c r="ACL21" s="6"/>
      <c r="ACM21" s="6"/>
      <c r="ACT21" s="6"/>
      <c r="ACU21" s="6"/>
      <c r="ADB21" s="6"/>
      <c r="ADC21" s="6"/>
      <c r="ADJ21" s="6"/>
      <c r="ADK21" s="6"/>
      <c r="ADR21" s="6"/>
      <c r="ADS21" s="6"/>
      <c r="ADZ21" s="6"/>
      <c r="AEA21" s="6"/>
      <c r="AEH21" s="6"/>
      <c r="AEI21" s="6"/>
      <c r="AEP21" s="6"/>
      <c r="AEQ21" s="6"/>
      <c r="AEX21" s="6"/>
      <c r="AEY21" s="6"/>
      <c r="AFF21" s="6"/>
      <c r="AFG21" s="6"/>
      <c r="AFN21" s="6"/>
      <c r="AFO21" s="6"/>
      <c r="AFV21" s="6"/>
      <c r="AFW21" s="6"/>
      <c r="AGD21" s="6"/>
      <c r="AGE21" s="6"/>
      <c r="AGL21" s="6"/>
      <c r="AGM21" s="6"/>
      <c r="AGT21" s="6"/>
      <c r="AGU21" s="6"/>
      <c r="AHB21" s="6"/>
      <c r="AHC21" s="6"/>
      <c r="AHJ21" s="6"/>
      <c r="AHK21" s="6"/>
      <c r="AHR21" s="6"/>
      <c r="AHS21" s="6"/>
      <c r="AHZ21" s="6"/>
      <c r="AIA21" s="6"/>
      <c r="AIH21" s="6"/>
      <c r="AII21" s="6"/>
      <c r="AIP21" s="6"/>
      <c r="AIQ21" s="6"/>
      <c r="AIX21" s="6"/>
      <c r="AIY21" s="6"/>
      <c r="AJF21" s="6"/>
      <c r="AJG21" s="6"/>
      <c r="AJN21" s="6"/>
      <c r="AJO21" s="6"/>
      <c r="AJV21" s="6"/>
      <c r="AJW21" s="6"/>
      <c r="AKD21" s="6"/>
      <c r="AKE21" s="6"/>
      <c r="AKL21" s="6"/>
      <c r="AKM21" s="6"/>
      <c r="AKT21" s="6"/>
      <c r="AKU21" s="6"/>
      <c r="ALB21" s="6"/>
      <c r="ALC21" s="6"/>
      <c r="ALJ21" s="6"/>
      <c r="ALK21" s="6"/>
      <c r="ALR21" s="6"/>
      <c r="ALS21" s="6"/>
      <c r="ALZ21" s="6"/>
      <c r="AMA21" s="6"/>
      <c r="AMH21" s="6"/>
      <c r="AMI21" s="6"/>
      <c r="AMP21" s="6"/>
      <c r="AMQ21" s="6"/>
      <c r="AMX21" s="6"/>
      <c r="AMY21" s="6"/>
      <c r="ANF21" s="6"/>
      <c r="ANG21" s="6"/>
      <c r="ANN21" s="6"/>
      <c r="ANO21" s="6"/>
      <c r="ANV21" s="6"/>
      <c r="ANW21" s="6"/>
      <c r="AOD21" s="6"/>
      <c r="AOE21" s="6"/>
      <c r="AOL21" s="6"/>
      <c r="AOM21" s="6"/>
      <c r="AOT21" s="6"/>
      <c r="AOU21" s="6"/>
      <c r="APB21" s="6"/>
      <c r="APC21" s="6"/>
      <c r="APJ21" s="6"/>
      <c r="APK21" s="6"/>
      <c r="APR21" s="6"/>
      <c r="APS21" s="6"/>
      <c r="APZ21" s="6"/>
      <c r="AQA21" s="6"/>
      <c r="AQH21" s="6"/>
      <c r="AQI21" s="6"/>
      <c r="AQP21" s="6"/>
      <c r="AQQ21" s="6"/>
      <c r="AQX21" s="6"/>
      <c r="AQY21" s="6"/>
      <c r="ARF21" s="6"/>
      <c r="ARG21" s="6"/>
      <c r="ARN21" s="6"/>
      <c r="ARO21" s="6"/>
      <c r="ARV21" s="6"/>
      <c r="ARW21" s="6"/>
      <c r="ASD21" s="6"/>
      <c r="ASE21" s="6"/>
      <c r="ASL21" s="6"/>
      <c r="ASM21" s="6"/>
      <c r="AST21" s="6"/>
      <c r="ASU21" s="6"/>
      <c r="ATB21" s="6"/>
      <c r="ATC21" s="6"/>
      <c r="ATJ21" s="6"/>
      <c r="ATK21" s="6"/>
      <c r="ATR21" s="6"/>
      <c r="ATS21" s="6"/>
      <c r="ATZ21" s="6"/>
      <c r="AUA21" s="6"/>
      <c r="AUH21" s="6"/>
      <c r="AUI21" s="6"/>
      <c r="AUP21" s="6"/>
      <c r="AUQ21" s="6"/>
      <c r="AUX21" s="6"/>
      <c r="AUY21" s="6"/>
      <c r="AVF21" s="6"/>
      <c r="AVG21" s="6"/>
      <c r="AVN21" s="6"/>
      <c r="AVO21" s="6"/>
      <c r="AVV21" s="6"/>
      <c r="AVW21" s="6"/>
      <c r="AWD21" s="6"/>
      <c r="AWE21" s="6"/>
      <c r="AWL21" s="6"/>
      <c r="AWM21" s="6"/>
      <c r="AWT21" s="6"/>
      <c r="AWU21" s="6"/>
      <c r="AXB21" s="6"/>
      <c r="AXC21" s="6"/>
      <c r="AXJ21" s="6"/>
      <c r="AXK21" s="6"/>
      <c r="AXR21" s="6"/>
      <c r="AXS21" s="6"/>
      <c r="AXZ21" s="6"/>
      <c r="AYA21" s="6"/>
      <c r="AYH21" s="6"/>
      <c r="AYI21" s="6"/>
      <c r="AYP21" s="6"/>
      <c r="AYQ21" s="6"/>
      <c r="AYX21" s="6"/>
      <c r="AYY21" s="6"/>
      <c r="AZF21" s="6"/>
      <c r="AZG21" s="6"/>
      <c r="AZN21" s="6"/>
      <c r="AZO21" s="6"/>
      <c r="AZV21" s="6"/>
      <c r="AZW21" s="6"/>
      <c r="BAD21" s="6"/>
      <c r="BAE21" s="6"/>
      <c r="BAL21" s="6"/>
      <c r="BAM21" s="6"/>
      <c r="BAT21" s="6"/>
      <c r="BAU21" s="6"/>
      <c r="BBB21" s="6"/>
      <c r="BBC21" s="6"/>
      <c r="BBJ21" s="6"/>
      <c r="BBK21" s="6"/>
      <c r="BBR21" s="6"/>
      <c r="BBS21" s="6"/>
      <c r="BBZ21" s="6"/>
      <c r="BCA21" s="6"/>
      <c r="BCH21" s="6"/>
      <c r="BCI21" s="6"/>
      <c r="BCP21" s="6"/>
      <c r="BCQ21" s="6"/>
      <c r="BCX21" s="6"/>
      <c r="BCY21" s="6"/>
      <c r="BDF21" s="6"/>
      <c r="BDG21" s="6"/>
      <c r="BDN21" s="6"/>
      <c r="BDO21" s="6"/>
      <c r="BDV21" s="6"/>
      <c r="BDW21" s="6"/>
      <c r="BED21" s="6"/>
      <c r="BEE21" s="6"/>
      <c r="BEL21" s="6"/>
      <c r="BEM21" s="6"/>
      <c r="BET21" s="6"/>
      <c r="BEU21" s="6"/>
      <c r="BFB21" s="6"/>
      <c r="BFC21" s="6"/>
      <c r="BFJ21" s="6"/>
      <c r="BFK21" s="6"/>
      <c r="BFR21" s="6"/>
      <c r="BFS21" s="6"/>
      <c r="BFZ21" s="6"/>
      <c r="BGA21" s="6"/>
      <c r="BGH21" s="6"/>
      <c r="BGI21" s="6"/>
      <c r="BGP21" s="6"/>
      <c r="BGQ21" s="6"/>
      <c r="BGX21" s="6"/>
      <c r="BGY21" s="6"/>
      <c r="BHF21" s="6"/>
      <c r="BHG21" s="6"/>
      <c r="BHN21" s="6"/>
      <c r="BHO21" s="6"/>
      <c r="BHV21" s="6"/>
      <c r="BHW21" s="6"/>
      <c r="BID21" s="6"/>
      <c r="BIE21" s="6"/>
      <c r="BIL21" s="6"/>
      <c r="BIM21" s="6"/>
      <c r="BIT21" s="6"/>
      <c r="BIU21" s="6"/>
      <c r="BJB21" s="6"/>
      <c r="BJC21" s="6"/>
      <c r="BJJ21" s="6"/>
      <c r="BJK21" s="6"/>
      <c r="BJR21" s="6"/>
      <c r="BJS21" s="6"/>
      <c r="BJZ21" s="6"/>
      <c r="BKA21" s="6"/>
      <c r="BKH21" s="6"/>
      <c r="BKI21" s="6"/>
      <c r="BKP21" s="6"/>
      <c r="BKQ21" s="6"/>
      <c r="BKX21" s="6"/>
      <c r="BKY21" s="6"/>
      <c r="BLF21" s="6"/>
      <c r="BLG21" s="6"/>
      <c r="BLN21" s="6"/>
      <c r="BLO21" s="6"/>
      <c r="BLV21" s="6"/>
      <c r="BLW21" s="6"/>
      <c r="BMD21" s="6"/>
      <c r="BME21" s="6"/>
      <c r="BML21" s="6"/>
      <c r="BMM21" s="6"/>
      <c r="BMT21" s="6"/>
      <c r="BMU21" s="6"/>
      <c r="BNB21" s="6"/>
      <c r="BNC21" s="6"/>
      <c r="BNJ21" s="6"/>
      <c r="BNK21" s="6"/>
      <c r="BNR21" s="6"/>
      <c r="BNS21" s="6"/>
      <c r="BNZ21" s="6"/>
      <c r="BOA21" s="6"/>
      <c r="BOH21" s="6"/>
      <c r="BOI21" s="6"/>
      <c r="BOP21" s="6"/>
      <c r="BOQ21" s="6"/>
      <c r="BOX21" s="6"/>
      <c r="BOY21" s="6"/>
      <c r="BPF21" s="6"/>
      <c r="BPG21" s="6"/>
      <c r="BPN21" s="6"/>
      <c r="BPO21" s="6"/>
      <c r="BPV21" s="6"/>
      <c r="BPW21" s="6"/>
      <c r="BQD21" s="6"/>
      <c r="BQE21" s="6"/>
      <c r="BQL21" s="6"/>
      <c r="BQM21" s="6"/>
      <c r="BQT21" s="6"/>
      <c r="BQU21" s="6"/>
      <c r="BRB21" s="6"/>
      <c r="BRC21" s="6"/>
      <c r="BRJ21" s="6"/>
      <c r="BRK21" s="6"/>
      <c r="BRR21" s="6"/>
      <c r="BRS21" s="6"/>
      <c r="BRZ21" s="6"/>
      <c r="BSA21" s="6"/>
      <c r="BSH21" s="6"/>
      <c r="BSI21" s="6"/>
      <c r="BSP21" s="6"/>
      <c r="BSQ21" s="6"/>
      <c r="BSX21" s="6"/>
      <c r="BSY21" s="6"/>
      <c r="BTF21" s="6"/>
      <c r="BTG21" s="6"/>
      <c r="BTN21" s="6"/>
      <c r="BTO21" s="6"/>
      <c r="BTV21" s="6"/>
      <c r="BTW21" s="6"/>
      <c r="BUD21" s="6"/>
      <c r="BUE21" s="6"/>
      <c r="BUL21" s="6"/>
      <c r="BUM21" s="6"/>
      <c r="BUT21" s="6"/>
      <c r="BUU21" s="6"/>
      <c r="BVB21" s="6"/>
      <c r="BVC21" s="6"/>
      <c r="BVJ21" s="6"/>
      <c r="BVK21" s="6"/>
      <c r="BVR21" s="6"/>
      <c r="BVS21" s="6"/>
      <c r="BVZ21" s="6"/>
      <c r="BWA21" s="6"/>
      <c r="BWH21" s="6"/>
      <c r="BWI21" s="6"/>
      <c r="BWP21" s="6"/>
      <c r="BWQ21" s="6"/>
      <c r="BWX21" s="6"/>
      <c r="BWY21" s="6"/>
      <c r="BXF21" s="6"/>
      <c r="BXG21" s="6"/>
      <c r="BXN21" s="6"/>
      <c r="BXO21" s="6"/>
      <c r="BXV21" s="6"/>
      <c r="BXW21" s="6"/>
      <c r="BYD21" s="6"/>
      <c r="BYE21" s="6"/>
      <c r="BYL21" s="6"/>
      <c r="BYM21" s="6"/>
      <c r="BYT21" s="6"/>
      <c r="BYU21" s="6"/>
      <c r="BZB21" s="6"/>
      <c r="BZC21" s="6"/>
      <c r="BZJ21" s="6"/>
      <c r="BZK21" s="6"/>
      <c r="BZR21" s="6"/>
      <c r="BZS21" s="6"/>
      <c r="BZZ21" s="6"/>
      <c r="CAA21" s="6"/>
      <c r="CAH21" s="6"/>
      <c r="CAI21" s="6"/>
      <c r="CAP21" s="6"/>
      <c r="CAQ21" s="6"/>
      <c r="CAX21" s="6"/>
      <c r="CAY21" s="6"/>
      <c r="CBF21" s="6"/>
      <c r="CBG21" s="6"/>
      <c r="CBN21" s="6"/>
      <c r="CBO21" s="6"/>
      <c r="CBV21" s="6"/>
      <c r="CBW21" s="6"/>
      <c r="CCD21" s="6"/>
      <c r="CCE21" s="6"/>
      <c r="CCL21" s="6"/>
      <c r="CCM21" s="6"/>
      <c r="CCT21" s="6"/>
      <c r="CCU21" s="6"/>
      <c r="CDB21" s="6"/>
      <c r="CDC21" s="6"/>
      <c r="CDJ21" s="6"/>
      <c r="CDK21" s="6"/>
      <c r="CDR21" s="6"/>
      <c r="CDS21" s="6"/>
      <c r="CDZ21" s="6"/>
      <c r="CEA21" s="6"/>
      <c r="CEH21" s="6"/>
      <c r="CEI21" s="6"/>
      <c r="CEP21" s="6"/>
      <c r="CEQ21" s="6"/>
      <c r="CEX21" s="6"/>
      <c r="CEY21" s="6"/>
      <c r="CFF21" s="6"/>
      <c r="CFG21" s="6"/>
      <c r="CFN21" s="6"/>
      <c r="CFO21" s="6"/>
      <c r="CFV21" s="6"/>
      <c r="CFW21" s="6"/>
      <c r="CGD21" s="6"/>
      <c r="CGE21" s="6"/>
      <c r="CGL21" s="6"/>
      <c r="CGM21" s="6"/>
      <c r="CGT21" s="6"/>
      <c r="CGU21" s="6"/>
      <c r="CHB21" s="6"/>
      <c r="CHC21" s="6"/>
      <c r="CHJ21" s="6"/>
      <c r="CHK21" s="6"/>
      <c r="CHR21" s="6"/>
      <c r="CHS21" s="6"/>
      <c r="CHZ21" s="6"/>
      <c r="CIA21" s="6"/>
      <c r="CIH21" s="6"/>
      <c r="CII21" s="6"/>
      <c r="CIP21" s="6"/>
      <c r="CIQ21" s="6"/>
      <c r="CIX21" s="6"/>
      <c r="CIY21" s="6"/>
      <c r="CJF21" s="6"/>
      <c r="CJG21" s="6"/>
      <c r="CJN21" s="6"/>
      <c r="CJO21" s="6"/>
      <c r="CJV21" s="6"/>
      <c r="CJW21" s="6"/>
      <c r="CKD21" s="6"/>
      <c r="CKE21" s="6"/>
      <c r="CKL21" s="6"/>
      <c r="CKM21" s="6"/>
      <c r="CKT21" s="6"/>
      <c r="CKU21" s="6"/>
      <c r="CLB21" s="6"/>
      <c r="CLC21" s="6"/>
      <c r="CLJ21" s="6"/>
      <c r="CLK21" s="6"/>
      <c r="CLR21" s="6"/>
      <c r="CLS21" s="6"/>
      <c r="CLZ21" s="6"/>
      <c r="CMA21" s="6"/>
      <c r="CMH21" s="6"/>
      <c r="CMI21" s="6"/>
      <c r="CMP21" s="6"/>
      <c r="CMQ21" s="6"/>
      <c r="CMX21" s="6"/>
      <c r="CMY21" s="6"/>
      <c r="CNF21" s="6"/>
      <c r="CNG21" s="6"/>
      <c r="CNN21" s="6"/>
      <c r="CNO21" s="6"/>
      <c r="CNV21" s="6"/>
      <c r="CNW21" s="6"/>
      <c r="COD21" s="6"/>
      <c r="COE21" s="6"/>
      <c r="COL21" s="6"/>
      <c r="COM21" s="6"/>
      <c r="COT21" s="6"/>
      <c r="COU21" s="6"/>
      <c r="CPB21" s="6"/>
      <c r="CPC21" s="6"/>
      <c r="CPJ21" s="6"/>
      <c r="CPK21" s="6"/>
      <c r="CPR21" s="6"/>
      <c r="CPS21" s="6"/>
      <c r="CPZ21" s="6"/>
      <c r="CQA21" s="6"/>
      <c r="CQH21" s="6"/>
      <c r="CQI21" s="6"/>
      <c r="CQP21" s="6"/>
      <c r="CQQ21" s="6"/>
      <c r="CQX21" s="6"/>
      <c r="CQY21" s="6"/>
      <c r="CRF21" s="6"/>
      <c r="CRG21" s="6"/>
      <c r="CRN21" s="6"/>
      <c r="CRO21" s="6"/>
      <c r="CRV21" s="6"/>
      <c r="CRW21" s="6"/>
      <c r="CSD21" s="6"/>
      <c r="CSE21" s="6"/>
      <c r="CSL21" s="6"/>
      <c r="CSM21" s="6"/>
      <c r="CST21" s="6"/>
      <c r="CSU21" s="6"/>
      <c r="CTB21" s="6"/>
      <c r="CTC21" s="6"/>
      <c r="CTJ21" s="6"/>
      <c r="CTK21" s="6"/>
      <c r="CTR21" s="6"/>
      <c r="CTS21" s="6"/>
      <c r="CTZ21" s="6"/>
      <c r="CUA21" s="6"/>
      <c r="CUH21" s="6"/>
      <c r="CUI21" s="6"/>
      <c r="CUP21" s="6"/>
      <c r="CUQ21" s="6"/>
      <c r="CUX21" s="6"/>
      <c r="CUY21" s="6"/>
      <c r="CVF21" s="6"/>
      <c r="CVG21" s="6"/>
      <c r="CVN21" s="6"/>
      <c r="CVO21" s="6"/>
      <c r="CVV21" s="6"/>
      <c r="CVW21" s="6"/>
      <c r="CWD21" s="6"/>
      <c r="CWE21" s="6"/>
      <c r="CWL21" s="6"/>
      <c r="CWM21" s="6"/>
      <c r="CWT21" s="6"/>
      <c r="CWU21" s="6"/>
      <c r="CXB21" s="6"/>
      <c r="CXC21" s="6"/>
      <c r="CXJ21" s="6"/>
      <c r="CXK21" s="6"/>
      <c r="CXR21" s="6"/>
      <c r="CXS21" s="6"/>
      <c r="CXZ21" s="6"/>
      <c r="CYA21" s="6"/>
      <c r="CYH21" s="6"/>
      <c r="CYI21" s="6"/>
      <c r="CYP21" s="6"/>
      <c r="CYQ21" s="6"/>
      <c r="CYX21" s="6"/>
      <c r="CYY21" s="6"/>
      <c r="CZF21" s="6"/>
      <c r="CZG21" s="6"/>
      <c r="CZN21" s="6"/>
      <c r="CZO21" s="6"/>
      <c r="CZV21" s="6"/>
      <c r="CZW21" s="6"/>
      <c r="DAD21" s="6"/>
      <c r="DAE21" s="6"/>
      <c r="DAL21" s="6"/>
      <c r="DAM21" s="6"/>
      <c r="DAT21" s="6"/>
      <c r="DAU21" s="6"/>
      <c r="DBB21" s="6"/>
      <c r="DBC21" s="6"/>
      <c r="DBJ21" s="6"/>
      <c r="DBK21" s="6"/>
      <c r="DBR21" s="6"/>
      <c r="DBS21" s="6"/>
      <c r="DBZ21" s="6"/>
      <c r="DCA21" s="6"/>
      <c r="DCH21" s="6"/>
      <c r="DCI21" s="6"/>
      <c r="DCP21" s="6"/>
      <c r="DCQ21" s="6"/>
      <c r="DCX21" s="6"/>
      <c r="DCY21" s="6"/>
      <c r="DDF21" s="6"/>
      <c r="DDG21" s="6"/>
      <c r="DDN21" s="6"/>
      <c r="DDO21" s="6"/>
      <c r="DDV21" s="6"/>
      <c r="DDW21" s="6"/>
      <c r="DED21" s="6"/>
      <c r="DEE21" s="6"/>
      <c r="DEL21" s="6"/>
      <c r="DEM21" s="6"/>
      <c r="DET21" s="6"/>
      <c r="DEU21" s="6"/>
      <c r="DFB21" s="6"/>
      <c r="DFC21" s="6"/>
      <c r="DFJ21" s="6"/>
      <c r="DFK21" s="6"/>
      <c r="DFR21" s="6"/>
      <c r="DFS21" s="6"/>
      <c r="DFZ21" s="6"/>
      <c r="DGA21" s="6"/>
      <c r="DGH21" s="6"/>
      <c r="DGI21" s="6"/>
      <c r="DGP21" s="6"/>
      <c r="DGQ21" s="6"/>
      <c r="DGX21" s="6"/>
      <c r="DGY21" s="6"/>
      <c r="DHF21" s="6"/>
      <c r="DHG21" s="6"/>
      <c r="DHN21" s="6"/>
      <c r="DHO21" s="6"/>
      <c r="DHV21" s="6"/>
      <c r="DHW21" s="6"/>
      <c r="DID21" s="6"/>
      <c r="DIE21" s="6"/>
      <c r="DIL21" s="6"/>
      <c r="DIM21" s="6"/>
      <c r="DIT21" s="6"/>
      <c r="DIU21" s="6"/>
      <c r="DJB21" s="6"/>
      <c r="DJC21" s="6"/>
      <c r="DJJ21" s="6"/>
      <c r="DJK21" s="6"/>
      <c r="DJR21" s="6"/>
      <c r="DJS21" s="6"/>
      <c r="DJZ21" s="6"/>
      <c r="DKA21" s="6"/>
      <c r="DKH21" s="6"/>
      <c r="DKI21" s="6"/>
      <c r="DKP21" s="6"/>
      <c r="DKQ21" s="6"/>
      <c r="DKX21" s="6"/>
      <c r="DKY21" s="6"/>
      <c r="DLF21" s="6"/>
      <c r="DLG21" s="6"/>
      <c r="DLN21" s="6"/>
      <c r="DLO21" s="6"/>
      <c r="DLV21" s="6"/>
      <c r="DLW21" s="6"/>
      <c r="DMD21" s="6"/>
      <c r="DME21" s="6"/>
      <c r="DML21" s="6"/>
      <c r="DMM21" s="6"/>
      <c r="DMT21" s="6"/>
      <c r="DMU21" s="6"/>
      <c r="DNB21" s="6"/>
      <c r="DNC21" s="6"/>
      <c r="DNJ21" s="6"/>
      <c r="DNK21" s="6"/>
      <c r="DNR21" s="6"/>
      <c r="DNS21" s="6"/>
      <c r="DNZ21" s="6"/>
      <c r="DOA21" s="6"/>
      <c r="DOH21" s="6"/>
      <c r="DOI21" s="6"/>
      <c r="DOP21" s="6"/>
      <c r="DOQ21" s="6"/>
      <c r="DOX21" s="6"/>
      <c r="DOY21" s="6"/>
      <c r="DPF21" s="6"/>
      <c r="DPG21" s="6"/>
      <c r="DPN21" s="6"/>
      <c r="DPO21" s="6"/>
      <c r="DPV21" s="6"/>
      <c r="DPW21" s="6"/>
      <c r="DQD21" s="6"/>
      <c r="DQE21" s="6"/>
      <c r="DQL21" s="6"/>
      <c r="DQM21" s="6"/>
      <c r="DQT21" s="6"/>
      <c r="DQU21" s="6"/>
      <c r="DRB21" s="6"/>
      <c r="DRC21" s="6"/>
      <c r="DRJ21" s="6"/>
      <c r="DRK21" s="6"/>
      <c r="DRR21" s="6"/>
      <c r="DRS21" s="6"/>
      <c r="DRZ21" s="6"/>
      <c r="DSA21" s="6"/>
      <c r="DSH21" s="6"/>
      <c r="DSI21" s="6"/>
      <c r="DSP21" s="6"/>
      <c r="DSQ21" s="6"/>
      <c r="DSX21" s="6"/>
      <c r="DSY21" s="6"/>
      <c r="DTF21" s="6"/>
      <c r="DTG21" s="6"/>
      <c r="DTN21" s="6"/>
      <c r="DTO21" s="6"/>
      <c r="DTV21" s="6"/>
      <c r="DTW21" s="6"/>
      <c r="DUD21" s="6"/>
      <c r="DUE21" s="6"/>
      <c r="DUL21" s="6"/>
      <c r="DUM21" s="6"/>
      <c r="DUT21" s="6"/>
      <c r="DUU21" s="6"/>
      <c r="DVB21" s="6"/>
      <c r="DVC21" s="6"/>
      <c r="DVJ21" s="6"/>
      <c r="DVK21" s="6"/>
      <c r="DVR21" s="6"/>
      <c r="DVS21" s="6"/>
      <c r="DVZ21" s="6"/>
      <c r="DWA21" s="6"/>
      <c r="DWH21" s="6"/>
      <c r="DWI21" s="6"/>
      <c r="DWP21" s="6"/>
      <c r="DWQ21" s="6"/>
      <c r="DWX21" s="6"/>
      <c r="DWY21" s="6"/>
      <c r="DXF21" s="6"/>
      <c r="DXG21" s="6"/>
      <c r="DXN21" s="6"/>
      <c r="DXO21" s="6"/>
      <c r="DXV21" s="6"/>
      <c r="DXW21" s="6"/>
      <c r="DYD21" s="6"/>
      <c r="DYE21" s="6"/>
      <c r="DYL21" s="6"/>
      <c r="DYM21" s="6"/>
      <c r="DYT21" s="6"/>
      <c r="DYU21" s="6"/>
      <c r="DZB21" s="6"/>
      <c r="DZC21" s="6"/>
      <c r="DZJ21" s="6"/>
      <c r="DZK21" s="6"/>
      <c r="DZR21" s="6"/>
      <c r="DZS21" s="6"/>
      <c r="DZZ21" s="6"/>
      <c r="EAA21" s="6"/>
      <c r="EAH21" s="6"/>
      <c r="EAI21" s="6"/>
      <c r="EAP21" s="6"/>
      <c r="EAQ21" s="6"/>
      <c r="EAX21" s="6"/>
      <c r="EAY21" s="6"/>
      <c r="EBF21" s="6"/>
      <c r="EBG21" s="6"/>
      <c r="EBN21" s="6"/>
      <c r="EBO21" s="6"/>
      <c r="EBV21" s="6"/>
      <c r="EBW21" s="6"/>
      <c r="ECD21" s="6"/>
      <c r="ECE21" s="6"/>
      <c r="ECL21" s="6"/>
      <c r="ECM21" s="6"/>
      <c r="ECT21" s="6"/>
      <c r="ECU21" s="6"/>
      <c r="EDB21" s="6"/>
      <c r="EDC21" s="6"/>
      <c r="EDJ21" s="6"/>
      <c r="EDK21" s="6"/>
      <c r="EDR21" s="6"/>
      <c r="EDS21" s="6"/>
      <c r="EDZ21" s="6"/>
      <c r="EEA21" s="6"/>
      <c r="EEH21" s="6"/>
      <c r="EEI21" s="6"/>
      <c r="EEP21" s="6"/>
      <c r="EEQ21" s="6"/>
      <c r="EEX21" s="6"/>
      <c r="EEY21" s="6"/>
      <c r="EFF21" s="6"/>
      <c r="EFG21" s="6"/>
      <c r="EFN21" s="6"/>
      <c r="EFO21" s="6"/>
      <c r="EFV21" s="6"/>
      <c r="EFW21" s="6"/>
      <c r="EGD21" s="6"/>
      <c r="EGE21" s="6"/>
      <c r="EGL21" s="6"/>
      <c r="EGM21" s="6"/>
      <c r="EGT21" s="6"/>
      <c r="EGU21" s="6"/>
      <c r="EHB21" s="6"/>
      <c r="EHC21" s="6"/>
      <c r="EHJ21" s="6"/>
      <c r="EHK21" s="6"/>
      <c r="EHR21" s="6"/>
      <c r="EHS21" s="6"/>
      <c r="EHZ21" s="6"/>
      <c r="EIA21" s="6"/>
      <c r="EIH21" s="6"/>
      <c r="EII21" s="6"/>
      <c r="EIP21" s="6"/>
      <c r="EIQ21" s="6"/>
      <c r="EIX21" s="6"/>
      <c r="EIY21" s="6"/>
      <c r="EJF21" s="6"/>
      <c r="EJG21" s="6"/>
      <c r="EJN21" s="6"/>
      <c r="EJO21" s="6"/>
      <c r="EJV21" s="6"/>
      <c r="EJW21" s="6"/>
      <c r="EKD21" s="6"/>
      <c r="EKE21" s="6"/>
      <c r="EKL21" s="6"/>
      <c r="EKM21" s="6"/>
      <c r="EKT21" s="6"/>
      <c r="EKU21" s="6"/>
      <c r="ELB21" s="6"/>
      <c r="ELC21" s="6"/>
      <c r="ELJ21" s="6"/>
      <c r="ELK21" s="6"/>
      <c r="ELR21" s="6"/>
      <c r="ELS21" s="6"/>
      <c r="ELZ21" s="6"/>
      <c r="EMA21" s="6"/>
      <c r="EMH21" s="6"/>
      <c r="EMI21" s="6"/>
      <c r="EMP21" s="6"/>
      <c r="EMQ21" s="6"/>
      <c r="EMX21" s="6"/>
      <c r="EMY21" s="6"/>
      <c r="ENF21" s="6"/>
      <c r="ENG21" s="6"/>
      <c r="ENN21" s="6"/>
      <c r="ENO21" s="6"/>
      <c r="ENV21" s="6"/>
      <c r="ENW21" s="6"/>
      <c r="EOD21" s="6"/>
      <c r="EOE21" s="6"/>
      <c r="EOL21" s="6"/>
      <c r="EOM21" s="6"/>
      <c r="EOT21" s="6"/>
      <c r="EOU21" s="6"/>
      <c r="EPB21" s="6"/>
      <c r="EPC21" s="6"/>
      <c r="EPJ21" s="6"/>
      <c r="EPK21" s="6"/>
      <c r="EPR21" s="6"/>
      <c r="EPS21" s="6"/>
      <c r="EPZ21" s="6"/>
      <c r="EQA21" s="6"/>
      <c r="EQH21" s="6"/>
      <c r="EQI21" s="6"/>
      <c r="EQP21" s="6"/>
      <c r="EQQ21" s="6"/>
      <c r="EQX21" s="6"/>
      <c r="EQY21" s="6"/>
      <c r="ERF21" s="6"/>
      <c r="ERG21" s="6"/>
      <c r="ERN21" s="6"/>
      <c r="ERO21" s="6"/>
      <c r="ERV21" s="6"/>
      <c r="ERW21" s="6"/>
      <c r="ESD21" s="6"/>
      <c r="ESE21" s="6"/>
      <c r="ESL21" s="6"/>
      <c r="ESM21" s="6"/>
      <c r="EST21" s="6"/>
      <c r="ESU21" s="6"/>
      <c r="ETB21" s="6"/>
      <c r="ETC21" s="6"/>
      <c r="ETJ21" s="6"/>
      <c r="ETK21" s="6"/>
      <c r="ETR21" s="6"/>
      <c r="ETS21" s="6"/>
      <c r="ETZ21" s="6"/>
      <c r="EUA21" s="6"/>
      <c r="EUH21" s="6"/>
      <c r="EUI21" s="6"/>
      <c r="EUP21" s="6"/>
      <c r="EUQ21" s="6"/>
      <c r="EUX21" s="6"/>
      <c r="EUY21" s="6"/>
      <c r="EVF21" s="6"/>
      <c r="EVG21" s="6"/>
      <c r="EVN21" s="6"/>
      <c r="EVO21" s="6"/>
      <c r="EVV21" s="6"/>
      <c r="EVW21" s="6"/>
      <c r="EWD21" s="6"/>
      <c r="EWE21" s="6"/>
      <c r="EWL21" s="6"/>
      <c r="EWM21" s="6"/>
      <c r="EWT21" s="6"/>
      <c r="EWU21" s="6"/>
      <c r="EXB21" s="6"/>
      <c r="EXC21" s="6"/>
      <c r="EXJ21" s="6"/>
      <c r="EXK21" s="6"/>
      <c r="EXR21" s="6"/>
      <c r="EXS21" s="6"/>
      <c r="EXZ21" s="6"/>
      <c r="EYA21" s="6"/>
      <c r="EYH21" s="6"/>
      <c r="EYI21" s="6"/>
      <c r="EYP21" s="6"/>
      <c r="EYQ21" s="6"/>
      <c r="EYX21" s="6"/>
      <c r="EYY21" s="6"/>
      <c r="EZF21" s="6"/>
      <c r="EZG21" s="6"/>
      <c r="EZN21" s="6"/>
      <c r="EZO21" s="6"/>
      <c r="EZV21" s="6"/>
      <c r="EZW21" s="6"/>
      <c r="FAD21" s="6"/>
      <c r="FAE21" s="6"/>
      <c r="FAL21" s="6"/>
      <c r="FAM21" s="6"/>
      <c r="FAT21" s="6"/>
      <c r="FAU21" s="6"/>
      <c r="FBB21" s="6"/>
      <c r="FBC21" s="6"/>
      <c r="FBJ21" s="6"/>
      <c r="FBK21" s="6"/>
      <c r="FBR21" s="6"/>
      <c r="FBS21" s="6"/>
      <c r="FBZ21" s="6"/>
      <c r="FCA21" s="6"/>
      <c r="FCH21" s="6"/>
      <c r="FCI21" s="6"/>
      <c r="FCP21" s="6"/>
      <c r="FCQ21" s="6"/>
      <c r="FCX21" s="6"/>
      <c r="FCY21" s="6"/>
      <c r="FDF21" s="6"/>
      <c r="FDG21" s="6"/>
      <c r="FDN21" s="6"/>
      <c r="FDO21" s="6"/>
      <c r="FDV21" s="6"/>
      <c r="FDW21" s="6"/>
      <c r="FED21" s="6"/>
      <c r="FEE21" s="6"/>
      <c r="FEL21" s="6"/>
      <c r="FEM21" s="6"/>
      <c r="FET21" s="6"/>
      <c r="FEU21" s="6"/>
      <c r="FFB21" s="6"/>
      <c r="FFC21" s="6"/>
      <c r="FFJ21" s="6"/>
      <c r="FFK21" s="6"/>
      <c r="FFR21" s="6"/>
      <c r="FFS21" s="6"/>
      <c r="FFZ21" s="6"/>
      <c r="FGA21" s="6"/>
      <c r="FGH21" s="6"/>
      <c r="FGI21" s="6"/>
      <c r="FGP21" s="6"/>
      <c r="FGQ21" s="6"/>
      <c r="FGX21" s="6"/>
      <c r="FGY21" s="6"/>
      <c r="FHF21" s="6"/>
      <c r="FHG21" s="6"/>
      <c r="FHN21" s="6"/>
      <c r="FHO21" s="6"/>
      <c r="FHV21" s="6"/>
      <c r="FHW21" s="6"/>
      <c r="FID21" s="6"/>
      <c r="FIE21" s="6"/>
      <c r="FIL21" s="6"/>
      <c r="FIM21" s="6"/>
      <c r="FIT21" s="6"/>
      <c r="FIU21" s="6"/>
      <c r="FJB21" s="6"/>
      <c r="FJC21" s="6"/>
      <c r="FJJ21" s="6"/>
      <c r="FJK21" s="6"/>
      <c r="FJR21" s="6"/>
      <c r="FJS21" s="6"/>
      <c r="FJZ21" s="6"/>
      <c r="FKA21" s="6"/>
      <c r="FKH21" s="6"/>
      <c r="FKI21" s="6"/>
      <c r="FKP21" s="6"/>
      <c r="FKQ21" s="6"/>
      <c r="FKX21" s="6"/>
      <c r="FKY21" s="6"/>
      <c r="FLF21" s="6"/>
      <c r="FLG21" s="6"/>
      <c r="FLN21" s="6"/>
      <c r="FLO21" s="6"/>
      <c r="FLV21" s="6"/>
      <c r="FLW21" s="6"/>
      <c r="FMD21" s="6"/>
      <c r="FME21" s="6"/>
      <c r="FML21" s="6"/>
      <c r="FMM21" s="6"/>
      <c r="FMT21" s="6"/>
      <c r="FMU21" s="6"/>
      <c r="FNB21" s="6"/>
      <c r="FNC21" s="6"/>
      <c r="FNJ21" s="6"/>
      <c r="FNK21" s="6"/>
      <c r="FNR21" s="6"/>
      <c r="FNS21" s="6"/>
      <c r="FNZ21" s="6"/>
      <c r="FOA21" s="6"/>
      <c r="FOH21" s="6"/>
      <c r="FOI21" s="6"/>
      <c r="FOP21" s="6"/>
      <c r="FOQ21" s="6"/>
      <c r="FOX21" s="6"/>
      <c r="FOY21" s="6"/>
      <c r="FPF21" s="6"/>
      <c r="FPG21" s="6"/>
      <c r="FPN21" s="6"/>
      <c r="FPO21" s="6"/>
      <c r="FPV21" s="6"/>
      <c r="FPW21" s="6"/>
      <c r="FQD21" s="6"/>
      <c r="FQE21" s="6"/>
      <c r="FQL21" s="6"/>
      <c r="FQM21" s="6"/>
      <c r="FQT21" s="6"/>
      <c r="FQU21" s="6"/>
      <c r="FRB21" s="6"/>
      <c r="FRC21" s="6"/>
      <c r="FRJ21" s="6"/>
      <c r="FRK21" s="6"/>
      <c r="FRR21" s="6"/>
      <c r="FRS21" s="6"/>
      <c r="FRZ21" s="6"/>
      <c r="FSA21" s="6"/>
      <c r="FSH21" s="6"/>
      <c r="FSI21" s="6"/>
      <c r="FSP21" s="6"/>
      <c r="FSQ21" s="6"/>
      <c r="FSX21" s="6"/>
      <c r="FSY21" s="6"/>
      <c r="FTF21" s="6"/>
      <c r="FTG21" s="6"/>
      <c r="FTN21" s="6"/>
      <c r="FTO21" s="6"/>
      <c r="FTV21" s="6"/>
      <c r="FTW21" s="6"/>
      <c r="FUD21" s="6"/>
      <c r="FUE21" s="6"/>
      <c r="FUL21" s="6"/>
      <c r="FUM21" s="6"/>
      <c r="FUT21" s="6"/>
      <c r="FUU21" s="6"/>
      <c r="FVB21" s="6"/>
      <c r="FVC21" s="6"/>
      <c r="FVJ21" s="6"/>
      <c r="FVK21" s="6"/>
      <c r="FVR21" s="6"/>
      <c r="FVS21" s="6"/>
      <c r="FVZ21" s="6"/>
      <c r="FWA21" s="6"/>
      <c r="FWH21" s="6"/>
      <c r="FWI21" s="6"/>
      <c r="FWP21" s="6"/>
      <c r="FWQ21" s="6"/>
      <c r="FWX21" s="6"/>
      <c r="FWY21" s="6"/>
      <c r="FXF21" s="6"/>
      <c r="FXG21" s="6"/>
      <c r="FXN21" s="6"/>
      <c r="FXO21" s="6"/>
      <c r="FXV21" s="6"/>
      <c r="FXW21" s="6"/>
      <c r="FYD21" s="6"/>
      <c r="FYE21" s="6"/>
      <c r="FYL21" s="6"/>
      <c r="FYM21" s="6"/>
      <c r="FYT21" s="6"/>
      <c r="FYU21" s="6"/>
      <c r="FZB21" s="6"/>
      <c r="FZC21" s="6"/>
      <c r="FZJ21" s="6"/>
      <c r="FZK21" s="6"/>
      <c r="FZR21" s="6"/>
      <c r="FZS21" s="6"/>
      <c r="FZZ21" s="6"/>
      <c r="GAA21" s="6"/>
      <c r="GAH21" s="6"/>
      <c r="GAI21" s="6"/>
      <c r="GAP21" s="6"/>
      <c r="GAQ21" s="6"/>
      <c r="GAX21" s="6"/>
      <c r="GAY21" s="6"/>
      <c r="GBF21" s="6"/>
      <c r="GBG21" s="6"/>
      <c r="GBN21" s="6"/>
      <c r="GBO21" s="6"/>
      <c r="GBV21" s="6"/>
      <c r="GBW21" s="6"/>
      <c r="GCD21" s="6"/>
      <c r="GCE21" s="6"/>
      <c r="GCL21" s="6"/>
      <c r="GCM21" s="6"/>
      <c r="GCT21" s="6"/>
      <c r="GCU21" s="6"/>
      <c r="GDB21" s="6"/>
      <c r="GDC21" s="6"/>
      <c r="GDJ21" s="6"/>
      <c r="GDK21" s="6"/>
      <c r="GDR21" s="6"/>
      <c r="GDS21" s="6"/>
      <c r="GDZ21" s="6"/>
      <c r="GEA21" s="6"/>
      <c r="GEH21" s="6"/>
      <c r="GEI21" s="6"/>
      <c r="GEP21" s="6"/>
      <c r="GEQ21" s="6"/>
      <c r="GEX21" s="6"/>
      <c r="GEY21" s="6"/>
      <c r="GFF21" s="6"/>
      <c r="GFG21" s="6"/>
      <c r="GFN21" s="6"/>
      <c r="GFO21" s="6"/>
      <c r="GFV21" s="6"/>
      <c r="GFW21" s="6"/>
      <c r="GGD21" s="6"/>
      <c r="GGE21" s="6"/>
      <c r="GGL21" s="6"/>
      <c r="GGM21" s="6"/>
      <c r="GGT21" s="6"/>
      <c r="GGU21" s="6"/>
      <c r="GHB21" s="6"/>
      <c r="GHC21" s="6"/>
      <c r="GHJ21" s="6"/>
      <c r="GHK21" s="6"/>
      <c r="GHR21" s="6"/>
      <c r="GHS21" s="6"/>
      <c r="GHZ21" s="6"/>
      <c r="GIA21" s="6"/>
      <c r="GIH21" s="6"/>
      <c r="GII21" s="6"/>
      <c r="GIP21" s="6"/>
      <c r="GIQ21" s="6"/>
      <c r="GIX21" s="6"/>
      <c r="GIY21" s="6"/>
      <c r="GJF21" s="6"/>
      <c r="GJG21" s="6"/>
      <c r="GJN21" s="6"/>
      <c r="GJO21" s="6"/>
      <c r="GJV21" s="6"/>
      <c r="GJW21" s="6"/>
      <c r="GKD21" s="6"/>
      <c r="GKE21" s="6"/>
      <c r="GKL21" s="6"/>
      <c r="GKM21" s="6"/>
      <c r="GKT21" s="6"/>
      <c r="GKU21" s="6"/>
      <c r="GLB21" s="6"/>
      <c r="GLC21" s="6"/>
      <c r="GLJ21" s="6"/>
      <c r="GLK21" s="6"/>
      <c r="GLR21" s="6"/>
      <c r="GLS21" s="6"/>
      <c r="GLZ21" s="6"/>
      <c r="GMA21" s="6"/>
      <c r="GMH21" s="6"/>
      <c r="GMI21" s="6"/>
      <c r="GMP21" s="6"/>
      <c r="GMQ21" s="6"/>
      <c r="GMX21" s="6"/>
      <c r="GMY21" s="6"/>
      <c r="GNF21" s="6"/>
      <c r="GNG21" s="6"/>
      <c r="GNN21" s="6"/>
      <c r="GNO21" s="6"/>
      <c r="GNV21" s="6"/>
      <c r="GNW21" s="6"/>
      <c r="GOD21" s="6"/>
      <c r="GOE21" s="6"/>
      <c r="GOL21" s="6"/>
      <c r="GOM21" s="6"/>
      <c r="GOT21" s="6"/>
      <c r="GOU21" s="6"/>
      <c r="GPB21" s="6"/>
      <c r="GPC21" s="6"/>
      <c r="GPJ21" s="6"/>
      <c r="GPK21" s="6"/>
      <c r="GPR21" s="6"/>
      <c r="GPS21" s="6"/>
      <c r="GPZ21" s="6"/>
      <c r="GQA21" s="6"/>
      <c r="GQH21" s="6"/>
      <c r="GQI21" s="6"/>
      <c r="GQP21" s="6"/>
      <c r="GQQ21" s="6"/>
      <c r="GQX21" s="6"/>
      <c r="GQY21" s="6"/>
      <c r="GRF21" s="6"/>
      <c r="GRG21" s="6"/>
      <c r="GRN21" s="6"/>
      <c r="GRO21" s="6"/>
      <c r="GRV21" s="6"/>
      <c r="GRW21" s="6"/>
      <c r="GSD21" s="6"/>
      <c r="GSE21" s="6"/>
      <c r="GSL21" s="6"/>
      <c r="GSM21" s="6"/>
      <c r="GST21" s="6"/>
      <c r="GSU21" s="6"/>
      <c r="GTB21" s="6"/>
      <c r="GTC21" s="6"/>
      <c r="GTJ21" s="6"/>
      <c r="GTK21" s="6"/>
      <c r="GTR21" s="6"/>
      <c r="GTS21" s="6"/>
      <c r="GTZ21" s="6"/>
      <c r="GUA21" s="6"/>
      <c r="GUH21" s="6"/>
      <c r="GUI21" s="6"/>
      <c r="GUP21" s="6"/>
      <c r="GUQ21" s="6"/>
      <c r="GUX21" s="6"/>
      <c r="GUY21" s="6"/>
      <c r="GVF21" s="6"/>
      <c r="GVG21" s="6"/>
      <c r="GVN21" s="6"/>
      <c r="GVO21" s="6"/>
      <c r="GVV21" s="6"/>
      <c r="GVW21" s="6"/>
      <c r="GWD21" s="6"/>
      <c r="GWE21" s="6"/>
      <c r="GWL21" s="6"/>
      <c r="GWM21" s="6"/>
      <c r="GWT21" s="6"/>
      <c r="GWU21" s="6"/>
      <c r="GXB21" s="6"/>
      <c r="GXC21" s="6"/>
      <c r="GXJ21" s="6"/>
      <c r="GXK21" s="6"/>
      <c r="GXR21" s="6"/>
      <c r="GXS21" s="6"/>
      <c r="GXZ21" s="6"/>
      <c r="GYA21" s="6"/>
      <c r="GYH21" s="6"/>
      <c r="GYI21" s="6"/>
      <c r="GYP21" s="6"/>
      <c r="GYQ21" s="6"/>
      <c r="GYX21" s="6"/>
      <c r="GYY21" s="6"/>
      <c r="GZF21" s="6"/>
      <c r="GZG21" s="6"/>
      <c r="GZN21" s="6"/>
      <c r="GZO21" s="6"/>
      <c r="GZV21" s="6"/>
      <c r="GZW21" s="6"/>
      <c r="HAD21" s="6"/>
      <c r="HAE21" s="6"/>
      <c r="HAL21" s="6"/>
      <c r="HAM21" s="6"/>
      <c r="HAT21" s="6"/>
      <c r="HAU21" s="6"/>
      <c r="HBB21" s="6"/>
      <c r="HBC21" s="6"/>
      <c r="HBJ21" s="6"/>
      <c r="HBK21" s="6"/>
      <c r="HBR21" s="6"/>
      <c r="HBS21" s="6"/>
      <c r="HBZ21" s="6"/>
      <c r="HCA21" s="6"/>
      <c r="HCH21" s="6"/>
      <c r="HCI21" s="6"/>
      <c r="HCP21" s="6"/>
      <c r="HCQ21" s="6"/>
      <c r="HCX21" s="6"/>
      <c r="HCY21" s="6"/>
      <c r="HDF21" s="6"/>
      <c r="HDG21" s="6"/>
      <c r="HDN21" s="6"/>
      <c r="HDO21" s="6"/>
      <c r="HDV21" s="6"/>
      <c r="HDW21" s="6"/>
      <c r="HED21" s="6"/>
      <c r="HEE21" s="6"/>
      <c r="HEL21" s="6"/>
      <c r="HEM21" s="6"/>
      <c r="HET21" s="6"/>
      <c r="HEU21" s="6"/>
      <c r="HFB21" s="6"/>
      <c r="HFC21" s="6"/>
      <c r="HFJ21" s="6"/>
      <c r="HFK21" s="6"/>
      <c r="HFR21" s="6"/>
      <c r="HFS21" s="6"/>
      <c r="HFZ21" s="6"/>
      <c r="HGA21" s="6"/>
      <c r="HGH21" s="6"/>
      <c r="HGI21" s="6"/>
      <c r="HGP21" s="6"/>
      <c r="HGQ21" s="6"/>
      <c r="HGX21" s="6"/>
      <c r="HGY21" s="6"/>
      <c r="HHF21" s="6"/>
      <c r="HHG21" s="6"/>
      <c r="HHN21" s="6"/>
      <c r="HHO21" s="6"/>
      <c r="HHV21" s="6"/>
      <c r="HHW21" s="6"/>
      <c r="HID21" s="6"/>
      <c r="HIE21" s="6"/>
      <c r="HIL21" s="6"/>
      <c r="HIM21" s="6"/>
      <c r="HIT21" s="6"/>
      <c r="HIU21" s="6"/>
      <c r="HJB21" s="6"/>
      <c r="HJC21" s="6"/>
      <c r="HJJ21" s="6"/>
      <c r="HJK21" s="6"/>
      <c r="HJR21" s="6"/>
      <c r="HJS21" s="6"/>
      <c r="HJZ21" s="6"/>
      <c r="HKA21" s="6"/>
      <c r="HKH21" s="6"/>
      <c r="HKI21" s="6"/>
      <c r="HKP21" s="6"/>
      <c r="HKQ21" s="6"/>
      <c r="HKX21" s="6"/>
      <c r="HKY21" s="6"/>
      <c r="HLF21" s="6"/>
      <c r="HLG21" s="6"/>
      <c r="HLN21" s="6"/>
      <c r="HLO21" s="6"/>
      <c r="HLV21" s="6"/>
      <c r="HLW21" s="6"/>
      <c r="HMD21" s="6"/>
      <c r="HME21" s="6"/>
      <c r="HML21" s="6"/>
      <c r="HMM21" s="6"/>
      <c r="HMT21" s="6"/>
      <c r="HMU21" s="6"/>
      <c r="HNB21" s="6"/>
      <c r="HNC21" s="6"/>
      <c r="HNJ21" s="6"/>
      <c r="HNK21" s="6"/>
      <c r="HNR21" s="6"/>
      <c r="HNS21" s="6"/>
      <c r="HNZ21" s="6"/>
      <c r="HOA21" s="6"/>
      <c r="HOH21" s="6"/>
      <c r="HOI21" s="6"/>
      <c r="HOP21" s="6"/>
      <c r="HOQ21" s="6"/>
      <c r="HOX21" s="6"/>
      <c r="HOY21" s="6"/>
      <c r="HPF21" s="6"/>
      <c r="HPG21" s="6"/>
      <c r="HPN21" s="6"/>
      <c r="HPO21" s="6"/>
      <c r="HPV21" s="6"/>
      <c r="HPW21" s="6"/>
      <c r="HQD21" s="6"/>
      <c r="HQE21" s="6"/>
      <c r="HQL21" s="6"/>
      <c r="HQM21" s="6"/>
      <c r="HQT21" s="6"/>
      <c r="HQU21" s="6"/>
      <c r="HRB21" s="6"/>
      <c r="HRC21" s="6"/>
      <c r="HRJ21" s="6"/>
      <c r="HRK21" s="6"/>
      <c r="HRR21" s="6"/>
      <c r="HRS21" s="6"/>
      <c r="HRZ21" s="6"/>
      <c r="HSA21" s="6"/>
      <c r="HSH21" s="6"/>
      <c r="HSI21" s="6"/>
      <c r="HSP21" s="6"/>
      <c r="HSQ21" s="6"/>
      <c r="HSX21" s="6"/>
      <c r="HSY21" s="6"/>
      <c r="HTF21" s="6"/>
      <c r="HTG21" s="6"/>
      <c r="HTN21" s="6"/>
      <c r="HTO21" s="6"/>
      <c r="HTV21" s="6"/>
      <c r="HTW21" s="6"/>
      <c r="HUD21" s="6"/>
      <c r="HUE21" s="6"/>
      <c r="HUL21" s="6"/>
      <c r="HUM21" s="6"/>
      <c r="HUT21" s="6"/>
      <c r="HUU21" s="6"/>
      <c r="HVB21" s="6"/>
      <c r="HVC21" s="6"/>
      <c r="HVJ21" s="6"/>
      <c r="HVK21" s="6"/>
      <c r="HVR21" s="6"/>
      <c r="HVS21" s="6"/>
      <c r="HVZ21" s="6"/>
      <c r="HWA21" s="6"/>
      <c r="HWH21" s="6"/>
      <c r="HWI21" s="6"/>
      <c r="HWP21" s="6"/>
      <c r="HWQ21" s="6"/>
      <c r="HWX21" s="6"/>
      <c r="HWY21" s="6"/>
      <c r="HXF21" s="6"/>
      <c r="HXG21" s="6"/>
      <c r="HXN21" s="6"/>
      <c r="HXO21" s="6"/>
      <c r="HXV21" s="6"/>
      <c r="HXW21" s="6"/>
      <c r="HYD21" s="6"/>
      <c r="HYE21" s="6"/>
      <c r="HYL21" s="6"/>
      <c r="HYM21" s="6"/>
      <c r="HYT21" s="6"/>
      <c r="HYU21" s="6"/>
      <c r="HZB21" s="6"/>
      <c r="HZC21" s="6"/>
      <c r="HZJ21" s="6"/>
      <c r="HZK21" s="6"/>
      <c r="HZR21" s="6"/>
      <c r="HZS21" s="6"/>
      <c r="HZZ21" s="6"/>
      <c r="IAA21" s="6"/>
      <c r="IAH21" s="6"/>
      <c r="IAI21" s="6"/>
      <c r="IAP21" s="6"/>
      <c r="IAQ21" s="6"/>
      <c r="IAX21" s="6"/>
      <c r="IAY21" s="6"/>
      <c r="IBF21" s="6"/>
      <c r="IBG21" s="6"/>
      <c r="IBN21" s="6"/>
      <c r="IBO21" s="6"/>
      <c r="IBV21" s="6"/>
      <c r="IBW21" s="6"/>
      <c r="ICD21" s="6"/>
      <c r="ICE21" s="6"/>
      <c r="ICL21" s="6"/>
      <c r="ICM21" s="6"/>
      <c r="ICT21" s="6"/>
      <c r="ICU21" s="6"/>
      <c r="IDB21" s="6"/>
      <c r="IDC21" s="6"/>
      <c r="IDJ21" s="6"/>
      <c r="IDK21" s="6"/>
      <c r="IDR21" s="6"/>
      <c r="IDS21" s="6"/>
      <c r="IDZ21" s="6"/>
      <c r="IEA21" s="6"/>
      <c r="IEH21" s="6"/>
      <c r="IEI21" s="6"/>
      <c r="IEP21" s="6"/>
      <c r="IEQ21" s="6"/>
      <c r="IEX21" s="6"/>
      <c r="IEY21" s="6"/>
      <c r="IFF21" s="6"/>
      <c r="IFG21" s="6"/>
      <c r="IFN21" s="6"/>
      <c r="IFO21" s="6"/>
      <c r="IFV21" s="6"/>
      <c r="IFW21" s="6"/>
      <c r="IGD21" s="6"/>
      <c r="IGE21" s="6"/>
      <c r="IGL21" s="6"/>
      <c r="IGM21" s="6"/>
      <c r="IGT21" s="6"/>
      <c r="IGU21" s="6"/>
      <c r="IHB21" s="6"/>
      <c r="IHC21" s="6"/>
      <c r="IHJ21" s="6"/>
      <c r="IHK21" s="6"/>
      <c r="IHR21" s="6"/>
      <c r="IHS21" s="6"/>
      <c r="IHZ21" s="6"/>
      <c r="IIA21" s="6"/>
      <c r="IIH21" s="6"/>
      <c r="III21" s="6"/>
      <c r="IIP21" s="6"/>
      <c r="IIQ21" s="6"/>
      <c r="IIX21" s="6"/>
      <c r="IIY21" s="6"/>
      <c r="IJF21" s="6"/>
      <c r="IJG21" s="6"/>
      <c r="IJN21" s="6"/>
      <c r="IJO21" s="6"/>
      <c r="IJV21" s="6"/>
      <c r="IJW21" s="6"/>
      <c r="IKD21" s="6"/>
      <c r="IKE21" s="6"/>
      <c r="IKL21" s="6"/>
      <c r="IKM21" s="6"/>
      <c r="IKT21" s="6"/>
      <c r="IKU21" s="6"/>
      <c r="ILB21" s="6"/>
      <c r="ILC21" s="6"/>
      <c r="ILJ21" s="6"/>
      <c r="ILK21" s="6"/>
      <c r="ILR21" s="6"/>
      <c r="ILS21" s="6"/>
      <c r="ILZ21" s="6"/>
      <c r="IMA21" s="6"/>
      <c r="IMH21" s="6"/>
      <c r="IMI21" s="6"/>
      <c r="IMP21" s="6"/>
      <c r="IMQ21" s="6"/>
      <c r="IMX21" s="6"/>
      <c r="IMY21" s="6"/>
      <c r="INF21" s="6"/>
      <c r="ING21" s="6"/>
      <c r="INN21" s="6"/>
      <c r="INO21" s="6"/>
      <c r="INV21" s="6"/>
      <c r="INW21" s="6"/>
      <c r="IOD21" s="6"/>
      <c r="IOE21" s="6"/>
      <c r="IOL21" s="6"/>
      <c r="IOM21" s="6"/>
      <c r="IOT21" s="6"/>
      <c r="IOU21" s="6"/>
      <c r="IPB21" s="6"/>
      <c r="IPC21" s="6"/>
      <c r="IPJ21" s="6"/>
      <c r="IPK21" s="6"/>
      <c r="IPR21" s="6"/>
      <c r="IPS21" s="6"/>
      <c r="IPZ21" s="6"/>
      <c r="IQA21" s="6"/>
      <c r="IQH21" s="6"/>
      <c r="IQI21" s="6"/>
      <c r="IQP21" s="6"/>
      <c r="IQQ21" s="6"/>
      <c r="IQX21" s="6"/>
      <c r="IQY21" s="6"/>
      <c r="IRF21" s="6"/>
      <c r="IRG21" s="6"/>
      <c r="IRN21" s="6"/>
      <c r="IRO21" s="6"/>
      <c r="IRV21" s="6"/>
      <c r="IRW21" s="6"/>
      <c r="ISD21" s="6"/>
      <c r="ISE21" s="6"/>
      <c r="ISL21" s="6"/>
      <c r="ISM21" s="6"/>
      <c r="IST21" s="6"/>
      <c r="ISU21" s="6"/>
      <c r="ITB21" s="6"/>
      <c r="ITC21" s="6"/>
      <c r="ITJ21" s="6"/>
      <c r="ITK21" s="6"/>
      <c r="ITR21" s="6"/>
      <c r="ITS21" s="6"/>
      <c r="ITZ21" s="6"/>
      <c r="IUA21" s="6"/>
      <c r="IUH21" s="6"/>
      <c r="IUI21" s="6"/>
      <c r="IUP21" s="6"/>
      <c r="IUQ21" s="6"/>
      <c r="IUX21" s="6"/>
      <c r="IUY21" s="6"/>
      <c r="IVF21" s="6"/>
      <c r="IVG21" s="6"/>
      <c r="IVN21" s="6"/>
      <c r="IVO21" s="6"/>
      <c r="IVV21" s="6"/>
      <c r="IVW21" s="6"/>
      <c r="IWD21" s="6"/>
      <c r="IWE21" s="6"/>
      <c r="IWL21" s="6"/>
      <c r="IWM21" s="6"/>
      <c r="IWT21" s="6"/>
      <c r="IWU21" s="6"/>
      <c r="IXB21" s="6"/>
      <c r="IXC21" s="6"/>
      <c r="IXJ21" s="6"/>
      <c r="IXK21" s="6"/>
      <c r="IXR21" s="6"/>
      <c r="IXS21" s="6"/>
      <c r="IXZ21" s="6"/>
      <c r="IYA21" s="6"/>
      <c r="IYH21" s="6"/>
      <c r="IYI21" s="6"/>
      <c r="IYP21" s="6"/>
      <c r="IYQ21" s="6"/>
      <c r="IYX21" s="6"/>
      <c r="IYY21" s="6"/>
      <c r="IZF21" s="6"/>
      <c r="IZG21" s="6"/>
      <c r="IZN21" s="6"/>
      <c r="IZO21" s="6"/>
      <c r="IZV21" s="6"/>
      <c r="IZW21" s="6"/>
      <c r="JAD21" s="6"/>
      <c r="JAE21" s="6"/>
      <c r="JAL21" s="6"/>
      <c r="JAM21" s="6"/>
      <c r="JAT21" s="6"/>
      <c r="JAU21" s="6"/>
      <c r="JBB21" s="6"/>
      <c r="JBC21" s="6"/>
      <c r="JBJ21" s="6"/>
      <c r="JBK21" s="6"/>
      <c r="JBR21" s="6"/>
      <c r="JBS21" s="6"/>
      <c r="JBZ21" s="6"/>
      <c r="JCA21" s="6"/>
      <c r="JCH21" s="6"/>
      <c r="JCI21" s="6"/>
      <c r="JCP21" s="6"/>
      <c r="JCQ21" s="6"/>
      <c r="JCX21" s="6"/>
      <c r="JCY21" s="6"/>
      <c r="JDF21" s="6"/>
      <c r="JDG21" s="6"/>
      <c r="JDN21" s="6"/>
      <c r="JDO21" s="6"/>
      <c r="JDV21" s="6"/>
      <c r="JDW21" s="6"/>
      <c r="JED21" s="6"/>
      <c r="JEE21" s="6"/>
      <c r="JEL21" s="6"/>
      <c r="JEM21" s="6"/>
      <c r="JET21" s="6"/>
      <c r="JEU21" s="6"/>
      <c r="JFB21" s="6"/>
      <c r="JFC21" s="6"/>
      <c r="JFJ21" s="6"/>
      <c r="JFK21" s="6"/>
      <c r="JFR21" s="6"/>
      <c r="JFS21" s="6"/>
      <c r="JFZ21" s="6"/>
      <c r="JGA21" s="6"/>
      <c r="JGH21" s="6"/>
      <c r="JGI21" s="6"/>
      <c r="JGP21" s="6"/>
      <c r="JGQ21" s="6"/>
      <c r="JGX21" s="6"/>
      <c r="JGY21" s="6"/>
      <c r="JHF21" s="6"/>
      <c r="JHG21" s="6"/>
      <c r="JHN21" s="6"/>
      <c r="JHO21" s="6"/>
      <c r="JHV21" s="6"/>
      <c r="JHW21" s="6"/>
      <c r="JID21" s="6"/>
      <c r="JIE21" s="6"/>
      <c r="JIL21" s="6"/>
      <c r="JIM21" s="6"/>
      <c r="JIT21" s="6"/>
      <c r="JIU21" s="6"/>
      <c r="JJB21" s="6"/>
      <c r="JJC21" s="6"/>
      <c r="JJJ21" s="6"/>
      <c r="JJK21" s="6"/>
      <c r="JJR21" s="6"/>
      <c r="JJS21" s="6"/>
      <c r="JJZ21" s="6"/>
      <c r="JKA21" s="6"/>
      <c r="JKH21" s="6"/>
      <c r="JKI21" s="6"/>
      <c r="JKP21" s="6"/>
      <c r="JKQ21" s="6"/>
      <c r="JKX21" s="6"/>
      <c r="JKY21" s="6"/>
      <c r="JLF21" s="6"/>
      <c r="JLG21" s="6"/>
      <c r="JLN21" s="6"/>
      <c r="JLO21" s="6"/>
      <c r="JLV21" s="6"/>
      <c r="JLW21" s="6"/>
      <c r="JMD21" s="6"/>
      <c r="JME21" s="6"/>
      <c r="JML21" s="6"/>
      <c r="JMM21" s="6"/>
      <c r="JMT21" s="6"/>
      <c r="JMU21" s="6"/>
      <c r="JNB21" s="6"/>
      <c r="JNC21" s="6"/>
      <c r="JNJ21" s="6"/>
      <c r="JNK21" s="6"/>
      <c r="JNR21" s="6"/>
      <c r="JNS21" s="6"/>
      <c r="JNZ21" s="6"/>
      <c r="JOA21" s="6"/>
      <c r="JOH21" s="6"/>
      <c r="JOI21" s="6"/>
      <c r="JOP21" s="6"/>
      <c r="JOQ21" s="6"/>
      <c r="JOX21" s="6"/>
      <c r="JOY21" s="6"/>
      <c r="JPF21" s="6"/>
      <c r="JPG21" s="6"/>
      <c r="JPN21" s="6"/>
      <c r="JPO21" s="6"/>
      <c r="JPV21" s="6"/>
      <c r="JPW21" s="6"/>
      <c r="JQD21" s="6"/>
      <c r="JQE21" s="6"/>
      <c r="JQL21" s="6"/>
      <c r="JQM21" s="6"/>
      <c r="JQT21" s="6"/>
      <c r="JQU21" s="6"/>
      <c r="JRB21" s="6"/>
      <c r="JRC21" s="6"/>
      <c r="JRJ21" s="6"/>
      <c r="JRK21" s="6"/>
      <c r="JRR21" s="6"/>
      <c r="JRS21" s="6"/>
      <c r="JRZ21" s="6"/>
      <c r="JSA21" s="6"/>
      <c r="JSH21" s="6"/>
      <c r="JSI21" s="6"/>
      <c r="JSP21" s="6"/>
      <c r="JSQ21" s="6"/>
      <c r="JSX21" s="6"/>
      <c r="JSY21" s="6"/>
      <c r="JTF21" s="6"/>
      <c r="JTG21" s="6"/>
      <c r="JTN21" s="6"/>
      <c r="JTO21" s="6"/>
      <c r="JTV21" s="6"/>
      <c r="JTW21" s="6"/>
      <c r="JUD21" s="6"/>
      <c r="JUE21" s="6"/>
      <c r="JUL21" s="6"/>
      <c r="JUM21" s="6"/>
      <c r="JUT21" s="6"/>
      <c r="JUU21" s="6"/>
      <c r="JVB21" s="6"/>
      <c r="JVC21" s="6"/>
      <c r="JVJ21" s="6"/>
      <c r="JVK21" s="6"/>
      <c r="JVR21" s="6"/>
      <c r="JVS21" s="6"/>
      <c r="JVZ21" s="6"/>
      <c r="JWA21" s="6"/>
      <c r="JWH21" s="6"/>
      <c r="JWI21" s="6"/>
      <c r="JWP21" s="6"/>
      <c r="JWQ21" s="6"/>
      <c r="JWX21" s="6"/>
      <c r="JWY21" s="6"/>
      <c r="JXF21" s="6"/>
      <c r="JXG21" s="6"/>
      <c r="JXN21" s="6"/>
      <c r="JXO21" s="6"/>
      <c r="JXV21" s="6"/>
      <c r="JXW21" s="6"/>
      <c r="JYD21" s="6"/>
      <c r="JYE21" s="6"/>
      <c r="JYL21" s="6"/>
      <c r="JYM21" s="6"/>
      <c r="JYT21" s="6"/>
      <c r="JYU21" s="6"/>
      <c r="JZB21" s="6"/>
      <c r="JZC21" s="6"/>
      <c r="JZJ21" s="6"/>
      <c r="JZK21" s="6"/>
      <c r="JZR21" s="6"/>
      <c r="JZS21" s="6"/>
      <c r="JZZ21" s="6"/>
      <c r="KAA21" s="6"/>
      <c r="KAH21" s="6"/>
      <c r="KAI21" s="6"/>
      <c r="KAP21" s="6"/>
      <c r="KAQ21" s="6"/>
      <c r="KAX21" s="6"/>
      <c r="KAY21" s="6"/>
      <c r="KBF21" s="6"/>
      <c r="KBG21" s="6"/>
      <c r="KBN21" s="6"/>
      <c r="KBO21" s="6"/>
      <c r="KBV21" s="6"/>
      <c r="KBW21" s="6"/>
      <c r="KCD21" s="6"/>
      <c r="KCE21" s="6"/>
      <c r="KCL21" s="6"/>
      <c r="KCM21" s="6"/>
      <c r="KCT21" s="6"/>
      <c r="KCU21" s="6"/>
      <c r="KDB21" s="6"/>
      <c r="KDC21" s="6"/>
      <c r="KDJ21" s="6"/>
      <c r="KDK21" s="6"/>
      <c r="KDR21" s="6"/>
      <c r="KDS21" s="6"/>
      <c r="KDZ21" s="6"/>
      <c r="KEA21" s="6"/>
      <c r="KEH21" s="6"/>
      <c r="KEI21" s="6"/>
      <c r="KEP21" s="6"/>
      <c r="KEQ21" s="6"/>
      <c r="KEX21" s="6"/>
      <c r="KEY21" s="6"/>
      <c r="KFF21" s="6"/>
      <c r="KFG21" s="6"/>
      <c r="KFN21" s="6"/>
      <c r="KFO21" s="6"/>
      <c r="KFV21" s="6"/>
      <c r="KFW21" s="6"/>
      <c r="KGD21" s="6"/>
      <c r="KGE21" s="6"/>
      <c r="KGL21" s="6"/>
      <c r="KGM21" s="6"/>
      <c r="KGT21" s="6"/>
      <c r="KGU21" s="6"/>
      <c r="KHB21" s="6"/>
      <c r="KHC21" s="6"/>
      <c r="KHJ21" s="6"/>
      <c r="KHK21" s="6"/>
      <c r="KHR21" s="6"/>
      <c r="KHS21" s="6"/>
      <c r="KHZ21" s="6"/>
      <c r="KIA21" s="6"/>
      <c r="KIH21" s="6"/>
      <c r="KII21" s="6"/>
      <c r="KIP21" s="6"/>
      <c r="KIQ21" s="6"/>
      <c r="KIX21" s="6"/>
      <c r="KIY21" s="6"/>
      <c r="KJF21" s="6"/>
      <c r="KJG21" s="6"/>
      <c r="KJN21" s="6"/>
      <c r="KJO21" s="6"/>
      <c r="KJV21" s="6"/>
      <c r="KJW21" s="6"/>
      <c r="KKD21" s="6"/>
      <c r="KKE21" s="6"/>
      <c r="KKL21" s="6"/>
      <c r="KKM21" s="6"/>
      <c r="KKT21" s="6"/>
      <c r="KKU21" s="6"/>
      <c r="KLB21" s="6"/>
      <c r="KLC21" s="6"/>
      <c r="KLJ21" s="6"/>
      <c r="KLK21" s="6"/>
      <c r="KLR21" s="6"/>
      <c r="KLS21" s="6"/>
      <c r="KLZ21" s="6"/>
      <c r="KMA21" s="6"/>
      <c r="KMH21" s="6"/>
      <c r="KMI21" s="6"/>
      <c r="KMP21" s="6"/>
      <c r="KMQ21" s="6"/>
      <c r="KMX21" s="6"/>
      <c r="KMY21" s="6"/>
      <c r="KNF21" s="6"/>
      <c r="KNG21" s="6"/>
      <c r="KNN21" s="6"/>
      <c r="KNO21" s="6"/>
      <c r="KNV21" s="6"/>
      <c r="KNW21" s="6"/>
      <c r="KOD21" s="6"/>
      <c r="KOE21" s="6"/>
      <c r="KOL21" s="6"/>
      <c r="KOM21" s="6"/>
      <c r="KOT21" s="6"/>
      <c r="KOU21" s="6"/>
      <c r="KPB21" s="6"/>
      <c r="KPC21" s="6"/>
      <c r="KPJ21" s="6"/>
      <c r="KPK21" s="6"/>
      <c r="KPR21" s="6"/>
      <c r="KPS21" s="6"/>
      <c r="KPZ21" s="6"/>
      <c r="KQA21" s="6"/>
      <c r="KQH21" s="6"/>
      <c r="KQI21" s="6"/>
      <c r="KQP21" s="6"/>
      <c r="KQQ21" s="6"/>
      <c r="KQX21" s="6"/>
      <c r="KQY21" s="6"/>
      <c r="KRF21" s="6"/>
      <c r="KRG21" s="6"/>
      <c r="KRN21" s="6"/>
      <c r="KRO21" s="6"/>
      <c r="KRV21" s="6"/>
      <c r="KRW21" s="6"/>
      <c r="KSD21" s="6"/>
      <c r="KSE21" s="6"/>
      <c r="KSL21" s="6"/>
      <c r="KSM21" s="6"/>
      <c r="KST21" s="6"/>
      <c r="KSU21" s="6"/>
      <c r="KTB21" s="6"/>
      <c r="KTC21" s="6"/>
      <c r="KTJ21" s="6"/>
      <c r="KTK21" s="6"/>
      <c r="KTR21" s="6"/>
      <c r="KTS21" s="6"/>
      <c r="KTZ21" s="6"/>
      <c r="KUA21" s="6"/>
      <c r="KUH21" s="6"/>
      <c r="KUI21" s="6"/>
      <c r="KUP21" s="6"/>
      <c r="KUQ21" s="6"/>
      <c r="KUX21" s="6"/>
      <c r="KUY21" s="6"/>
      <c r="KVF21" s="6"/>
      <c r="KVG21" s="6"/>
      <c r="KVN21" s="6"/>
      <c r="KVO21" s="6"/>
      <c r="KVV21" s="6"/>
      <c r="KVW21" s="6"/>
      <c r="KWD21" s="6"/>
      <c r="KWE21" s="6"/>
      <c r="KWL21" s="6"/>
      <c r="KWM21" s="6"/>
      <c r="KWT21" s="6"/>
      <c r="KWU21" s="6"/>
      <c r="KXB21" s="6"/>
      <c r="KXC21" s="6"/>
      <c r="KXJ21" s="6"/>
      <c r="KXK21" s="6"/>
      <c r="KXR21" s="6"/>
      <c r="KXS21" s="6"/>
      <c r="KXZ21" s="6"/>
      <c r="KYA21" s="6"/>
      <c r="KYH21" s="6"/>
      <c r="KYI21" s="6"/>
      <c r="KYP21" s="6"/>
      <c r="KYQ21" s="6"/>
      <c r="KYX21" s="6"/>
      <c r="KYY21" s="6"/>
      <c r="KZF21" s="6"/>
      <c r="KZG21" s="6"/>
      <c r="KZN21" s="6"/>
      <c r="KZO21" s="6"/>
      <c r="KZV21" s="6"/>
      <c r="KZW21" s="6"/>
      <c r="LAD21" s="6"/>
      <c r="LAE21" s="6"/>
      <c r="LAL21" s="6"/>
      <c r="LAM21" s="6"/>
      <c r="LAT21" s="6"/>
      <c r="LAU21" s="6"/>
      <c r="LBB21" s="6"/>
      <c r="LBC21" s="6"/>
      <c r="LBJ21" s="6"/>
      <c r="LBK21" s="6"/>
      <c r="LBR21" s="6"/>
      <c r="LBS21" s="6"/>
      <c r="LBZ21" s="6"/>
      <c r="LCA21" s="6"/>
      <c r="LCH21" s="6"/>
      <c r="LCI21" s="6"/>
      <c r="LCP21" s="6"/>
      <c r="LCQ21" s="6"/>
      <c r="LCX21" s="6"/>
      <c r="LCY21" s="6"/>
      <c r="LDF21" s="6"/>
      <c r="LDG21" s="6"/>
      <c r="LDN21" s="6"/>
      <c r="LDO21" s="6"/>
      <c r="LDV21" s="6"/>
      <c r="LDW21" s="6"/>
      <c r="LED21" s="6"/>
      <c r="LEE21" s="6"/>
      <c r="LEL21" s="6"/>
      <c r="LEM21" s="6"/>
      <c r="LET21" s="6"/>
      <c r="LEU21" s="6"/>
      <c r="LFB21" s="6"/>
      <c r="LFC21" s="6"/>
      <c r="LFJ21" s="6"/>
      <c r="LFK21" s="6"/>
      <c r="LFR21" s="6"/>
      <c r="LFS21" s="6"/>
      <c r="LFZ21" s="6"/>
      <c r="LGA21" s="6"/>
      <c r="LGH21" s="6"/>
      <c r="LGI21" s="6"/>
      <c r="LGP21" s="6"/>
      <c r="LGQ21" s="6"/>
      <c r="LGX21" s="6"/>
      <c r="LGY21" s="6"/>
      <c r="LHF21" s="6"/>
      <c r="LHG21" s="6"/>
      <c r="LHN21" s="6"/>
      <c r="LHO21" s="6"/>
      <c r="LHV21" s="6"/>
      <c r="LHW21" s="6"/>
      <c r="LID21" s="6"/>
      <c r="LIE21" s="6"/>
      <c r="LIL21" s="6"/>
      <c r="LIM21" s="6"/>
      <c r="LIT21" s="6"/>
      <c r="LIU21" s="6"/>
      <c r="LJB21" s="6"/>
      <c r="LJC21" s="6"/>
      <c r="LJJ21" s="6"/>
      <c r="LJK21" s="6"/>
      <c r="LJR21" s="6"/>
      <c r="LJS21" s="6"/>
      <c r="LJZ21" s="6"/>
      <c r="LKA21" s="6"/>
      <c r="LKH21" s="6"/>
      <c r="LKI21" s="6"/>
      <c r="LKP21" s="6"/>
      <c r="LKQ21" s="6"/>
      <c r="LKX21" s="6"/>
      <c r="LKY21" s="6"/>
      <c r="LLF21" s="6"/>
      <c r="LLG21" s="6"/>
      <c r="LLN21" s="6"/>
      <c r="LLO21" s="6"/>
      <c r="LLV21" s="6"/>
      <c r="LLW21" s="6"/>
      <c r="LMD21" s="6"/>
      <c r="LME21" s="6"/>
      <c r="LML21" s="6"/>
      <c r="LMM21" s="6"/>
      <c r="LMT21" s="6"/>
      <c r="LMU21" s="6"/>
      <c r="LNB21" s="6"/>
      <c r="LNC21" s="6"/>
      <c r="LNJ21" s="6"/>
      <c r="LNK21" s="6"/>
      <c r="LNR21" s="6"/>
      <c r="LNS21" s="6"/>
      <c r="LNZ21" s="6"/>
      <c r="LOA21" s="6"/>
      <c r="LOH21" s="6"/>
      <c r="LOI21" s="6"/>
      <c r="LOP21" s="6"/>
      <c r="LOQ21" s="6"/>
      <c r="LOX21" s="6"/>
      <c r="LOY21" s="6"/>
      <c r="LPF21" s="6"/>
      <c r="LPG21" s="6"/>
      <c r="LPN21" s="6"/>
      <c r="LPO21" s="6"/>
      <c r="LPV21" s="6"/>
      <c r="LPW21" s="6"/>
      <c r="LQD21" s="6"/>
      <c r="LQE21" s="6"/>
      <c r="LQL21" s="6"/>
      <c r="LQM21" s="6"/>
      <c r="LQT21" s="6"/>
      <c r="LQU21" s="6"/>
      <c r="LRB21" s="6"/>
      <c r="LRC21" s="6"/>
      <c r="LRJ21" s="6"/>
      <c r="LRK21" s="6"/>
      <c r="LRR21" s="6"/>
      <c r="LRS21" s="6"/>
      <c r="LRZ21" s="6"/>
      <c r="LSA21" s="6"/>
      <c r="LSH21" s="6"/>
      <c r="LSI21" s="6"/>
      <c r="LSP21" s="6"/>
      <c r="LSQ21" s="6"/>
      <c r="LSX21" s="6"/>
      <c r="LSY21" s="6"/>
      <c r="LTF21" s="6"/>
      <c r="LTG21" s="6"/>
      <c r="LTN21" s="6"/>
      <c r="LTO21" s="6"/>
      <c r="LTV21" s="6"/>
      <c r="LTW21" s="6"/>
      <c r="LUD21" s="6"/>
      <c r="LUE21" s="6"/>
      <c r="LUL21" s="6"/>
      <c r="LUM21" s="6"/>
      <c r="LUT21" s="6"/>
      <c r="LUU21" s="6"/>
      <c r="LVB21" s="6"/>
      <c r="LVC21" s="6"/>
      <c r="LVJ21" s="6"/>
      <c r="LVK21" s="6"/>
      <c r="LVR21" s="6"/>
      <c r="LVS21" s="6"/>
      <c r="LVZ21" s="6"/>
      <c r="LWA21" s="6"/>
      <c r="LWH21" s="6"/>
      <c r="LWI21" s="6"/>
      <c r="LWP21" s="6"/>
      <c r="LWQ21" s="6"/>
      <c r="LWX21" s="6"/>
      <c r="LWY21" s="6"/>
      <c r="LXF21" s="6"/>
      <c r="LXG21" s="6"/>
      <c r="LXN21" s="6"/>
      <c r="LXO21" s="6"/>
      <c r="LXV21" s="6"/>
      <c r="LXW21" s="6"/>
      <c r="LYD21" s="6"/>
      <c r="LYE21" s="6"/>
      <c r="LYL21" s="6"/>
      <c r="LYM21" s="6"/>
      <c r="LYT21" s="6"/>
      <c r="LYU21" s="6"/>
      <c r="LZB21" s="6"/>
      <c r="LZC21" s="6"/>
      <c r="LZJ21" s="6"/>
      <c r="LZK21" s="6"/>
      <c r="LZR21" s="6"/>
      <c r="LZS21" s="6"/>
      <c r="LZZ21" s="6"/>
      <c r="MAA21" s="6"/>
      <c r="MAH21" s="6"/>
      <c r="MAI21" s="6"/>
      <c r="MAP21" s="6"/>
      <c r="MAQ21" s="6"/>
      <c r="MAX21" s="6"/>
      <c r="MAY21" s="6"/>
      <c r="MBF21" s="6"/>
      <c r="MBG21" s="6"/>
      <c r="MBN21" s="6"/>
      <c r="MBO21" s="6"/>
      <c r="MBV21" s="6"/>
      <c r="MBW21" s="6"/>
      <c r="MCD21" s="6"/>
      <c r="MCE21" s="6"/>
      <c r="MCL21" s="6"/>
      <c r="MCM21" s="6"/>
      <c r="MCT21" s="6"/>
      <c r="MCU21" s="6"/>
      <c r="MDB21" s="6"/>
      <c r="MDC21" s="6"/>
      <c r="MDJ21" s="6"/>
      <c r="MDK21" s="6"/>
      <c r="MDR21" s="6"/>
      <c r="MDS21" s="6"/>
      <c r="MDZ21" s="6"/>
      <c r="MEA21" s="6"/>
      <c r="MEH21" s="6"/>
      <c r="MEI21" s="6"/>
      <c r="MEP21" s="6"/>
      <c r="MEQ21" s="6"/>
      <c r="MEX21" s="6"/>
      <c r="MEY21" s="6"/>
      <c r="MFF21" s="6"/>
      <c r="MFG21" s="6"/>
      <c r="MFN21" s="6"/>
      <c r="MFO21" s="6"/>
      <c r="MFV21" s="6"/>
      <c r="MFW21" s="6"/>
      <c r="MGD21" s="6"/>
      <c r="MGE21" s="6"/>
      <c r="MGL21" s="6"/>
      <c r="MGM21" s="6"/>
      <c r="MGT21" s="6"/>
      <c r="MGU21" s="6"/>
      <c r="MHB21" s="6"/>
      <c r="MHC21" s="6"/>
      <c r="MHJ21" s="6"/>
      <c r="MHK21" s="6"/>
      <c r="MHR21" s="6"/>
      <c r="MHS21" s="6"/>
      <c r="MHZ21" s="6"/>
      <c r="MIA21" s="6"/>
      <c r="MIH21" s="6"/>
      <c r="MII21" s="6"/>
      <c r="MIP21" s="6"/>
      <c r="MIQ21" s="6"/>
      <c r="MIX21" s="6"/>
      <c r="MIY21" s="6"/>
      <c r="MJF21" s="6"/>
      <c r="MJG21" s="6"/>
      <c r="MJN21" s="6"/>
      <c r="MJO21" s="6"/>
      <c r="MJV21" s="6"/>
      <c r="MJW21" s="6"/>
      <c r="MKD21" s="6"/>
      <c r="MKE21" s="6"/>
      <c r="MKL21" s="6"/>
      <c r="MKM21" s="6"/>
      <c r="MKT21" s="6"/>
      <c r="MKU21" s="6"/>
      <c r="MLB21" s="6"/>
      <c r="MLC21" s="6"/>
      <c r="MLJ21" s="6"/>
      <c r="MLK21" s="6"/>
      <c r="MLR21" s="6"/>
      <c r="MLS21" s="6"/>
      <c r="MLZ21" s="6"/>
      <c r="MMA21" s="6"/>
      <c r="MMH21" s="6"/>
      <c r="MMI21" s="6"/>
      <c r="MMP21" s="6"/>
      <c r="MMQ21" s="6"/>
      <c r="MMX21" s="6"/>
      <c r="MMY21" s="6"/>
      <c r="MNF21" s="6"/>
      <c r="MNG21" s="6"/>
      <c r="MNN21" s="6"/>
      <c r="MNO21" s="6"/>
      <c r="MNV21" s="6"/>
      <c r="MNW21" s="6"/>
      <c r="MOD21" s="6"/>
      <c r="MOE21" s="6"/>
      <c r="MOL21" s="6"/>
      <c r="MOM21" s="6"/>
      <c r="MOT21" s="6"/>
      <c r="MOU21" s="6"/>
      <c r="MPB21" s="6"/>
      <c r="MPC21" s="6"/>
      <c r="MPJ21" s="6"/>
      <c r="MPK21" s="6"/>
      <c r="MPR21" s="6"/>
      <c r="MPS21" s="6"/>
      <c r="MPZ21" s="6"/>
      <c r="MQA21" s="6"/>
      <c r="MQH21" s="6"/>
      <c r="MQI21" s="6"/>
      <c r="MQP21" s="6"/>
      <c r="MQQ21" s="6"/>
      <c r="MQX21" s="6"/>
      <c r="MQY21" s="6"/>
      <c r="MRF21" s="6"/>
      <c r="MRG21" s="6"/>
      <c r="MRN21" s="6"/>
      <c r="MRO21" s="6"/>
      <c r="MRV21" s="6"/>
      <c r="MRW21" s="6"/>
      <c r="MSD21" s="6"/>
      <c r="MSE21" s="6"/>
      <c r="MSL21" s="6"/>
      <c r="MSM21" s="6"/>
      <c r="MST21" s="6"/>
      <c r="MSU21" s="6"/>
      <c r="MTB21" s="6"/>
      <c r="MTC21" s="6"/>
      <c r="MTJ21" s="6"/>
      <c r="MTK21" s="6"/>
      <c r="MTR21" s="6"/>
      <c r="MTS21" s="6"/>
      <c r="MTZ21" s="6"/>
      <c r="MUA21" s="6"/>
      <c r="MUH21" s="6"/>
      <c r="MUI21" s="6"/>
      <c r="MUP21" s="6"/>
      <c r="MUQ21" s="6"/>
      <c r="MUX21" s="6"/>
      <c r="MUY21" s="6"/>
      <c r="MVF21" s="6"/>
      <c r="MVG21" s="6"/>
      <c r="MVN21" s="6"/>
      <c r="MVO21" s="6"/>
      <c r="MVV21" s="6"/>
      <c r="MVW21" s="6"/>
      <c r="MWD21" s="6"/>
      <c r="MWE21" s="6"/>
      <c r="MWL21" s="6"/>
      <c r="MWM21" s="6"/>
      <c r="MWT21" s="6"/>
      <c r="MWU21" s="6"/>
      <c r="MXB21" s="6"/>
      <c r="MXC21" s="6"/>
      <c r="MXJ21" s="6"/>
      <c r="MXK21" s="6"/>
      <c r="MXR21" s="6"/>
      <c r="MXS21" s="6"/>
      <c r="MXZ21" s="6"/>
      <c r="MYA21" s="6"/>
      <c r="MYH21" s="6"/>
      <c r="MYI21" s="6"/>
      <c r="MYP21" s="6"/>
      <c r="MYQ21" s="6"/>
      <c r="MYX21" s="6"/>
      <c r="MYY21" s="6"/>
      <c r="MZF21" s="6"/>
      <c r="MZG21" s="6"/>
      <c r="MZN21" s="6"/>
      <c r="MZO21" s="6"/>
      <c r="MZV21" s="6"/>
      <c r="MZW21" s="6"/>
      <c r="NAD21" s="6"/>
      <c r="NAE21" s="6"/>
      <c r="NAL21" s="6"/>
      <c r="NAM21" s="6"/>
      <c r="NAT21" s="6"/>
      <c r="NAU21" s="6"/>
      <c r="NBB21" s="6"/>
      <c r="NBC21" s="6"/>
      <c r="NBJ21" s="6"/>
      <c r="NBK21" s="6"/>
      <c r="NBR21" s="6"/>
      <c r="NBS21" s="6"/>
      <c r="NBZ21" s="6"/>
      <c r="NCA21" s="6"/>
      <c r="NCH21" s="6"/>
      <c r="NCI21" s="6"/>
      <c r="NCP21" s="6"/>
      <c r="NCQ21" s="6"/>
      <c r="NCX21" s="6"/>
      <c r="NCY21" s="6"/>
      <c r="NDF21" s="6"/>
      <c r="NDG21" s="6"/>
      <c r="NDN21" s="6"/>
      <c r="NDO21" s="6"/>
      <c r="NDV21" s="6"/>
      <c r="NDW21" s="6"/>
      <c r="NED21" s="6"/>
      <c r="NEE21" s="6"/>
      <c r="NEL21" s="6"/>
      <c r="NEM21" s="6"/>
      <c r="NET21" s="6"/>
      <c r="NEU21" s="6"/>
      <c r="NFB21" s="6"/>
      <c r="NFC21" s="6"/>
      <c r="NFJ21" s="6"/>
      <c r="NFK21" s="6"/>
      <c r="NFR21" s="6"/>
      <c r="NFS21" s="6"/>
      <c r="NFZ21" s="6"/>
      <c r="NGA21" s="6"/>
      <c r="NGH21" s="6"/>
      <c r="NGI21" s="6"/>
      <c r="NGP21" s="6"/>
      <c r="NGQ21" s="6"/>
      <c r="NGX21" s="6"/>
      <c r="NGY21" s="6"/>
      <c r="NHF21" s="6"/>
      <c r="NHG21" s="6"/>
      <c r="NHN21" s="6"/>
      <c r="NHO21" s="6"/>
      <c r="NHV21" s="6"/>
      <c r="NHW21" s="6"/>
      <c r="NID21" s="6"/>
      <c r="NIE21" s="6"/>
      <c r="NIL21" s="6"/>
      <c r="NIM21" s="6"/>
      <c r="NIT21" s="6"/>
      <c r="NIU21" s="6"/>
      <c r="NJB21" s="6"/>
      <c r="NJC21" s="6"/>
      <c r="NJJ21" s="6"/>
      <c r="NJK21" s="6"/>
      <c r="NJR21" s="6"/>
      <c r="NJS21" s="6"/>
      <c r="NJZ21" s="6"/>
      <c r="NKA21" s="6"/>
      <c r="NKH21" s="6"/>
      <c r="NKI21" s="6"/>
      <c r="NKP21" s="6"/>
      <c r="NKQ21" s="6"/>
      <c r="NKX21" s="6"/>
      <c r="NKY21" s="6"/>
      <c r="NLF21" s="6"/>
      <c r="NLG21" s="6"/>
      <c r="NLN21" s="6"/>
      <c r="NLO21" s="6"/>
      <c r="NLV21" s="6"/>
      <c r="NLW21" s="6"/>
      <c r="NMD21" s="6"/>
      <c r="NME21" s="6"/>
      <c r="NML21" s="6"/>
      <c r="NMM21" s="6"/>
      <c r="NMT21" s="6"/>
      <c r="NMU21" s="6"/>
      <c r="NNB21" s="6"/>
      <c r="NNC21" s="6"/>
      <c r="NNJ21" s="6"/>
      <c r="NNK21" s="6"/>
      <c r="NNR21" s="6"/>
      <c r="NNS21" s="6"/>
      <c r="NNZ21" s="6"/>
      <c r="NOA21" s="6"/>
      <c r="NOH21" s="6"/>
      <c r="NOI21" s="6"/>
      <c r="NOP21" s="6"/>
      <c r="NOQ21" s="6"/>
      <c r="NOX21" s="6"/>
      <c r="NOY21" s="6"/>
      <c r="NPF21" s="6"/>
      <c r="NPG21" s="6"/>
      <c r="NPN21" s="6"/>
      <c r="NPO21" s="6"/>
      <c r="NPV21" s="6"/>
      <c r="NPW21" s="6"/>
      <c r="NQD21" s="6"/>
      <c r="NQE21" s="6"/>
      <c r="NQL21" s="6"/>
      <c r="NQM21" s="6"/>
      <c r="NQT21" s="6"/>
      <c r="NQU21" s="6"/>
      <c r="NRB21" s="6"/>
      <c r="NRC21" s="6"/>
      <c r="NRJ21" s="6"/>
      <c r="NRK21" s="6"/>
      <c r="NRR21" s="6"/>
      <c r="NRS21" s="6"/>
      <c r="NRZ21" s="6"/>
      <c r="NSA21" s="6"/>
      <c r="NSH21" s="6"/>
      <c r="NSI21" s="6"/>
      <c r="NSP21" s="6"/>
      <c r="NSQ21" s="6"/>
      <c r="NSX21" s="6"/>
      <c r="NSY21" s="6"/>
      <c r="NTF21" s="6"/>
      <c r="NTG21" s="6"/>
      <c r="NTN21" s="6"/>
      <c r="NTO21" s="6"/>
      <c r="NTV21" s="6"/>
      <c r="NTW21" s="6"/>
      <c r="NUD21" s="6"/>
      <c r="NUE21" s="6"/>
      <c r="NUL21" s="6"/>
      <c r="NUM21" s="6"/>
      <c r="NUT21" s="6"/>
      <c r="NUU21" s="6"/>
      <c r="NVB21" s="6"/>
      <c r="NVC21" s="6"/>
      <c r="NVJ21" s="6"/>
      <c r="NVK21" s="6"/>
      <c r="NVR21" s="6"/>
      <c r="NVS21" s="6"/>
      <c r="NVZ21" s="6"/>
      <c r="NWA21" s="6"/>
      <c r="NWH21" s="6"/>
      <c r="NWI21" s="6"/>
      <c r="NWP21" s="6"/>
      <c r="NWQ21" s="6"/>
      <c r="NWX21" s="6"/>
      <c r="NWY21" s="6"/>
      <c r="NXF21" s="6"/>
      <c r="NXG21" s="6"/>
      <c r="NXN21" s="6"/>
      <c r="NXO21" s="6"/>
      <c r="NXV21" s="6"/>
      <c r="NXW21" s="6"/>
      <c r="NYD21" s="6"/>
      <c r="NYE21" s="6"/>
      <c r="NYL21" s="6"/>
      <c r="NYM21" s="6"/>
      <c r="NYT21" s="6"/>
      <c r="NYU21" s="6"/>
      <c r="NZB21" s="6"/>
      <c r="NZC21" s="6"/>
      <c r="NZJ21" s="6"/>
      <c r="NZK21" s="6"/>
      <c r="NZR21" s="6"/>
      <c r="NZS21" s="6"/>
      <c r="NZZ21" s="6"/>
      <c r="OAA21" s="6"/>
      <c r="OAH21" s="6"/>
      <c r="OAI21" s="6"/>
      <c r="OAP21" s="6"/>
      <c r="OAQ21" s="6"/>
      <c r="OAX21" s="6"/>
      <c r="OAY21" s="6"/>
      <c r="OBF21" s="6"/>
      <c r="OBG21" s="6"/>
      <c r="OBN21" s="6"/>
      <c r="OBO21" s="6"/>
      <c r="OBV21" s="6"/>
      <c r="OBW21" s="6"/>
      <c r="OCD21" s="6"/>
      <c r="OCE21" s="6"/>
      <c r="OCL21" s="6"/>
      <c r="OCM21" s="6"/>
      <c r="OCT21" s="6"/>
      <c r="OCU21" s="6"/>
      <c r="ODB21" s="6"/>
      <c r="ODC21" s="6"/>
      <c r="ODJ21" s="6"/>
      <c r="ODK21" s="6"/>
      <c r="ODR21" s="6"/>
      <c r="ODS21" s="6"/>
      <c r="ODZ21" s="6"/>
      <c r="OEA21" s="6"/>
      <c r="OEH21" s="6"/>
      <c r="OEI21" s="6"/>
      <c r="OEP21" s="6"/>
      <c r="OEQ21" s="6"/>
      <c r="OEX21" s="6"/>
      <c r="OEY21" s="6"/>
      <c r="OFF21" s="6"/>
      <c r="OFG21" s="6"/>
      <c r="OFN21" s="6"/>
      <c r="OFO21" s="6"/>
      <c r="OFV21" s="6"/>
      <c r="OFW21" s="6"/>
      <c r="OGD21" s="6"/>
      <c r="OGE21" s="6"/>
      <c r="OGL21" s="6"/>
      <c r="OGM21" s="6"/>
      <c r="OGT21" s="6"/>
      <c r="OGU21" s="6"/>
      <c r="OHB21" s="6"/>
      <c r="OHC21" s="6"/>
      <c r="OHJ21" s="6"/>
      <c r="OHK21" s="6"/>
      <c r="OHR21" s="6"/>
      <c r="OHS21" s="6"/>
      <c r="OHZ21" s="6"/>
      <c r="OIA21" s="6"/>
      <c r="OIH21" s="6"/>
      <c r="OII21" s="6"/>
      <c r="OIP21" s="6"/>
      <c r="OIQ21" s="6"/>
      <c r="OIX21" s="6"/>
      <c r="OIY21" s="6"/>
      <c r="OJF21" s="6"/>
      <c r="OJG21" s="6"/>
      <c r="OJN21" s="6"/>
      <c r="OJO21" s="6"/>
      <c r="OJV21" s="6"/>
      <c r="OJW21" s="6"/>
      <c r="OKD21" s="6"/>
      <c r="OKE21" s="6"/>
      <c r="OKL21" s="6"/>
      <c r="OKM21" s="6"/>
      <c r="OKT21" s="6"/>
      <c r="OKU21" s="6"/>
      <c r="OLB21" s="6"/>
      <c r="OLC21" s="6"/>
      <c r="OLJ21" s="6"/>
      <c r="OLK21" s="6"/>
      <c r="OLR21" s="6"/>
      <c r="OLS21" s="6"/>
      <c r="OLZ21" s="6"/>
      <c r="OMA21" s="6"/>
      <c r="OMH21" s="6"/>
      <c r="OMI21" s="6"/>
      <c r="OMP21" s="6"/>
      <c r="OMQ21" s="6"/>
      <c r="OMX21" s="6"/>
      <c r="OMY21" s="6"/>
      <c r="ONF21" s="6"/>
      <c r="ONG21" s="6"/>
      <c r="ONN21" s="6"/>
      <c r="ONO21" s="6"/>
      <c r="ONV21" s="6"/>
      <c r="ONW21" s="6"/>
      <c r="OOD21" s="6"/>
      <c r="OOE21" s="6"/>
      <c r="OOL21" s="6"/>
      <c r="OOM21" s="6"/>
      <c r="OOT21" s="6"/>
      <c r="OOU21" s="6"/>
      <c r="OPB21" s="6"/>
      <c r="OPC21" s="6"/>
      <c r="OPJ21" s="6"/>
      <c r="OPK21" s="6"/>
      <c r="OPR21" s="6"/>
      <c r="OPS21" s="6"/>
      <c r="OPZ21" s="6"/>
      <c r="OQA21" s="6"/>
      <c r="OQH21" s="6"/>
      <c r="OQI21" s="6"/>
      <c r="OQP21" s="6"/>
      <c r="OQQ21" s="6"/>
      <c r="OQX21" s="6"/>
      <c r="OQY21" s="6"/>
      <c r="ORF21" s="6"/>
      <c r="ORG21" s="6"/>
      <c r="ORN21" s="6"/>
      <c r="ORO21" s="6"/>
      <c r="ORV21" s="6"/>
      <c r="ORW21" s="6"/>
      <c r="OSD21" s="6"/>
      <c r="OSE21" s="6"/>
      <c r="OSL21" s="6"/>
      <c r="OSM21" s="6"/>
      <c r="OST21" s="6"/>
      <c r="OSU21" s="6"/>
      <c r="OTB21" s="6"/>
      <c r="OTC21" s="6"/>
      <c r="OTJ21" s="6"/>
      <c r="OTK21" s="6"/>
      <c r="OTR21" s="6"/>
      <c r="OTS21" s="6"/>
      <c r="OTZ21" s="6"/>
      <c r="OUA21" s="6"/>
      <c r="OUH21" s="6"/>
      <c r="OUI21" s="6"/>
      <c r="OUP21" s="6"/>
      <c r="OUQ21" s="6"/>
      <c r="OUX21" s="6"/>
      <c r="OUY21" s="6"/>
      <c r="OVF21" s="6"/>
      <c r="OVG21" s="6"/>
      <c r="OVN21" s="6"/>
      <c r="OVO21" s="6"/>
      <c r="OVV21" s="6"/>
      <c r="OVW21" s="6"/>
      <c r="OWD21" s="6"/>
      <c r="OWE21" s="6"/>
      <c r="OWL21" s="6"/>
      <c r="OWM21" s="6"/>
      <c r="OWT21" s="6"/>
      <c r="OWU21" s="6"/>
      <c r="OXB21" s="6"/>
      <c r="OXC21" s="6"/>
      <c r="OXJ21" s="6"/>
      <c r="OXK21" s="6"/>
      <c r="OXR21" s="6"/>
      <c r="OXS21" s="6"/>
      <c r="OXZ21" s="6"/>
      <c r="OYA21" s="6"/>
      <c r="OYH21" s="6"/>
      <c r="OYI21" s="6"/>
      <c r="OYP21" s="6"/>
      <c r="OYQ21" s="6"/>
      <c r="OYX21" s="6"/>
      <c r="OYY21" s="6"/>
      <c r="OZF21" s="6"/>
      <c r="OZG21" s="6"/>
      <c r="OZN21" s="6"/>
      <c r="OZO21" s="6"/>
      <c r="OZV21" s="6"/>
      <c r="OZW21" s="6"/>
      <c r="PAD21" s="6"/>
      <c r="PAE21" s="6"/>
      <c r="PAL21" s="6"/>
      <c r="PAM21" s="6"/>
      <c r="PAT21" s="6"/>
      <c r="PAU21" s="6"/>
      <c r="PBB21" s="6"/>
      <c r="PBC21" s="6"/>
      <c r="PBJ21" s="6"/>
      <c r="PBK21" s="6"/>
      <c r="PBR21" s="6"/>
      <c r="PBS21" s="6"/>
      <c r="PBZ21" s="6"/>
      <c r="PCA21" s="6"/>
      <c r="PCH21" s="6"/>
      <c r="PCI21" s="6"/>
      <c r="PCP21" s="6"/>
      <c r="PCQ21" s="6"/>
      <c r="PCX21" s="6"/>
      <c r="PCY21" s="6"/>
      <c r="PDF21" s="6"/>
      <c r="PDG21" s="6"/>
      <c r="PDN21" s="6"/>
      <c r="PDO21" s="6"/>
      <c r="PDV21" s="6"/>
      <c r="PDW21" s="6"/>
      <c r="PED21" s="6"/>
      <c r="PEE21" s="6"/>
      <c r="PEL21" s="6"/>
      <c r="PEM21" s="6"/>
      <c r="PET21" s="6"/>
      <c r="PEU21" s="6"/>
      <c r="PFB21" s="6"/>
      <c r="PFC21" s="6"/>
      <c r="PFJ21" s="6"/>
      <c r="PFK21" s="6"/>
      <c r="PFR21" s="6"/>
      <c r="PFS21" s="6"/>
      <c r="PFZ21" s="6"/>
      <c r="PGA21" s="6"/>
      <c r="PGH21" s="6"/>
      <c r="PGI21" s="6"/>
      <c r="PGP21" s="6"/>
      <c r="PGQ21" s="6"/>
      <c r="PGX21" s="6"/>
      <c r="PGY21" s="6"/>
      <c r="PHF21" s="6"/>
      <c r="PHG21" s="6"/>
      <c r="PHN21" s="6"/>
      <c r="PHO21" s="6"/>
      <c r="PHV21" s="6"/>
      <c r="PHW21" s="6"/>
      <c r="PID21" s="6"/>
      <c r="PIE21" s="6"/>
      <c r="PIL21" s="6"/>
      <c r="PIM21" s="6"/>
      <c r="PIT21" s="6"/>
      <c r="PIU21" s="6"/>
      <c r="PJB21" s="6"/>
      <c r="PJC21" s="6"/>
      <c r="PJJ21" s="6"/>
      <c r="PJK21" s="6"/>
      <c r="PJR21" s="6"/>
      <c r="PJS21" s="6"/>
      <c r="PJZ21" s="6"/>
      <c r="PKA21" s="6"/>
      <c r="PKH21" s="6"/>
      <c r="PKI21" s="6"/>
      <c r="PKP21" s="6"/>
      <c r="PKQ21" s="6"/>
      <c r="PKX21" s="6"/>
      <c r="PKY21" s="6"/>
      <c r="PLF21" s="6"/>
      <c r="PLG21" s="6"/>
      <c r="PLN21" s="6"/>
      <c r="PLO21" s="6"/>
      <c r="PLV21" s="6"/>
      <c r="PLW21" s="6"/>
      <c r="PMD21" s="6"/>
      <c r="PME21" s="6"/>
      <c r="PML21" s="6"/>
      <c r="PMM21" s="6"/>
      <c r="PMT21" s="6"/>
      <c r="PMU21" s="6"/>
      <c r="PNB21" s="6"/>
      <c r="PNC21" s="6"/>
      <c r="PNJ21" s="6"/>
      <c r="PNK21" s="6"/>
      <c r="PNR21" s="6"/>
      <c r="PNS21" s="6"/>
      <c r="PNZ21" s="6"/>
      <c r="POA21" s="6"/>
      <c r="POH21" s="6"/>
      <c r="POI21" s="6"/>
      <c r="POP21" s="6"/>
      <c r="POQ21" s="6"/>
      <c r="POX21" s="6"/>
      <c r="POY21" s="6"/>
      <c r="PPF21" s="6"/>
      <c r="PPG21" s="6"/>
      <c r="PPN21" s="6"/>
      <c r="PPO21" s="6"/>
      <c r="PPV21" s="6"/>
      <c r="PPW21" s="6"/>
      <c r="PQD21" s="6"/>
      <c r="PQE21" s="6"/>
      <c r="PQL21" s="6"/>
      <c r="PQM21" s="6"/>
      <c r="PQT21" s="6"/>
      <c r="PQU21" s="6"/>
      <c r="PRB21" s="6"/>
      <c r="PRC21" s="6"/>
      <c r="PRJ21" s="6"/>
      <c r="PRK21" s="6"/>
      <c r="PRR21" s="6"/>
      <c r="PRS21" s="6"/>
      <c r="PRZ21" s="6"/>
      <c r="PSA21" s="6"/>
      <c r="PSH21" s="6"/>
      <c r="PSI21" s="6"/>
      <c r="PSP21" s="6"/>
      <c r="PSQ21" s="6"/>
      <c r="PSX21" s="6"/>
      <c r="PSY21" s="6"/>
      <c r="PTF21" s="6"/>
      <c r="PTG21" s="6"/>
      <c r="PTN21" s="6"/>
      <c r="PTO21" s="6"/>
      <c r="PTV21" s="6"/>
      <c r="PTW21" s="6"/>
      <c r="PUD21" s="6"/>
      <c r="PUE21" s="6"/>
      <c r="PUL21" s="6"/>
      <c r="PUM21" s="6"/>
      <c r="PUT21" s="6"/>
      <c r="PUU21" s="6"/>
      <c r="PVB21" s="6"/>
      <c r="PVC21" s="6"/>
      <c r="PVJ21" s="6"/>
      <c r="PVK21" s="6"/>
      <c r="PVR21" s="6"/>
      <c r="PVS21" s="6"/>
      <c r="PVZ21" s="6"/>
      <c r="PWA21" s="6"/>
      <c r="PWH21" s="6"/>
      <c r="PWI21" s="6"/>
      <c r="PWP21" s="6"/>
      <c r="PWQ21" s="6"/>
      <c r="PWX21" s="6"/>
      <c r="PWY21" s="6"/>
      <c r="PXF21" s="6"/>
      <c r="PXG21" s="6"/>
      <c r="PXN21" s="6"/>
      <c r="PXO21" s="6"/>
      <c r="PXV21" s="6"/>
      <c r="PXW21" s="6"/>
      <c r="PYD21" s="6"/>
      <c r="PYE21" s="6"/>
      <c r="PYL21" s="6"/>
      <c r="PYM21" s="6"/>
      <c r="PYT21" s="6"/>
      <c r="PYU21" s="6"/>
      <c r="PZB21" s="6"/>
      <c r="PZC21" s="6"/>
      <c r="PZJ21" s="6"/>
      <c r="PZK21" s="6"/>
      <c r="PZR21" s="6"/>
      <c r="PZS21" s="6"/>
      <c r="PZZ21" s="6"/>
      <c r="QAA21" s="6"/>
      <c r="QAH21" s="6"/>
      <c r="QAI21" s="6"/>
      <c r="QAP21" s="6"/>
      <c r="QAQ21" s="6"/>
      <c r="QAX21" s="6"/>
      <c r="QAY21" s="6"/>
      <c r="QBF21" s="6"/>
      <c r="QBG21" s="6"/>
      <c r="QBN21" s="6"/>
      <c r="QBO21" s="6"/>
      <c r="QBV21" s="6"/>
      <c r="QBW21" s="6"/>
      <c r="QCD21" s="6"/>
      <c r="QCE21" s="6"/>
      <c r="QCL21" s="6"/>
      <c r="QCM21" s="6"/>
      <c r="QCT21" s="6"/>
      <c r="QCU21" s="6"/>
      <c r="QDB21" s="6"/>
      <c r="QDC21" s="6"/>
      <c r="QDJ21" s="6"/>
      <c r="QDK21" s="6"/>
      <c r="QDR21" s="6"/>
      <c r="QDS21" s="6"/>
      <c r="QDZ21" s="6"/>
      <c r="QEA21" s="6"/>
      <c r="QEH21" s="6"/>
      <c r="QEI21" s="6"/>
      <c r="QEP21" s="6"/>
      <c r="QEQ21" s="6"/>
      <c r="QEX21" s="6"/>
      <c r="QEY21" s="6"/>
      <c r="QFF21" s="6"/>
      <c r="QFG21" s="6"/>
      <c r="QFN21" s="6"/>
      <c r="QFO21" s="6"/>
      <c r="QFV21" s="6"/>
      <c r="QFW21" s="6"/>
      <c r="QGD21" s="6"/>
      <c r="QGE21" s="6"/>
      <c r="QGL21" s="6"/>
      <c r="QGM21" s="6"/>
      <c r="QGT21" s="6"/>
      <c r="QGU21" s="6"/>
      <c r="QHB21" s="6"/>
      <c r="QHC21" s="6"/>
      <c r="QHJ21" s="6"/>
      <c r="QHK21" s="6"/>
      <c r="QHR21" s="6"/>
      <c r="QHS21" s="6"/>
      <c r="QHZ21" s="6"/>
      <c r="QIA21" s="6"/>
      <c r="QIH21" s="6"/>
      <c r="QII21" s="6"/>
      <c r="QIP21" s="6"/>
      <c r="QIQ21" s="6"/>
      <c r="QIX21" s="6"/>
      <c r="QIY21" s="6"/>
      <c r="QJF21" s="6"/>
      <c r="QJG21" s="6"/>
      <c r="QJN21" s="6"/>
      <c r="QJO21" s="6"/>
      <c r="QJV21" s="6"/>
      <c r="QJW21" s="6"/>
      <c r="QKD21" s="6"/>
      <c r="QKE21" s="6"/>
      <c r="QKL21" s="6"/>
      <c r="QKM21" s="6"/>
      <c r="QKT21" s="6"/>
      <c r="QKU21" s="6"/>
      <c r="QLB21" s="6"/>
      <c r="QLC21" s="6"/>
      <c r="QLJ21" s="6"/>
      <c r="QLK21" s="6"/>
      <c r="QLR21" s="6"/>
      <c r="QLS21" s="6"/>
      <c r="QLZ21" s="6"/>
      <c r="QMA21" s="6"/>
      <c r="QMH21" s="6"/>
      <c r="QMI21" s="6"/>
      <c r="QMP21" s="6"/>
      <c r="QMQ21" s="6"/>
      <c r="QMX21" s="6"/>
      <c r="QMY21" s="6"/>
      <c r="QNF21" s="6"/>
      <c r="QNG21" s="6"/>
      <c r="QNN21" s="6"/>
      <c r="QNO21" s="6"/>
      <c r="QNV21" s="6"/>
      <c r="QNW21" s="6"/>
      <c r="QOD21" s="6"/>
      <c r="QOE21" s="6"/>
      <c r="QOL21" s="6"/>
      <c r="QOM21" s="6"/>
      <c r="QOT21" s="6"/>
      <c r="QOU21" s="6"/>
      <c r="QPB21" s="6"/>
      <c r="QPC21" s="6"/>
      <c r="QPJ21" s="6"/>
      <c r="QPK21" s="6"/>
      <c r="QPR21" s="6"/>
      <c r="QPS21" s="6"/>
      <c r="QPZ21" s="6"/>
      <c r="QQA21" s="6"/>
      <c r="QQH21" s="6"/>
      <c r="QQI21" s="6"/>
      <c r="QQP21" s="6"/>
      <c r="QQQ21" s="6"/>
      <c r="QQX21" s="6"/>
      <c r="QQY21" s="6"/>
      <c r="QRF21" s="6"/>
      <c r="QRG21" s="6"/>
      <c r="QRN21" s="6"/>
      <c r="QRO21" s="6"/>
      <c r="QRV21" s="6"/>
      <c r="QRW21" s="6"/>
      <c r="QSD21" s="6"/>
      <c r="QSE21" s="6"/>
      <c r="QSL21" s="6"/>
      <c r="QSM21" s="6"/>
      <c r="QST21" s="6"/>
      <c r="QSU21" s="6"/>
      <c r="QTB21" s="6"/>
      <c r="QTC21" s="6"/>
      <c r="QTJ21" s="6"/>
      <c r="QTK21" s="6"/>
      <c r="QTR21" s="6"/>
      <c r="QTS21" s="6"/>
      <c r="QTZ21" s="6"/>
      <c r="QUA21" s="6"/>
      <c r="QUH21" s="6"/>
      <c r="QUI21" s="6"/>
      <c r="QUP21" s="6"/>
      <c r="QUQ21" s="6"/>
      <c r="QUX21" s="6"/>
      <c r="QUY21" s="6"/>
      <c r="QVF21" s="6"/>
      <c r="QVG21" s="6"/>
      <c r="QVN21" s="6"/>
      <c r="QVO21" s="6"/>
      <c r="QVV21" s="6"/>
      <c r="QVW21" s="6"/>
      <c r="QWD21" s="6"/>
      <c r="QWE21" s="6"/>
      <c r="QWL21" s="6"/>
      <c r="QWM21" s="6"/>
      <c r="QWT21" s="6"/>
      <c r="QWU21" s="6"/>
      <c r="QXB21" s="6"/>
      <c r="QXC21" s="6"/>
      <c r="QXJ21" s="6"/>
      <c r="QXK21" s="6"/>
      <c r="QXR21" s="6"/>
      <c r="QXS21" s="6"/>
      <c r="QXZ21" s="6"/>
      <c r="QYA21" s="6"/>
      <c r="QYH21" s="6"/>
      <c r="QYI21" s="6"/>
      <c r="QYP21" s="6"/>
      <c r="QYQ21" s="6"/>
      <c r="QYX21" s="6"/>
      <c r="QYY21" s="6"/>
      <c r="QZF21" s="6"/>
      <c r="QZG21" s="6"/>
      <c r="QZN21" s="6"/>
      <c r="QZO21" s="6"/>
      <c r="QZV21" s="6"/>
      <c r="QZW21" s="6"/>
      <c r="RAD21" s="6"/>
      <c r="RAE21" s="6"/>
      <c r="RAL21" s="6"/>
      <c r="RAM21" s="6"/>
      <c r="RAT21" s="6"/>
      <c r="RAU21" s="6"/>
      <c r="RBB21" s="6"/>
      <c r="RBC21" s="6"/>
      <c r="RBJ21" s="6"/>
      <c r="RBK21" s="6"/>
      <c r="RBR21" s="6"/>
      <c r="RBS21" s="6"/>
      <c r="RBZ21" s="6"/>
      <c r="RCA21" s="6"/>
      <c r="RCH21" s="6"/>
      <c r="RCI21" s="6"/>
      <c r="RCP21" s="6"/>
      <c r="RCQ21" s="6"/>
      <c r="RCX21" s="6"/>
      <c r="RCY21" s="6"/>
      <c r="RDF21" s="6"/>
      <c r="RDG21" s="6"/>
      <c r="RDN21" s="6"/>
      <c r="RDO21" s="6"/>
      <c r="RDV21" s="6"/>
      <c r="RDW21" s="6"/>
      <c r="RED21" s="6"/>
      <c r="REE21" s="6"/>
      <c r="REL21" s="6"/>
      <c r="REM21" s="6"/>
      <c r="RET21" s="6"/>
      <c r="REU21" s="6"/>
      <c r="RFB21" s="6"/>
      <c r="RFC21" s="6"/>
      <c r="RFJ21" s="6"/>
      <c r="RFK21" s="6"/>
      <c r="RFR21" s="6"/>
      <c r="RFS21" s="6"/>
      <c r="RFZ21" s="6"/>
      <c r="RGA21" s="6"/>
      <c r="RGH21" s="6"/>
      <c r="RGI21" s="6"/>
      <c r="RGP21" s="6"/>
      <c r="RGQ21" s="6"/>
      <c r="RGX21" s="6"/>
      <c r="RGY21" s="6"/>
      <c r="RHF21" s="6"/>
      <c r="RHG21" s="6"/>
      <c r="RHN21" s="6"/>
      <c r="RHO21" s="6"/>
      <c r="RHV21" s="6"/>
      <c r="RHW21" s="6"/>
      <c r="RID21" s="6"/>
      <c r="RIE21" s="6"/>
      <c r="RIL21" s="6"/>
      <c r="RIM21" s="6"/>
      <c r="RIT21" s="6"/>
      <c r="RIU21" s="6"/>
      <c r="RJB21" s="6"/>
      <c r="RJC21" s="6"/>
      <c r="RJJ21" s="6"/>
      <c r="RJK21" s="6"/>
      <c r="RJR21" s="6"/>
      <c r="RJS21" s="6"/>
      <c r="RJZ21" s="6"/>
      <c r="RKA21" s="6"/>
      <c r="RKH21" s="6"/>
      <c r="RKI21" s="6"/>
      <c r="RKP21" s="6"/>
      <c r="RKQ21" s="6"/>
      <c r="RKX21" s="6"/>
      <c r="RKY21" s="6"/>
      <c r="RLF21" s="6"/>
      <c r="RLG21" s="6"/>
      <c r="RLN21" s="6"/>
      <c r="RLO21" s="6"/>
      <c r="RLV21" s="6"/>
      <c r="RLW21" s="6"/>
      <c r="RMD21" s="6"/>
      <c r="RME21" s="6"/>
      <c r="RML21" s="6"/>
      <c r="RMM21" s="6"/>
      <c r="RMT21" s="6"/>
      <c r="RMU21" s="6"/>
      <c r="RNB21" s="6"/>
      <c r="RNC21" s="6"/>
      <c r="RNJ21" s="6"/>
      <c r="RNK21" s="6"/>
      <c r="RNR21" s="6"/>
      <c r="RNS21" s="6"/>
      <c r="RNZ21" s="6"/>
      <c r="ROA21" s="6"/>
      <c r="ROH21" s="6"/>
      <c r="ROI21" s="6"/>
      <c r="ROP21" s="6"/>
      <c r="ROQ21" s="6"/>
      <c r="ROX21" s="6"/>
      <c r="ROY21" s="6"/>
      <c r="RPF21" s="6"/>
      <c r="RPG21" s="6"/>
      <c r="RPN21" s="6"/>
      <c r="RPO21" s="6"/>
      <c r="RPV21" s="6"/>
      <c r="RPW21" s="6"/>
      <c r="RQD21" s="6"/>
      <c r="RQE21" s="6"/>
      <c r="RQL21" s="6"/>
      <c r="RQM21" s="6"/>
      <c r="RQT21" s="6"/>
      <c r="RQU21" s="6"/>
      <c r="RRB21" s="6"/>
      <c r="RRC21" s="6"/>
      <c r="RRJ21" s="6"/>
      <c r="RRK21" s="6"/>
      <c r="RRR21" s="6"/>
      <c r="RRS21" s="6"/>
      <c r="RRZ21" s="6"/>
      <c r="RSA21" s="6"/>
      <c r="RSH21" s="6"/>
      <c r="RSI21" s="6"/>
      <c r="RSP21" s="6"/>
      <c r="RSQ21" s="6"/>
      <c r="RSX21" s="6"/>
      <c r="RSY21" s="6"/>
      <c r="RTF21" s="6"/>
      <c r="RTG21" s="6"/>
      <c r="RTN21" s="6"/>
      <c r="RTO21" s="6"/>
      <c r="RTV21" s="6"/>
      <c r="RTW21" s="6"/>
      <c r="RUD21" s="6"/>
      <c r="RUE21" s="6"/>
      <c r="RUL21" s="6"/>
      <c r="RUM21" s="6"/>
      <c r="RUT21" s="6"/>
      <c r="RUU21" s="6"/>
      <c r="RVB21" s="6"/>
      <c r="RVC21" s="6"/>
      <c r="RVJ21" s="6"/>
      <c r="RVK21" s="6"/>
      <c r="RVR21" s="6"/>
      <c r="RVS21" s="6"/>
      <c r="RVZ21" s="6"/>
      <c r="RWA21" s="6"/>
      <c r="RWH21" s="6"/>
      <c r="RWI21" s="6"/>
      <c r="RWP21" s="6"/>
      <c r="RWQ21" s="6"/>
      <c r="RWX21" s="6"/>
      <c r="RWY21" s="6"/>
      <c r="RXF21" s="6"/>
      <c r="RXG21" s="6"/>
      <c r="RXN21" s="6"/>
      <c r="RXO21" s="6"/>
      <c r="RXV21" s="6"/>
      <c r="RXW21" s="6"/>
      <c r="RYD21" s="6"/>
      <c r="RYE21" s="6"/>
      <c r="RYL21" s="6"/>
      <c r="RYM21" s="6"/>
      <c r="RYT21" s="6"/>
      <c r="RYU21" s="6"/>
      <c r="RZB21" s="6"/>
      <c r="RZC21" s="6"/>
      <c r="RZJ21" s="6"/>
      <c r="RZK21" s="6"/>
      <c r="RZR21" s="6"/>
      <c r="RZS21" s="6"/>
      <c r="RZZ21" s="6"/>
      <c r="SAA21" s="6"/>
      <c r="SAH21" s="6"/>
      <c r="SAI21" s="6"/>
      <c r="SAP21" s="6"/>
      <c r="SAQ21" s="6"/>
      <c r="SAX21" s="6"/>
      <c r="SAY21" s="6"/>
      <c r="SBF21" s="6"/>
      <c r="SBG21" s="6"/>
      <c r="SBN21" s="6"/>
      <c r="SBO21" s="6"/>
      <c r="SBV21" s="6"/>
      <c r="SBW21" s="6"/>
      <c r="SCD21" s="6"/>
      <c r="SCE21" s="6"/>
      <c r="SCL21" s="6"/>
      <c r="SCM21" s="6"/>
      <c r="SCT21" s="6"/>
      <c r="SCU21" s="6"/>
      <c r="SDB21" s="6"/>
      <c r="SDC21" s="6"/>
      <c r="SDJ21" s="6"/>
      <c r="SDK21" s="6"/>
      <c r="SDR21" s="6"/>
      <c r="SDS21" s="6"/>
      <c r="SDZ21" s="6"/>
      <c r="SEA21" s="6"/>
      <c r="SEH21" s="6"/>
      <c r="SEI21" s="6"/>
      <c r="SEP21" s="6"/>
      <c r="SEQ21" s="6"/>
      <c r="SEX21" s="6"/>
      <c r="SEY21" s="6"/>
      <c r="SFF21" s="6"/>
      <c r="SFG21" s="6"/>
      <c r="SFN21" s="6"/>
      <c r="SFO21" s="6"/>
      <c r="SFV21" s="6"/>
      <c r="SFW21" s="6"/>
      <c r="SGD21" s="6"/>
      <c r="SGE21" s="6"/>
      <c r="SGL21" s="6"/>
      <c r="SGM21" s="6"/>
      <c r="SGT21" s="6"/>
      <c r="SGU21" s="6"/>
      <c r="SHB21" s="6"/>
      <c r="SHC21" s="6"/>
      <c r="SHJ21" s="6"/>
      <c r="SHK21" s="6"/>
      <c r="SHR21" s="6"/>
      <c r="SHS21" s="6"/>
      <c r="SHZ21" s="6"/>
      <c r="SIA21" s="6"/>
      <c r="SIH21" s="6"/>
      <c r="SII21" s="6"/>
      <c r="SIP21" s="6"/>
      <c r="SIQ21" s="6"/>
      <c r="SIX21" s="6"/>
      <c r="SIY21" s="6"/>
      <c r="SJF21" s="6"/>
      <c r="SJG21" s="6"/>
      <c r="SJN21" s="6"/>
      <c r="SJO21" s="6"/>
      <c r="SJV21" s="6"/>
      <c r="SJW21" s="6"/>
      <c r="SKD21" s="6"/>
      <c r="SKE21" s="6"/>
      <c r="SKL21" s="6"/>
      <c r="SKM21" s="6"/>
      <c r="SKT21" s="6"/>
      <c r="SKU21" s="6"/>
      <c r="SLB21" s="6"/>
      <c r="SLC21" s="6"/>
      <c r="SLJ21" s="6"/>
      <c r="SLK21" s="6"/>
      <c r="SLR21" s="6"/>
      <c r="SLS21" s="6"/>
      <c r="SLZ21" s="6"/>
      <c r="SMA21" s="6"/>
      <c r="SMH21" s="6"/>
      <c r="SMI21" s="6"/>
      <c r="SMP21" s="6"/>
      <c r="SMQ21" s="6"/>
      <c r="SMX21" s="6"/>
      <c r="SMY21" s="6"/>
      <c r="SNF21" s="6"/>
      <c r="SNG21" s="6"/>
      <c r="SNN21" s="6"/>
      <c r="SNO21" s="6"/>
      <c r="SNV21" s="6"/>
      <c r="SNW21" s="6"/>
      <c r="SOD21" s="6"/>
      <c r="SOE21" s="6"/>
      <c r="SOL21" s="6"/>
      <c r="SOM21" s="6"/>
      <c r="SOT21" s="6"/>
      <c r="SOU21" s="6"/>
      <c r="SPB21" s="6"/>
      <c r="SPC21" s="6"/>
      <c r="SPJ21" s="6"/>
      <c r="SPK21" s="6"/>
      <c r="SPR21" s="6"/>
      <c r="SPS21" s="6"/>
      <c r="SPZ21" s="6"/>
      <c r="SQA21" s="6"/>
      <c r="SQH21" s="6"/>
      <c r="SQI21" s="6"/>
      <c r="SQP21" s="6"/>
      <c r="SQQ21" s="6"/>
      <c r="SQX21" s="6"/>
      <c r="SQY21" s="6"/>
      <c r="SRF21" s="6"/>
      <c r="SRG21" s="6"/>
      <c r="SRN21" s="6"/>
      <c r="SRO21" s="6"/>
      <c r="SRV21" s="6"/>
      <c r="SRW21" s="6"/>
      <c r="SSD21" s="6"/>
      <c r="SSE21" s="6"/>
      <c r="SSL21" s="6"/>
      <c r="SSM21" s="6"/>
      <c r="SST21" s="6"/>
      <c r="SSU21" s="6"/>
      <c r="STB21" s="6"/>
      <c r="STC21" s="6"/>
      <c r="STJ21" s="6"/>
      <c r="STK21" s="6"/>
      <c r="STR21" s="6"/>
      <c r="STS21" s="6"/>
      <c r="STZ21" s="6"/>
      <c r="SUA21" s="6"/>
      <c r="SUH21" s="6"/>
      <c r="SUI21" s="6"/>
      <c r="SUP21" s="6"/>
      <c r="SUQ21" s="6"/>
      <c r="SUX21" s="6"/>
      <c r="SUY21" s="6"/>
      <c r="SVF21" s="6"/>
      <c r="SVG21" s="6"/>
      <c r="SVN21" s="6"/>
      <c r="SVO21" s="6"/>
      <c r="SVV21" s="6"/>
      <c r="SVW21" s="6"/>
      <c r="SWD21" s="6"/>
      <c r="SWE21" s="6"/>
      <c r="SWL21" s="6"/>
      <c r="SWM21" s="6"/>
      <c r="SWT21" s="6"/>
      <c r="SWU21" s="6"/>
      <c r="SXB21" s="6"/>
      <c r="SXC21" s="6"/>
      <c r="SXJ21" s="6"/>
      <c r="SXK21" s="6"/>
      <c r="SXR21" s="6"/>
      <c r="SXS21" s="6"/>
      <c r="SXZ21" s="6"/>
      <c r="SYA21" s="6"/>
      <c r="SYH21" s="6"/>
      <c r="SYI21" s="6"/>
      <c r="SYP21" s="6"/>
      <c r="SYQ21" s="6"/>
      <c r="SYX21" s="6"/>
      <c r="SYY21" s="6"/>
      <c r="SZF21" s="6"/>
      <c r="SZG21" s="6"/>
      <c r="SZN21" s="6"/>
      <c r="SZO21" s="6"/>
      <c r="SZV21" s="6"/>
      <c r="SZW21" s="6"/>
      <c r="TAD21" s="6"/>
      <c r="TAE21" s="6"/>
      <c r="TAL21" s="6"/>
      <c r="TAM21" s="6"/>
      <c r="TAT21" s="6"/>
      <c r="TAU21" s="6"/>
      <c r="TBB21" s="6"/>
      <c r="TBC21" s="6"/>
      <c r="TBJ21" s="6"/>
      <c r="TBK21" s="6"/>
      <c r="TBR21" s="6"/>
      <c r="TBS21" s="6"/>
      <c r="TBZ21" s="6"/>
      <c r="TCA21" s="6"/>
      <c r="TCH21" s="6"/>
      <c r="TCI21" s="6"/>
      <c r="TCP21" s="6"/>
      <c r="TCQ21" s="6"/>
      <c r="TCX21" s="6"/>
      <c r="TCY21" s="6"/>
      <c r="TDF21" s="6"/>
      <c r="TDG21" s="6"/>
      <c r="TDN21" s="6"/>
      <c r="TDO21" s="6"/>
      <c r="TDV21" s="6"/>
      <c r="TDW21" s="6"/>
      <c r="TED21" s="6"/>
      <c r="TEE21" s="6"/>
      <c r="TEL21" s="6"/>
      <c r="TEM21" s="6"/>
      <c r="TET21" s="6"/>
      <c r="TEU21" s="6"/>
      <c r="TFB21" s="6"/>
      <c r="TFC21" s="6"/>
      <c r="TFJ21" s="6"/>
      <c r="TFK21" s="6"/>
      <c r="TFR21" s="6"/>
      <c r="TFS21" s="6"/>
      <c r="TFZ21" s="6"/>
      <c r="TGA21" s="6"/>
      <c r="TGH21" s="6"/>
      <c r="TGI21" s="6"/>
      <c r="TGP21" s="6"/>
      <c r="TGQ21" s="6"/>
      <c r="TGX21" s="6"/>
      <c r="TGY21" s="6"/>
      <c r="THF21" s="6"/>
      <c r="THG21" s="6"/>
      <c r="THN21" s="6"/>
      <c r="THO21" s="6"/>
      <c r="THV21" s="6"/>
      <c r="THW21" s="6"/>
      <c r="TID21" s="6"/>
      <c r="TIE21" s="6"/>
      <c r="TIL21" s="6"/>
      <c r="TIM21" s="6"/>
      <c r="TIT21" s="6"/>
      <c r="TIU21" s="6"/>
      <c r="TJB21" s="6"/>
      <c r="TJC21" s="6"/>
      <c r="TJJ21" s="6"/>
      <c r="TJK21" s="6"/>
      <c r="TJR21" s="6"/>
      <c r="TJS21" s="6"/>
      <c r="TJZ21" s="6"/>
      <c r="TKA21" s="6"/>
      <c r="TKH21" s="6"/>
      <c r="TKI21" s="6"/>
      <c r="TKP21" s="6"/>
      <c r="TKQ21" s="6"/>
      <c r="TKX21" s="6"/>
      <c r="TKY21" s="6"/>
      <c r="TLF21" s="6"/>
      <c r="TLG21" s="6"/>
      <c r="TLN21" s="6"/>
      <c r="TLO21" s="6"/>
      <c r="TLV21" s="6"/>
      <c r="TLW21" s="6"/>
      <c r="TMD21" s="6"/>
      <c r="TME21" s="6"/>
      <c r="TML21" s="6"/>
      <c r="TMM21" s="6"/>
      <c r="TMT21" s="6"/>
      <c r="TMU21" s="6"/>
      <c r="TNB21" s="6"/>
      <c r="TNC21" s="6"/>
      <c r="TNJ21" s="6"/>
      <c r="TNK21" s="6"/>
      <c r="TNR21" s="6"/>
      <c r="TNS21" s="6"/>
      <c r="TNZ21" s="6"/>
      <c r="TOA21" s="6"/>
      <c r="TOH21" s="6"/>
      <c r="TOI21" s="6"/>
      <c r="TOP21" s="6"/>
      <c r="TOQ21" s="6"/>
      <c r="TOX21" s="6"/>
      <c r="TOY21" s="6"/>
      <c r="TPF21" s="6"/>
      <c r="TPG21" s="6"/>
      <c r="TPN21" s="6"/>
      <c r="TPO21" s="6"/>
      <c r="TPV21" s="6"/>
      <c r="TPW21" s="6"/>
      <c r="TQD21" s="6"/>
      <c r="TQE21" s="6"/>
      <c r="TQL21" s="6"/>
      <c r="TQM21" s="6"/>
      <c r="TQT21" s="6"/>
      <c r="TQU21" s="6"/>
      <c r="TRB21" s="6"/>
      <c r="TRC21" s="6"/>
      <c r="TRJ21" s="6"/>
      <c r="TRK21" s="6"/>
      <c r="TRR21" s="6"/>
      <c r="TRS21" s="6"/>
      <c r="TRZ21" s="6"/>
      <c r="TSA21" s="6"/>
      <c r="TSH21" s="6"/>
      <c r="TSI21" s="6"/>
      <c r="TSP21" s="6"/>
      <c r="TSQ21" s="6"/>
      <c r="TSX21" s="6"/>
      <c r="TSY21" s="6"/>
      <c r="TTF21" s="6"/>
      <c r="TTG21" s="6"/>
      <c r="TTN21" s="6"/>
      <c r="TTO21" s="6"/>
      <c r="TTV21" s="6"/>
      <c r="TTW21" s="6"/>
      <c r="TUD21" s="6"/>
      <c r="TUE21" s="6"/>
      <c r="TUL21" s="6"/>
      <c r="TUM21" s="6"/>
      <c r="TUT21" s="6"/>
      <c r="TUU21" s="6"/>
      <c r="TVB21" s="6"/>
      <c r="TVC21" s="6"/>
      <c r="TVJ21" s="6"/>
      <c r="TVK21" s="6"/>
      <c r="TVR21" s="6"/>
      <c r="TVS21" s="6"/>
      <c r="TVZ21" s="6"/>
      <c r="TWA21" s="6"/>
      <c r="TWH21" s="6"/>
      <c r="TWI21" s="6"/>
      <c r="TWP21" s="6"/>
      <c r="TWQ21" s="6"/>
      <c r="TWX21" s="6"/>
      <c r="TWY21" s="6"/>
      <c r="TXF21" s="6"/>
      <c r="TXG21" s="6"/>
      <c r="TXN21" s="6"/>
      <c r="TXO21" s="6"/>
      <c r="TXV21" s="6"/>
      <c r="TXW21" s="6"/>
      <c r="TYD21" s="6"/>
      <c r="TYE21" s="6"/>
      <c r="TYL21" s="6"/>
      <c r="TYM21" s="6"/>
      <c r="TYT21" s="6"/>
      <c r="TYU21" s="6"/>
      <c r="TZB21" s="6"/>
      <c r="TZC21" s="6"/>
      <c r="TZJ21" s="6"/>
      <c r="TZK21" s="6"/>
      <c r="TZR21" s="6"/>
      <c r="TZS21" s="6"/>
      <c r="TZZ21" s="6"/>
      <c r="UAA21" s="6"/>
      <c r="UAH21" s="6"/>
      <c r="UAI21" s="6"/>
      <c r="UAP21" s="6"/>
      <c r="UAQ21" s="6"/>
      <c r="UAX21" s="6"/>
      <c r="UAY21" s="6"/>
      <c r="UBF21" s="6"/>
      <c r="UBG21" s="6"/>
      <c r="UBN21" s="6"/>
      <c r="UBO21" s="6"/>
      <c r="UBV21" s="6"/>
      <c r="UBW21" s="6"/>
      <c r="UCD21" s="6"/>
      <c r="UCE21" s="6"/>
      <c r="UCL21" s="6"/>
      <c r="UCM21" s="6"/>
      <c r="UCT21" s="6"/>
      <c r="UCU21" s="6"/>
      <c r="UDB21" s="6"/>
      <c r="UDC21" s="6"/>
      <c r="UDJ21" s="6"/>
      <c r="UDK21" s="6"/>
      <c r="UDR21" s="6"/>
      <c r="UDS21" s="6"/>
      <c r="UDZ21" s="6"/>
      <c r="UEA21" s="6"/>
      <c r="UEH21" s="6"/>
      <c r="UEI21" s="6"/>
      <c r="UEP21" s="6"/>
      <c r="UEQ21" s="6"/>
      <c r="UEX21" s="6"/>
      <c r="UEY21" s="6"/>
      <c r="UFF21" s="6"/>
      <c r="UFG21" s="6"/>
      <c r="UFN21" s="6"/>
      <c r="UFO21" s="6"/>
      <c r="UFV21" s="6"/>
      <c r="UFW21" s="6"/>
      <c r="UGD21" s="6"/>
      <c r="UGE21" s="6"/>
      <c r="UGL21" s="6"/>
      <c r="UGM21" s="6"/>
      <c r="UGT21" s="6"/>
      <c r="UGU21" s="6"/>
      <c r="UHB21" s="6"/>
      <c r="UHC21" s="6"/>
      <c r="UHJ21" s="6"/>
      <c r="UHK21" s="6"/>
      <c r="UHR21" s="6"/>
      <c r="UHS21" s="6"/>
      <c r="UHZ21" s="6"/>
      <c r="UIA21" s="6"/>
      <c r="UIH21" s="6"/>
      <c r="UII21" s="6"/>
      <c r="UIP21" s="6"/>
      <c r="UIQ21" s="6"/>
      <c r="UIX21" s="6"/>
      <c r="UIY21" s="6"/>
      <c r="UJF21" s="6"/>
      <c r="UJG21" s="6"/>
      <c r="UJN21" s="6"/>
      <c r="UJO21" s="6"/>
      <c r="UJV21" s="6"/>
      <c r="UJW21" s="6"/>
      <c r="UKD21" s="6"/>
      <c r="UKE21" s="6"/>
      <c r="UKL21" s="6"/>
      <c r="UKM21" s="6"/>
      <c r="UKT21" s="6"/>
      <c r="UKU21" s="6"/>
      <c r="ULB21" s="6"/>
      <c r="ULC21" s="6"/>
      <c r="ULJ21" s="6"/>
      <c r="ULK21" s="6"/>
      <c r="ULR21" s="6"/>
      <c r="ULS21" s="6"/>
      <c r="ULZ21" s="6"/>
      <c r="UMA21" s="6"/>
      <c r="UMH21" s="6"/>
      <c r="UMI21" s="6"/>
      <c r="UMP21" s="6"/>
      <c r="UMQ21" s="6"/>
      <c r="UMX21" s="6"/>
      <c r="UMY21" s="6"/>
      <c r="UNF21" s="6"/>
      <c r="UNG21" s="6"/>
      <c r="UNN21" s="6"/>
      <c r="UNO21" s="6"/>
      <c r="UNV21" s="6"/>
      <c r="UNW21" s="6"/>
      <c r="UOD21" s="6"/>
      <c r="UOE21" s="6"/>
      <c r="UOL21" s="6"/>
      <c r="UOM21" s="6"/>
      <c r="UOT21" s="6"/>
      <c r="UOU21" s="6"/>
      <c r="UPB21" s="6"/>
      <c r="UPC21" s="6"/>
      <c r="UPJ21" s="6"/>
      <c r="UPK21" s="6"/>
      <c r="UPR21" s="6"/>
      <c r="UPS21" s="6"/>
      <c r="UPZ21" s="6"/>
      <c r="UQA21" s="6"/>
      <c r="UQH21" s="6"/>
      <c r="UQI21" s="6"/>
      <c r="UQP21" s="6"/>
      <c r="UQQ21" s="6"/>
      <c r="UQX21" s="6"/>
      <c r="UQY21" s="6"/>
      <c r="URF21" s="6"/>
      <c r="URG21" s="6"/>
      <c r="URN21" s="6"/>
      <c r="URO21" s="6"/>
      <c r="URV21" s="6"/>
      <c r="URW21" s="6"/>
      <c r="USD21" s="6"/>
      <c r="USE21" s="6"/>
      <c r="USL21" s="6"/>
      <c r="USM21" s="6"/>
      <c r="UST21" s="6"/>
      <c r="USU21" s="6"/>
      <c r="UTB21" s="6"/>
      <c r="UTC21" s="6"/>
      <c r="UTJ21" s="6"/>
      <c r="UTK21" s="6"/>
      <c r="UTR21" s="6"/>
      <c r="UTS21" s="6"/>
      <c r="UTZ21" s="6"/>
      <c r="UUA21" s="6"/>
      <c r="UUH21" s="6"/>
      <c r="UUI21" s="6"/>
      <c r="UUP21" s="6"/>
      <c r="UUQ21" s="6"/>
      <c r="UUX21" s="6"/>
      <c r="UUY21" s="6"/>
      <c r="UVF21" s="6"/>
      <c r="UVG21" s="6"/>
      <c r="UVN21" s="6"/>
      <c r="UVO21" s="6"/>
      <c r="UVV21" s="6"/>
      <c r="UVW21" s="6"/>
      <c r="UWD21" s="6"/>
      <c r="UWE21" s="6"/>
      <c r="UWL21" s="6"/>
      <c r="UWM21" s="6"/>
      <c r="UWT21" s="6"/>
      <c r="UWU21" s="6"/>
      <c r="UXB21" s="6"/>
      <c r="UXC21" s="6"/>
      <c r="UXJ21" s="6"/>
      <c r="UXK21" s="6"/>
      <c r="UXR21" s="6"/>
      <c r="UXS21" s="6"/>
      <c r="UXZ21" s="6"/>
      <c r="UYA21" s="6"/>
      <c r="UYH21" s="6"/>
      <c r="UYI21" s="6"/>
      <c r="UYP21" s="6"/>
      <c r="UYQ21" s="6"/>
      <c r="UYX21" s="6"/>
      <c r="UYY21" s="6"/>
      <c r="UZF21" s="6"/>
      <c r="UZG21" s="6"/>
      <c r="UZN21" s="6"/>
      <c r="UZO21" s="6"/>
      <c r="UZV21" s="6"/>
      <c r="UZW21" s="6"/>
      <c r="VAD21" s="6"/>
      <c r="VAE21" s="6"/>
      <c r="VAL21" s="6"/>
      <c r="VAM21" s="6"/>
      <c r="VAT21" s="6"/>
      <c r="VAU21" s="6"/>
      <c r="VBB21" s="6"/>
      <c r="VBC21" s="6"/>
      <c r="VBJ21" s="6"/>
      <c r="VBK21" s="6"/>
      <c r="VBR21" s="6"/>
      <c r="VBS21" s="6"/>
      <c r="VBZ21" s="6"/>
      <c r="VCA21" s="6"/>
      <c r="VCH21" s="6"/>
      <c r="VCI21" s="6"/>
      <c r="VCP21" s="6"/>
      <c r="VCQ21" s="6"/>
      <c r="VCX21" s="6"/>
      <c r="VCY21" s="6"/>
      <c r="VDF21" s="6"/>
      <c r="VDG21" s="6"/>
      <c r="VDN21" s="6"/>
      <c r="VDO21" s="6"/>
      <c r="VDV21" s="6"/>
      <c r="VDW21" s="6"/>
      <c r="VED21" s="6"/>
      <c r="VEE21" s="6"/>
      <c r="VEL21" s="6"/>
      <c r="VEM21" s="6"/>
      <c r="VET21" s="6"/>
      <c r="VEU21" s="6"/>
      <c r="VFB21" s="6"/>
      <c r="VFC21" s="6"/>
      <c r="VFJ21" s="6"/>
      <c r="VFK21" s="6"/>
      <c r="VFR21" s="6"/>
      <c r="VFS21" s="6"/>
      <c r="VFZ21" s="6"/>
      <c r="VGA21" s="6"/>
      <c r="VGH21" s="6"/>
      <c r="VGI21" s="6"/>
      <c r="VGP21" s="6"/>
      <c r="VGQ21" s="6"/>
      <c r="VGX21" s="6"/>
      <c r="VGY21" s="6"/>
      <c r="VHF21" s="6"/>
      <c r="VHG21" s="6"/>
      <c r="VHN21" s="6"/>
      <c r="VHO21" s="6"/>
      <c r="VHV21" s="6"/>
      <c r="VHW21" s="6"/>
      <c r="VID21" s="6"/>
      <c r="VIE21" s="6"/>
      <c r="VIL21" s="6"/>
      <c r="VIM21" s="6"/>
      <c r="VIT21" s="6"/>
      <c r="VIU21" s="6"/>
      <c r="VJB21" s="6"/>
      <c r="VJC21" s="6"/>
      <c r="VJJ21" s="6"/>
      <c r="VJK21" s="6"/>
      <c r="VJR21" s="6"/>
      <c r="VJS21" s="6"/>
      <c r="VJZ21" s="6"/>
      <c r="VKA21" s="6"/>
      <c r="VKH21" s="6"/>
      <c r="VKI21" s="6"/>
      <c r="VKP21" s="6"/>
      <c r="VKQ21" s="6"/>
      <c r="VKX21" s="6"/>
      <c r="VKY21" s="6"/>
      <c r="VLF21" s="6"/>
      <c r="VLG21" s="6"/>
      <c r="VLN21" s="6"/>
      <c r="VLO21" s="6"/>
      <c r="VLV21" s="6"/>
      <c r="VLW21" s="6"/>
      <c r="VMD21" s="6"/>
      <c r="VME21" s="6"/>
      <c r="VML21" s="6"/>
      <c r="VMM21" s="6"/>
      <c r="VMT21" s="6"/>
      <c r="VMU21" s="6"/>
      <c r="VNB21" s="6"/>
      <c r="VNC21" s="6"/>
      <c r="VNJ21" s="6"/>
      <c r="VNK21" s="6"/>
      <c r="VNR21" s="6"/>
      <c r="VNS21" s="6"/>
      <c r="VNZ21" s="6"/>
      <c r="VOA21" s="6"/>
      <c r="VOH21" s="6"/>
      <c r="VOI21" s="6"/>
      <c r="VOP21" s="6"/>
      <c r="VOQ21" s="6"/>
      <c r="VOX21" s="6"/>
      <c r="VOY21" s="6"/>
      <c r="VPF21" s="6"/>
      <c r="VPG21" s="6"/>
      <c r="VPN21" s="6"/>
      <c r="VPO21" s="6"/>
      <c r="VPV21" s="6"/>
      <c r="VPW21" s="6"/>
      <c r="VQD21" s="6"/>
      <c r="VQE21" s="6"/>
      <c r="VQL21" s="6"/>
      <c r="VQM21" s="6"/>
      <c r="VQT21" s="6"/>
      <c r="VQU21" s="6"/>
      <c r="VRB21" s="6"/>
      <c r="VRC21" s="6"/>
      <c r="VRJ21" s="6"/>
      <c r="VRK21" s="6"/>
      <c r="VRR21" s="6"/>
      <c r="VRS21" s="6"/>
      <c r="VRZ21" s="6"/>
      <c r="VSA21" s="6"/>
      <c r="VSH21" s="6"/>
      <c r="VSI21" s="6"/>
      <c r="VSP21" s="6"/>
      <c r="VSQ21" s="6"/>
      <c r="VSX21" s="6"/>
      <c r="VSY21" s="6"/>
      <c r="VTF21" s="6"/>
      <c r="VTG21" s="6"/>
      <c r="VTN21" s="6"/>
      <c r="VTO21" s="6"/>
      <c r="VTV21" s="6"/>
      <c r="VTW21" s="6"/>
      <c r="VUD21" s="6"/>
      <c r="VUE21" s="6"/>
      <c r="VUL21" s="6"/>
      <c r="VUM21" s="6"/>
      <c r="VUT21" s="6"/>
      <c r="VUU21" s="6"/>
      <c r="VVB21" s="6"/>
      <c r="VVC21" s="6"/>
      <c r="VVJ21" s="6"/>
      <c r="VVK21" s="6"/>
      <c r="VVR21" s="6"/>
      <c r="VVS21" s="6"/>
      <c r="VVZ21" s="6"/>
      <c r="VWA21" s="6"/>
      <c r="VWH21" s="6"/>
      <c r="VWI21" s="6"/>
      <c r="VWP21" s="6"/>
      <c r="VWQ21" s="6"/>
      <c r="VWX21" s="6"/>
      <c r="VWY21" s="6"/>
      <c r="VXF21" s="6"/>
      <c r="VXG21" s="6"/>
      <c r="VXN21" s="6"/>
      <c r="VXO21" s="6"/>
      <c r="VXV21" s="6"/>
      <c r="VXW21" s="6"/>
      <c r="VYD21" s="6"/>
      <c r="VYE21" s="6"/>
      <c r="VYL21" s="6"/>
      <c r="VYM21" s="6"/>
      <c r="VYT21" s="6"/>
      <c r="VYU21" s="6"/>
      <c r="VZB21" s="6"/>
      <c r="VZC21" s="6"/>
      <c r="VZJ21" s="6"/>
      <c r="VZK21" s="6"/>
      <c r="VZR21" s="6"/>
      <c r="VZS21" s="6"/>
      <c r="VZZ21" s="6"/>
      <c r="WAA21" s="6"/>
      <c r="WAH21" s="6"/>
      <c r="WAI21" s="6"/>
      <c r="WAP21" s="6"/>
      <c r="WAQ21" s="6"/>
      <c r="WAX21" s="6"/>
      <c r="WAY21" s="6"/>
      <c r="WBF21" s="6"/>
      <c r="WBG21" s="6"/>
      <c r="WBN21" s="6"/>
      <c r="WBO21" s="6"/>
      <c r="WBV21" s="6"/>
      <c r="WBW21" s="6"/>
      <c r="WCD21" s="6"/>
      <c r="WCE21" s="6"/>
      <c r="WCL21" s="6"/>
      <c r="WCM21" s="6"/>
      <c r="WCT21" s="6"/>
      <c r="WCU21" s="6"/>
      <c r="WDB21" s="6"/>
      <c r="WDC21" s="6"/>
      <c r="WDJ21" s="6"/>
      <c r="WDK21" s="6"/>
      <c r="WDR21" s="6"/>
      <c r="WDS21" s="6"/>
      <c r="WDZ21" s="6"/>
      <c r="WEA21" s="6"/>
      <c r="WEH21" s="6"/>
      <c r="WEI21" s="6"/>
      <c r="WEP21" s="6"/>
      <c r="WEQ21" s="6"/>
      <c r="WEX21" s="6"/>
      <c r="WEY21" s="6"/>
      <c r="WFF21" s="6"/>
      <c r="WFG21" s="6"/>
      <c r="WFN21" s="6"/>
      <c r="WFO21" s="6"/>
      <c r="WFV21" s="6"/>
      <c r="WFW21" s="6"/>
      <c r="WGD21" s="6"/>
      <c r="WGE21" s="6"/>
      <c r="WGL21" s="6"/>
      <c r="WGM21" s="6"/>
      <c r="WGT21" s="6"/>
      <c r="WGU21" s="6"/>
      <c r="WHB21" s="6"/>
      <c r="WHC21" s="6"/>
      <c r="WHJ21" s="6"/>
      <c r="WHK21" s="6"/>
      <c r="WHR21" s="6"/>
      <c r="WHS21" s="6"/>
      <c r="WHZ21" s="6"/>
      <c r="WIA21" s="6"/>
      <c r="WIH21" s="6"/>
      <c r="WII21" s="6"/>
      <c r="WIP21" s="6"/>
      <c r="WIQ21" s="6"/>
      <c r="WIX21" s="6"/>
      <c r="WIY21" s="6"/>
      <c r="WJF21" s="6"/>
      <c r="WJG21" s="6"/>
      <c r="WJN21" s="6"/>
      <c r="WJO21" s="6"/>
      <c r="WJV21" s="6"/>
      <c r="WJW21" s="6"/>
      <c r="WKD21" s="6"/>
      <c r="WKE21" s="6"/>
      <c r="WKL21" s="6"/>
      <c r="WKM21" s="6"/>
      <c r="WKT21" s="6"/>
      <c r="WKU21" s="6"/>
      <c r="WLB21" s="6"/>
      <c r="WLC21" s="6"/>
      <c r="WLJ21" s="6"/>
      <c r="WLK21" s="6"/>
      <c r="WLR21" s="6"/>
      <c r="WLS21" s="6"/>
      <c r="WLZ21" s="6"/>
      <c r="WMA21" s="6"/>
      <c r="WMH21" s="6"/>
      <c r="WMI21" s="6"/>
      <c r="WMP21" s="6"/>
      <c r="WMQ21" s="6"/>
      <c r="WMX21" s="6"/>
      <c r="WMY21" s="6"/>
      <c r="WNF21" s="6"/>
      <c r="WNG21" s="6"/>
      <c r="WNN21" s="6"/>
      <c r="WNO21" s="6"/>
      <c r="WNV21" s="6"/>
      <c r="WNW21" s="6"/>
      <c r="WOD21" s="6"/>
      <c r="WOE21" s="6"/>
      <c r="WOL21" s="6"/>
      <c r="WOM21" s="6"/>
      <c r="WOT21" s="6"/>
      <c r="WOU21" s="6"/>
      <c r="WPB21" s="6"/>
      <c r="WPC21" s="6"/>
      <c r="WPJ21" s="6"/>
      <c r="WPK21" s="6"/>
      <c r="WPR21" s="6"/>
      <c r="WPS21" s="6"/>
      <c r="WPZ21" s="6"/>
      <c r="WQA21" s="6"/>
      <c r="WQH21" s="6"/>
      <c r="WQI21" s="6"/>
      <c r="WQP21" s="6"/>
      <c r="WQQ21" s="6"/>
      <c r="WQX21" s="6"/>
      <c r="WQY21" s="6"/>
      <c r="WRF21" s="6"/>
      <c r="WRG21" s="6"/>
      <c r="WRN21" s="6"/>
      <c r="WRO21" s="6"/>
      <c r="WRV21" s="6"/>
      <c r="WRW21" s="6"/>
      <c r="WSD21" s="6"/>
      <c r="WSE21" s="6"/>
      <c r="WSL21" s="6"/>
      <c r="WSM21" s="6"/>
      <c r="WST21" s="6"/>
      <c r="WSU21" s="6"/>
      <c r="WTB21" s="6"/>
      <c r="WTC21" s="6"/>
      <c r="WTJ21" s="6"/>
      <c r="WTK21" s="6"/>
      <c r="WTR21" s="6"/>
      <c r="WTS21" s="6"/>
      <c r="WTZ21" s="6"/>
      <c r="WUA21" s="6"/>
      <c r="WUH21" s="6"/>
      <c r="WUI21" s="6"/>
      <c r="WUP21" s="6"/>
      <c r="WUQ21" s="6"/>
      <c r="WUX21" s="6"/>
      <c r="WUY21" s="6"/>
      <c r="WVF21" s="6"/>
      <c r="WVG21" s="6"/>
      <c r="WVN21" s="6"/>
      <c r="WVO21" s="6"/>
      <c r="WVV21" s="6"/>
      <c r="WVW21" s="6"/>
      <c r="WWD21" s="6"/>
      <c r="WWE21" s="6"/>
      <c r="WWL21" s="6"/>
      <c r="WWM21" s="6"/>
      <c r="WWT21" s="6"/>
      <c r="WWU21" s="6"/>
      <c r="WXB21" s="6"/>
      <c r="WXC21" s="6"/>
      <c r="WXJ21" s="6"/>
      <c r="WXK21" s="6"/>
      <c r="WXR21" s="6"/>
      <c r="WXS21" s="6"/>
      <c r="WXZ21" s="6"/>
      <c r="WYA21" s="6"/>
      <c r="WYH21" s="6"/>
      <c r="WYI21" s="6"/>
      <c r="WYP21" s="6"/>
      <c r="WYQ21" s="6"/>
      <c r="WYX21" s="6"/>
      <c r="WYY21" s="6"/>
      <c r="WZF21" s="6"/>
      <c r="WZG21" s="6"/>
      <c r="WZN21" s="6"/>
      <c r="WZO21" s="6"/>
      <c r="WZV21" s="6"/>
      <c r="WZW21" s="6"/>
      <c r="XAD21" s="6"/>
      <c r="XAE21" s="6"/>
      <c r="XAL21" s="6"/>
      <c r="XAM21" s="6"/>
      <c r="XAT21" s="6"/>
      <c r="XAU21" s="6"/>
      <c r="XBB21" s="6"/>
      <c r="XBC21" s="6"/>
      <c r="XBJ21" s="6"/>
      <c r="XBK21" s="6"/>
      <c r="XBR21" s="6"/>
      <c r="XBS21" s="6"/>
      <c r="XBZ21" s="6"/>
      <c r="XCA21" s="6"/>
      <c r="XCH21" s="6"/>
      <c r="XCI21" s="6"/>
      <c r="XCP21" s="6"/>
      <c r="XCQ21" s="6"/>
      <c r="XCX21" s="6"/>
      <c r="XCY21" s="6"/>
      <c r="XDF21" s="6"/>
      <c r="XDG21" s="6"/>
      <c r="XDN21" s="6"/>
      <c r="XDO21" s="6"/>
      <c r="XDV21" s="6"/>
      <c r="XDW21" s="6"/>
      <c r="XED21" s="6"/>
      <c r="XEE21" s="6"/>
      <c r="XEL21" s="6"/>
      <c r="XEM21" s="6"/>
      <c r="XET21" s="6"/>
      <c r="XEU21" s="6"/>
      <c r="XFB21" s="6"/>
      <c r="XFC21" s="6"/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1427</v>
      </c>
      <c r="C22" s="11">
        <v>68100895636</v>
      </c>
      <c r="D22" t="s">
        <v>459</v>
      </c>
      <c r="E22" t="s">
        <v>292</v>
      </c>
      <c r="F22">
        <v>1</v>
      </c>
      <c r="G22" s="6">
        <v>3.97</v>
      </c>
      <c r="H22" s="6">
        <f t="shared" si="0"/>
        <v>3.97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1428</v>
      </c>
      <c r="C23" s="11">
        <v>68100895667</v>
      </c>
      <c r="D23" t="s">
        <v>459</v>
      </c>
      <c r="E23" t="s">
        <v>292</v>
      </c>
      <c r="F23">
        <v>2</v>
      </c>
      <c r="G23" s="6">
        <v>3.97</v>
      </c>
      <c r="H23" s="6">
        <f t="shared" si="0"/>
        <v>7.94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258</v>
      </c>
      <c r="C24" s="11">
        <v>222527123783</v>
      </c>
      <c r="D24" t="s">
        <v>1429</v>
      </c>
      <c r="E24" t="s">
        <v>1430</v>
      </c>
      <c r="F24">
        <v>1.9019999999999999</v>
      </c>
      <c r="G24" s="6">
        <v>12.5</v>
      </c>
      <c r="H24" s="6">
        <f t="shared" si="0"/>
        <v>23.774999999999999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398</v>
      </c>
      <c r="C25" s="11">
        <v>628915224276</v>
      </c>
      <c r="D25" t="s">
        <v>128</v>
      </c>
      <c r="E25" t="s">
        <v>499</v>
      </c>
      <c r="F25">
        <v>1</v>
      </c>
      <c r="G25" s="6">
        <v>5</v>
      </c>
      <c r="H25" s="6">
        <f t="shared" si="0"/>
        <v>5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801</v>
      </c>
      <c r="C26" s="11">
        <v>64420355010</v>
      </c>
      <c r="D26" t="s">
        <v>802</v>
      </c>
      <c r="E26" t="s">
        <v>384</v>
      </c>
      <c r="F26">
        <v>3</v>
      </c>
      <c r="G26" s="6">
        <f xml:space="preserve"> 5.17 + 0.05 + 0.25</f>
        <v>5.47</v>
      </c>
      <c r="H26" s="6">
        <f t="shared" si="0"/>
        <v>16.41</v>
      </c>
      <c r="I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271</v>
      </c>
      <c r="C27" s="11">
        <v>4023</v>
      </c>
      <c r="D27" t="s">
        <v>12</v>
      </c>
      <c r="E27" t="s">
        <v>1431</v>
      </c>
      <c r="F27">
        <v>1.08</v>
      </c>
      <c r="G27" s="6">
        <v>5.45</v>
      </c>
      <c r="H27" s="6">
        <f t="shared" si="0"/>
        <v>5.886000000000001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276</v>
      </c>
      <c r="C28" s="11">
        <v>628915611816</v>
      </c>
      <c r="D28" t="s">
        <v>261</v>
      </c>
      <c r="E28" t="s">
        <v>420</v>
      </c>
      <c r="F28">
        <v>1</v>
      </c>
      <c r="G28" s="6">
        <v>3.77</v>
      </c>
      <c r="H28" s="6">
        <f t="shared" si="0"/>
        <v>3.77</v>
      </c>
      <c r="I28" t="s">
        <v>14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268</v>
      </c>
      <c r="C29" s="11">
        <v>4011</v>
      </c>
      <c r="D29" t="s">
        <v>269</v>
      </c>
      <c r="E29" t="s">
        <v>1432</v>
      </c>
      <c r="F29">
        <v>1.82</v>
      </c>
      <c r="G29" s="6">
        <v>1.7</v>
      </c>
      <c r="H29" s="6">
        <f t="shared" si="0"/>
        <v>3.0939999999999999</v>
      </c>
      <c r="I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933</v>
      </c>
      <c r="C30" s="11">
        <v>28764952816</v>
      </c>
      <c r="D30" t="s">
        <v>934</v>
      </c>
      <c r="E30" t="s">
        <v>554</v>
      </c>
      <c r="F30">
        <v>1</v>
      </c>
      <c r="G30" s="6">
        <v>5.97</v>
      </c>
      <c r="H30" s="6">
        <f t="shared" si="0"/>
        <v>5.97</v>
      </c>
      <c r="I30" t="s">
        <v>14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505</v>
      </c>
      <c r="C31" s="11">
        <v>4069</v>
      </c>
      <c r="D31" t="s">
        <v>12</v>
      </c>
      <c r="E31" t="s">
        <v>1433</v>
      </c>
      <c r="F31">
        <v>1.7749999999999999</v>
      </c>
      <c r="G31" s="6">
        <v>2.14</v>
      </c>
      <c r="H31" s="6">
        <f t="shared" si="0"/>
        <v>3.7985000000000002</v>
      </c>
      <c r="I31" t="s">
        <v>14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581</v>
      </c>
      <c r="C32" s="11">
        <v>4540</v>
      </c>
      <c r="D32" t="s">
        <v>12</v>
      </c>
      <c r="E32" t="s">
        <v>1434</v>
      </c>
      <c r="F32">
        <v>0.51</v>
      </c>
      <c r="G32" s="6">
        <v>2.8</v>
      </c>
      <c r="H32" s="6">
        <f t="shared" si="0"/>
        <v>1.4279999999999999</v>
      </c>
      <c r="I32" t="s">
        <v>14</v>
      </c>
    </row>
    <row r="33" spans="1:9">
      <c r="A33" t="s">
        <v>24</v>
      </c>
      <c r="B33" t="s">
        <v>248</v>
      </c>
      <c r="C33" s="11">
        <v>628915013498</v>
      </c>
      <c r="D33" t="s">
        <v>128</v>
      </c>
      <c r="E33" t="s">
        <v>328</v>
      </c>
      <c r="F33">
        <v>2</v>
      </c>
      <c r="G33" s="6">
        <v>4.6399999999999997</v>
      </c>
      <c r="H33" s="6">
        <f t="shared" si="0"/>
        <v>9.2799999999999994</v>
      </c>
      <c r="I33" t="s">
        <v>14</v>
      </c>
    </row>
    <row r="34" spans="1:9">
      <c r="A34" t="s">
        <v>24</v>
      </c>
      <c r="B34" t="s">
        <v>1435</v>
      </c>
      <c r="C34" s="11">
        <v>57355426931</v>
      </c>
      <c r="D34" t="s">
        <v>1436</v>
      </c>
      <c r="E34" t="s">
        <v>1437</v>
      </c>
      <c r="F34">
        <v>2</v>
      </c>
      <c r="G34" s="6">
        <v>9.9700000000000006</v>
      </c>
      <c r="H34" s="6">
        <f t="shared" si="0"/>
        <v>19.940000000000001</v>
      </c>
      <c r="I34" t="s">
        <v>14</v>
      </c>
    </row>
    <row r="35" spans="1:9">
      <c r="A35" t="s">
        <v>24</v>
      </c>
      <c r="B35" t="s">
        <v>1438</v>
      </c>
      <c r="C35" s="11">
        <v>681131527828</v>
      </c>
      <c r="D35" t="s">
        <v>128</v>
      </c>
      <c r="E35" t="s">
        <v>330</v>
      </c>
      <c r="F35">
        <v>1</v>
      </c>
      <c r="G35" s="6">
        <v>5.28</v>
      </c>
      <c r="H35" s="6">
        <f t="shared" si="0"/>
        <v>5.28</v>
      </c>
      <c r="I35" t="s">
        <v>14</v>
      </c>
    </row>
    <row r="36" spans="1:9">
      <c r="A36" t="s">
        <v>24</v>
      </c>
      <c r="B36" t="s">
        <v>1004</v>
      </c>
      <c r="C36" s="11">
        <v>628915002652</v>
      </c>
      <c r="D36" t="s">
        <v>128</v>
      </c>
      <c r="E36" s="1" t="s">
        <v>1439</v>
      </c>
      <c r="F36">
        <v>1</v>
      </c>
      <c r="G36" s="6">
        <v>3.97</v>
      </c>
      <c r="H36" s="6">
        <f t="shared" si="0"/>
        <v>3.97</v>
      </c>
      <c r="I36" t="s">
        <v>14</v>
      </c>
    </row>
    <row r="37" spans="1:9">
      <c r="A37" t="s">
        <v>24</v>
      </c>
      <c r="B37" t="s">
        <v>1440</v>
      </c>
      <c r="C37" s="11">
        <v>875160020942</v>
      </c>
      <c r="D37" t="s">
        <v>1122</v>
      </c>
      <c r="E37" s="1" t="s">
        <v>1441</v>
      </c>
      <c r="F37">
        <v>2</v>
      </c>
      <c r="G37" s="6">
        <v>7.87</v>
      </c>
      <c r="H37" s="6">
        <f t="shared" si="0"/>
        <v>15.74</v>
      </c>
      <c r="I37" t="s">
        <v>14</v>
      </c>
    </row>
    <row r="38" spans="1:9">
      <c r="A38" t="s">
        <v>24</v>
      </c>
      <c r="B38" t="s">
        <v>1442</v>
      </c>
      <c r="C38" s="11">
        <v>62600250018</v>
      </c>
      <c r="D38" t="s">
        <v>1443</v>
      </c>
      <c r="E38" s="1" t="s">
        <v>568</v>
      </c>
      <c r="F38">
        <v>1</v>
      </c>
      <c r="G38" s="6">
        <v>4.97</v>
      </c>
      <c r="H38" s="6">
        <f t="shared" ref="H38:H46" si="1">G38*F38</f>
        <v>4.97</v>
      </c>
      <c r="I38" t="s">
        <v>14</v>
      </c>
    </row>
    <row r="39" spans="1:9">
      <c r="A39" t="s">
        <v>24</v>
      </c>
      <c r="B39" t="s">
        <v>188</v>
      </c>
      <c r="C39" s="11">
        <v>381519183379</v>
      </c>
      <c r="D39" t="s">
        <v>189</v>
      </c>
      <c r="E39" t="s">
        <v>1444</v>
      </c>
      <c r="F39">
        <v>1</v>
      </c>
      <c r="G39" s="6">
        <v>5.38</v>
      </c>
      <c r="H39" s="6">
        <f t="shared" si="1"/>
        <v>5.38</v>
      </c>
      <c r="I39" t="s">
        <v>14</v>
      </c>
    </row>
    <row r="40" spans="1:9">
      <c r="A40" t="s">
        <v>24</v>
      </c>
      <c r="B40" t="s">
        <v>387</v>
      </c>
      <c r="C40" s="11">
        <v>621732003260</v>
      </c>
      <c r="D40" t="s">
        <v>388</v>
      </c>
      <c r="E40" t="s">
        <v>1445</v>
      </c>
      <c r="F40">
        <v>1</v>
      </c>
      <c r="G40" s="6">
        <v>8.4700000000000006</v>
      </c>
      <c r="H40" s="6">
        <f t="shared" si="1"/>
        <v>8.4700000000000006</v>
      </c>
      <c r="I40" t="s">
        <v>14</v>
      </c>
    </row>
    <row r="41" spans="1:9">
      <c r="A41" t="s">
        <v>24</v>
      </c>
      <c r="B41" t="s">
        <v>450</v>
      </c>
      <c r="C41" s="11">
        <v>770103454870</v>
      </c>
      <c r="D41" t="s">
        <v>451</v>
      </c>
      <c r="E41" t="s">
        <v>452</v>
      </c>
      <c r="F41">
        <v>2</v>
      </c>
      <c r="G41" s="6">
        <v>5.78</v>
      </c>
      <c r="H41" s="6">
        <f t="shared" si="1"/>
        <v>11.56</v>
      </c>
      <c r="I41" t="s">
        <v>14</v>
      </c>
    </row>
    <row r="42" spans="1:9">
      <c r="A42" t="s">
        <v>24</v>
      </c>
      <c r="B42" t="s">
        <v>497</v>
      </c>
      <c r="C42" s="11">
        <v>605388862433</v>
      </c>
      <c r="D42" t="s">
        <v>128</v>
      </c>
      <c r="E42" t="s">
        <v>382</v>
      </c>
      <c r="F42">
        <v>1</v>
      </c>
      <c r="G42" s="6">
        <v>5.47</v>
      </c>
      <c r="H42" s="6">
        <f t="shared" si="1"/>
        <v>5.47</v>
      </c>
      <c r="I42" t="s">
        <v>14</v>
      </c>
    </row>
    <row r="43" spans="1:9">
      <c r="A43" t="s">
        <v>24</v>
      </c>
      <c r="B43" t="s">
        <v>1446</v>
      </c>
      <c r="C43" s="11">
        <v>65333495015</v>
      </c>
      <c r="D43" t="s">
        <v>1447</v>
      </c>
      <c r="E43" t="s">
        <v>661</v>
      </c>
      <c r="F43">
        <v>1</v>
      </c>
      <c r="G43" s="6">
        <v>2.77</v>
      </c>
      <c r="H43" s="6">
        <f t="shared" si="1"/>
        <v>2.77</v>
      </c>
      <c r="I43" t="s">
        <v>14</v>
      </c>
    </row>
    <row r="44" spans="1:9">
      <c r="A44" t="s">
        <v>24</v>
      </c>
      <c r="B44" t="s">
        <v>1448</v>
      </c>
      <c r="C44" s="11">
        <v>41598000706</v>
      </c>
      <c r="D44" t="s">
        <v>1449</v>
      </c>
      <c r="E44" t="s">
        <v>1450</v>
      </c>
      <c r="F44">
        <v>1</v>
      </c>
      <c r="G44" s="6">
        <v>5.77</v>
      </c>
      <c r="H44" s="6">
        <f t="shared" si="1"/>
        <v>5.77</v>
      </c>
      <c r="I44" t="s">
        <v>14</v>
      </c>
    </row>
    <row r="45" spans="1:9">
      <c r="A45" t="s">
        <v>24</v>
      </c>
      <c r="B45" t="s">
        <v>387</v>
      </c>
      <c r="C45" s="11">
        <v>621732002447</v>
      </c>
      <c r="D45" t="s">
        <v>388</v>
      </c>
      <c r="E45" t="s">
        <v>389</v>
      </c>
      <c r="F45">
        <v>1</v>
      </c>
      <c r="G45" s="6">
        <v>3.57</v>
      </c>
      <c r="H45" s="6">
        <f t="shared" si="1"/>
        <v>3.57</v>
      </c>
      <c r="I45" t="s">
        <v>14</v>
      </c>
    </row>
    <row r="46" spans="1:9">
      <c r="A46" t="s">
        <v>24</v>
      </c>
      <c r="B46" t="s">
        <v>197</v>
      </c>
      <c r="D46" t="s">
        <v>24</v>
      </c>
      <c r="E46" t="s">
        <v>12</v>
      </c>
      <c r="F46">
        <v>4</v>
      </c>
      <c r="G46" s="6">
        <v>0.05</v>
      </c>
      <c r="H46" s="6">
        <f t="shared" si="1"/>
        <v>0.2</v>
      </c>
      <c r="I46" t="s">
        <v>14</v>
      </c>
    </row>
    <row r="47" spans="1:9">
      <c r="A47" t="s">
        <v>24</v>
      </c>
      <c r="B47" t="s">
        <v>23</v>
      </c>
      <c r="C47" s="11"/>
      <c r="D47" t="s">
        <v>12</v>
      </c>
      <c r="E47" t="s">
        <v>12</v>
      </c>
      <c r="F47" s="5">
        <v>0.05</v>
      </c>
      <c r="G47" s="6" t="s">
        <v>12</v>
      </c>
      <c r="H47" s="6">
        <v>5.87</v>
      </c>
      <c r="I47" t="s">
        <v>14</v>
      </c>
    </row>
    <row r="48" spans="1:9">
      <c r="A48" t="s">
        <v>24</v>
      </c>
      <c r="B48" t="s">
        <v>19</v>
      </c>
      <c r="C48" s="11"/>
      <c r="D48" t="s">
        <v>12</v>
      </c>
      <c r="E48" t="s">
        <v>12</v>
      </c>
      <c r="F48" s="5">
        <v>0.06</v>
      </c>
      <c r="G48" s="6" t="s">
        <v>12</v>
      </c>
      <c r="H48" s="6">
        <v>7.05</v>
      </c>
      <c r="I48" t="s">
        <v>14</v>
      </c>
    </row>
    <row r="49" spans="8:9">
      <c r="H49" s="10">
        <f>SUM(H2:H48)</f>
        <v>300.41149999999999</v>
      </c>
      <c r="I4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27"/>
  <sheetViews>
    <sheetView workbookViewId="0">
      <pane ySplit="1" topLeftCell="A24" activePane="bottomLeft" state="frozen"/>
      <selection pane="bottomLeft" activeCell="A24" sqref="A24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1451</v>
      </c>
      <c r="F2">
        <v>36.692999999999998</v>
      </c>
      <c r="G2" s="6">
        <v>0.98899999999999999</v>
      </c>
      <c r="H2" s="6">
        <f>G2*F2</f>
        <v>36.289376999999995</v>
      </c>
      <c r="I2" t="s">
        <v>14</v>
      </c>
    </row>
    <row r="3" spans="1:10">
      <c r="H3" s="10">
        <f xml:space="preserve"> H2</f>
        <v>36.289376999999995</v>
      </c>
      <c r="I3" s="28"/>
    </row>
    <row r="4" spans="1:10">
      <c r="H4" s="10"/>
      <c r="I4" s="28"/>
    </row>
    <row r="5" spans="1:10">
      <c r="A5" t="s">
        <v>675</v>
      </c>
      <c r="B5" t="s">
        <v>1452</v>
      </c>
      <c r="C5" s="11">
        <v>845541087482</v>
      </c>
      <c r="D5" t="s">
        <v>1453</v>
      </c>
      <c r="E5" t="s">
        <v>1454</v>
      </c>
      <c r="F5">
        <v>1</v>
      </c>
      <c r="G5">
        <v>19.989999999999998</v>
      </c>
      <c r="H5" s="6">
        <f t="shared" ref="H5:H12" si="0">G5*F5</f>
        <v>19.989999999999998</v>
      </c>
      <c r="I5" t="s">
        <v>14</v>
      </c>
    </row>
    <row r="6" spans="1:10">
      <c r="A6" t="s">
        <v>675</v>
      </c>
      <c r="B6" t="s">
        <v>975</v>
      </c>
      <c r="C6" s="11">
        <v>222012811560</v>
      </c>
      <c r="D6" t="s">
        <v>693</v>
      </c>
      <c r="E6" t="s">
        <v>1455</v>
      </c>
      <c r="F6">
        <v>2.5739999999999998</v>
      </c>
      <c r="G6" s="6">
        <v>4.49</v>
      </c>
      <c r="H6" s="6">
        <f t="shared" si="0"/>
        <v>11.557259999999999</v>
      </c>
      <c r="I6" t="s">
        <v>14</v>
      </c>
    </row>
    <row r="7" spans="1:10">
      <c r="A7" t="s">
        <v>675</v>
      </c>
      <c r="B7" t="s">
        <v>1456</v>
      </c>
      <c r="C7" s="11">
        <v>3479377</v>
      </c>
      <c r="D7" t="s">
        <v>693</v>
      </c>
      <c r="E7" t="s">
        <v>1088</v>
      </c>
      <c r="F7">
        <v>1.2</v>
      </c>
      <c r="G7" s="6">
        <v>6.66</v>
      </c>
      <c r="H7" s="6">
        <f t="shared" si="0"/>
        <v>7.992</v>
      </c>
      <c r="I7" t="s">
        <v>14</v>
      </c>
    </row>
    <row r="8" spans="1:10">
      <c r="A8" t="s">
        <v>675</v>
      </c>
      <c r="B8" t="s">
        <v>1457</v>
      </c>
      <c r="C8" s="11" t="s">
        <v>12</v>
      </c>
      <c r="D8" t="s">
        <v>693</v>
      </c>
      <c r="E8" t="s">
        <v>444</v>
      </c>
      <c r="F8">
        <v>1</v>
      </c>
      <c r="G8" s="6">
        <v>19.28</v>
      </c>
      <c r="H8" s="6">
        <f t="shared" si="0"/>
        <v>19.28</v>
      </c>
      <c r="I8" t="s">
        <v>14</v>
      </c>
    </row>
    <row r="9" spans="1:10">
      <c r="A9" t="s">
        <v>675</v>
      </c>
      <c r="B9" t="s">
        <v>514</v>
      </c>
      <c r="C9" s="11">
        <v>661509000702</v>
      </c>
      <c r="D9" t="s">
        <v>691</v>
      </c>
      <c r="E9" t="s">
        <v>420</v>
      </c>
      <c r="F9">
        <v>1</v>
      </c>
      <c r="G9" s="6">
        <v>4.49</v>
      </c>
      <c r="H9" s="6">
        <f t="shared" si="0"/>
        <v>4.49</v>
      </c>
      <c r="I9" t="s">
        <v>14</v>
      </c>
    </row>
    <row r="10" spans="1:10">
      <c r="A10" t="s">
        <v>675</v>
      </c>
      <c r="B10" t="s">
        <v>694</v>
      </c>
      <c r="C10" s="11">
        <v>222034526510</v>
      </c>
      <c r="D10" t="s">
        <v>693</v>
      </c>
      <c r="E10" t="s">
        <v>1458</v>
      </c>
      <c r="F10">
        <v>2.7080000000000002</v>
      </c>
      <c r="G10" s="6">
        <v>9.7899999999999991</v>
      </c>
      <c r="H10" s="6">
        <f t="shared" si="0"/>
        <v>26.511319999999998</v>
      </c>
      <c r="I10" t="s">
        <v>14</v>
      </c>
    </row>
    <row r="11" spans="1:10">
      <c r="A11" t="s">
        <v>675</v>
      </c>
      <c r="B11" t="s">
        <v>694</v>
      </c>
      <c r="C11" s="11">
        <v>222034527272</v>
      </c>
      <c r="D11" t="s">
        <v>693</v>
      </c>
      <c r="E11" t="s">
        <v>1459</v>
      </c>
      <c r="F11">
        <v>2.786</v>
      </c>
      <c r="G11" s="6">
        <v>9.7899999999999991</v>
      </c>
      <c r="H11" s="6">
        <f t="shared" si="0"/>
        <v>27.274939999999997</v>
      </c>
      <c r="I11" t="s">
        <v>14</v>
      </c>
    </row>
    <row r="12" spans="1:10">
      <c r="A12" t="s">
        <v>675</v>
      </c>
      <c r="B12" t="s">
        <v>973</v>
      </c>
      <c r="C12" s="11">
        <v>10463284</v>
      </c>
      <c r="D12" t="s">
        <v>693</v>
      </c>
      <c r="E12" t="s">
        <v>974</v>
      </c>
      <c r="F12">
        <v>1.075</v>
      </c>
      <c r="G12" s="6">
        <v>7.43</v>
      </c>
      <c r="H12" s="6">
        <f t="shared" si="0"/>
        <v>7.9872499999999995</v>
      </c>
      <c r="I12" t="s">
        <v>14</v>
      </c>
    </row>
    <row r="13" spans="1:10">
      <c r="A13" t="s">
        <v>675</v>
      </c>
      <c r="B13" t="s">
        <v>23</v>
      </c>
      <c r="C13" s="11"/>
      <c r="D13" t="s">
        <v>12</v>
      </c>
      <c r="E13" t="s">
        <v>12</v>
      </c>
      <c r="F13" s="5">
        <v>0.05</v>
      </c>
      <c r="G13" s="6" t="s">
        <v>12</v>
      </c>
      <c r="H13" s="6">
        <v>1.4</v>
      </c>
      <c r="I13" t="s">
        <v>14</v>
      </c>
    </row>
    <row r="14" spans="1:10">
      <c r="A14" t="s">
        <v>675</v>
      </c>
      <c r="B14" t="s">
        <v>19</v>
      </c>
      <c r="C14" s="11"/>
      <c r="D14" t="s">
        <v>12</v>
      </c>
      <c r="E14" t="s">
        <v>12</v>
      </c>
      <c r="F14" s="5">
        <v>0.06</v>
      </c>
      <c r="G14" s="6" t="s">
        <v>12</v>
      </c>
      <c r="H14" s="6">
        <v>1.68</v>
      </c>
      <c r="I14" t="s">
        <v>14</v>
      </c>
    </row>
    <row r="15" spans="1:10">
      <c r="H15" s="10">
        <f>SUM(H5:H14)</f>
        <v>128.16277000000002</v>
      </c>
      <c r="I15" s="28"/>
    </row>
    <row r="17" spans="1:9">
      <c r="A17" t="s">
        <v>639</v>
      </c>
      <c r="B17" t="s">
        <v>1102</v>
      </c>
      <c r="C17" s="11" t="s">
        <v>12</v>
      </c>
      <c r="D17" t="s">
        <v>639</v>
      </c>
      <c r="E17" t="s">
        <v>793</v>
      </c>
      <c r="F17">
        <v>1</v>
      </c>
      <c r="G17" s="6">
        <v>2.99</v>
      </c>
      <c r="H17" s="6">
        <f t="shared" ref="H17:H22" si="1">G17*F17</f>
        <v>2.99</v>
      </c>
      <c r="I17" t="s">
        <v>14</v>
      </c>
    </row>
    <row r="18" spans="1:9">
      <c r="A18" t="s">
        <v>639</v>
      </c>
      <c r="B18" t="s">
        <v>1460</v>
      </c>
      <c r="C18" s="11" t="s">
        <v>12</v>
      </c>
      <c r="D18" t="s">
        <v>639</v>
      </c>
      <c r="E18" t="s">
        <v>354</v>
      </c>
      <c r="F18">
        <v>1</v>
      </c>
      <c r="G18" s="6">
        <v>4.1900000000000004</v>
      </c>
      <c r="H18" s="6">
        <f t="shared" si="1"/>
        <v>4.1900000000000004</v>
      </c>
      <c r="I18" t="s">
        <v>14</v>
      </c>
    </row>
    <row r="19" spans="1:9">
      <c r="A19" t="s">
        <v>639</v>
      </c>
      <c r="B19" t="s">
        <v>251</v>
      </c>
      <c r="C19" s="11" t="s">
        <v>12</v>
      </c>
      <c r="D19" t="s">
        <v>639</v>
      </c>
      <c r="E19" t="s">
        <v>354</v>
      </c>
      <c r="F19">
        <v>1</v>
      </c>
      <c r="G19" s="6">
        <v>2.09</v>
      </c>
      <c r="H19" s="6">
        <f t="shared" si="1"/>
        <v>2.09</v>
      </c>
      <c r="I19" t="s">
        <v>14</v>
      </c>
    </row>
    <row r="20" spans="1:9">
      <c r="A20" t="s">
        <v>639</v>
      </c>
      <c r="B20" t="s">
        <v>644</v>
      </c>
      <c r="C20" s="11" t="s">
        <v>12</v>
      </c>
      <c r="D20" t="s">
        <v>639</v>
      </c>
      <c r="E20" t="s">
        <v>645</v>
      </c>
      <c r="F20">
        <v>1</v>
      </c>
      <c r="G20" s="6">
        <v>10.69</v>
      </c>
      <c r="H20" s="6">
        <f t="shared" si="1"/>
        <v>10.69</v>
      </c>
      <c r="I20" t="s">
        <v>14</v>
      </c>
    </row>
    <row r="21" spans="1:9">
      <c r="A21" t="s">
        <v>639</v>
      </c>
      <c r="B21" t="s">
        <v>1103</v>
      </c>
      <c r="C21" s="11" t="s">
        <v>12</v>
      </c>
      <c r="D21" t="s">
        <v>639</v>
      </c>
      <c r="E21" t="s">
        <v>1104</v>
      </c>
      <c r="F21">
        <v>1</v>
      </c>
      <c r="G21" s="6">
        <v>4.09</v>
      </c>
      <c r="H21" s="6">
        <f t="shared" si="1"/>
        <v>4.09</v>
      </c>
      <c r="I21" t="s">
        <v>14</v>
      </c>
    </row>
    <row r="22" spans="1:9">
      <c r="A22" t="s">
        <v>639</v>
      </c>
      <c r="B22" t="s">
        <v>1265</v>
      </c>
      <c r="C22" s="11" t="s">
        <v>12</v>
      </c>
      <c r="D22" t="s">
        <v>639</v>
      </c>
      <c r="E22" t="s">
        <v>354</v>
      </c>
      <c r="F22">
        <v>1</v>
      </c>
      <c r="G22" s="6">
        <v>0.2</v>
      </c>
      <c r="H22" s="6">
        <f t="shared" si="1"/>
        <v>0.2</v>
      </c>
      <c r="I22" t="s">
        <v>14</v>
      </c>
    </row>
    <row r="23" spans="1:9">
      <c r="A23" t="s">
        <v>639</v>
      </c>
      <c r="B23" t="s">
        <v>23</v>
      </c>
      <c r="C23" s="11"/>
      <c r="D23" t="s">
        <v>12</v>
      </c>
      <c r="E23" t="s">
        <v>12</v>
      </c>
      <c r="F23" s="5">
        <v>0.05</v>
      </c>
      <c r="G23" s="6" t="s">
        <v>12</v>
      </c>
      <c r="H23" s="6">
        <v>1.21</v>
      </c>
      <c r="I23" t="s">
        <v>14</v>
      </c>
    </row>
    <row r="24" spans="1:9">
      <c r="A24" t="s">
        <v>639</v>
      </c>
      <c r="B24" t="s">
        <v>19</v>
      </c>
      <c r="C24" s="11"/>
      <c r="D24" t="s">
        <v>12</v>
      </c>
      <c r="E24" t="s">
        <v>12</v>
      </c>
      <c r="F24" s="5">
        <v>0.06</v>
      </c>
      <c r="G24" s="6" t="s">
        <v>12</v>
      </c>
      <c r="H24" s="6">
        <v>1.46</v>
      </c>
      <c r="I24" t="s">
        <v>14</v>
      </c>
    </row>
    <row r="25" spans="1:9">
      <c r="H25" s="10">
        <f>SUM(H17:H24)</f>
        <v>26.92</v>
      </c>
      <c r="I25" s="28"/>
    </row>
    <row r="26" spans="1:9">
      <c r="H26" s="10"/>
      <c r="I26" s="28"/>
    </row>
    <row r="27" spans="1:9">
      <c r="H27" s="7">
        <f xml:space="preserve"> H3 + H15 + H25</f>
        <v>191.37214700000004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8"/>
  <sheetViews>
    <sheetView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8.42578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1461</v>
      </c>
      <c r="B2" t="s">
        <v>1462</v>
      </c>
      <c r="C2" s="11" t="s">
        <v>12</v>
      </c>
      <c r="D2" t="s">
        <v>1461</v>
      </c>
      <c r="E2" t="s">
        <v>12</v>
      </c>
      <c r="F2">
        <v>1</v>
      </c>
      <c r="G2" s="6">
        <v>22.2</v>
      </c>
      <c r="H2" s="6">
        <f>G2*F2</f>
        <v>22.2</v>
      </c>
      <c r="I2" t="s">
        <v>14</v>
      </c>
    </row>
    <row r="3" spans="1:10">
      <c r="H3" s="10">
        <f xml:space="preserve"> H2</f>
        <v>22.2</v>
      </c>
      <c r="I3" s="28"/>
    </row>
    <row r="5" spans="1:10">
      <c r="A5" t="s">
        <v>10</v>
      </c>
      <c r="B5" t="s">
        <v>1178</v>
      </c>
      <c r="C5" s="11" t="s">
        <v>12</v>
      </c>
      <c r="D5" t="s">
        <v>10</v>
      </c>
      <c r="E5" t="s">
        <v>12</v>
      </c>
      <c r="F5">
        <v>1</v>
      </c>
      <c r="G5" s="6">
        <v>-605</v>
      </c>
      <c r="H5" s="6">
        <f>G5*F5</f>
        <v>-605</v>
      </c>
      <c r="I5" t="s">
        <v>14</v>
      </c>
    </row>
    <row r="6" spans="1:10">
      <c r="H6" s="10">
        <f xml:space="preserve"> H5</f>
        <v>-605</v>
      </c>
      <c r="I6" s="28"/>
    </row>
    <row r="8" spans="1:10">
      <c r="H8" s="7">
        <f xml:space="preserve"> H3 + H6</f>
        <v>-582.79999999999995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114175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7109375" bestFit="1" customWidth="1"/>
    <col min="2" max="2" width="14.28515625" bestFit="1" customWidth="1"/>
    <col min="3" max="3" width="7" bestFit="1" customWidth="1"/>
    <col min="4" max="4" width="14.5703125" bestFit="1" customWidth="1"/>
    <col min="5" max="5" width="8.7109375" bestFit="1" customWidth="1"/>
    <col min="6" max="6" width="5" bestFit="1" customWidth="1"/>
    <col min="7" max="7" width="7.5703125" style="6" bestFit="1" customWidth="1"/>
    <col min="8" max="8" width="5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114192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XFC36"/>
  <sheetViews>
    <sheetView workbookViewId="0">
      <pane ySplit="1" topLeftCell="A9" activePane="bottomLeft" state="frozen"/>
      <selection pane="bottomLeft" activeCell="A14" sqref="A14:XFD14"/>
    </sheetView>
  </sheetViews>
  <sheetFormatPr defaultRowHeight="15"/>
  <cols>
    <col min="1" max="1" width="16" bestFit="1" customWidth="1"/>
    <col min="2" max="2" width="31" bestFit="1" customWidth="1"/>
    <col min="3" max="3" width="14.28515625" style="14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268</v>
      </c>
      <c r="C2" s="14">
        <v>4011</v>
      </c>
      <c r="D2" t="s">
        <v>269</v>
      </c>
      <c r="E2" t="s">
        <v>1463</v>
      </c>
      <c r="F2">
        <v>1.46</v>
      </c>
      <c r="G2" s="6">
        <v>1.7</v>
      </c>
      <c r="H2" s="6">
        <f t="shared" ref="H2:H14" si="0">G2*F2</f>
        <v>2.4819999999999998</v>
      </c>
      <c r="I2" t="s">
        <v>14</v>
      </c>
    </row>
    <row r="3" spans="1:10">
      <c r="A3" t="s">
        <v>24</v>
      </c>
      <c r="B3" t="s">
        <v>25</v>
      </c>
      <c r="C3" s="14">
        <v>4430</v>
      </c>
      <c r="D3" t="s">
        <v>12</v>
      </c>
      <c r="E3" t="s">
        <v>354</v>
      </c>
      <c r="F3">
        <v>1</v>
      </c>
      <c r="G3" s="6">
        <v>3.47</v>
      </c>
      <c r="H3" s="6">
        <f t="shared" si="0"/>
        <v>3.47</v>
      </c>
      <c r="I3" t="s">
        <v>14</v>
      </c>
    </row>
    <row r="4" spans="1:10">
      <c r="A4" t="s">
        <v>24</v>
      </c>
      <c r="B4" t="s">
        <v>1197</v>
      </c>
      <c r="C4" s="14">
        <v>33383145822</v>
      </c>
      <c r="D4" t="s">
        <v>1464</v>
      </c>
      <c r="E4" t="s">
        <v>542</v>
      </c>
      <c r="F4">
        <v>1</v>
      </c>
      <c r="G4" s="6">
        <v>3.47</v>
      </c>
      <c r="H4" s="6">
        <f t="shared" si="0"/>
        <v>3.47</v>
      </c>
      <c r="I4" t="s">
        <v>14</v>
      </c>
    </row>
    <row r="5" spans="1:10">
      <c r="A5" t="s">
        <v>24</v>
      </c>
      <c r="B5" t="s">
        <v>276</v>
      </c>
      <c r="C5" s="14">
        <v>4173</v>
      </c>
      <c r="D5" t="s">
        <v>1465</v>
      </c>
      <c r="E5" t="s">
        <v>1466</v>
      </c>
      <c r="F5">
        <v>0.9</v>
      </c>
      <c r="G5" s="6">
        <v>4.34</v>
      </c>
      <c r="H5" s="6">
        <f t="shared" si="0"/>
        <v>3.9060000000000001</v>
      </c>
      <c r="I5" t="s">
        <v>14</v>
      </c>
    </row>
    <row r="6" spans="1:10">
      <c r="A6" t="s">
        <v>24</v>
      </c>
      <c r="B6" t="s">
        <v>142</v>
      </c>
      <c r="C6" s="14">
        <v>4799</v>
      </c>
      <c r="D6" t="s">
        <v>830</v>
      </c>
      <c r="E6" t="s">
        <v>1467</v>
      </c>
      <c r="F6">
        <v>0.96</v>
      </c>
      <c r="G6" s="6">
        <v>5</v>
      </c>
      <c r="H6" s="6">
        <f t="shared" si="0"/>
        <v>4.8</v>
      </c>
      <c r="I6" t="s">
        <v>14</v>
      </c>
    </row>
    <row r="7" spans="1:10">
      <c r="A7" t="s">
        <v>24</v>
      </c>
      <c r="B7" t="s">
        <v>494</v>
      </c>
      <c r="C7" s="14">
        <v>33383671017</v>
      </c>
      <c r="D7" t="s">
        <v>830</v>
      </c>
      <c r="E7" t="s">
        <v>354</v>
      </c>
      <c r="F7">
        <v>1</v>
      </c>
      <c r="G7" s="6">
        <v>1.97</v>
      </c>
      <c r="H7" s="6">
        <f t="shared" si="0"/>
        <v>1.97</v>
      </c>
      <c r="I7" t="s">
        <v>14</v>
      </c>
    </row>
    <row r="8" spans="1:10">
      <c r="A8" t="s">
        <v>24</v>
      </c>
      <c r="B8" t="s">
        <v>574</v>
      </c>
      <c r="C8" s="14" t="s">
        <v>1468</v>
      </c>
      <c r="D8" t="s">
        <v>128</v>
      </c>
      <c r="E8" t="s">
        <v>573</v>
      </c>
      <c r="F8">
        <v>1</v>
      </c>
      <c r="G8" s="6">
        <v>8.27</v>
      </c>
      <c r="H8" s="6">
        <f t="shared" si="0"/>
        <v>8.27</v>
      </c>
      <c r="I8" t="s">
        <v>14</v>
      </c>
    </row>
    <row r="9" spans="1:10">
      <c r="A9" t="s">
        <v>24</v>
      </c>
      <c r="B9" t="s">
        <v>1419</v>
      </c>
      <c r="C9" s="14" t="s">
        <v>1469</v>
      </c>
      <c r="D9" t="s">
        <v>128</v>
      </c>
      <c r="E9" t="s">
        <v>1420</v>
      </c>
      <c r="F9">
        <v>1</v>
      </c>
      <c r="G9">
        <v>1</v>
      </c>
      <c r="H9" s="6">
        <f t="shared" si="0"/>
        <v>1</v>
      </c>
      <c r="I9" t="s">
        <v>14</v>
      </c>
    </row>
    <row r="10" spans="1:10">
      <c r="A10" t="s">
        <v>24</v>
      </c>
      <c r="B10" t="s">
        <v>1470</v>
      </c>
      <c r="C10" s="14" t="s">
        <v>1471</v>
      </c>
      <c r="D10" t="s">
        <v>128</v>
      </c>
      <c r="E10" t="s">
        <v>433</v>
      </c>
      <c r="F10">
        <v>1</v>
      </c>
      <c r="G10" s="6">
        <v>1.94</v>
      </c>
      <c r="H10" s="6">
        <f t="shared" si="0"/>
        <v>1.94</v>
      </c>
      <c r="I10" t="s">
        <v>14</v>
      </c>
    </row>
    <row r="11" spans="1:10">
      <c r="A11" t="s">
        <v>24</v>
      </c>
      <c r="B11" t="s">
        <v>1472</v>
      </c>
      <c r="C11" s="14" t="s">
        <v>1473</v>
      </c>
      <c r="D11" t="s">
        <v>128</v>
      </c>
      <c r="E11" t="s">
        <v>433</v>
      </c>
      <c r="F11">
        <v>1</v>
      </c>
      <c r="G11" s="6">
        <v>1.94</v>
      </c>
      <c r="H11" s="6">
        <f t="shared" si="0"/>
        <v>1.94</v>
      </c>
      <c r="I11" t="s">
        <v>14</v>
      </c>
    </row>
    <row r="12" spans="1:10">
      <c r="A12" t="s">
        <v>24</v>
      </c>
      <c r="B12" t="s">
        <v>847</v>
      </c>
      <c r="C12" s="14">
        <v>66721005861</v>
      </c>
      <c r="D12" t="s">
        <v>781</v>
      </c>
      <c r="E12" t="s">
        <v>1383</v>
      </c>
      <c r="F12">
        <v>2</v>
      </c>
      <c r="G12" s="6">
        <v>2.97</v>
      </c>
      <c r="H12" s="6">
        <f t="shared" si="0"/>
        <v>5.94</v>
      </c>
      <c r="I12" t="s">
        <v>14</v>
      </c>
    </row>
    <row r="13" spans="1:10">
      <c r="A13" t="s">
        <v>24</v>
      </c>
      <c r="B13" t="s">
        <v>248</v>
      </c>
      <c r="C13" s="14" t="s">
        <v>799</v>
      </c>
      <c r="D13" t="s">
        <v>128</v>
      </c>
      <c r="E13" t="s">
        <v>328</v>
      </c>
      <c r="F13">
        <v>3</v>
      </c>
      <c r="G13" s="6">
        <v>4.6399999999999997</v>
      </c>
      <c r="H13" s="6">
        <f t="shared" si="0"/>
        <v>13.919999999999998</v>
      </c>
      <c r="I13" t="s">
        <v>14</v>
      </c>
    </row>
    <row r="14" spans="1:10">
      <c r="A14" t="s">
        <v>24</v>
      </c>
      <c r="B14" t="s">
        <v>470</v>
      </c>
      <c r="C14" s="14" t="s">
        <v>1474</v>
      </c>
      <c r="D14" t="s">
        <v>1475</v>
      </c>
      <c r="E14" t="s">
        <v>404</v>
      </c>
      <c r="F14">
        <v>1</v>
      </c>
      <c r="G14" s="6">
        <v>5.37</v>
      </c>
      <c r="H14" s="6">
        <f t="shared" si="0"/>
        <v>5.37</v>
      </c>
      <c r="I14" t="s">
        <v>14</v>
      </c>
    </row>
    <row r="15" spans="1:10">
      <c r="A15" t="s">
        <v>24</v>
      </c>
      <c r="B15" t="s">
        <v>251</v>
      </c>
      <c r="C15" s="14">
        <v>6742708</v>
      </c>
      <c r="D15" t="s">
        <v>385</v>
      </c>
      <c r="E15" t="s">
        <v>384</v>
      </c>
      <c r="F15">
        <v>1</v>
      </c>
      <c r="G15" s="6">
        <f xml:space="preserve"> 0.97 + 0.08 + 0.25</f>
        <v>1.3</v>
      </c>
      <c r="H15" s="6">
        <f t="shared" ref="H15:H26" si="1">G15*F15</f>
        <v>1.3</v>
      </c>
      <c r="I15" t="s">
        <v>14</v>
      </c>
    </row>
    <row r="16" spans="1:10">
      <c r="A16" t="s">
        <v>24</v>
      </c>
      <c r="B16" t="s">
        <v>1476</v>
      </c>
      <c r="C16" s="14">
        <v>59600060228</v>
      </c>
      <c r="D16" t="s">
        <v>1477</v>
      </c>
      <c r="E16" t="s">
        <v>1478</v>
      </c>
      <c r="F16">
        <v>1</v>
      </c>
      <c r="G16" s="6">
        <f xml:space="preserve"> 3.97 + 0.08 + 0.25</f>
        <v>4.3</v>
      </c>
      <c r="H16" s="6">
        <f t="shared" si="1"/>
        <v>4.3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1479</v>
      </c>
      <c r="C17" s="14">
        <v>60154096380</v>
      </c>
      <c r="D17" t="s">
        <v>1480</v>
      </c>
      <c r="E17" t="s">
        <v>1481</v>
      </c>
      <c r="F17">
        <v>1</v>
      </c>
      <c r="G17" s="6">
        <v>4.2699999999999996</v>
      </c>
      <c r="H17" s="6">
        <f t="shared" si="1"/>
        <v>4.2699999999999996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168</v>
      </c>
      <c r="C18" s="14">
        <v>68700045059</v>
      </c>
      <c r="D18" t="s">
        <v>153</v>
      </c>
      <c r="E18" t="s">
        <v>141</v>
      </c>
      <c r="F18">
        <v>3</v>
      </c>
      <c r="G18" s="6">
        <v>2.87</v>
      </c>
      <c r="H18" s="6">
        <f t="shared" si="1"/>
        <v>8.61</v>
      </c>
      <c r="I18" t="s">
        <v>14</v>
      </c>
      <c r="N18" s="6"/>
      <c r="O18" s="6"/>
      <c r="V18" s="6"/>
      <c r="W18" s="6"/>
      <c r="AD18" s="6"/>
      <c r="AE18" s="6"/>
      <c r="AL18" s="6"/>
      <c r="AM18" s="6"/>
      <c r="AT18" s="6"/>
      <c r="AU18" s="6"/>
      <c r="BB18" s="6"/>
      <c r="BC18" s="6"/>
      <c r="BJ18" s="6"/>
      <c r="BK18" s="6"/>
      <c r="BR18" s="6"/>
      <c r="BS18" s="6"/>
      <c r="BZ18" s="6"/>
      <c r="CA18" s="6"/>
      <c r="CH18" s="6"/>
      <c r="CI18" s="6"/>
      <c r="CP18" s="6"/>
      <c r="CQ18" s="6"/>
      <c r="CX18" s="6"/>
      <c r="CY18" s="6"/>
      <c r="DF18" s="6"/>
      <c r="DG18" s="6"/>
      <c r="DN18" s="6"/>
      <c r="DO18" s="6"/>
      <c r="DV18" s="6"/>
      <c r="DW18" s="6"/>
      <c r="ED18" s="6"/>
      <c r="EE18" s="6"/>
      <c r="EL18" s="6"/>
      <c r="EM18" s="6"/>
      <c r="ET18" s="6"/>
      <c r="EU18" s="6"/>
      <c r="FB18" s="6"/>
      <c r="FC18" s="6"/>
      <c r="FJ18" s="6"/>
      <c r="FK18" s="6"/>
      <c r="FR18" s="6"/>
      <c r="FS18" s="6"/>
      <c r="FZ18" s="6"/>
      <c r="GA18" s="6"/>
      <c r="GH18" s="6"/>
      <c r="GI18" s="6"/>
      <c r="GP18" s="6"/>
      <c r="GQ18" s="6"/>
      <c r="GX18" s="6"/>
      <c r="GY18" s="6"/>
      <c r="HF18" s="6"/>
      <c r="HG18" s="6"/>
      <c r="HN18" s="6"/>
      <c r="HO18" s="6"/>
      <c r="HV18" s="6"/>
      <c r="HW18" s="6"/>
      <c r="ID18" s="6"/>
      <c r="IE18" s="6"/>
      <c r="IL18" s="6"/>
      <c r="IM18" s="6"/>
      <c r="IT18" s="6"/>
      <c r="IU18" s="6"/>
      <c r="JB18" s="6"/>
      <c r="JC18" s="6"/>
      <c r="JJ18" s="6"/>
      <c r="JK18" s="6"/>
      <c r="JR18" s="6"/>
      <c r="JS18" s="6"/>
      <c r="JZ18" s="6"/>
      <c r="KA18" s="6"/>
      <c r="KH18" s="6"/>
      <c r="KI18" s="6"/>
      <c r="KP18" s="6"/>
      <c r="KQ18" s="6"/>
      <c r="KX18" s="6"/>
      <c r="KY18" s="6"/>
      <c r="LF18" s="6"/>
      <c r="LG18" s="6"/>
      <c r="LN18" s="6"/>
      <c r="LO18" s="6"/>
      <c r="LV18" s="6"/>
      <c r="LW18" s="6"/>
      <c r="MD18" s="6"/>
      <c r="ME18" s="6"/>
      <c r="ML18" s="6"/>
      <c r="MM18" s="6"/>
      <c r="MT18" s="6"/>
      <c r="MU18" s="6"/>
      <c r="NB18" s="6"/>
      <c r="NC18" s="6"/>
      <c r="NJ18" s="6"/>
      <c r="NK18" s="6"/>
      <c r="NR18" s="6"/>
      <c r="NS18" s="6"/>
      <c r="NZ18" s="6"/>
      <c r="OA18" s="6"/>
      <c r="OH18" s="6"/>
      <c r="OI18" s="6"/>
      <c r="OP18" s="6"/>
      <c r="OQ18" s="6"/>
      <c r="OX18" s="6"/>
      <c r="OY18" s="6"/>
      <c r="PF18" s="6"/>
      <c r="PG18" s="6"/>
      <c r="PN18" s="6"/>
      <c r="PO18" s="6"/>
      <c r="PV18" s="6"/>
      <c r="PW18" s="6"/>
      <c r="QD18" s="6"/>
      <c r="QE18" s="6"/>
      <c r="QL18" s="6"/>
      <c r="QM18" s="6"/>
      <c r="QT18" s="6"/>
      <c r="QU18" s="6"/>
      <c r="RB18" s="6"/>
      <c r="RC18" s="6"/>
      <c r="RJ18" s="6"/>
      <c r="RK18" s="6"/>
      <c r="RR18" s="6"/>
      <c r="RS18" s="6"/>
      <c r="RZ18" s="6"/>
      <c r="SA18" s="6"/>
      <c r="SH18" s="6"/>
      <c r="SI18" s="6"/>
      <c r="SP18" s="6"/>
      <c r="SQ18" s="6"/>
      <c r="SX18" s="6"/>
      <c r="SY18" s="6"/>
      <c r="TF18" s="6"/>
      <c r="TG18" s="6"/>
      <c r="TN18" s="6"/>
      <c r="TO18" s="6"/>
      <c r="TV18" s="6"/>
      <c r="TW18" s="6"/>
      <c r="UD18" s="6"/>
      <c r="UE18" s="6"/>
      <c r="UL18" s="6"/>
      <c r="UM18" s="6"/>
      <c r="UT18" s="6"/>
      <c r="UU18" s="6"/>
      <c r="VB18" s="6"/>
      <c r="VC18" s="6"/>
      <c r="VJ18" s="6"/>
      <c r="VK18" s="6"/>
      <c r="VR18" s="6"/>
      <c r="VS18" s="6"/>
      <c r="VZ18" s="6"/>
      <c r="WA18" s="6"/>
      <c r="WH18" s="6"/>
      <c r="WI18" s="6"/>
      <c r="WP18" s="6"/>
      <c r="WQ18" s="6"/>
      <c r="WX18" s="6"/>
      <c r="WY18" s="6"/>
      <c r="XF18" s="6"/>
      <c r="XG18" s="6"/>
      <c r="XN18" s="6"/>
      <c r="XO18" s="6"/>
      <c r="XV18" s="6"/>
      <c r="XW18" s="6"/>
      <c r="YD18" s="6"/>
      <c r="YE18" s="6"/>
      <c r="YL18" s="6"/>
      <c r="YM18" s="6"/>
      <c r="YT18" s="6"/>
      <c r="YU18" s="6"/>
      <c r="ZB18" s="6"/>
      <c r="ZC18" s="6"/>
      <c r="ZJ18" s="6"/>
      <c r="ZK18" s="6"/>
      <c r="ZR18" s="6"/>
      <c r="ZS18" s="6"/>
      <c r="ZZ18" s="6"/>
      <c r="AAA18" s="6"/>
      <c r="AAH18" s="6"/>
      <c r="AAI18" s="6"/>
      <c r="AAP18" s="6"/>
      <c r="AAQ18" s="6"/>
      <c r="AAX18" s="6"/>
      <c r="AAY18" s="6"/>
      <c r="ABF18" s="6"/>
      <c r="ABG18" s="6"/>
      <c r="ABN18" s="6"/>
      <c r="ABO18" s="6"/>
      <c r="ABV18" s="6"/>
      <c r="ABW18" s="6"/>
      <c r="ACD18" s="6"/>
      <c r="ACE18" s="6"/>
      <c r="ACL18" s="6"/>
      <c r="ACM18" s="6"/>
      <c r="ACT18" s="6"/>
      <c r="ACU18" s="6"/>
      <c r="ADB18" s="6"/>
      <c r="ADC18" s="6"/>
      <c r="ADJ18" s="6"/>
      <c r="ADK18" s="6"/>
      <c r="ADR18" s="6"/>
      <c r="ADS18" s="6"/>
      <c r="ADZ18" s="6"/>
      <c r="AEA18" s="6"/>
      <c r="AEH18" s="6"/>
      <c r="AEI18" s="6"/>
      <c r="AEP18" s="6"/>
      <c r="AEQ18" s="6"/>
      <c r="AEX18" s="6"/>
      <c r="AEY18" s="6"/>
      <c r="AFF18" s="6"/>
      <c r="AFG18" s="6"/>
      <c r="AFN18" s="6"/>
      <c r="AFO18" s="6"/>
      <c r="AFV18" s="6"/>
      <c r="AFW18" s="6"/>
      <c r="AGD18" s="6"/>
      <c r="AGE18" s="6"/>
      <c r="AGL18" s="6"/>
      <c r="AGM18" s="6"/>
      <c r="AGT18" s="6"/>
      <c r="AGU18" s="6"/>
      <c r="AHB18" s="6"/>
      <c r="AHC18" s="6"/>
      <c r="AHJ18" s="6"/>
      <c r="AHK18" s="6"/>
      <c r="AHR18" s="6"/>
      <c r="AHS18" s="6"/>
      <c r="AHZ18" s="6"/>
      <c r="AIA18" s="6"/>
      <c r="AIH18" s="6"/>
      <c r="AII18" s="6"/>
      <c r="AIP18" s="6"/>
      <c r="AIQ18" s="6"/>
      <c r="AIX18" s="6"/>
      <c r="AIY18" s="6"/>
      <c r="AJF18" s="6"/>
      <c r="AJG18" s="6"/>
      <c r="AJN18" s="6"/>
      <c r="AJO18" s="6"/>
      <c r="AJV18" s="6"/>
      <c r="AJW18" s="6"/>
      <c r="AKD18" s="6"/>
      <c r="AKE18" s="6"/>
      <c r="AKL18" s="6"/>
      <c r="AKM18" s="6"/>
      <c r="AKT18" s="6"/>
      <c r="AKU18" s="6"/>
      <c r="ALB18" s="6"/>
      <c r="ALC18" s="6"/>
      <c r="ALJ18" s="6"/>
      <c r="ALK18" s="6"/>
      <c r="ALR18" s="6"/>
      <c r="ALS18" s="6"/>
      <c r="ALZ18" s="6"/>
      <c r="AMA18" s="6"/>
      <c r="AMH18" s="6"/>
      <c r="AMI18" s="6"/>
      <c r="AMP18" s="6"/>
      <c r="AMQ18" s="6"/>
      <c r="AMX18" s="6"/>
      <c r="AMY18" s="6"/>
      <c r="ANF18" s="6"/>
      <c r="ANG18" s="6"/>
      <c r="ANN18" s="6"/>
      <c r="ANO18" s="6"/>
      <c r="ANV18" s="6"/>
      <c r="ANW18" s="6"/>
      <c r="AOD18" s="6"/>
      <c r="AOE18" s="6"/>
      <c r="AOL18" s="6"/>
      <c r="AOM18" s="6"/>
      <c r="AOT18" s="6"/>
      <c r="AOU18" s="6"/>
      <c r="APB18" s="6"/>
      <c r="APC18" s="6"/>
      <c r="APJ18" s="6"/>
      <c r="APK18" s="6"/>
      <c r="APR18" s="6"/>
      <c r="APS18" s="6"/>
      <c r="APZ18" s="6"/>
      <c r="AQA18" s="6"/>
      <c r="AQH18" s="6"/>
      <c r="AQI18" s="6"/>
      <c r="AQP18" s="6"/>
      <c r="AQQ18" s="6"/>
      <c r="AQX18" s="6"/>
      <c r="AQY18" s="6"/>
      <c r="ARF18" s="6"/>
      <c r="ARG18" s="6"/>
      <c r="ARN18" s="6"/>
      <c r="ARO18" s="6"/>
      <c r="ARV18" s="6"/>
      <c r="ARW18" s="6"/>
      <c r="ASD18" s="6"/>
      <c r="ASE18" s="6"/>
      <c r="ASL18" s="6"/>
      <c r="ASM18" s="6"/>
      <c r="AST18" s="6"/>
      <c r="ASU18" s="6"/>
      <c r="ATB18" s="6"/>
      <c r="ATC18" s="6"/>
      <c r="ATJ18" s="6"/>
      <c r="ATK18" s="6"/>
      <c r="ATR18" s="6"/>
      <c r="ATS18" s="6"/>
      <c r="ATZ18" s="6"/>
      <c r="AUA18" s="6"/>
      <c r="AUH18" s="6"/>
      <c r="AUI18" s="6"/>
      <c r="AUP18" s="6"/>
      <c r="AUQ18" s="6"/>
      <c r="AUX18" s="6"/>
      <c r="AUY18" s="6"/>
      <c r="AVF18" s="6"/>
      <c r="AVG18" s="6"/>
      <c r="AVN18" s="6"/>
      <c r="AVO18" s="6"/>
      <c r="AVV18" s="6"/>
      <c r="AVW18" s="6"/>
      <c r="AWD18" s="6"/>
      <c r="AWE18" s="6"/>
      <c r="AWL18" s="6"/>
      <c r="AWM18" s="6"/>
      <c r="AWT18" s="6"/>
      <c r="AWU18" s="6"/>
      <c r="AXB18" s="6"/>
      <c r="AXC18" s="6"/>
      <c r="AXJ18" s="6"/>
      <c r="AXK18" s="6"/>
      <c r="AXR18" s="6"/>
      <c r="AXS18" s="6"/>
      <c r="AXZ18" s="6"/>
      <c r="AYA18" s="6"/>
      <c r="AYH18" s="6"/>
      <c r="AYI18" s="6"/>
      <c r="AYP18" s="6"/>
      <c r="AYQ18" s="6"/>
      <c r="AYX18" s="6"/>
      <c r="AYY18" s="6"/>
      <c r="AZF18" s="6"/>
      <c r="AZG18" s="6"/>
      <c r="AZN18" s="6"/>
      <c r="AZO18" s="6"/>
      <c r="AZV18" s="6"/>
      <c r="AZW18" s="6"/>
      <c r="BAD18" s="6"/>
      <c r="BAE18" s="6"/>
      <c r="BAL18" s="6"/>
      <c r="BAM18" s="6"/>
      <c r="BAT18" s="6"/>
      <c r="BAU18" s="6"/>
      <c r="BBB18" s="6"/>
      <c r="BBC18" s="6"/>
      <c r="BBJ18" s="6"/>
      <c r="BBK18" s="6"/>
      <c r="BBR18" s="6"/>
      <c r="BBS18" s="6"/>
      <c r="BBZ18" s="6"/>
      <c r="BCA18" s="6"/>
      <c r="BCH18" s="6"/>
      <c r="BCI18" s="6"/>
      <c r="BCP18" s="6"/>
      <c r="BCQ18" s="6"/>
      <c r="BCX18" s="6"/>
      <c r="BCY18" s="6"/>
      <c r="BDF18" s="6"/>
      <c r="BDG18" s="6"/>
      <c r="BDN18" s="6"/>
      <c r="BDO18" s="6"/>
      <c r="BDV18" s="6"/>
      <c r="BDW18" s="6"/>
      <c r="BED18" s="6"/>
      <c r="BEE18" s="6"/>
      <c r="BEL18" s="6"/>
      <c r="BEM18" s="6"/>
      <c r="BET18" s="6"/>
      <c r="BEU18" s="6"/>
      <c r="BFB18" s="6"/>
      <c r="BFC18" s="6"/>
      <c r="BFJ18" s="6"/>
      <c r="BFK18" s="6"/>
      <c r="BFR18" s="6"/>
      <c r="BFS18" s="6"/>
      <c r="BFZ18" s="6"/>
      <c r="BGA18" s="6"/>
      <c r="BGH18" s="6"/>
      <c r="BGI18" s="6"/>
      <c r="BGP18" s="6"/>
      <c r="BGQ18" s="6"/>
      <c r="BGX18" s="6"/>
      <c r="BGY18" s="6"/>
      <c r="BHF18" s="6"/>
      <c r="BHG18" s="6"/>
      <c r="BHN18" s="6"/>
      <c r="BHO18" s="6"/>
      <c r="BHV18" s="6"/>
      <c r="BHW18" s="6"/>
      <c r="BID18" s="6"/>
      <c r="BIE18" s="6"/>
      <c r="BIL18" s="6"/>
      <c r="BIM18" s="6"/>
      <c r="BIT18" s="6"/>
      <c r="BIU18" s="6"/>
      <c r="BJB18" s="6"/>
      <c r="BJC18" s="6"/>
      <c r="BJJ18" s="6"/>
      <c r="BJK18" s="6"/>
      <c r="BJR18" s="6"/>
      <c r="BJS18" s="6"/>
      <c r="BJZ18" s="6"/>
      <c r="BKA18" s="6"/>
      <c r="BKH18" s="6"/>
      <c r="BKI18" s="6"/>
      <c r="BKP18" s="6"/>
      <c r="BKQ18" s="6"/>
      <c r="BKX18" s="6"/>
      <c r="BKY18" s="6"/>
      <c r="BLF18" s="6"/>
      <c r="BLG18" s="6"/>
      <c r="BLN18" s="6"/>
      <c r="BLO18" s="6"/>
      <c r="BLV18" s="6"/>
      <c r="BLW18" s="6"/>
      <c r="BMD18" s="6"/>
      <c r="BME18" s="6"/>
      <c r="BML18" s="6"/>
      <c r="BMM18" s="6"/>
      <c r="BMT18" s="6"/>
      <c r="BMU18" s="6"/>
      <c r="BNB18" s="6"/>
      <c r="BNC18" s="6"/>
      <c r="BNJ18" s="6"/>
      <c r="BNK18" s="6"/>
      <c r="BNR18" s="6"/>
      <c r="BNS18" s="6"/>
      <c r="BNZ18" s="6"/>
      <c r="BOA18" s="6"/>
      <c r="BOH18" s="6"/>
      <c r="BOI18" s="6"/>
      <c r="BOP18" s="6"/>
      <c r="BOQ18" s="6"/>
      <c r="BOX18" s="6"/>
      <c r="BOY18" s="6"/>
      <c r="BPF18" s="6"/>
      <c r="BPG18" s="6"/>
      <c r="BPN18" s="6"/>
      <c r="BPO18" s="6"/>
      <c r="BPV18" s="6"/>
      <c r="BPW18" s="6"/>
      <c r="BQD18" s="6"/>
      <c r="BQE18" s="6"/>
      <c r="BQL18" s="6"/>
      <c r="BQM18" s="6"/>
      <c r="BQT18" s="6"/>
      <c r="BQU18" s="6"/>
      <c r="BRB18" s="6"/>
      <c r="BRC18" s="6"/>
      <c r="BRJ18" s="6"/>
      <c r="BRK18" s="6"/>
      <c r="BRR18" s="6"/>
      <c r="BRS18" s="6"/>
      <c r="BRZ18" s="6"/>
      <c r="BSA18" s="6"/>
      <c r="BSH18" s="6"/>
      <c r="BSI18" s="6"/>
      <c r="BSP18" s="6"/>
      <c r="BSQ18" s="6"/>
      <c r="BSX18" s="6"/>
      <c r="BSY18" s="6"/>
      <c r="BTF18" s="6"/>
      <c r="BTG18" s="6"/>
      <c r="BTN18" s="6"/>
      <c r="BTO18" s="6"/>
      <c r="BTV18" s="6"/>
      <c r="BTW18" s="6"/>
      <c r="BUD18" s="6"/>
      <c r="BUE18" s="6"/>
      <c r="BUL18" s="6"/>
      <c r="BUM18" s="6"/>
      <c r="BUT18" s="6"/>
      <c r="BUU18" s="6"/>
      <c r="BVB18" s="6"/>
      <c r="BVC18" s="6"/>
      <c r="BVJ18" s="6"/>
      <c r="BVK18" s="6"/>
      <c r="BVR18" s="6"/>
      <c r="BVS18" s="6"/>
      <c r="BVZ18" s="6"/>
      <c r="BWA18" s="6"/>
      <c r="BWH18" s="6"/>
      <c r="BWI18" s="6"/>
      <c r="BWP18" s="6"/>
      <c r="BWQ18" s="6"/>
      <c r="BWX18" s="6"/>
      <c r="BWY18" s="6"/>
      <c r="BXF18" s="6"/>
      <c r="BXG18" s="6"/>
      <c r="BXN18" s="6"/>
      <c r="BXO18" s="6"/>
      <c r="BXV18" s="6"/>
      <c r="BXW18" s="6"/>
      <c r="BYD18" s="6"/>
      <c r="BYE18" s="6"/>
      <c r="BYL18" s="6"/>
      <c r="BYM18" s="6"/>
      <c r="BYT18" s="6"/>
      <c r="BYU18" s="6"/>
      <c r="BZB18" s="6"/>
      <c r="BZC18" s="6"/>
      <c r="BZJ18" s="6"/>
      <c r="BZK18" s="6"/>
      <c r="BZR18" s="6"/>
      <c r="BZS18" s="6"/>
      <c r="BZZ18" s="6"/>
      <c r="CAA18" s="6"/>
      <c r="CAH18" s="6"/>
      <c r="CAI18" s="6"/>
      <c r="CAP18" s="6"/>
      <c r="CAQ18" s="6"/>
      <c r="CAX18" s="6"/>
      <c r="CAY18" s="6"/>
      <c r="CBF18" s="6"/>
      <c r="CBG18" s="6"/>
      <c r="CBN18" s="6"/>
      <c r="CBO18" s="6"/>
      <c r="CBV18" s="6"/>
      <c r="CBW18" s="6"/>
      <c r="CCD18" s="6"/>
      <c r="CCE18" s="6"/>
      <c r="CCL18" s="6"/>
      <c r="CCM18" s="6"/>
      <c r="CCT18" s="6"/>
      <c r="CCU18" s="6"/>
      <c r="CDB18" s="6"/>
      <c r="CDC18" s="6"/>
      <c r="CDJ18" s="6"/>
      <c r="CDK18" s="6"/>
      <c r="CDR18" s="6"/>
      <c r="CDS18" s="6"/>
      <c r="CDZ18" s="6"/>
      <c r="CEA18" s="6"/>
      <c r="CEH18" s="6"/>
      <c r="CEI18" s="6"/>
      <c r="CEP18" s="6"/>
      <c r="CEQ18" s="6"/>
      <c r="CEX18" s="6"/>
      <c r="CEY18" s="6"/>
      <c r="CFF18" s="6"/>
      <c r="CFG18" s="6"/>
      <c r="CFN18" s="6"/>
      <c r="CFO18" s="6"/>
      <c r="CFV18" s="6"/>
      <c r="CFW18" s="6"/>
      <c r="CGD18" s="6"/>
      <c r="CGE18" s="6"/>
      <c r="CGL18" s="6"/>
      <c r="CGM18" s="6"/>
      <c r="CGT18" s="6"/>
      <c r="CGU18" s="6"/>
      <c r="CHB18" s="6"/>
      <c r="CHC18" s="6"/>
      <c r="CHJ18" s="6"/>
      <c r="CHK18" s="6"/>
      <c r="CHR18" s="6"/>
      <c r="CHS18" s="6"/>
      <c r="CHZ18" s="6"/>
      <c r="CIA18" s="6"/>
      <c r="CIH18" s="6"/>
      <c r="CII18" s="6"/>
      <c r="CIP18" s="6"/>
      <c r="CIQ18" s="6"/>
      <c r="CIX18" s="6"/>
      <c r="CIY18" s="6"/>
      <c r="CJF18" s="6"/>
      <c r="CJG18" s="6"/>
      <c r="CJN18" s="6"/>
      <c r="CJO18" s="6"/>
      <c r="CJV18" s="6"/>
      <c r="CJW18" s="6"/>
      <c r="CKD18" s="6"/>
      <c r="CKE18" s="6"/>
      <c r="CKL18" s="6"/>
      <c r="CKM18" s="6"/>
      <c r="CKT18" s="6"/>
      <c r="CKU18" s="6"/>
      <c r="CLB18" s="6"/>
      <c r="CLC18" s="6"/>
      <c r="CLJ18" s="6"/>
      <c r="CLK18" s="6"/>
      <c r="CLR18" s="6"/>
      <c r="CLS18" s="6"/>
      <c r="CLZ18" s="6"/>
      <c r="CMA18" s="6"/>
      <c r="CMH18" s="6"/>
      <c r="CMI18" s="6"/>
      <c r="CMP18" s="6"/>
      <c r="CMQ18" s="6"/>
      <c r="CMX18" s="6"/>
      <c r="CMY18" s="6"/>
      <c r="CNF18" s="6"/>
      <c r="CNG18" s="6"/>
      <c r="CNN18" s="6"/>
      <c r="CNO18" s="6"/>
      <c r="CNV18" s="6"/>
      <c r="CNW18" s="6"/>
      <c r="COD18" s="6"/>
      <c r="COE18" s="6"/>
      <c r="COL18" s="6"/>
      <c r="COM18" s="6"/>
      <c r="COT18" s="6"/>
      <c r="COU18" s="6"/>
      <c r="CPB18" s="6"/>
      <c r="CPC18" s="6"/>
      <c r="CPJ18" s="6"/>
      <c r="CPK18" s="6"/>
      <c r="CPR18" s="6"/>
      <c r="CPS18" s="6"/>
      <c r="CPZ18" s="6"/>
      <c r="CQA18" s="6"/>
      <c r="CQH18" s="6"/>
      <c r="CQI18" s="6"/>
      <c r="CQP18" s="6"/>
      <c r="CQQ18" s="6"/>
      <c r="CQX18" s="6"/>
      <c r="CQY18" s="6"/>
      <c r="CRF18" s="6"/>
      <c r="CRG18" s="6"/>
      <c r="CRN18" s="6"/>
      <c r="CRO18" s="6"/>
      <c r="CRV18" s="6"/>
      <c r="CRW18" s="6"/>
      <c r="CSD18" s="6"/>
      <c r="CSE18" s="6"/>
      <c r="CSL18" s="6"/>
      <c r="CSM18" s="6"/>
      <c r="CST18" s="6"/>
      <c r="CSU18" s="6"/>
      <c r="CTB18" s="6"/>
      <c r="CTC18" s="6"/>
      <c r="CTJ18" s="6"/>
      <c r="CTK18" s="6"/>
      <c r="CTR18" s="6"/>
      <c r="CTS18" s="6"/>
      <c r="CTZ18" s="6"/>
      <c r="CUA18" s="6"/>
      <c r="CUH18" s="6"/>
      <c r="CUI18" s="6"/>
      <c r="CUP18" s="6"/>
      <c r="CUQ18" s="6"/>
      <c r="CUX18" s="6"/>
      <c r="CUY18" s="6"/>
      <c r="CVF18" s="6"/>
      <c r="CVG18" s="6"/>
      <c r="CVN18" s="6"/>
      <c r="CVO18" s="6"/>
      <c r="CVV18" s="6"/>
      <c r="CVW18" s="6"/>
      <c r="CWD18" s="6"/>
      <c r="CWE18" s="6"/>
      <c r="CWL18" s="6"/>
      <c r="CWM18" s="6"/>
      <c r="CWT18" s="6"/>
      <c r="CWU18" s="6"/>
      <c r="CXB18" s="6"/>
      <c r="CXC18" s="6"/>
      <c r="CXJ18" s="6"/>
      <c r="CXK18" s="6"/>
      <c r="CXR18" s="6"/>
      <c r="CXS18" s="6"/>
      <c r="CXZ18" s="6"/>
      <c r="CYA18" s="6"/>
      <c r="CYH18" s="6"/>
      <c r="CYI18" s="6"/>
      <c r="CYP18" s="6"/>
      <c r="CYQ18" s="6"/>
      <c r="CYX18" s="6"/>
      <c r="CYY18" s="6"/>
      <c r="CZF18" s="6"/>
      <c r="CZG18" s="6"/>
      <c r="CZN18" s="6"/>
      <c r="CZO18" s="6"/>
      <c r="CZV18" s="6"/>
      <c r="CZW18" s="6"/>
      <c r="DAD18" s="6"/>
      <c r="DAE18" s="6"/>
      <c r="DAL18" s="6"/>
      <c r="DAM18" s="6"/>
      <c r="DAT18" s="6"/>
      <c r="DAU18" s="6"/>
      <c r="DBB18" s="6"/>
      <c r="DBC18" s="6"/>
      <c r="DBJ18" s="6"/>
      <c r="DBK18" s="6"/>
      <c r="DBR18" s="6"/>
      <c r="DBS18" s="6"/>
      <c r="DBZ18" s="6"/>
      <c r="DCA18" s="6"/>
      <c r="DCH18" s="6"/>
      <c r="DCI18" s="6"/>
      <c r="DCP18" s="6"/>
      <c r="DCQ18" s="6"/>
      <c r="DCX18" s="6"/>
      <c r="DCY18" s="6"/>
      <c r="DDF18" s="6"/>
      <c r="DDG18" s="6"/>
      <c r="DDN18" s="6"/>
      <c r="DDO18" s="6"/>
      <c r="DDV18" s="6"/>
      <c r="DDW18" s="6"/>
      <c r="DED18" s="6"/>
      <c r="DEE18" s="6"/>
      <c r="DEL18" s="6"/>
      <c r="DEM18" s="6"/>
      <c r="DET18" s="6"/>
      <c r="DEU18" s="6"/>
      <c r="DFB18" s="6"/>
      <c r="DFC18" s="6"/>
      <c r="DFJ18" s="6"/>
      <c r="DFK18" s="6"/>
      <c r="DFR18" s="6"/>
      <c r="DFS18" s="6"/>
      <c r="DFZ18" s="6"/>
      <c r="DGA18" s="6"/>
      <c r="DGH18" s="6"/>
      <c r="DGI18" s="6"/>
      <c r="DGP18" s="6"/>
      <c r="DGQ18" s="6"/>
      <c r="DGX18" s="6"/>
      <c r="DGY18" s="6"/>
      <c r="DHF18" s="6"/>
      <c r="DHG18" s="6"/>
      <c r="DHN18" s="6"/>
      <c r="DHO18" s="6"/>
      <c r="DHV18" s="6"/>
      <c r="DHW18" s="6"/>
      <c r="DID18" s="6"/>
      <c r="DIE18" s="6"/>
      <c r="DIL18" s="6"/>
      <c r="DIM18" s="6"/>
      <c r="DIT18" s="6"/>
      <c r="DIU18" s="6"/>
      <c r="DJB18" s="6"/>
      <c r="DJC18" s="6"/>
      <c r="DJJ18" s="6"/>
      <c r="DJK18" s="6"/>
      <c r="DJR18" s="6"/>
      <c r="DJS18" s="6"/>
      <c r="DJZ18" s="6"/>
      <c r="DKA18" s="6"/>
      <c r="DKH18" s="6"/>
      <c r="DKI18" s="6"/>
      <c r="DKP18" s="6"/>
      <c r="DKQ18" s="6"/>
      <c r="DKX18" s="6"/>
      <c r="DKY18" s="6"/>
      <c r="DLF18" s="6"/>
      <c r="DLG18" s="6"/>
      <c r="DLN18" s="6"/>
      <c r="DLO18" s="6"/>
      <c r="DLV18" s="6"/>
      <c r="DLW18" s="6"/>
      <c r="DMD18" s="6"/>
      <c r="DME18" s="6"/>
      <c r="DML18" s="6"/>
      <c r="DMM18" s="6"/>
      <c r="DMT18" s="6"/>
      <c r="DMU18" s="6"/>
      <c r="DNB18" s="6"/>
      <c r="DNC18" s="6"/>
      <c r="DNJ18" s="6"/>
      <c r="DNK18" s="6"/>
      <c r="DNR18" s="6"/>
      <c r="DNS18" s="6"/>
      <c r="DNZ18" s="6"/>
      <c r="DOA18" s="6"/>
      <c r="DOH18" s="6"/>
      <c r="DOI18" s="6"/>
      <c r="DOP18" s="6"/>
      <c r="DOQ18" s="6"/>
      <c r="DOX18" s="6"/>
      <c r="DOY18" s="6"/>
      <c r="DPF18" s="6"/>
      <c r="DPG18" s="6"/>
      <c r="DPN18" s="6"/>
      <c r="DPO18" s="6"/>
      <c r="DPV18" s="6"/>
      <c r="DPW18" s="6"/>
      <c r="DQD18" s="6"/>
      <c r="DQE18" s="6"/>
      <c r="DQL18" s="6"/>
      <c r="DQM18" s="6"/>
      <c r="DQT18" s="6"/>
      <c r="DQU18" s="6"/>
      <c r="DRB18" s="6"/>
      <c r="DRC18" s="6"/>
      <c r="DRJ18" s="6"/>
      <c r="DRK18" s="6"/>
      <c r="DRR18" s="6"/>
      <c r="DRS18" s="6"/>
      <c r="DRZ18" s="6"/>
      <c r="DSA18" s="6"/>
      <c r="DSH18" s="6"/>
      <c r="DSI18" s="6"/>
      <c r="DSP18" s="6"/>
      <c r="DSQ18" s="6"/>
      <c r="DSX18" s="6"/>
      <c r="DSY18" s="6"/>
      <c r="DTF18" s="6"/>
      <c r="DTG18" s="6"/>
      <c r="DTN18" s="6"/>
      <c r="DTO18" s="6"/>
      <c r="DTV18" s="6"/>
      <c r="DTW18" s="6"/>
      <c r="DUD18" s="6"/>
      <c r="DUE18" s="6"/>
      <c r="DUL18" s="6"/>
      <c r="DUM18" s="6"/>
      <c r="DUT18" s="6"/>
      <c r="DUU18" s="6"/>
      <c r="DVB18" s="6"/>
      <c r="DVC18" s="6"/>
      <c r="DVJ18" s="6"/>
      <c r="DVK18" s="6"/>
      <c r="DVR18" s="6"/>
      <c r="DVS18" s="6"/>
      <c r="DVZ18" s="6"/>
      <c r="DWA18" s="6"/>
      <c r="DWH18" s="6"/>
      <c r="DWI18" s="6"/>
      <c r="DWP18" s="6"/>
      <c r="DWQ18" s="6"/>
      <c r="DWX18" s="6"/>
      <c r="DWY18" s="6"/>
      <c r="DXF18" s="6"/>
      <c r="DXG18" s="6"/>
      <c r="DXN18" s="6"/>
      <c r="DXO18" s="6"/>
      <c r="DXV18" s="6"/>
      <c r="DXW18" s="6"/>
      <c r="DYD18" s="6"/>
      <c r="DYE18" s="6"/>
      <c r="DYL18" s="6"/>
      <c r="DYM18" s="6"/>
      <c r="DYT18" s="6"/>
      <c r="DYU18" s="6"/>
      <c r="DZB18" s="6"/>
      <c r="DZC18" s="6"/>
      <c r="DZJ18" s="6"/>
      <c r="DZK18" s="6"/>
      <c r="DZR18" s="6"/>
      <c r="DZS18" s="6"/>
      <c r="DZZ18" s="6"/>
      <c r="EAA18" s="6"/>
      <c r="EAH18" s="6"/>
      <c r="EAI18" s="6"/>
      <c r="EAP18" s="6"/>
      <c r="EAQ18" s="6"/>
      <c r="EAX18" s="6"/>
      <c r="EAY18" s="6"/>
      <c r="EBF18" s="6"/>
      <c r="EBG18" s="6"/>
      <c r="EBN18" s="6"/>
      <c r="EBO18" s="6"/>
      <c r="EBV18" s="6"/>
      <c r="EBW18" s="6"/>
      <c r="ECD18" s="6"/>
      <c r="ECE18" s="6"/>
      <c r="ECL18" s="6"/>
      <c r="ECM18" s="6"/>
      <c r="ECT18" s="6"/>
      <c r="ECU18" s="6"/>
      <c r="EDB18" s="6"/>
      <c r="EDC18" s="6"/>
      <c r="EDJ18" s="6"/>
      <c r="EDK18" s="6"/>
      <c r="EDR18" s="6"/>
      <c r="EDS18" s="6"/>
      <c r="EDZ18" s="6"/>
      <c r="EEA18" s="6"/>
      <c r="EEH18" s="6"/>
      <c r="EEI18" s="6"/>
      <c r="EEP18" s="6"/>
      <c r="EEQ18" s="6"/>
      <c r="EEX18" s="6"/>
      <c r="EEY18" s="6"/>
      <c r="EFF18" s="6"/>
      <c r="EFG18" s="6"/>
      <c r="EFN18" s="6"/>
      <c r="EFO18" s="6"/>
      <c r="EFV18" s="6"/>
      <c r="EFW18" s="6"/>
      <c r="EGD18" s="6"/>
      <c r="EGE18" s="6"/>
      <c r="EGL18" s="6"/>
      <c r="EGM18" s="6"/>
      <c r="EGT18" s="6"/>
      <c r="EGU18" s="6"/>
      <c r="EHB18" s="6"/>
      <c r="EHC18" s="6"/>
      <c r="EHJ18" s="6"/>
      <c r="EHK18" s="6"/>
      <c r="EHR18" s="6"/>
      <c r="EHS18" s="6"/>
      <c r="EHZ18" s="6"/>
      <c r="EIA18" s="6"/>
      <c r="EIH18" s="6"/>
      <c r="EII18" s="6"/>
      <c r="EIP18" s="6"/>
      <c r="EIQ18" s="6"/>
      <c r="EIX18" s="6"/>
      <c r="EIY18" s="6"/>
      <c r="EJF18" s="6"/>
      <c r="EJG18" s="6"/>
      <c r="EJN18" s="6"/>
      <c r="EJO18" s="6"/>
      <c r="EJV18" s="6"/>
      <c r="EJW18" s="6"/>
      <c r="EKD18" s="6"/>
      <c r="EKE18" s="6"/>
      <c r="EKL18" s="6"/>
      <c r="EKM18" s="6"/>
      <c r="EKT18" s="6"/>
      <c r="EKU18" s="6"/>
      <c r="ELB18" s="6"/>
      <c r="ELC18" s="6"/>
      <c r="ELJ18" s="6"/>
      <c r="ELK18" s="6"/>
      <c r="ELR18" s="6"/>
      <c r="ELS18" s="6"/>
      <c r="ELZ18" s="6"/>
      <c r="EMA18" s="6"/>
      <c r="EMH18" s="6"/>
      <c r="EMI18" s="6"/>
      <c r="EMP18" s="6"/>
      <c r="EMQ18" s="6"/>
      <c r="EMX18" s="6"/>
      <c r="EMY18" s="6"/>
      <c r="ENF18" s="6"/>
      <c r="ENG18" s="6"/>
      <c r="ENN18" s="6"/>
      <c r="ENO18" s="6"/>
      <c r="ENV18" s="6"/>
      <c r="ENW18" s="6"/>
      <c r="EOD18" s="6"/>
      <c r="EOE18" s="6"/>
      <c r="EOL18" s="6"/>
      <c r="EOM18" s="6"/>
      <c r="EOT18" s="6"/>
      <c r="EOU18" s="6"/>
      <c r="EPB18" s="6"/>
      <c r="EPC18" s="6"/>
      <c r="EPJ18" s="6"/>
      <c r="EPK18" s="6"/>
      <c r="EPR18" s="6"/>
      <c r="EPS18" s="6"/>
      <c r="EPZ18" s="6"/>
      <c r="EQA18" s="6"/>
      <c r="EQH18" s="6"/>
      <c r="EQI18" s="6"/>
      <c r="EQP18" s="6"/>
      <c r="EQQ18" s="6"/>
      <c r="EQX18" s="6"/>
      <c r="EQY18" s="6"/>
      <c r="ERF18" s="6"/>
      <c r="ERG18" s="6"/>
      <c r="ERN18" s="6"/>
      <c r="ERO18" s="6"/>
      <c r="ERV18" s="6"/>
      <c r="ERW18" s="6"/>
      <c r="ESD18" s="6"/>
      <c r="ESE18" s="6"/>
      <c r="ESL18" s="6"/>
      <c r="ESM18" s="6"/>
      <c r="EST18" s="6"/>
      <c r="ESU18" s="6"/>
      <c r="ETB18" s="6"/>
      <c r="ETC18" s="6"/>
      <c r="ETJ18" s="6"/>
      <c r="ETK18" s="6"/>
      <c r="ETR18" s="6"/>
      <c r="ETS18" s="6"/>
      <c r="ETZ18" s="6"/>
      <c r="EUA18" s="6"/>
      <c r="EUH18" s="6"/>
      <c r="EUI18" s="6"/>
      <c r="EUP18" s="6"/>
      <c r="EUQ18" s="6"/>
      <c r="EUX18" s="6"/>
      <c r="EUY18" s="6"/>
      <c r="EVF18" s="6"/>
      <c r="EVG18" s="6"/>
      <c r="EVN18" s="6"/>
      <c r="EVO18" s="6"/>
      <c r="EVV18" s="6"/>
      <c r="EVW18" s="6"/>
      <c r="EWD18" s="6"/>
      <c r="EWE18" s="6"/>
      <c r="EWL18" s="6"/>
      <c r="EWM18" s="6"/>
      <c r="EWT18" s="6"/>
      <c r="EWU18" s="6"/>
      <c r="EXB18" s="6"/>
      <c r="EXC18" s="6"/>
      <c r="EXJ18" s="6"/>
      <c r="EXK18" s="6"/>
      <c r="EXR18" s="6"/>
      <c r="EXS18" s="6"/>
      <c r="EXZ18" s="6"/>
      <c r="EYA18" s="6"/>
      <c r="EYH18" s="6"/>
      <c r="EYI18" s="6"/>
      <c r="EYP18" s="6"/>
      <c r="EYQ18" s="6"/>
      <c r="EYX18" s="6"/>
      <c r="EYY18" s="6"/>
      <c r="EZF18" s="6"/>
      <c r="EZG18" s="6"/>
      <c r="EZN18" s="6"/>
      <c r="EZO18" s="6"/>
      <c r="EZV18" s="6"/>
      <c r="EZW18" s="6"/>
      <c r="FAD18" s="6"/>
      <c r="FAE18" s="6"/>
      <c r="FAL18" s="6"/>
      <c r="FAM18" s="6"/>
      <c r="FAT18" s="6"/>
      <c r="FAU18" s="6"/>
      <c r="FBB18" s="6"/>
      <c r="FBC18" s="6"/>
      <c r="FBJ18" s="6"/>
      <c r="FBK18" s="6"/>
      <c r="FBR18" s="6"/>
      <c r="FBS18" s="6"/>
      <c r="FBZ18" s="6"/>
      <c r="FCA18" s="6"/>
      <c r="FCH18" s="6"/>
      <c r="FCI18" s="6"/>
      <c r="FCP18" s="6"/>
      <c r="FCQ18" s="6"/>
      <c r="FCX18" s="6"/>
      <c r="FCY18" s="6"/>
      <c r="FDF18" s="6"/>
      <c r="FDG18" s="6"/>
      <c r="FDN18" s="6"/>
      <c r="FDO18" s="6"/>
      <c r="FDV18" s="6"/>
      <c r="FDW18" s="6"/>
      <c r="FED18" s="6"/>
      <c r="FEE18" s="6"/>
      <c r="FEL18" s="6"/>
      <c r="FEM18" s="6"/>
      <c r="FET18" s="6"/>
      <c r="FEU18" s="6"/>
      <c r="FFB18" s="6"/>
      <c r="FFC18" s="6"/>
      <c r="FFJ18" s="6"/>
      <c r="FFK18" s="6"/>
      <c r="FFR18" s="6"/>
      <c r="FFS18" s="6"/>
      <c r="FFZ18" s="6"/>
      <c r="FGA18" s="6"/>
      <c r="FGH18" s="6"/>
      <c r="FGI18" s="6"/>
      <c r="FGP18" s="6"/>
      <c r="FGQ18" s="6"/>
      <c r="FGX18" s="6"/>
      <c r="FGY18" s="6"/>
      <c r="FHF18" s="6"/>
      <c r="FHG18" s="6"/>
      <c r="FHN18" s="6"/>
      <c r="FHO18" s="6"/>
      <c r="FHV18" s="6"/>
      <c r="FHW18" s="6"/>
      <c r="FID18" s="6"/>
      <c r="FIE18" s="6"/>
      <c r="FIL18" s="6"/>
      <c r="FIM18" s="6"/>
      <c r="FIT18" s="6"/>
      <c r="FIU18" s="6"/>
      <c r="FJB18" s="6"/>
      <c r="FJC18" s="6"/>
      <c r="FJJ18" s="6"/>
      <c r="FJK18" s="6"/>
      <c r="FJR18" s="6"/>
      <c r="FJS18" s="6"/>
      <c r="FJZ18" s="6"/>
      <c r="FKA18" s="6"/>
      <c r="FKH18" s="6"/>
      <c r="FKI18" s="6"/>
      <c r="FKP18" s="6"/>
      <c r="FKQ18" s="6"/>
      <c r="FKX18" s="6"/>
      <c r="FKY18" s="6"/>
      <c r="FLF18" s="6"/>
      <c r="FLG18" s="6"/>
      <c r="FLN18" s="6"/>
      <c r="FLO18" s="6"/>
      <c r="FLV18" s="6"/>
      <c r="FLW18" s="6"/>
      <c r="FMD18" s="6"/>
      <c r="FME18" s="6"/>
      <c r="FML18" s="6"/>
      <c r="FMM18" s="6"/>
      <c r="FMT18" s="6"/>
      <c r="FMU18" s="6"/>
      <c r="FNB18" s="6"/>
      <c r="FNC18" s="6"/>
      <c r="FNJ18" s="6"/>
      <c r="FNK18" s="6"/>
      <c r="FNR18" s="6"/>
      <c r="FNS18" s="6"/>
      <c r="FNZ18" s="6"/>
      <c r="FOA18" s="6"/>
      <c r="FOH18" s="6"/>
      <c r="FOI18" s="6"/>
      <c r="FOP18" s="6"/>
      <c r="FOQ18" s="6"/>
      <c r="FOX18" s="6"/>
      <c r="FOY18" s="6"/>
      <c r="FPF18" s="6"/>
      <c r="FPG18" s="6"/>
      <c r="FPN18" s="6"/>
      <c r="FPO18" s="6"/>
      <c r="FPV18" s="6"/>
      <c r="FPW18" s="6"/>
      <c r="FQD18" s="6"/>
      <c r="FQE18" s="6"/>
      <c r="FQL18" s="6"/>
      <c r="FQM18" s="6"/>
      <c r="FQT18" s="6"/>
      <c r="FQU18" s="6"/>
      <c r="FRB18" s="6"/>
      <c r="FRC18" s="6"/>
      <c r="FRJ18" s="6"/>
      <c r="FRK18" s="6"/>
      <c r="FRR18" s="6"/>
      <c r="FRS18" s="6"/>
      <c r="FRZ18" s="6"/>
      <c r="FSA18" s="6"/>
      <c r="FSH18" s="6"/>
      <c r="FSI18" s="6"/>
      <c r="FSP18" s="6"/>
      <c r="FSQ18" s="6"/>
      <c r="FSX18" s="6"/>
      <c r="FSY18" s="6"/>
      <c r="FTF18" s="6"/>
      <c r="FTG18" s="6"/>
      <c r="FTN18" s="6"/>
      <c r="FTO18" s="6"/>
      <c r="FTV18" s="6"/>
      <c r="FTW18" s="6"/>
      <c r="FUD18" s="6"/>
      <c r="FUE18" s="6"/>
      <c r="FUL18" s="6"/>
      <c r="FUM18" s="6"/>
      <c r="FUT18" s="6"/>
      <c r="FUU18" s="6"/>
      <c r="FVB18" s="6"/>
      <c r="FVC18" s="6"/>
      <c r="FVJ18" s="6"/>
      <c r="FVK18" s="6"/>
      <c r="FVR18" s="6"/>
      <c r="FVS18" s="6"/>
      <c r="FVZ18" s="6"/>
      <c r="FWA18" s="6"/>
      <c r="FWH18" s="6"/>
      <c r="FWI18" s="6"/>
      <c r="FWP18" s="6"/>
      <c r="FWQ18" s="6"/>
      <c r="FWX18" s="6"/>
      <c r="FWY18" s="6"/>
      <c r="FXF18" s="6"/>
      <c r="FXG18" s="6"/>
      <c r="FXN18" s="6"/>
      <c r="FXO18" s="6"/>
      <c r="FXV18" s="6"/>
      <c r="FXW18" s="6"/>
      <c r="FYD18" s="6"/>
      <c r="FYE18" s="6"/>
      <c r="FYL18" s="6"/>
      <c r="FYM18" s="6"/>
      <c r="FYT18" s="6"/>
      <c r="FYU18" s="6"/>
      <c r="FZB18" s="6"/>
      <c r="FZC18" s="6"/>
      <c r="FZJ18" s="6"/>
      <c r="FZK18" s="6"/>
      <c r="FZR18" s="6"/>
      <c r="FZS18" s="6"/>
      <c r="FZZ18" s="6"/>
      <c r="GAA18" s="6"/>
      <c r="GAH18" s="6"/>
      <c r="GAI18" s="6"/>
      <c r="GAP18" s="6"/>
      <c r="GAQ18" s="6"/>
      <c r="GAX18" s="6"/>
      <c r="GAY18" s="6"/>
      <c r="GBF18" s="6"/>
      <c r="GBG18" s="6"/>
      <c r="GBN18" s="6"/>
      <c r="GBO18" s="6"/>
      <c r="GBV18" s="6"/>
      <c r="GBW18" s="6"/>
      <c r="GCD18" s="6"/>
      <c r="GCE18" s="6"/>
      <c r="GCL18" s="6"/>
      <c r="GCM18" s="6"/>
      <c r="GCT18" s="6"/>
      <c r="GCU18" s="6"/>
      <c r="GDB18" s="6"/>
      <c r="GDC18" s="6"/>
      <c r="GDJ18" s="6"/>
      <c r="GDK18" s="6"/>
      <c r="GDR18" s="6"/>
      <c r="GDS18" s="6"/>
      <c r="GDZ18" s="6"/>
      <c r="GEA18" s="6"/>
      <c r="GEH18" s="6"/>
      <c r="GEI18" s="6"/>
      <c r="GEP18" s="6"/>
      <c r="GEQ18" s="6"/>
      <c r="GEX18" s="6"/>
      <c r="GEY18" s="6"/>
      <c r="GFF18" s="6"/>
      <c r="GFG18" s="6"/>
      <c r="GFN18" s="6"/>
      <c r="GFO18" s="6"/>
      <c r="GFV18" s="6"/>
      <c r="GFW18" s="6"/>
      <c r="GGD18" s="6"/>
      <c r="GGE18" s="6"/>
      <c r="GGL18" s="6"/>
      <c r="GGM18" s="6"/>
      <c r="GGT18" s="6"/>
      <c r="GGU18" s="6"/>
      <c r="GHB18" s="6"/>
      <c r="GHC18" s="6"/>
      <c r="GHJ18" s="6"/>
      <c r="GHK18" s="6"/>
      <c r="GHR18" s="6"/>
      <c r="GHS18" s="6"/>
      <c r="GHZ18" s="6"/>
      <c r="GIA18" s="6"/>
      <c r="GIH18" s="6"/>
      <c r="GII18" s="6"/>
      <c r="GIP18" s="6"/>
      <c r="GIQ18" s="6"/>
      <c r="GIX18" s="6"/>
      <c r="GIY18" s="6"/>
      <c r="GJF18" s="6"/>
      <c r="GJG18" s="6"/>
      <c r="GJN18" s="6"/>
      <c r="GJO18" s="6"/>
      <c r="GJV18" s="6"/>
      <c r="GJW18" s="6"/>
      <c r="GKD18" s="6"/>
      <c r="GKE18" s="6"/>
      <c r="GKL18" s="6"/>
      <c r="GKM18" s="6"/>
      <c r="GKT18" s="6"/>
      <c r="GKU18" s="6"/>
      <c r="GLB18" s="6"/>
      <c r="GLC18" s="6"/>
      <c r="GLJ18" s="6"/>
      <c r="GLK18" s="6"/>
      <c r="GLR18" s="6"/>
      <c r="GLS18" s="6"/>
      <c r="GLZ18" s="6"/>
      <c r="GMA18" s="6"/>
      <c r="GMH18" s="6"/>
      <c r="GMI18" s="6"/>
      <c r="GMP18" s="6"/>
      <c r="GMQ18" s="6"/>
      <c r="GMX18" s="6"/>
      <c r="GMY18" s="6"/>
      <c r="GNF18" s="6"/>
      <c r="GNG18" s="6"/>
      <c r="GNN18" s="6"/>
      <c r="GNO18" s="6"/>
      <c r="GNV18" s="6"/>
      <c r="GNW18" s="6"/>
      <c r="GOD18" s="6"/>
      <c r="GOE18" s="6"/>
      <c r="GOL18" s="6"/>
      <c r="GOM18" s="6"/>
      <c r="GOT18" s="6"/>
      <c r="GOU18" s="6"/>
      <c r="GPB18" s="6"/>
      <c r="GPC18" s="6"/>
      <c r="GPJ18" s="6"/>
      <c r="GPK18" s="6"/>
      <c r="GPR18" s="6"/>
      <c r="GPS18" s="6"/>
      <c r="GPZ18" s="6"/>
      <c r="GQA18" s="6"/>
      <c r="GQH18" s="6"/>
      <c r="GQI18" s="6"/>
      <c r="GQP18" s="6"/>
      <c r="GQQ18" s="6"/>
      <c r="GQX18" s="6"/>
      <c r="GQY18" s="6"/>
      <c r="GRF18" s="6"/>
      <c r="GRG18" s="6"/>
      <c r="GRN18" s="6"/>
      <c r="GRO18" s="6"/>
      <c r="GRV18" s="6"/>
      <c r="GRW18" s="6"/>
      <c r="GSD18" s="6"/>
      <c r="GSE18" s="6"/>
      <c r="GSL18" s="6"/>
      <c r="GSM18" s="6"/>
      <c r="GST18" s="6"/>
      <c r="GSU18" s="6"/>
      <c r="GTB18" s="6"/>
      <c r="GTC18" s="6"/>
      <c r="GTJ18" s="6"/>
      <c r="GTK18" s="6"/>
      <c r="GTR18" s="6"/>
      <c r="GTS18" s="6"/>
      <c r="GTZ18" s="6"/>
      <c r="GUA18" s="6"/>
      <c r="GUH18" s="6"/>
      <c r="GUI18" s="6"/>
      <c r="GUP18" s="6"/>
      <c r="GUQ18" s="6"/>
      <c r="GUX18" s="6"/>
      <c r="GUY18" s="6"/>
      <c r="GVF18" s="6"/>
      <c r="GVG18" s="6"/>
      <c r="GVN18" s="6"/>
      <c r="GVO18" s="6"/>
      <c r="GVV18" s="6"/>
      <c r="GVW18" s="6"/>
      <c r="GWD18" s="6"/>
      <c r="GWE18" s="6"/>
      <c r="GWL18" s="6"/>
      <c r="GWM18" s="6"/>
      <c r="GWT18" s="6"/>
      <c r="GWU18" s="6"/>
      <c r="GXB18" s="6"/>
      <c r="GXC18" s="6"/>
      <c r="GXJ18" s="6"/>
      <c r="GXK18" s="6"/>
      <c r="GXR18" s="6"/>
      <c r="GXS18" s="6"/>
      <c r="GXZ18" s="6"/>
      <c r="GYA18" s="6"/>
      <c r="GYH18" s="6"/>
      <c r="GYI18" s="6"/>
      <c r="GYP18" s="6"/>
      <c r="GYQ18" s="6"/>
      <c r="GYX18" s="6"/>
      <c r="GYY18" s="6"/>
      <c r="GZF18" s="6"/>
      <c r="GZG18" s="6"/>
      <c r="GZN18" s="6"/>
      <c r="GZO18" s="6"/>
      <c r="GZV18" s="6"/>
      <c r="GZW18" s="6"/>
      <c r="HAD18" s="6"/>
      <c r="HAE18" s="6"/>
      <c r="HAL18" s="6"/>
      <c r="HAM18" s="6"/>
      <c r="HAT18" s="6"/>
      <c r="HAU18" s="6"/>
      <c r="HBB18" s="6"/>
      <c r="HBC18" s="6"/>
      <c r="HBJ18" s="6"/>
      <c r="HBK18" s="6"/>
      <c r="HBR18" s="6"/>
      <c r="HBS18" s="6"/>
      <c r="HBZ18" s="6"/>
      <c r="HCA18" s="6"/>
      <c r="HCH18" s="6"/>
      <c r="HCI18" s="6"/>
      <c r="HCP18" s="6"/>
      <c r="HCQ18" s="6"/>
      <c r="HCX18" s="6"/>
      <c r="HCY18" s="6"/>
      <c r="HDF18" s="6"/>
      <c r="HDG18" s="6"/>
      <c r="HDN18" s="6"/>
      <c r="HDO18" s="6"/>
      <c r="HDV18" s="6"/>
      <c r="HDW18" s="6"/>
      <c r="HED18" s="6"/>
      <c r="HEE18" s="6"/>
      <c r="HEL18" s="6"/>
      <c r="HEM18" s="6"/>
      <c r="HET18" s="6"/>
      <c r="HEU18" s="6"/>
      <c r="HFB18" s="6"/>
      <c r="HFC18" s="6"/>
      <c r="HFJ18" s="6"/>
      <c r="HFK18" s="6"/>
      <c r="HFR18" s="6"/>
      <c r="HFS18" s="6"/>
      <c r="HFZ18" s="6"/>
      <c r="HGA18" s="6"/>
      <c r="HGH18" s="6"/>
      <c r="HGI18" s="6"/>
      <c r="HGP18" s="6"/>
      <c r="HGQ18" s="6"/>
      <c r="HGX18" s="6"/>
      <c r="HGY18" s="6"/>
      <c r="HHF18" s="6"/>
      <c r="HHG18" s="6"/>
      <c r="HHN18" s="6"/>
      <c r="HHO18" s="6"/>
      <c r="HHV18" s="6"/>
      <c r="HHW18" s="6"/>
      <c r="HID18" s="6"/>
      <c r="HIE18" s="6"/>
      <c r="HIL18" s="6"/>
      <c r="HIM18" s="6"/>
      <c r="HIT18" s="6"/>
      <c r="HIU18" s="6"/>
      <c r="HJB18" s="6"/>
      <c r="HJC18" s="6"/>
      <c r="HJJ18" s="6"/>
      <c r="HJK18" s="6"/>
      <c r="HJR18" s="6"/>
      <c r="HJS18" s="6"/>
      <c r="HJZ18" s="6"/>
      <c r="HKA18" s="6"/>
      <c r="HKH18" s="6"/>
      <c r="HKI18" s="6"/>
      <c r="HKP18" s="6"/>
      <c r="HKQ18" s="6"/>
      <c r="HKX18" s="6"/>
      <c r="HKY18" s="6"/>
      <c r="HLF18" s="6"/>
      <c r="HLG18" s="6"/>
      <c r="HLN18" s="6"/>
      <c r="HLO18" s="6"/>
      <c r="HLV18" s="6"/>
      <c r="HLW18" s="6"/>
      <c r="HMD18" s="6"/>
      <c r="HME18" s="6"/>
      <c r="HML18" s="6"/>
      <c r="HMM18" s="6"/>
      <c r="HMT18" s="6"/>
      <c r="HMU18" s="6"/>
      <c r="HNB18" s="6"/>
      <c r="HNC18" s="6"/>
      <c r="HNJ18" s="6"/>
      <c r="HNK18" s="6"/>
      <c r="HNR18" s="6"/>
      <c r="HNS18" s="6"/>
      <c r="HNZ18" s="6"/>
      <c r="HOA18" s="6"/>
      <c r="HOH18" s="6"/>
      <c r="HOI18" s="6"/>
      <c r="HOP18" s="6"/>
      <c r="HOQ18" s="6"/>
      <c r="HOX18" s="6"/>
      <c r="HOY18" s="6"/>
      <c r="HPF18" s="6"/>
      <c r="HPG18" s="6"/>
      <c r="HPN18" s="6"/>
      <c r="HPO18" s="6"/>
      <c r="HPV18" s="6"/>
      <c r="HPW18" s="6"/>
      <c r="HQD18" s="6"/>
      <c r="HQE18" s="6"/>
      <c r="HQL18" s="6"/>
      <c r="HQM18" s="6"/>
      <c r="HQT18" s="6"/>
      <c r="HQU18" s="6"/>
      <c r="HRB18" s="6"/>
      <c r="HRC18" s="6"/>
      <c r="HRJ18" s="6"/>
      <c r="HRK18" s="6"/>
      <c r="HRR18" s="6"/>
      <c r="HRS18" s="6"/>
      <c r="HRZ18" s="6"/>
      <c r="HSA18" s="6"/>
      <c r="HSH18" s="6"/>
      <c r="HSI18" s="6"/>
      <c r="HSP18" s="6"/>
      <c r="HSQ18" s="6"/>
      <c r="HSX18" s="6"/>
      <c r="HSY18" s="6"/>
      <c r="HTF18" s="6"/>
      <c r="HTG18" s="6"/>
      <c r="HTN18" s="6"/>
      <c r="HTO18" s="6"/>
      <c r="HTV18" s="6"/>
      <c r="HTW18" s="6"/>
      <c r="HUD18" s="6"/>
      <c r="HUE18" s="6"/>
      <c r="HUL18" s="6"/>
      <c r="HUM18" s="6"/>
      <c r="HUT18" s="6"/>
      <c r="HUU18" s="6"/>
      <c r="HVB18" s="6"/>
      <c r="HVC18" s="6"/>
      <c r="HVJ18" s="6"/>
      <c r="HVK18" s="6"/>
      <c r="HVR18" s="6"/>
      <c r="HVS18" s="6"/>
      <c r="HVZ18" s="6"/>
      <c r="HWA18" s="6"/>
      <c r="HWH18" s="6"/>
      <c r="HWI18" s="6"/>
      <c r="HWP18" s="6"/>
      <c r="HWQ18" s="6"/>
      <c r="HWX18" s="6"/>
      <c r="HWY18" s="6"/>
      <c r="HXF18" s="6"/>
      <c r="HXG18" s="6"/>
      <c r="HXN18" s="6"/>
      <c r="HXO18" s="6"/>
      <c r="HXV18" s="6"/>
      <c r="HXW18" s="6"/>
      <c r="HYD18" s="6"/>
      <c r="HYE18" s="6"/>
      <c r="HYL18" s="6"/>
      <c r="HYM18" s="6"/>
      <c r="HYT18" s="6"/>
      <c r="HYU18" s="6"/>
      <c r="HZB18" s="6"/>
      <c r="HZC18" s="6"/>
      <c r="HZJ18" s="6"/>
      <c r="HZK18" s="6"/>
      <c r="HZR18" s="6"/>
      <c r="HZS18" s="6"/>
      <c r="HZZ18" s="6"/>
      <c r="IAA18" s="6"/>
      <c r="IAH18" s="6"/>
      <c r="IAI18" s="6"/>
      <c r="IAP18" s="6"/>
      <c r="IAQ18" s="6"/>
      <c r="IAX18" s="6"/>
      <c r="IAY18" s="6"/>
      <c r="IBF18" s="6"/>
      <c r="IBG18" s="6"/>
      <c r="IBN18" s="6"/>
      <c r="IBO18" s="6"/>
      <c r="IBV18" s="6"/>
      <c r="IBW18" s="6"/>
      <c r="ICD18" s="6"/>
      <c r="ICE18" s="6"/>
      <c r="ICL18" s="6"/>
      <c r="ICM18" s="6"/>
      <c r="ICT18" s="6"/>
      <c r="ICU18" s="6"/>
      <c r="IDB18" s="6"/>
      <c r="IDC18" s="6"/>
      <c r="IDJ18" s="6"/>
      <c r="IDK18" s="6"/>
      <c r="IDR18" s="6"/>
      <c r="IDS18" s="6"/>
      <c r="IDZ18" s="6"/>
      <c r="IEA18" s="6"/>
      <c r="IEH18" s="6"/>
      <c r="IEI18" s="6"/>
      <c r="IEP18" s="6"/>
      <c r="IEQ18" s="6"/>
      <c r="IEX18" s="6"/>
      <c r="IEY18" s="6"/>
      <c r="IFF18" s="6"/>
      <c r="IFG18" s="6"/>
      <c r="IFN18" s="6"/>
      <c r="IFO18" s="6"/>
      <c r="IFV18" s="6"/>
      <c r="IFW18" s="6"/>
      <c r="IGD18" s="6"/>
      <c r="IGE18" s="6"/>
      <c r="IGL18" s="6"/>
      <c r="IGM18" s="6"/>
      <c r="IGT18" s="6"/>
      <c r="IGU18" s="6"/>
      <c r="IHB18" s="6"/>
      <c r="IHC18" s="6"/>
      <c r="IHJ18" s="6"/>
      <c r="IHK18" s="6"/>
      <c r="IHR18" s="6"/>
      <c r="IHS18" s="6"/>
      <c r="IHZ18" s="6"/>
      <c r="IIA18" s="6"/>
      <c r="IIH18" s="6"/>
      <c r="III18" s="6"/>
      <c r="IIP18" s="6"/>
      <c r="IIQ18" s="6"/>
      <c r="IIX18" s="6"/>
      <c r="IIY18" s="6"/>
      <c r="IJF18" s="6"/>
      <c r="IJG18" s="6"/>
      <c r="IJN18" s="6"/>
      <c r="IJO18" s="6"/>
      <c r="IJV18" s="6"/>
      <c r="IJW18" s="6"/>
      <c r="IKD18" s="6"/>
      <c r="IKE18" s="6"/>
      <c r="IKL18" s="6"/>
      <c r="IKM18" s="6"/>
      <c r="IKT18" s="6"/>
      <c r="IKU18" s="6"/>
      <c r="ILB18" s="6"/>
      <c r="ILC18" s="6"/>
      <c r="ILJ18" s="6"/>
      <c r="ILK18" s="6"/>
      <c r="ILR18" s="6"/>
      <c r="ILS18" s="6"/>
      <c r="ILZ18" s="6"/>
      <c r="IMA18" s="6"/>
      <c r="IMH18" s="6"/>
      <c r="IMI18" s="6"/>
      <c r="IMP18" s="6"/>
      <c r="IMQ18" s="6"/>
      <c r="IMX18" s="6"/>
      <c r="IMY18" s="6"/>
      <c r="INF18" s="6"/>
      <c r="ING18" s="6"/>
      <c r="INN18" s="6"/>
      <c r="INO18" s="6"/>
      <c r="INV18" s="6"/>
      <c r="INW18" s="6"/>
      <c r="IOD18" s="6"/>
      <c r="IOE18" s="6"/>
      <c r="IOL18" s="6"/>
      <c r="IOM18" s="6"/>
      <c r="IOT18" s="6"/>
      <c r="IOU18" s="6"/>
      <c r="IPB18" s="6"/>
      <c r="IPC18" s="6"/>
      <c r="IPJ18" s="6"/>
      <c r="IPK18" s="6"/>
      <c r="IPR18" s="6"/>
      <c r="IPS18" s="6"/>
      <c r="IPZ18" s="6"/>
      <c r="IQA18" s="6"/>
      <c r="IQH18" s="6"/>
      <c r="IQI18" s="6"/>
      <c r="IQP18" s="6"/>
      <c r="IQQ18" s="6"/>
      <c r="IQX18" s="6"/>
      <c r="IQY18" s="6"/>
      <c r="IRF18" s="6"/>
      <c r="IRG18" s="6"/>
      <c r="IRN18" s="6"/>
      <c r="IRO18" s="6"/>
      <c r="IRV18" s="6"/>
      <c r="IRW18" s="6"/>
      <c r="ISD18" s="6"/>
      <c r="ISE18" s="6"/>
      <c r="ISL18" s="6"/>
      <c r="ISM18" s="6"/>
      <c r="IST18" s="6"/>
      <c r="ISU18" s="6"/>
      <c r="ITB18" s="6"/>
      <c r="ITC18" s="6"/>
      <c r="ITJ18" s="6"/>
      <c r="ITK18" s="6"/>
      <c r="ITR18" s="6"/>
      <c r="ITS18" s="6"/>
      <c r="ITZ18" s="6"/>
      <c r="IUA18" s="6"/>
      <c r="IUH18" s="6"/>
      <c r="IUI18" s="6"/>
      <c r="IUP18" s="6"/>
      <c r="IUQ18" s="6"/>
      <c r="IUX18" s="6"/>
      <c r="IUY18" s="6"/>
      <c r="IVF18" s="6"/>
      <c r="IVG18" s="6"/>
      <c r="IVN18" s="6"/>
      <c r="IVO18" s="6"/>
      <c r="IVV18" s="6"/>
      <c r="IVW18" s="6"/>
      <c r="IWD18" s="6"/>
      <c r="IWE18" s="6"/>
      <c r="IWL18" s="6"/>
      <c r="IWM18" s="6"/>
      <c r="IWT18" s="6"/>
      <c r="IWU18" s="6"/>
      <c r="IXB18" s="6"/>
      <c r="IXC18" s="6"/>
      <c r="IXJ18" s="6"/>
      <c r="IXK18" s="6"/>
      <c r="IXR18" s="6"/>
      <c r="IXS18" s="6"/>
      <c r="IXZ18" s="6"/>
      <c r="IYA18" s="6"/>
      <c r="IYH18" s="6"/>
      <c r="IYI18" s="6"/>
      <c r="IYP18" s="6"/>
      <c r="IYQ18" s="6"/>
      <c r="IYX18" s="6"/>
      <c r="IYY18" s="6"/>
      <c r="IZF18" s="6"/>
      <c r="IZG18" s="6"/>
      <c r="IZN18" s="6"/>
      <c r="IZO18" s="6"/>
      <c r="IZV18" s="6"/>
      <c r="IZW18" s="6"/>
      <c r="JAD18" s="6"/>
      <c r="JAE18" s="6"/>
      <c r="JAL18" s="6"/>
      <c r="JAM18" s="6"/>
      <c r="JAT18" s="6"/>
      <c r="JAU18" s="6"/>
      <c r="JBB18" s="6"/>
      <c r="JBC18" s="6"/>
      <c r="JBJ18" s="6"/>
      <c r="JBK18" s="6"/>
      <c r="JBR18" s="6"/>
      <c r="JBS18" s="6"/>
      <c r="JBZ18" s="6"/>
      <c r="JCA18" s="6"/>
      <c r="JCH18" s="6"/>
      <c r="JCI18" s="6"/>
      <c r="JCP18" s="6"/>
      <c r="JCQ18" s="6"/>
      <c r="JCX18" s="6"/>
      <c r="JCY18" s="6"/>
      <c r="JDF18" s="6"/>
      <c r="JDG18" s="6"/>
      <c r="JDN18" s="6"/>
      <c r="JDO18" s="6"/>
      <c r="JDV18" s="6"/>
      <c r="JDW18" s="6"/>
      <c r="JED18" s="6"/>
      <c r="JEE18" s="6"/>
      <c r="JEL18" s="6"/>
      <c r="JEM18" s="6"/>
      <c r="JET18" s="6"/>
      <c r="JEU18" s="6"/>
      <c r="JFB18" s="6"/>
      <c r="JFC18" s="6"/>
      <c r="JFJ18" s="6"/>
      <c r="JFK18" s="6"/>
      <c r="JFR18" s="6"/>
      <c r="JFS18" s="6"/>
      <c r="JFZ18" s="6"/>
      <c r="JGA18" s="6"/>
      <c r="JGH18" s="6"/>
      <c r="JGI18" s="6"/>
      <c r="JGP18" s="6"/>
      <c r="JGQ18" s="6"/>
      <c r="JGX18" s="6"/>
      <c r="JGY18" s="6"/>
      <c r="JHF18" s="6"/>
      <c r="JHG18" s="6"/>
      <c r="JHN18" s="6"/>
      <c r="JHO18" s="6"/>
      <c r="JHV18" s="6"/>
      <c r="JHW18" s="6"/>
      <c r="JID18" s="6"/>
      <c r="JIE18" s="6"/>
      <c r="JIL18" s="6"/>
      <c r="JIM18" s="6"/>
      <c r="JIT18" s="6"/>
      <c r="JIU18" s="6"/>
      <c r="JJB18" s="6"/>
      <c r="JJC18" s="6"/>
      <c r="JJJ18" s="6"/>
      <c r="JJK18" s="6"/>
      <c r="JJR18" s="6"/>
      <c r="JJS18" s="6"/>
      <c r="JJZ18" s="6"/>
      <c r="JKA18" s="6"/>
      <c r="JKH18" s="6"/>
      <c r="JKI18" s="6"/>
      <c r="JKP18" s="6"/>
      <c r="JKQ18" s="6"/>
      <c r="JKX18" s="6"/>
      <c r="JKY18" s="6"/>
      <c r="JLF18" s="6"/>
      <c r="JLG18" s="6"/>
      <c r="JLN18" s="6"/>
      <c r="JLO18" s="6"/>
      <c r="JLV18" s="6"/>
      <c r="JLW18" s="6"/>
      <c r="JMD18" s="6"/>
      <c r="JME18" s="6"/>
      <c r="JML18" s="6"/>
      <c r="JMM18" s="6"/>
      <c r="JMT18" s="6"/>
      <c r="JMU18" s="6"/>
      <c r="JNB18" s="6"/>
      <c r="JNC18" s="6"/>
      <c r="JNJ18" s="6"/>
      <c r="JNK18" s="6"/>
      <c r="JNR18" s="6"/>
      <c r="JNS18" s="6"/>
      <c r="JNZ18" s="6"/>
      <c r="JOA18" s="6"/>
      <c r="JOH18" s="6"/>
      <c r="JOI18" s="6"/>
      <c r="JOP18" s="6"/>
      <c r="JOQ18" s="6"/>
      <c r="JOX18" s="6"/>
      <c r="JOY18" s="6"/>
      <c r="JPF18" s="6"/>
      <c r="JPG18" s="6"/>
      <c r="JPN18" s="6"/>
      <c r="JPO18" s="6"/>
      <c r="JPV18" s="6"/>
      <c r="JPW18" s="6"/>
      <c r="JQD18" s="6"/>
      <c r="JQE18" s="6"/>
      <c r="JQL18" s="6"/>
      <c r="JQM18" s="6"/>
      <c r="JQT18" s="6"/>
      <c r="JQU18" s="6"/>
      <c r="JRB18" s="6"/>
      <c r="JRC18" s="6"/>
      <c r="JRJ18" s="6"/>
      <c r="JRK18" s="6"/>
      <c r="JRR18" s="6"/>
      <c r="JRS18" s="6"/>
      <c r="JRZ18" s="6"/>
      <c r="JSA18" s="6"/>
      <c r="JSH18" s="6"/>
      <c r="JSI18" s="6"/>
      <c r="JSP18" s="6"/>
      <c r="JSQ18" s="6"/>
      <c r="JSX18" s="6"/>
      <c r="JSY18" s="6"/>
      <c r="JTF18" s="6"/>
      <c r="JTG18" s="6"/>
      <c r="JTN18" s="6"/>
      <c r="JTO18" s="6"/>
      <c r="JTV18" s="6"/>
      <c r="JTW18" s="6"/>
      <c r="JUD18" s="6"/>
      <c r="JUE18" s="6"/>
      <c r="JUL18" s="6"/>
      <c r="JUM18" s="6"/>
      <c r="JUT18" s="6"/>
      <c r="JUU18" s="6"/>
      <c r="JVB18" s="6"/>
      <c r="JVC18" s="6"/>
      <c r="JVJ18" s="6"/>
      <c r="JVK18" s="6"/>
      <c r="JVR18" s="6"/>
      <c r="JVS18" s="6"/>
      <c r="JVZ18" s="6"/>
      <c r="JWA18" s="6"/>
      <c r="JWH18" s="6"/>
      <c r="JWI18" s="6"/>
      <c r="JWP18" s="6"/>
      <c r="JWQ18" s="6"/>
      <c r="JWX18" s="6"/>
      <c r="JWY18" s="6"/>
      <c r="JXF18" s="6"/>
      <c r="JXG18" s="6"/>
      <c r="JXN18" s="6"/>
      <c r="JXO18" s="6"/>
      <c r="JXV18" s="6"/>
      <c r="JXW18" s="6"/>
      <c r="JYD18" s="6"/>
      <c r="JYE18" s="6"/>
      <c r="JYL18" s="6"/>
      <c r="JYM18" s="6"/>
      <c r="JYT18" s="6"/>
      <c r="JYU18" s="6"/>
      <c r="JZB18" s="6"/>
      <c r="JZC18" s="6"/>
      <c r="JZJ18" s="6"/>
      <c r="JZK18" s="6"/>
      <c r="JZR18" s="6"/>
      <c r="JZS18" s="6"/>
      <c r="JZZ18" s="6"/>
      <c r="KAA18" s="6"/>
      <c r="KAH18" s="6"/>
      <c r="KAI18" s="6"/>
      <c r="KAP18" s="6"/>
      <c r="KAQ18" s="6"/>
      <c r="KAX18" s="6"/>
      <c r="KAY18" s="6"/>
      <c r="KBF18" s="6"/>
      <c r="KBG18" s="6"/>
      <c r="KBN18" s="6"/>
      <c r="KBO18" s="6"/>
      <c r="KBV18" s="6"/>
      <c r="KBW18" s="6"/>
      <c r="KCD18" s="6"/>
      <c r="KCE18" s="6"/>
      <c r="KCL18" s="6"/>
      <c r="KCM18" s="6"/>
      <c r="KCT18" s="6"/>
      <c r="KCU18" s="6"/>
      <c r="KDB18" s="6"/>
      <c r="KDC18" s="6"/>
      <c r="KDJ18" s="6"/>
      <c r="KDK18" s="6"/>
      <c r="KDR18" s="6"/>
      <c r="KDS18" s="6"/>
      <c r="KDZ18" s="6"/>
      <c r="KEA18" s="6"/>
      <c r="KEH18" s="6"/>
      <c r="KEI18" s="6"/>
      <c r="KEP18" s="6"/>
      <c r="KEQ18" s="6"/>
      <c r="KEX18" s="6"/>
      <c r="KEY18" s="6"/>
      <c r="KFF18" s="6"/>
      <c r="KFG18" s="6"/>
      <c r="KFN18" s="6"/>
      <c r="KFO18" s="6"/>
      <c r="KFV18" s="6"/>
      <c r="KFW18" s="6"/>
      <c r="KGD18" s="6"/>
      <c r="KGE18" s="6"/>
      <c r="KGL18" s="6"/>
      <c r="KGM18" s="6"/>
      <c r="KGT18" s="6"/>
      <c r="KGU18" s="6"/>
      <c r="KHB18" s="6"/>
      <c r="KHC18" s="6"/>
      <c r="KHJ18" s="6"/>
      <c r="KHK18" s="6"/>
      <c r="KHR18" s="6"/>
      <c r="KHS18" s="6"/>
      <c r="KHZ18" s="6"/>
      <c r="KIA18" s="6"/>
      <c r="KIH18" s="6"/>
      <c r="KII18" s="6"/>
      <c r="KIP18" s="6"/>
      <c r="KIQ18" s="6"/>
      <c r="KIX18" s="6"/>
      <c r="KIY18" s="6"/>
      <c r="KJF18" s="6"/>
      <c r="KJG18" s="6"/>
      <c r="KJN18" s="6"/>
      <c r="KJO18" s="6"/>
      <c r="KJV18" s="6"/>
      <c r="KJW18" s="6"/>
      <c r="KKD18" s="6"/>
      <c r="KKE18" s="6"/>
      <c r="KKL18" s="6"/>
      <c r="KKM18" s="6"/>
      <c r="KKT18" s="6"/>
      <c r="KKU18" s="6"/>
      <c r="KLB18" s="6"/>
      <c r="KLC18" s="6"/>
      <c r="KLJ18" s="6"/>
      <c r="KLK18" s="6"/>
      <c r="KLR18" s="6"/>
      <c r="KLS18" s="6"/>
      <c r="KLZ18" s="6"/>
      <c r="KMA18" s="6"/>
      <c r="KMH18" s="6"/>
      <c r="KMI18" s="6"/>
      <c r="KMP18" s="6"/>
      <c r="KMQ18" s="6"/>
      <c r="KMX18" s="6"/>
      <c r="KMY18" s="6"/>
      <c r="KNF18" s="6"/>
      <c r="KNG18" s="6"/>
      <c r="KNN18" s="6"/>
      <c r="KNO18" s="6"/>
      <c r="KNV18" s="6"/>
      <c r="KNW18" s="6"/>
      <c r="KOD18" s="6"/>
      <c r="KOE18" s="6"/>
      <c r="KOL18" s="6"/>
      <c r="KOM18" s="6"/>
      <c r="KOT18" s="6"/>
      <c r="KOU18" s="6"/>
      <c r="KPB18" s="6"/>
      <c r="KPC18" s="6"/>
      <c r="KPJ18" s="6"/>
      <c r="KPK18" s="6"/>
      <c r="KPR18" s="6"/>
      <c r="KPS18" s="6"/>
      <c r="KPZ18" s="6"/>
      <c r="KQA18" s="6"/>
      <c r="KQH18" s="6"/>
      <c r="KQI18" s="6"/>
      <c r="KQP18" s="6"/>
      <c r="KQQ18" s="6"/>
      <c r="KQX18" s="6"/>
      <c r="KQY18" s="6"/>
      <c r="KRF18" s="6"/>
      <c r="KRG18" s="6"/>
      <c r="KRN18" s="6"/>
      <c r="KRO18" s="6"/>
      <c r="KRV18" s="6"/>
      <c r="KRW18" s="6"/>
      <c r="KSD18" s="6"/>
      <c r="KSE18" s="6"/>
      <c r="KSL18" s="6"/>
      <c r="KSM18" s="6"/>
      <c r="KST18" s="6"/>
      <c r="KSU18" s="6"/>
      <c r="KTB18" s="6"/>
      <c r="KTC18" s="6"/>
      <c r="KTJ18" s="6"/>
      <c r="KTK18" s="6"/>
      <c r="KTR18" s="6"/>
      <c r="KTS18" s="6"/>
      <c r="KTZ18" s="6"/>
      <c r="KUA18" s="6"/>
      <c r="KUH18" s="6"/>
      <c r="KUI18" s="6"/>
      <c r="KUP18" s="6"/>
      <c r="KUQ18" s="6"/>
      <c r="KUX18" s="6"/>
      <c r="KUY18" s="6"/>
      <c r="KVF18" s="6"/>
      <c r="KVG18" s="6"/>
      <c r="KVN18" s="6"/>
      <c r="KVO18" s="6"/>
      <c r="KVV18" s="6"/>
      <c r="KVW18" s="6"/>
      <c r="KWD18" s="6"/>
      <c r="KWE18" s="6"/>
      <c r="KWL18" s="6"/>
      <c r="KWM18" s="6"/>
      <c r="KWT18" s="6"/>
      <c r="KWU18" s="6"/>
      <c r="KXB18" s="6"/>
      <c r="KXC18" s="6"/>
      <c r="KXJ18" s="6"/>
      <c r="KXK18" s="6"/>
      <c r="KXR18" s="6"/>
      <c r="KXS18" s="6"/>
      <c r="KXZ18" s="6"/>
      <c r="KYA18" s="6"/>
      <c r="KYH18" s="6"/>
      <c r="KYI18" s="6"/>
      <c r="KYP18" s="6"/>
      <c r="KYQ18" s="6"/>
      <c r="KYX18" s="6"/>
      <c r="KYY18" s="6"/>
      <c r="KZF18" s="6"/>
      <c r="KZG18" s="6"/>
      <c r="KZN18" s="6"/>
      <c r="KZO18" s="6"/>
      <c r="KZV18" s="6"/>
      <c r="KZW18" s="6"/>
      <c r="LAD18" s="6"/>
      <c r="LAE18" s="6"/>
      <c r="LAL18" s="6"/>
      <c r="LAM18" s="6"/>
      <c r="LAT18" s="6"/>
      <c r="LAU18" s="6"/>
      <c r="LBB18" s="6"/>
      <c r="LBC18" s="6"/>
      <c r="LBJ18" s="6"/>
      <c r="LBK18" s="6"/>
      <c r="LBR18" s="6"/>
      <c r="LBS18" s="6"/>
      <c r="LBZ18" s="6"/>
      <c r="LCA18" s="6"/>
      <c r="LCH18" s="6"/>
      <c r="LCI18" s="6"/>
      <c r="LCP18" s="6"/>
      <c r="LCQ18" s="6"/>
      <c r="LCX18" s="6"/>
      <c r="LCY18" s="6"/>
      <c r="LDF18" s="6"/>
      <c r="LDG18" s="6"/>
      <c r="LDN18" s="6"/>
      <c r="LDO18" s="6"/>
      <c r="LDV18" s="6"/>
      <c r="LDW18" s="6"/>
      <c r="LED18" s="6"/>
      <c r="LEE18" s="6"/>
      <c r="LEL18" s="6"/>
      <c r="LEM18" s="6"/>
      <c r="LET18" s="6"/>
      <c r="LEU18" s="6"/>
      <c r="LFB18" s="6"/>
      <c r="LFC18" s="6"/>
      <c r="LFJ18" s="6"/>
      <c r="LFK18" s="6"/>
      <c r="LFR18" s="6"/>
      <c r="LFS18" s="6"/>
      <c r="LFZ18" s="6"/>
      <c r="LGA18" s="6"/>
      <c r="LGH18" s="6"/>
      <c r="LGI18" s="6"/>
      <c r="LGP18" s="6"/>
      <c r="LGQ18" s="6"/>
      <c r="LGX18" s="6"/>
      <c r="LGY18" s="6"/>
      <c r="LHF18" s="6"/>
      <c r="LHG18" s="6"/>
      <c r="LHN18" s="6"/>
      <c r="LHO18" s="6"/>
      <c r="LHV18" s="6"/>
      <c r="LHW18" s="6"/>
      <c r="LID18" s="6"/>
      <c r="LIE18" s="6"/>
      <c r="LIL18" s="6"/>
      <c r="LIM18" s="6"/>
      <c r="LIT18" s="6"/>
      <c r="LIU18" s="6"/>
      <c r="LJB18" s="6"/>
      <c r="LJC18" s="6"/>
      <c r="LJJ18" s="6"/>
      <c r="LJK18" s="6"/>
      <c r="LJR18" s="6"/>
      <c r="LJS18" s="6"/>
      <c r="LJZ18" s="6"/>
      <c r="LKA18" s="6"/>
      <c r="LKH18" s="6"/>
      <c r="LKI18" s="6"/>
      <c r="LKP18" s="6"/>
      <c r="LKQ18" s="6"/>
      <c r="LKX18" s="6"/>
      <c r="LKY18" s="6"/>
      <c r="LLF18" s="6"/>
      <c r="LLG18" s="6"/>
      <c r="LLN18" s="6"/>
      <c r="LLO18" s="6"/>
      <c r="LLV18" s="6"/>
      <c r="LLW18" s="6"/>
      <c r="LMD18" s="6"/>
      <c r="LME18" s="6"/>
      <c r="LML18" s="6"/>
      <c r="LMM18" s="6"/>
      <c r="LMT18" s="6"/>
      <c r="LMU18" s="6"/>
      <c r="LNB18" s="6"/>
      <c r="LNC18" s="6"/>
      <c r="LNJ18" s="6"/>
      <c r="LNK18" s="6"/>
      <c r="LNR18" s="6"/>
      <c r="LNS18" s="6"/>
      <c r="LNZ18" s="6"/>
      <c r="LOA18" s="6"/>
      <c r="LOH18" s="6"/>
      <c r="LOI18" s="6"/>
      <c r="LOP18" s="6"/>
      <c r="LOQ18" s="6"/>
      <c r="LOX18" s="6"/>
      <c r="LOY18" s="6"/>
      <c r="LPF18" s="6"/>
      <c r="LPG18" s="6"/>
      <c r="LPN18" s="6"/>
      <c r="LPO18" s="6"/>
      <c r="LPV18" s="6"/>
      <c r="LPW18" s="6"/>
      <c r="LQD18" s="6"/>
      <c r="LQE18" s="6"/>
      <c r="LQL18" s="6"/>
      <c r="LQM18" s="6"/>
      <c r="LQT18" s="6"/>
      <c r="LQU18" s="6"/>
      <c r="LRB18" s="6"/>
      <c r="LRC18" s="6"/>
      <c r="LRJ18" s="6"/>
      <c r="LRK18" s="6"/>
      <c r="LRR18" s="6"/>
      <c r="LRS18" s="6"/>
      <c r="LRZ18" s="6"/>
      <c r="LSA18" s="6"/>
      <c r="LSH18" s="6"/>
      <c r="LSI18" s="6"/>
      <c r="LSP18" s="6"/>
      <c r="LSQ18" s="6"/>
      <c r="LSX18" s="6"/>
      <c r="LSY18" s="6"/>
      <c r="LTF18" s="6"/>
      <c r="LTG18" s="6"/>
      <c r="LTN18" s="6"/>
      <c r="LTO18" s="6"/>
      <c r="LTV18" s="6"/>
      <c r="LTW18" s="6"/>
      <c r="LUD18" s="6"/>
      <c r="LUE18" s="6"/>
      <c r="LUL18" s="6"/>
      <c r="LUM18" s="6"/>
      <c r="LUT18" s="6"/>
      <c r="LUU18" s="6"/>
      <c r="LVB18" s="6"/>
      <c r="LVC18" s="6"/>
      <c r="LVJ18" s="6"/>
      <c r="LVK18" s="6"/>
      <c r="LVR18" s="6"/>
      <c r="LVS18" s="6"/>
      <c r="LVZ18" s="6"/>
      <c r="LWA18" s="6"/>
      <c r="LWH18" s="6"/>
      <c r="LWI18" s="6"/>
      <c r="LWP18" s="6"/>
      <c r="LWQ18" s="6"/>
      <c r="LWX18" s="6"/>
      <c r="LWY18" s="6"/>
      <c r="LXF18" s="6"/>
      <c r="LXG18" s="6"/>
      <c r="LXN18" s="6"/>
      <c r="LXO18" s="6"/>
      <c r="LXV18" s="6"/>
      <c r="LXW18" s="6"/>
      <c r="LYD18" s="6"/>
      <c r="LYE18" s="6"/>
      <c r="LYL18" s="6"/>
      <c r="LYM18" s="6"/>
      <c r="LYT18" s="6"/>
      <c r="LYU18" s="6"/>
      <c r="LZB18" s="6"/>
      <c r="LZC18" s="6"/>
      <c r="LZJ18" s="6"/>
      <c r="LZK18" s="6"/>
      <c r="LZR18" s="6"/>
      <c r="LZS18" s="6"/>
      <c r="LZZ18" s="6"/>
      <c r="MAA18" s="6"/>
      <c r="MAH18" s="6"/>
      <c r="MAI18" s="6"/>
      <c r="MAP18" s="6"/>
      <c r="MAQ18" s="6"/>
      <c r="MAX18" s="6"/>
      <c r="MAY18" s="6"/>
      <c r="MBF18" s="6"/>
      <c r="MBG18" s="6"/>
      <c r="MBN18" s="6"/>
      <c r="MBO18" s="6"/>
      <c r="MBV18" s="6"/>
      <c r="MBW18" s="6"/>
      <c r="MCD18" s="6"/>
      <c r="MCE18" s="6"/>
      <c r="MCL18" s="6"/>
      <c r="MCM18" s="6"/>
      <c r="MCT18" s="6"/>
      <c r="MCU18" s="6"/>
      <c r="MDB18" s="6"/>
      <c r="MDC18" s="6"/>
      <c r="MDJ18" s="6"/>
      <c r="MDK18" s="6"/>
      <c r="MDR18" s="6"/>
      <c r="MDS18" s="6"/>
      <c r="MDZ18" s="6"/>
      <c r="MEA18" s="6"/>
      <c r="MEH18" s="6"/>
      <c r="MEI18" s="6"/>
      <c r="MEP18" s="6"/>
      <c r="MEQ18" s="6"/>
      <c r="MEX18" s="6"/>
      <c r="MEY18" s="6"/>
      <c r="MFF18" s="6"/>
      <c r="MFG18" s="6"/>
      <c r="MFN18" s="6"/>
      <c r="MFO18" s="6"/>
      <c r="MFV18" s="6"/>
      <c r="MFW18" s="6"/>
      <c r="MGD18" s="6"/>
      <c r="MGE18" s="6"/>
      <c r="MGL18" s="6"/>
      <c r="MGM18" s="6"/>
      <c r="MGT18" s="6"/>
      <c r="MGU18" s="6"/>
      <c r="MHB18" s="6"/>
      <c r="MHC18" s="6"/>
      <c r="MHJ18" s="6"/>
      <c r="MHK18" s="6"/>
      <c r="MHR18" s="6"/>
      <c r="MHS18" s="6"/>
      <c r="MHZ18" s="6"/>
      <c r="MIA18" s="6"/>
      <c r="MIH18" s="6"/>
      <c r="MII18" s="6"/>
      <c r="MIP18" s="6"/>
      <c r="MIQ18" s="6"/>
      <c r="MIX18" s="6"/>
      <c r="MIY18" s="6"/>
      <c r="MJF18" s="6"/>
      <c r="MJG18" s="6"/>
      <c r="MJN18" s="6"/>
      <c r="MJO18" s="6"/>
      <c r="MJV18" s="6"/>
      <c r="MJW18" s="6"/>
      <c r="MKD18" s="6"/>
      <c r="MKE18" s="6"/>
      <c r="MKL18" s="6"/>
      <c r="MKM18" s="6"/>
      <c r="MKT18" s="6"/>
      <c r="MKU18" s="6"/>
      <c r="MLB18" s="6"/>
      <c r="MLC18" s="6"/>
      <c r="MLJ18" s="6"/>
      <c r="MLK18" s="6"/>
      <c r="MLR18" s="6"/>
      <c r="MLS18" s="6"/>
      <c r="MLZ18" s="6"/>
      <c r="MMA18" s="6"/>
      <c r="MMH18" s="6"/>
      <c r="MMI18" s="6"/>
      <c r="MMP18" s="6"/>
      <c r="MMQ18" s="6"/>
      <c r="MMX18" s="6"/>
      <c r="MMY18" s="6"/>
      <c r="MNF18" s="6"/>
      <c r="MNG18" s="6"/>
      <c r="MNN18" s="6"/>
      <c r="MNO18" s="6"/>
      <c r="MNV18" s="6"/>
      <c r="MNW18" s="6"/>
      <c r="MOD18" s="6"/>
      <c r="MOE18" s="6"/>
      <c r="MOL18" s="6"/>
      <c r="MOM18" s="6"/>
      <c r="MOT18" s="6"/>
      <c r="MOU18" s="6"/>
      <c r="MPB18" s="6"/>
      <c r="MPC18" s="6"/>
      <c r="MPJ18" s="6"/>
      <c r="MPK18" s="6"/>
      <c r="MPR18" s="6"/>
      <c r="MPS18" s="6"/>
      <c r="MPZ18" s="6"/>
      <c r="MQA18" s="6"/>
      <c r="MQH18" s="6"/>
      <c r="MQI18" s="6"/>
      <c r="MQP18" s="6"/>
      <c r="MQQ18" s="6"/>
      <c r="MQX18" s="6"/>
      <c r="MQY18" s="6"/>
      <c r="MRF18" s="6"/>
      <c r="MRG18" s="6"/>
      <c r="MRN18" s="6"/>
      <c r="MRO18" s="6"/>
      <c r="MRV18" s="6"/>
      <c r="MRW18" s="6"/>
      <c r="MSD18" s="6"/>
      <c r="MSE18" s="6"/>
      <c r="MSL18" s="6"/>
      <c r="MSM18" s="6"/>
      <c r="MST18" s="6"/>
      <c r="MSU18" s="6"/>
      <c r="MTB18" s="6"/>
      <c r="MTC18" s="6"/>
      <c r="MTJ18" s="6"/>
      <c r="MTK18" s="6"/>
      <c r="MTR18" s="6"/>
      <c r="MTS18" s="6"/>
      <c r="MTZ18" s="6"/>
      <c r="MUA18" s="6"/>
      <c r="MUH18" s="6"/>
      <c r="MUI18" s="6"/>
      <c r="MUP18" s="6"/>
      <c r="MUQ18" s="6"/>
      <c r="MUX18" s="6"/>
      <c r="MUY18" s="6"/>
      <c r="MVF18" s="6"/>
      <c r="MVG18" s="6"/>
      <c r="MVN18" s="6"/>
      <c r="MVO18" s="6"/>
      <c r="MVV18" s="6"/>
      <c r="MVW18" s="6"/>
      <c r="MWD18" s="6"/>
      <c r="MWE18" s="6"/>
      <c r="MWL18" s="6"/>
      <c r="MWM18" s="6"/>
      <c r="MWT18" s="6"/>
      <c r="MWU18" s="6"/>
      <c r="MXB18" s="6"/>
      <c r="MXC18" s="6"/>
      <c r="MXJ18" s="6"/>
      <c r="MXK18" s="6"/>
      <c r="MXR18" s="6"/>
      <c r="MXS18" s="6"/>
      <c r="MXZ18" s="6"/>
      <c r="MYA18" s="6"/>
      <c r="MYH18" s="6"/>
      <c r="MYI18" s="6"/>
      <c r="MYP18" s="6"/>
      <c r="MYQ18" s="6"/>
      <c r="MYX18" s="6"/>
      <c r="MYY18" s="6"/>
      <c r="MZF18" s="6"/>
      <c r="MZG18" s="6"/>
      <c r="MZN18" s="6"/>
      <c r="MZO18" s="6"/>
      <c r="MZV18" s="6"/>
      <c r="MZW18" s="6"/>
      <c r="NAD18" s="6"/>
      <c r="NAE18" s="6"/>
      <c r="NAL18" s="6"/>
      <c r="NAM18" s="6"/>
      <c r="NAT18" s="6"/>
      <c r="NAU18" s="6"/>
      <c r="NBB18" s="6"/>
      <c r="NBC18" s="6"/>
      <c r="NBJ18" s="6"/>
      <c r="NBK18" s="6"/>
      <c r="NBR18" s="6"/>
      <c r="NBS18" s="6"/>
      <c r="NBZ18" s="6"/>
      <c r="NCA18" s="6"/>
      <c r="NCH18" s="6"/>
      <c r="NCI18" s="6"/>
      <c r="NCP18" s="6"/>
      <c r="NCQ18" s="6"/>
      <c r="NCX18" s="6"/>
      <c r="NCY18" s="6"/>
      <c r="NDF18" s="6"/>
      <c r="NDG18" s="6"/>
      <c r="NDN18" s="6"/>
      <c r="NDO18" s="6"/>
      <c r="NDV18" s="6"/>
      <c r="NDW18" s="6"/>
      <c r="NED18" s="6"/>
      <c r="NEE18" s="6"/>
      <c r="NEL18" s="6"/>
      <c r="NEM18" s="6"/>
      <c r="NET18" s="6"/>
      <c r="NEU18" s="6"/>
      <c r="NFB18" s="6"/>
      <c r="NFC18" s="6"/>
      <c r="NFJ18" s="6"/>
      <c r="NFK18" s="6"/>
      <c r="NFR18" s="6"/>
      <c r="NFS18" s="6"/>
      <c r="NFZ18" s="6"/>
      <c r="NGA18" s="6"/>
      <c r="NGH18" s="6"/>
      <c r="NGI18" s="6"/>
      <c r="NGP18" s="6"/>
      <c r="NGQ18" s="6"/>
      <c r="NGX18" s="6"/>
      <c r="NGY18" s="6"/>
      <c r="NHF18" s="6"/>
      <c r="NHG18" s="6"/>
      <c r="NHN18" s="6"/>
      <c r="NHO18" s="6"/>
      <c r="NHV18" s="6"/>
      <c r="NHW18" s="6"/>
      <c r="NID18" s="6"/>
      <c r="NIE18" s="6"/>
      <c r="NIL18" s="6"/>
      <c r="NIM18" s="6"/>
      <c r="NIT18" s="6"/>
      <c r="NIU18" s="6"/>
      <c r="NJB18" s="6"/>
      <c r="NJC18" s="6"/>
      <c r="NJJ18" s="6"/>
      <c r="NJK18" s="6"/>
      <c r="NJR18" s="6"/>
      <c r="NJS18" s="6"/>
      <c r="NJZ18" s="6"/>
      <c r="NKA18" s="6"/>
      <c r="NKH18" s="6"/>
      <c r="NKI18" s="6"/>
      <c r="NKP18" s="6"/>
      <c r="NKQ18" s="6"/>
      <c r="NKX18" s="6"/>
      <c r="NKY18" s="6"/>
      <c r="NLF18" s="6"/>
      <c r="NLG18" s="6"/>
      <c r="NLN18" s="6"/>
      <c r="NLO18" s="6"/>
      <c r="NLV18" s="6"/>
      <c r="NLW18" s="6"/>
      <c r="NMD18" s="6"/>
      <c r="NME18" s="6"/>
      <c r="NML18" s="6"/>
      <c r="NMM18" s="6"/>
      <c r="NMT18" s="6"/>
      <c r="NMU18" s="6"/>
      <c r="NNB18" s="6"/>
      <c r="NNC18" s="6"/>
      <c r="NNJ18" s="6"/>
      <c r="NNK18" s="6"/>
      <c r="NNR18" s="6"/>
      <c r="NNS18" s="6"/>
      <c r="NNZ18" s="6"/>
      <c r="NOA18" s="6"/>
      <c r="NOH18" s="6"/>
      <c r="NOI18" s="6"/>
      <c r="NOP18" s="6"/>
      <c r="NOQ18" s="6"/>
      <c r="NOX18" s="6"/>
      <c r="NOY18" s="6"/>
      <c r="NPF18" s="6"/>
      <c r="NPG18" s="6"/>
      <c r="NPN18" s="6"/>
      <c r="NPO18" s="6"/>
      <c r="NPV18" s="6"/>
      <c r="NPW18" s="6"/>
      <c r="NQD18" s="6"/>
      <c r="NQE18" s="6"/>
      <c r="NQL18" s="6"/>
      <c r="NQM18" s="6"/>
      <c r="NQT18" s="6"/>
      <c r="NQU18" s="6"/>
      <c r="NRB18" s="6"/>
      <c r="NRC18" s="6"/>
      <c r="NRJ18" s="6"/>
      <c r="NRK18" s="6"/>
      <c r="NRR18" s="6"/>
      <c r="NRS18" s="6"/>
      <c r="NRZ18" s="6"/>
      <c r="NSA18" s="6"/>
      <c r="NSH18" s="6"/>
      <c r="NSI18" s="6"/>
      <c r="NSP18" s="6"/>
      <c r="NSQ18" s="6"/>
      <c r="NSX18" s="6"/>
      <c r="NSY18" s="6"/>
      <c r="NTF18" s="6"/>
      <c r="NTG18" s="6"/>
      <c r="NTN18" s="6"/>
      <c r="NTO18" s="6"/>
      <c r="NTV18" s="6"/>
      <c r="NTW18" s="6"/>
      <c r="NUD18" s="6"/>
      <c r="NUE18" s="6"/>
      <c r="NUL18" s="6"/>
      <c r="NUM18" s="6"/>
      <c r="NUT18" s="6"/>
      <c r="NUU18" s="6"/>
      <c r="NVB18" s="6"/>
      <c r="NVC18" s="6"/>
      <c r="NVJ18" s="6"/>
      <c r="NVK18" s="6"/>
      <c r="NVR18" s="6"/>
      <c r="NVS18" s="6"/>
      <c r="NVZ18" s="6"/>
      <c r="NWA18" s="6"/>
      <c r="NWH18" s="6"/>
      <c r="NWI18" s="6"/>
      <c r="NWP18" s="6"/>
      <c r="NWQ18" s="6"/>
      <c r="NWX18" s="6"/>
      <c r="NWY18" s="6"/>
      <c r="NXF18" s="6"/>
      <c r="NXG18" s="6"/>
      <c r="NXN18" s="6"/>
      <c r="NXO18" s="6"/>
      <c r="NXV18" s="6"/>
      <c r="NXW18" s="6"/>
      <c r="NYD18" s="6"/>
      <c r="NYE18" s="6"/>
      <c r="NYL18" s="6"/>
      <c r="NYM18" s="6"/>
      <c r="NYT18" s="6"/>
      <c r="NYU18" s="6"/>
      <c r="NZB18" s="6"/>
      <c r="NZC18" s="6"/>
      <c r="NZJ18" s="6"/>
      <c r="NZK18" s="6"/>
      <c r="NZR18" s="6"/>
      <c r="NZS18" s="6"/>
      <c r="NZZ18" s="6"/>
      <c r="OAA18" s="6"/>
      <c r="OAH18" s="6"/>
      <c r="OAI18" s="6"/>
      <c r="OAP18" s="6"/>
      <c r="OAQ18" s="6"/>
      <c r="OAX18" s="6"/>
      <c r="OAY18" s="6"/>
      <c r="OBF18" s="6"/>
      <c r="OBG18" s="6"/>
      <c r="OBN18" s="6"/>
      <c r="OBO18" s="6"/>
      <c r="OBV18" s="6"/>
      <c r="OBW18" s="6"/>
      <c r="OCD18" s="6"/>
      <c r="OCE18" s="6"/>
      <c r="OCL18" s="6"/>
      <c r="OCM18" s="6"/>
      <c r="OCT18" s="6"/>
      <c r="OCU18" s="6"/>
      <c r="ODB18" s="6"/>
      <c r="ODC18" s="6"/>
      <c r="ODJ18" s="6"/>
      <c r="ODK18" s="6"/>
      <c r="ODR18" s="6"/>
      <c r="ODS18" s="6"/>
      <c r="ODZ18" s="6"/>
      <c r="OEA18" s="6"/>
      <c r="OEH18" s="6"/>
      <c r="OEI18" s="6"/>
      <c r="OEP18" s="6"/>
      <c r="OEQ18" s="6"/>
      <c r="OEX18" s="6"/>
      <c r="OEY18" s="6"/>
      <c r="OFF18" s="6"/>
      <c r="OFG18" s="6"/>
      <c r="OFN18" s="6"/>
      <c r="OFO18" s="6"/>
      <c r="OFV18" s="6"/>
      <c r="OFW18" s="6"/>
      <c r="OGD18" s="6"/>
      <c r="OGE18" s="6"/>
      <c r="OGL18" s="6"/>
      <c r="OGM18" s="6"/>
      <c r="OGT18" s="6"/>
      <c r="OGU18" s="6"/>
      <c r="OHB18" s="6"/>
      <c r="OHC18" s="6"/>
      <c r="OHJ18" s="6"/>
      <c r="OHK18" s="6"/>
      <c r="OHR18" s="6"/>
      <c r="OHS18" s="6"/>
      <c r="OHZ18" s="6"/>
      <c r="OIA18" s="6"/>
      <c r="OIH18" s="6"/>
      <c r="OII18" s="6"/>
      <c r="OIP18" s="6"/>
      <c r="OIQ18" s="6"/>
      <c r="OIX18" s="6"/>
      <c r="OIY18" s="6"/>
      <c r="OJF18" s="6"/>
      <c r="OJG18" s="6"/>
      <c r="OJN18" s="6"/>
      <c r="OJO18" s="6"/>
      <c r="OJV18" s="6"/>
      <c r="OJW18" s="6"/>
      <c r="OKD18" s="6"/>
      <c r="OKE18" s="6"/>
      <c r="OKL18" s="6"/>
      <c r="OKM18" s="6"/>
      <c r="OKT18" s="6"/>
      <c r="OKU18" s="6"/>
      <c r="OLB18" s="6"/>
      <c r="OLC18" s="6"/>
      <c r="OLJ18" s="6"/>
      <c r="OLK18" s="6"/>
      <c r="OLR18" s="6"/>
      <c r="OLS18" s="6"/>
      <c r="OLZ18" s="6"/>
      <c r="OMA18" s="6"/>
      <c r="OMH18" s="6"/>
      <c r="OMI18" s="6"/>
      <c r="OMP18" s="6"/>
      <c r="OMQ18" s="6"/>
      <c r="OMX18" s="6"/>
      <c r="OMY18" s="6"/>
      <c r="ONF18" s="6"/>
      <c r="ONG18" s="6"/>
      <c r="ONN18" s="6"/>
      <c r="ONO18" s="6"/>
      <c r="ONV18" s="6"/>
      <c r="ONW18" s="6"/>
      <c r="OOD18" s="6"/>
      <c r="OOE18" s="6"/>
      <c r="OOL18" s="6"/>
      <c r="OOM18" s="6"/>
      <c r="OOT18" s="6"/>
      <c r="OOU18" s="6"/>
      <c r="OPB18" s="6"/>
      <c r="OPC18" s="6"/>
      <c r="OPJ18" s="6"/>
      <c r="OPK18" s="6"/>
      <c r="OPR18" s="6"/>
      <c r="OPS18" s="6"/>
      <c r="OPZ18" s="6"/>
      <c r="OQA18" s="6"/>
      <c r="OQH18" s="6"/>
      <c r="OQI18" s="6"/>
      <c r="OQP18" s="6"/>
      <c r="OQQ18" s="6"/>
      <c r="OQX18" s="6"/>
      <c r="OQY18" s="6"/>
      <c r="ORF18" s="6"/>
      <c r="ORG18" s="6"/>
      <c r="ORN18" s="6"/>
      <c r="ORO18" s="6"/>
      <c r="ORV18" s="6"/>
      <c r="ORW18" s="6"/>
      <c r="OSD18" s="6"/>
      <c r="OSE18" s="6"/>
      <c r="OSL18" s="6"/>
      <c r="OSM18" s="6"/>
      <c r="OST18" s="6"/>
      <c r="OSU18" s="6"/>
      <c r="OTB18" s="6"/>
      <c r="OTC18" s="6"/>
      <c r="OTJ18" s="6"/>
      <c r="OTK18" s="6"/>
      <c r="OTR18" s="6"/>
      <c r="OTS18" s="6"/>
      <c r="OTZ18" s="6"/>
      <c r="OUA18" s="6"/>
      <c r="OUH18" s="6"/>
      <c r="OUI18" s="6"/>
      <c r="OUP18" s="6"/>
      <c r="OUQ18" s="6"/>
      <c r="OUX18" s="6"/>
      <c r="OUY18" s="6"/>
      <c r="OVF18" s="6"/>
      <c r="OVG18" s="6"/>
      <c r="OVN18" s="6"/>
      <c r="OVO18" s="6"/>
      <c r="OVV18" s="6"/>
      <c r="OVW18" s="6"/>
      <c r="OWD18" s="6"/>
      <c r="OWE18" s="6"/>
      <c r="OWL18" s="6"/>
      <c r="OWM18" s="6"/>
      <c r="OWT18" s="6"/>
      <c r="OWU18" s="6"/>
      <c r="OXB18" s="6"/>
      <c r="OXC18" s="6"/>
      <c r="OXJ18" s="6"/>
      <c r="OXK18" s="6"/>
      <c r="OXR18" s="6"/>
      <c r="OXS18" s="6"/>
      <c r="OXZ18" s="6"/>
      <c r="OYA18" s="6"/>
      <c r="OYH18" s="6"/>
      <c r="OYI18" s="6"/>
      <c r="OYP18" s="6"/>
      <c r="OYQ18" s="6"/>
      <c r="OYX18" s="6"/>
      <c r="OYY18" s="6"/>
      <c r="OZF18" s="6"/>
      <c r="OZG18" s="6"/>
      <c r="OZN18" s="6"/>
      <c r="OZO18" s="6"/>
      <c r="OZV18" s="6"/>
      <c r="OZW18" s="6"/>
      <c r="PAD18" s="6"/>
      <c r="PAE18" s="6"/>
      <c r="PAL18" s="6"/>
      <c r="PAM18" s="6"/>
      <c r="PAT18" s="6"/>
      <c r="PAU18" s="6"/>
      <c r="PBB18" s="6"/>
      <c r="PBC18" s="6"/>
      <c r="PBJ18" s="6"/>
      <c r="PBK18" s="6"/>
      <c r="PBR18" s="6"/>
      <c r="PBS18" s="6"/>
      <c r="PBZ18" s="6"/>
      <c r="PCA18" s="6"/>
      <c r="PCH18" s="6"/>
      <c r="PCI18" s="6"/>
      <c r="PCP18" s="6"/>
      <c r="PCQ18" s="6"/>
      <c r="PCX18" s="6"/>
      <c r="PCY18" s="6"/>
      <c r="PDF18" s="6"/>
      <c r="PDG18" s="6"/>
      <c r="PDN18" s="6"/>
      <c r="PDO18" s="6"/>
      <c r="PDV18" s="6"/>
      <c r="PDW18" s="6"/>
      <c r="PED18" s="6"/>
      <c r="PEE18" s="6"/>
      <c r="PEL18" s="6"/>
      <c r="PEM18" s="6"/>
      <c r="PET18" s="6"/>
      <c r="PEU18" s="6"/>
      <c r="PFB18" s="6"/>
      <c r="PFC18" s="6"/>
      <c r="PFJ18" s="6"/>
      <c r="PFK18" s="6"/>
      <c r="PFR18" s="6"/>
      <c r="PFS18" s="6"/>
      <c r="PFZ18" s="6"/>
      <c r="PGA18" s="6"/>
      <c r="PGH18" s="6"/>
      <c r="PGI18" s="6"/>
      <c r="PGP18" s="6"/>
      <c r="PGQ18" s="6"/>
      <c r="PGX18" s="6"/>
      <c r="PGY18" s="6"/>
      <c r="PHF18" s="6"/>
      <c r="PHG18" s="6"/>
      <c r="PHN18" s="6"/>
      <c r="PHO18" s="6"/>
      <c r="PHV18" s="6"/>
      <c r="PHW18" s="6"/>
      <c r="PID18" s="6"/>
      <c r="PIE18" s="6"/>
      <c r="PIL18" s="6"/>
      <c r="PIM18" s="6"/>
      <c r="PIT18" s="6"/>
      <c r="PIU18" s="6"/>
      <c r="PJB18" s="6"/>
      <c r="PJC18" s="6"/>
      <c r="PJJ18" s="6"/>
      <c r="PJK18" s="6"/>
      <c r="PJR18" s="6"/>
      <c r="PJS18" s="6"/>
      <c r="PJZ18" s="6"/>
      <c r="PKA18" s="6"/>
      <c r="PKH18" s="6"/>
      <c r="PKI18" s="6"/>
      <c r="PKP18" s="6"/>
      <c r="PKQ18" s="6"/>
      <c r="PKX18" s="6"/>
      <c r="PKY18" s="6"/>
      <c r="PLF18" s="6"/>
      <c r="PLG18" s="6"/>
      <c r="PLN18" s="6"/>
      <c r="PLO18" s="6"/>
      <c r="PLV18" s="6"/>
      <c r="PLW18" s="6"/>
      <c r="PMD18" s="6"/>
      <c r="PME18" s="6"/>
      <c r="PML18" s="6"/>
      <c r="PMM18" s="6"/>
      <c r="PMT18" s="6"/>
      <c r="PMU18" s="6"/>
      <c r="PNB18" s="6"/>
      <c r="PNC18" s="6"/>
      <c r="PNJ18" s="6"/>
      <c r="PNK18" s="6"/>
      <c r="PNR18" s="6"/>
      <c r="PNS18" s="6"/>
      <c r="PNZ18" s="6"/>
      <c r="POA18" s="6"/>
      <c r="POH18" s="6"/>
      <c r="POI18" s="6"/>
      <c r="POP18" s="6"/>
      <c r="POQ18" s="6"/>
      <c r="POX18" s="6"/>
      <c r="POY18" s="6"/>
      <c r="PPF18" s="6"/>
      <c r="PPG18" s="6"/>
      <c r="PPN18" s="6"/>
      <c r="PPO18" s="6"/>
      <c r="PPV18" s="6"/>
      <c r="PPW18" s="6"/>
      <c r="PQD18" s="6"/>
      <c r="PQE18" s="6"/>
      <c r="PQL18" s="6"/>
      <c r="PQM18" s="6"/>
      <c r="PQT18" s="6"/>
      <c r="PQU18" s="6"/>
      <c r="PRB18" s="6"/>
      <c r="PRC18" s="6"/>
      <c r="PRJ18" s="6"/>
      <c r="PRK18" s="6"/>
      <c r="PRR18" s="6"/>
      <c r="PRS18" s="6"/>
      <c r="PRZ18" s="6"/>
      <c r="PSA18" s="6"/>
      <c r="PSH18" s="6"/>
      <c r="PSI18" s="6"/>
      <c r="PSP18" s="6"/>
      <c r="PSQ18" s="6"/>
      <c r="PSX18" s="6"/>
      <c r="PSY18" s="6"/>
      <c r="PTF18" s="6"/>
      <c r="PTG18" s="6"/>
      <c r="PTN18" s="6"/>
      <c r="PTO18" s="6"/>
      <c r="PTV18" s="6"/>
      <c r="PTW18" s="6"/>
      <c r="PUD18" s="6"/>
      <c r="PUE18" s="6"/>
      <c r="PUL18" s="6"/>
      <c r="PUM18" s="6"/>
      <c r="PUT18" s="6"/>
      <c r="PUU18" s="6"/>
      <c r="PVB18" s="6"/>
      <c r="PVC18" s="6"/>
      <c r="PVJ18" s="6"/>
      <c r="PVK18" s="6"/>
      <c r="PVR18" s="6"/>
      <c r="PVS18" s="6"/>
      <c r="PVZ18" s="6"/>
      <c r="PWA18" s="6"/>
      <c r="PWH18" s="6"/>
      <c r="PWI18" s="6"/>
      <c r="PWP18" s="6"/>
      <c r="PWQ18" s="6"/>
      <c r="PWX18" s="6"/>
      <c r="PWY18" s="6"/>
      <c r="PXF18" s="6"/>
      <c r="PXG18" s="6"/>
      <c r="PXN18" s="6"/>
      <c r="PXO18" s="6"/>
      <c r="PXV18" s="6"/>
      <c r="PXW18" s="6"/>
      <c r="PYD18" s="6"/>
      <c r="PYE18" s="6"/>
      <c r="PYL18" s="6"/>
      <c r="PYM18" s="6"/>
      <c r="PYT18" s="6"/>
      <c r="PYU18" s="6"/>
      <c r="PZB18" s="6"/>
      <c r="PZC18" s="6"/>
      <c r="PZJ18" s="6"/>
      <c r="PZK18" s="6"/>
      <c r="PZR18" s="6"/>
      <c r="PZS18" s="6"/>
      <c r="PZZ18" s="6"/>
      <c r="QAA18" s="6"/>
      <c r="QAH18" s="6"/>
      <c r="QAI18" s="6"/>
      <c r="QAP18" s="6"/>
      <c r="QAQ18" s="6"/>
      <c r="QAX18" s="6"/>
      <c r="QAY18" s="6"/>
      <c r="QBF18" s="6"/>
      <c r="QBG18" s="6"/>
      <c r="QBN18" s="6"/>
      <c r="QBO18" s="6"/>
      <c r="QBV18" s="6"/>
      <c r="QBW18" s="6"/>
      <c r="QCD18" s="6"/>
      <c r="QCE18" s="6"/>
      <c r="QCL18" s="6"/>
      <c r="QCM18" s="6"/>
      <c r="QCT18" s="6"/>
      <c r="QCU18" s="6"/>
      <c r="QDB18" s="6"/>
      <c r="QDC18" s="6"/>
      <c r="QDJ18" s="6"/>
      <c r="QDK18" s="6"/>
      <c r="QDR18" s="6"/>
      <c r="QDS18" s="6"/>
      <c r="QDZ18" s="6"/>
      <c r="QEA18" s="6"/>
      <c r="QEH18" s="6"/>
      <c r="QEI18" s="6"/>
      <c r="QEP18" s="6"/>
      <c r="QEQ18" s="6"/>
      <c r="QEX18" s="6"/>
      <c r="QEY18" s="6"/>
      <c r="QFF18" s="6"/>
      <c r="QFG18" s="6"/>
      <c r="QFN18" s="6"/>
      <c r="QFO18" s="6"/>
      <c r="QFV18" s="6"/>
      <c r="QFW18" s="6"/>
      <c r="QGD18" s="6"/>
      <c r="QGE18" s="6"/>
      <c r="QGL18" s="6"/>
      <c r="QGM18" s="6"/>
      <c r="QGT18" s="6"/>
      <c r="QGU18" s="6"/>
      <c r="QHB18" s="6"/>
      <c r="QHC18" s="6"/>
      <c r="QHJ18" s="6"/>
      <c r="QHK18" s="6"/>
      <c r="QHR18" s="6"/>
      <c r="QHS18" s="6"/>
      <c r="QHZ18" s="6"/>
      <c r="QIA18" s="6"/>
      <c r="QIH18" s="6"/>
      <c r="QII18" s="6"/>
      <c r="QIP18" s="6"/>
      <c r="QIQ18" s="6"/>
      <c r="QIX18" s="6"/>
      <c r="QIY18" s="6"/>
      <c r="QJF18" s="6"/>
      <c r="QJG18" s="6"/>
      <c r="QJN18" s="6"/>
      <c r="QJO18" s="6"/>
      <c r="QJV18" s="6"/>
      <c r="QJW18" s="6"/>
      <c r="QKD18" s="6"/>
      <c r="QKE18" s="6"/>
      <c r="QKL18" s="6"/>
      <c r="QKM18" s="6"/>
      <c r="QKT18" s="6"/>
      <c r="QKU18" s="6"/>
      <c r="QLB18" s="6"/>
      <c r="QLC18" s="6"/>
      <c r="QLJ18" s="6"/>
      <c r="QLK18" s="6"/>
      <c r="QLR18" s="6"/>
      <c r="QLS18" s="6"/>
      <c r="QLZ18" s="6"/>
      <c r="QMA18" s="6"/>
      <c r="QMH18" s="6"/>
      <c r="QMI18" s="6"/>
      <c r="QMP18" s="6"/>
      <c r="QMQ18" s="6"/>
      <c r="QMX18" s="6"/>
      <c r="QMY18" s="6"/>
      <c r="QNF18" s="6"/>
      <c r="QNG18" s="6"/>
      <c r="QNN18" s="6"/>
      <c r="QNO18" s="6"/>
      <c r="QNV18" s="6"/>
      <c r="QNW18" s="6"/>
      <c r="QOD18" s="6"/>
      <c r="QOE18" s="6"/>
      <c r="QOL18" s="6"/>
      <c r="QOM18" s="6"/>
      <c r="QOT18" s="6"/>
      <c r="QOU18" s="6"/>
      <c r="QPB18" s="6"/>
      <c r="QPC18" s="6"/>
      <c r="QPJ18" s="6"/>
      <c r="QPK18" s="6"/>
      <c r="QPR18" s="6"/>
      <c r="QPS18" s="6"/>
      <c r="QPZ18" s="6"/>
      <c r="QQA18" s="6"/>
      <c r="QQH18" s="6"/>
      <c r="QQI18" s="6"/>
      <c r="QQP18" s="6"/>
      <c r="QQQ18" s="6"/>
      <c r="QQX18" s="6"/>
      <c r="QQY18" s="6"/>
      <c r="QRF18" s="6"/>
      <c r="QRG18" s="6"/>
      <c r="QRN18" s="6"/>
      <c r="QRO18" s="6"/>
      <c r="QRV18" s="6"/>
      <c r="QRW18" s="6"/>
      <c r="QSD18" s="6"/>
      <c r="QSE18" s="6"/>
      <c r="QSL18" s="6"/>
      <c r="QSM18" s="6"/>
      <c r="QST18" s="6"/>
      <c r="QSU18" s="6"/>
      <c r="QTB18" s="6"/>
      <c r="QTC18" s="6"/>
      <c r="QTJ18" s="6"/>
      <c r="QTK18" s="6"/>
      <c r="QTR18" s="6"/>
      <c r="QTS18" s="6"/>
      <c r="QTZ18" s="6"/>
      <c r="QUA18" s="6"/>
      <c r="QUH18" s="6"/>
      <c r="QUI18" s="6"/>
      <c r="QUP18" s="6"/>
      <c r="QUQ18" s="6"/>
      <c r="QUX18" s="6"/>
      <c r="QUY18" s="6"/>
      <c r="QVF18" s="6"/>
      <c r="QVG18" s="6"/>
      <c r="QVN18" s="6"/>
      <c r="QVO18" s="6"/>
      <c r="QVV18" s="6"/>
      <c r="QVW18" s="6"/>
      <c r="QWD18" s="6"/>
      <c r="QWE18" s="6"/>
      <c r="QWL18" s="6"/>
      <c r="QWM18" s="6"/>
      <c r="QWT18" s="6"/>
      <c r="QWU18" s="6"/>
      <c r="QXB18" s="6"/>
      <c r="QXC18" s="6"/>
      <c r="QXJ18" s="6"/>
      <c r="QXK18" s="6"/>
      <c r="QXR18" s="6"/>
      <c r="QXS18" s="6"/>
      <c r="QXZ18" s="6"/>
      <c r="QYA18" s="6"/>
      <c r="QYH18" s="6"/>
      <c r="QYI18" s="6"/>
      <c r="QYP18" s="6"/>
      <c r="QYQ18" s="6"/>
      <c r="QYX18" s="6"/>
      <c r="QYY18" s="6"/>
      <c r="QZF18" s="6"/>
      <c r="QZG18" s="6"/>
      <c r="QZN18" s="6"/>
      <c r="QZO18" s="6"/>
      <c r="QZV18" s="6"/>
      <c r="QZW18" s="6"/>
      <c r="RAD18" s="6"/>
      <c r="RAE18" s="6"/>
      <c r="RAL18" s="6"/>
      <c r="RAM18" s="6"/>
      <c r="RAT18" s="6"/>
      <c r="RAU18" s="6"/>
      <c r="RBB18" s="6"/>
      <c r="RBC18" s="6"/>
      <c r="RBJ18" s="6"/>
      <c r="RBK18" s="6"/>
      <c r="RBR18" s="6"/>
      <c r="RBS18" s="6"/>
      <c r="RBZ18" s="6"/>
      <c r="RCA18" s="6"/>
      <c r="RCH18" s="6"/>
      <c r="RCI18" s="6"/>
      <c r="RCP18" s="6"/>
      <c r="RCQ18" s="6"/>
      <c r="RCX18" s="6"/>
      <c r="RCY18" s="6"/>
      <c r="RDF18" s="6"/>
      <c r="RDG18" s="6"/>
      <c r="RDN18" s="6"/>
      <c r="RDO18" s="6"/>
      <c r="RDV18" s="6"/>
      <c r="RDW18" s="6"/>
      <c r="RED18" s="6"/>
      <c r="REE18" s="6"/>
      <c r="REL18" s="6"/>
      <c r="REM18" s="6"/>
      <c r="RET18" s="6"/>
      <c r="REU18" s="6"/>
      <c r="RFB18" s="6"/>
      <c r="RFC18" s="6"/>
      <c r="RFJ18" s="6"/>
      <c r="RFK18" s="6"/>
      <c r="RFR18" s="6"/>
      <c r="RFS18" s="6"/>
      <c r="RFZ18" s="6"/>
      <c r="RGA18" s="6"/>
      <c r="RGH18" s="6"/>
      <c r="RGI18" s="6"/>
      <c r="RGP18" s="6"/>
      <c r="RGQ18" s="6"/>
      <c r="RGX18" s="6"/>
      <c r="RGY18" s="6"/>
      <c r="RHF18" s="6"/>
      <c r="RHG18" s="6"/>
      <c r="RHN18" s="6"/>
      <c r="RHO18" s="6"/>
      <c r="RHV18" s="6"/>
      <c r="RHW18" s="6"/>
      <c r="RID18" s="6"/>
      <c r="RIE18" s="6"/>
      <c r="RIL18" s="6"/>
      <c r="RIM18" s="6"/>
      <c r="RIT18" s="6"/>
      <c r="RIU18" s="6"/>
      <c r="RJB18" s="6"/>
      <c r="RJC18" s="6"/>
      <c r="RJJ18" s="6"/>
      <c r="RJK18" s="6"/>
      <c r="RJR18" s="6"/>
      <c r="RJS18" s="6"/>
      <c r="RJZ18" s="6"/>
      <c r="RKA18" s="6"/>
      <c r="RKH18" s="6"/>
      <c r="RKI18" s="6"/>
      <c r="RKP18" s="6"/>
      <c r="RKQ18" s="6"/>
      <c r="RKX18" s="6"/>
      <c r="RKY18" s="6"/>
      <c r="RLF18" s="6"/>
      <c r="RLG18" s="6"/>
      <c r="RLN18" s="6"/>
      <c r="RLO18" s="6"/>
      <c r="RLV18" s="6"/>
      <c r="RLW18" s="6"/>
      <c r="RMD18" s="6"/>
      <c r="RME18" s="6"/>
      <c r="RML18" s="6"/>
      <c r="RMM18" s="6"/>
      <c r="RMT18" s="6"/>
      <c r="RMU18" s="6"/>
      <c r="RNB18" s="6"/>
      <c r="RNC18" s="6"/>
      <c r="RNJ18" s="6"/>
      <c r="RNK18" s="6"/>
      <c r="RNR18" s="6"/>
      <c r="RNS18" s="6"/>
      <c r="RNZ18" s="6"/>
      <c r="ROA18" s="6"/>
      <c r="ROH18" s="6"/>
      <c r="ROI18" s="6"/>
      <c r="ROP18" s="6"/>
      <c r="ROQ18" s="6"/>
      <c r="ROX18" s="6"/>
      <c r="ROY18" s="6"/>
      <c r="RPF18" s="6"/>
      <c r="RPG18" s="6"/>
      <c r="RPN18" s="6"/>
      <c r="RPO18" s="6"/>
      <c r="RPV18" s="6"/>
      <c r="RPW18" s="6"/>
      <c r="RQD18" s="6"/>
      <c r="RQE18" s="6"/>
      <c r="RQL18" s="6"/>
      <c r="RQM18" s="6"/>
      <c r="RQT18" s="6"/>
      <c r="RQU18" s="6"/>
      <c r="RRB18" s="6"/>
      <c r="RRC18" s="6"/>
      <c r="RRJ18" s="6"/>
      <c r="RRK18" s="6"/>
      <c r="RRR18" s="6"/>
      <c r="RRS18" s="6"/>
      <c r="RRZ18" s="6"/>
      <c r="RSA18" s="6"/>
      <c r="RSH18" s="6"/>
      <c r="RSI18" s="6"/>
      <c r="RSP18" s="6"/>
      <c r="RSQ18" s="6"/>
      <c r="RSX18" s="6"/>
      <c r="RSY18" s="6"/>
      <c r="RTF18" s="6"/>
      <c r="RTG18" s="6"/>
      <c r="RTN18" s="6"/>
      <c r="RTO18" s="6"/>
      <c r="RTV18" s="6"/>
      <c r="RTW18" s="6"/>
      <c r="RUD18" s="6"/>
      <c r="RUE18" s="6"/>
      <c r="RUL18" s="6"/>
      <c r="RUM18" s="6"/>
      <c r="RUT18" s="6"/>
      <c r="RUU18" s="6"/>
      <c r="RVB18" s="6"/>
      <c r="RVC18" s="6"/>
      <c r="RVJ18" s="6"/>
      <c r="RVK18" s="6"/>
      <c r="RVR18" s="6"/>
      <c r="RVS18" s="6"/>
      <c r="RVZ18" s="6"/>
      <c r="RWA18" s="6"/>
      <c r="RWH18" s="6"/>
      <c r="RWI18" s="6"/>
      <c r="RWP18" s="6"/>
      <c r="RWQ18" s="6"/>
      <c r="RWX18" s="6"/>
      <c r="RWY18" s="6"/>
      <c r="RXF18" s="6"/>
      <c r="RXG18" s="6"/>
      <c r="RXN18" s="6"/>
      <c r="RXO18" s="6"/>
      <c r="RXV18" s="6"/>
      <c r="RXW18" s="6"/>
      <c r="RYD18" s="6"/>
      <c r="RYE18" s="6"/>
      <c r="RYL18" s="6"/>
      <c r="RYM18" s="6"/>
      <c r="RYT18" s="6"/>
      <c r="RYU18" s="6"/>
      <c r="RZB18" s="6"/>
      <c r="RZC18" s="6"/>
      <c r="RZJ18" s="6"/>
      <c r="RZK18" s="6"/>
      <c r="RZR18" s="6"/>
      <c r="RZS18" s="6"/>
      <c r="RZZ18" s="6"/>
      <c r="SAA18" s="6"/>
      <c r="SAH18" s="6"/>
      <c r="SAI18" s="6"/>
      <c r="SAP18" s="6"/>
      <c r="SAQ18" s="6"/>
      <c r="SAX18" s="6"/>
      <c r="SAY18" s="6"/>
      <c r="SBF18" s="6"/>
      <c r="SBG18" s="6"/>
      <c r="SBN18" s="6"/>
      <c r="SBO18" s="6"/>
      <c r="SBV18" s="6"/>
      <c r="SBW18" s="6"/>
      <c r="SCD18" s="6"/>
      <c r="SCE18" s="6"/>
      <c r="SCL18" s="6"/>
      <c r="SCM18" s="6"/>
      <c r="SCT18" s="6"/>
      <c r="SCU18" s="6"/>
      <c r="SDB18" s="6"/>
      <c r="SDC18" s="6"/>
      <c r="SDJ18" s="6"/>
      <c r="SDK18" s="6"/>
      <c r="SDR18" s="6"/>
      <c r="SDS18" s="6"/>
      <c r="SDZ18" s="6"/>
      <c r="SEA18" s="6"/>
      <c r="SEH18" s="6"/>
      <c r="SEI18" s="6"/>
      <c r="SEP18" s="6"/>
      <c r="SEQ18" s="6"/>
      <c r="SEX18" s="6"/>
      <c r="SEY18" s="6"/>
      <c r="SFF18" s="6"/>
      <c r="SFG18" s="6"/>
      <c r="SFN18" s="6"/>
      <c r="SFO18" s="6"/>
      <c r="SFV18" s="6"/>
      <c r="SFW18" s="6"/>
      <c r="SGD18" s="6"/>
      <c r="SGE18" s="6"/>
      <c r="SGL18" s="6"/>
      <c r="SGM18" s="6"/>
      <c r="SGT18" s="6"/>
      <c r="SGU18" s="6"/>
      <c r="SHB18" s="6"/>
      <c r="SHC18" s="6"/>
      <c r="SHJ18" s="6"/>
      <c r="SHK18" s="6"/>
      <c r="SHR18" s="6"/>
      <c r="SHS18" s="6"/>
      <c r="SHZ18" s="6"/>
      <c r="SIA18" s="6"/>
      <c r="SIH18" s="6"/>
      <c r="SII18" s="6"/>
      <c r="SIP18" s="6"/>
      <c r="SIQ18" s="6"/>
      <c r="SIX18" s="6"/>
      <c r="SIY18" s="6"/>
      <c r="SJF18" s="6"/>
      <c r="SJG18" s="6"/>
      <c r="SJN18" s="6"/>
      <c r="SJO18" s="6"/>
      <c r="SJV18" s="6"/>
      <c r="SJW18" s="6"/>
      <c r="SKD18" s="6"/>
      <c r="SKE18" s="6"/>
      <c r="SKL18" s="6"/>
      <c r="SKM18" s="6"/>
      <c r="SKT18" s="6"/>
      <c r="SKU18" s="6"/>
      <c r="SLB18" s="6"/>
      <c r="SLC18" s="6"/>
      <c r="SLJ18" s="6"/>
      <c r="SLK18" s="6"/>
      <c r="SLR18" s="6"/>
      <c r="SLS18" s="6"/>
      <c r="SLZ18" s="6"/>
      <c r="SMA18" s="6"/>
      <c r="SMH18" s="6"/>
      <c r="SMI18" s="6"/>
      <c r="SMP18" s="6"/>
      <c r="SMQ18" s="6"/>
      <c r="SMX18" s="6"/>
      <c r="SMY18" s="6"/>
      <c r="SNF18" s="6"/>
      <c r="SNG18" s="6"/>
      <c r="SNN18" s="6"/>
      <c r="SNO18" s="6"/>
      <c r="SNV18" s="6"/>
      <c r="SNW18" s="6"/>
      <c r="SOD18" s="6"/>
      <c r="SOE18" s="6"/>
      <c r="SOL18" s="6"/>
      <c r="SOM18" s="6"/>
      <c r="SOT18" s="6"/>
      <c r="SOU18" s="6"/>
      <c r="SPB18" s="6"/>
      <c r="SPC18" s="6"/>
      <c r="SPJ18" s="6"/>
      <c r="SPK18" s="6"/>
      <c r="SPR18" s="6"/>
      <c r="SPS18" s="6"/>
      <c r="SPZ18" s="6"/>
      <c r="SQA18" s="6"/>
      <c r="SQH18" s="6"/>
      <c r="SQI18" s="6"/>
      <c r="SQP18" s="6"/>
      <c r="SQQ18" s="6"/>
      <c r="SQX18" s="6"/>
      <c r="SQY18" s="6"/>
      <c r="SRF18" s="6"/>
      <c r="SRG18" s="6"/>
      <c r="SRN18" s="6"/>
      <c r="SRO18" s="6"/>
      <c r="SRV18" s="6"/>
      <c r="SRW18" s="6"/>
      <c r="SSD18" s="6"/>
      <c r="SSE18" s="6"/>
      <c r="SSL18" s="6"/>
      <c r="SSM18" s="6"/>
      <c r="SST18" s="6"/>
      <c r="SSU18" s="6"/>
      <c r="STB18" s="6"/>
      <c r="STC18" s="6"/>
      <c r="STJ18" s="6"/>
      <c r="STK18" s="6"/>
      <c r="STR18" s="6"/>
      <c r="STS18" s="6"/>
      <c r="STZ18" s="6"/>
      <c r="SUA18" s="6"/>
      <c r="SUH18" s="6"/>
      <c r="SUI18" s="6"/>
      <c r="SUP18" s="6"/>
      <c r="SUQ18" s="6"/>
      <c r="SUX18" s="6"/>
      <c r="SUY18" s="6"/>
      <c r="SVF18" s="6"/>
      <c r="SVG18" s="6"/>
      <c r="SVN18" s="6"/>
      <c r="SVO18" s="6"/>
      <c r="SVV18" s="6"/>
      <c r="SVW18" s="6"/>
      <c r="SWD18" s="6"/>
      <c r="SWE18" s="6"/>
      <c r="SWL18" s="6"/>
      <c r="SWM18" s="6"/>
      <c r="SWT18" s="6"/>
      <c r="SWU18" s="6"/>
      <c r="SXB18" s="6"/>
      <c r="SXC18" s="6"/>
      <c r="SXJ18" s="6"/>
      <c r="SXK18" s="6"/>
      <c r="SXR18" s="6"/>
      <c r="SXS18" s="6"/>
      <c r="SXZ18" s="6"/>
      <c r="SYA18" s="6"/>
      <c r="SYH18" s="6"/>
      <c r="SYI18" s="6"/>
      <c r="SYP18" s="6"/>
      <c r="SYQ18" s="6"/>
      <c r="SYX18" s="6"/>
      <c r="SYY18" s="6"/>
      <c r="SZF18" s="6"/>
      <c r="SZG18" s="6"/>
      <c r="SZN18" s="6"/>
      <c r="SZO18" s="6"/>
      <c r="SZV18" s="6"/>
      <c r="SZW18" s="6"/>
      <c r="TAD18" s="6"/>
      <c r="TAE18" s="6"/>
      <c r="TAL18" s="6"/>
      <c r="TAM18" s="6"/>
      <c r="TAT18" s="6"/>
      <c r="TAU18" s="6"/>
      <c r="TBB18" s="6"/>
      <c r="TBC18" s="6"/>
      <c r="TBJ18" s="6"/>
      <c r="TBK18" s="6"/>
      <c r="TBR18" s="6"/>
      <c r="TBS18" s="6"/>
      <c r="TBZ18" s="6"/>
      <c r="TCA18" s="6"/>
      <c r="TCH18" s="6"/>
      <c r="TCI18" s="6"/>
      <c r="TCP18" s="6"/>
      <c r="TCQ18" s="6"/>
      <c r="TCX18" s="6"/>
      <c r="TCY18" s="6"/>
      <c r="TDF18" s="6"/>
      <c r="TDG18" s="6"/>
      <c r="TDN18" s="6"/>
      <c r="TDO18" s="6"/>
      <c r="TDV18" s="6"/>
      <c r="TDW18" s="6"/>
      <c r="TED18" s="6"/>
      <c r="TEE18" s="6"/>
      <c r="TEL18" s="6"/>
      <c r="TEM18" s="6"/>
      <c r="TET18" s="6"/>
      <c r="TEU18" s="6"/>
      <c r="TFB18" s="6"/>
      <c r="TFC18" s="6"/>
      <c r="TFJ18" s="6"/>
      <c r="TFK18" s="6"/>
      <c r="TFR18" s="6"/>
      <c r="TFS18" s="6"/>
      <c r="TFZ18" s="6"/>
      <c r="TGA18" s="6"/>
      <c r="TGH18" s="6"/>
      <c r="TGI18" s="6"/>
      <c r="TGP18" s="6"/>
      <c r="TGQ18" s="6"/>
      <c r="TGX18" s="6"/>
      <c r="TGY18" s="6"/>
      <c r="THF18" s="6"/>
      <c r="THG18" s="6"/>
      <c r="THN18" s="6"/>
      <c r="THO18" s="6"/>
      <c r="THV18" s="6"/>
      <c r="THW18" s="6"/>
      <c r="TID18" s="6"/>
      <c r="TIE18" s="6"/>
      <c r="TIL18" s="6"/>
      <c r="TIM18" s="6"/>
      <c r="TIT18" s="6"/>
      <c r="TIU18" s="6"/>
      <c r="TJB18" s="6"/>
      <c r="TJC18" s="6"/>
      <c r="TJJ18" s="6"/>
      <c r="TJK18" s="6"/>
      <c r="TJR18" s="6"/>
      <c r="TJS18" s="6"/>
      <c r="TJZ18" s="6"/>
      <c r="TKA18" s="6"/>
      <c r="TKH18" s="6"/>
      <c r="TKI18" s="6"/>
      <c r="TKP18" s="6"/>
      <c r="TKQ18" s="6"/>
      <c r="TKX18" s="6"/>
      <c r="TKY18" s="6"/>
      <c r="TLF18" s="6"/>
      <c r="TLG18" s="6"/>
      <c r="TLN18" s="6"/>
      <c r="TLO18" s="6"/>
      <c r="TLV18" s="6"/>
      <c r="TLW18" s="6"/>
      <c r="TMD18" s="6"/>
      <c r="TME18" s="6"/>
      <c r="TML18" s="6"/>
      <c r="TMM18" s="6"/>
      <c r="TMT18" s="6"/>
      <c r="TMU18" s="6"/>
      <c r="TNB18" s="6"/>
      <c r="TNC18" s="6"/>
      <c r="TNJ18" s="6"/>
      <c r="TNK18" s="6"/>
      <c r="TNR18" s="6"/>
      <c r="TNS18" s="6"/>
      <c r="TNZ18" s="6"/>
      <c r="TOA18" s="6"/>
      <c r="TOH18" s="6"/>
      <c r="TOI18" s="6"/>
      <c r="TOP18" s="6"/>
      <c r="TOQ18" s="6"/>
      <c r="TOX18" s="6"/>
      <c r="TOY18" s="6"/>
      <c r="TPF18" s="6"/>
      <c r="TPG18" s="6"/>
      <c r="TPN18" s="6"/>
      <c r="TPO18" s="6"/>
      <c r="TPV18" s="6"/>
      <c r="TPW18" s="6"/>
      <c r="TQD18" s="6"/>
      <c r="TQE18" s="6"/>
      <c r="TQL18" s="6"/>
      <c r="TQM18" s="6"/>
      <c r="TQT18" s="6"/>
      <c r="TQU18" s="6"/>
      <c r="TRB18" s="6"/>
      <c r="TRC18" s="6"/>
      <c r="TRJ18" s="6"/>
      <c r="TRK18" s="6"/>
      <c r="TRR18" s="6"/>
      <c r="TRS18" s="6"/>
      <c r="TRZ18" s="6"/>
      <c r="TSA18" s="6"/>
      <c r="TSH18" s="6"/>
      <c r="TSI18" s="6"/>
      <c r="TSP18" s="6"/>
      <c r="TSQ18" s="6"/>
      <c r="TSX18" s="6"/>
      <c r="TSY18" s="6"/>
      <c r="TTF18" s="6"/>
      <c r="TTG18" s="6"/>
      <c r="TTN18" s="6"/>
      <c r="TTO18" s="6"/>
      <c r="TTV18" s="6"/>
      <c r="TTW18" s="6"/>
      <c r="TUD18" s="6"/>
      <c r="TUE18" s="6"/>
      <c r="TUL18" s="6"/>
      <c r="TUM18" s="6"/>
      <c r="TUT18" s="6"/>
      <c r="TUU18" s="6"/>
      <c r="TVB18" s="6"/>
      <c r="TVC18" s="6"/>
      <c r="TVJ18" s="6"/>
      <c r="TVK18" s="6"/>
      <c r="TVR18" s="6"/>
      <c r="TVS18" s="6"/>
      <c r="TVZ18" s="6"/>
      <c r="TWA18" s="6"/>
      <c r="TWH18" s="6"/>
      <c r="TWI18" s="6"/>
      <c r="TWP18" s="6"/>
      <c r="TWQ18" s="6"/>
      <c r="TWX18" s="6"/>
      <c r="TWY18" s="6"/>
      <c r="TXF18" s="6"/>
      <c r="TXG18" s="6"/>
      <c r="TXN18" s="6"/>
      <c r="TXO18" s="6"/>
      <c r="TXV18" s="6"/>
      <c r="TXW18" s="6"/>
      <c r="TYD18" s="6"/>
      <c r="TYE18" s="6"/>
      <c r="TYL18" s="6"/>
      <c r="TYM18" s="6"/>
      <c r="TYT18" s="6"/>
      <c r="TYU18" s="6"/>
      <c r="TZB18" s="6"/>
      <c r="TZC18" s="6"/>
      <c r="TZJ18" s="6"/>
      <c r="TZK18" s="6"/>
      <c r="TZR18" s="6"/>
      <c r="TZS18" s="6"/>
      <c r="TZZ18" s="6"/>
      <c r="UAA18" s="6"/>
      <c r="UAH18" s="6"/>
      <c r="UAI18" s="6"/>
      <c r="UAP18" s="6"/>
      <c r="UAQ18" s="6"/>
      <c r="UAX18" s="6"/>
      <c r="UAY18" s="6"/>
      <c r="UBF18" s="6"/>
      <c r="UBG18" s="6"/>
      <c r="UBN18" s="6"/>
      <c r="UBO18" s="6"/>
      <c r="UBV18" s="6"/>
      <c r="UBW18" s="6"/>
      <c r="UCD18" s="6"/>
      <c r="UCE18" s="6"/>
      <c r="UCL18" s="6"/>
      <c r="UCM18" s="6"/>
      <c r="UCT18" s="6"/>
      <c r="UCU18" s="6"/>
      <c r="UDB18" s="6"/>
      <c r="UDC18" s="6"/>
      <c r="UDJ18" s="6"/>
      <c r="UDK18" s="6"/>
      <c r="UDR18" s="6"/>
      <c r="UDS18" s="6"/>
      <c r="UDZ18" s="6"/>
      <c r="UEA18" s="6"/>
      <c r="UEH18" s="6"/>
      <c r="UEI18" s="6"/>
      <c r="UEP18" s="6"/>
      <c r="UEQ18" s="6"/>
      <c r="UEX18" s="6"/>
      <c r="UEY18" s="6"/>
      <c r="UFF18" s="6"/>
      <c r="UFG18" s="6"/>
      <c r="UFN18" s="6"/>
      <c r="UFO18" s="6"/>
      <c r="UFV18" s="6"/>
      <c r="UFW18" s="6"/>
      <c r="UGD18" s="6"/>
      <c r="UGE18" s="6"/>
      <c r="UGL18" s="6"/>
      <c r="UGM18" s="6"/>
      <c r="UGT18" s="6"/>
      <c r="UGU18" s="6"/>
      <c r="UHB18" s="6"/>
      <c r="UHC18" s="6"/>
      <c r="UHJ18" s="6"/>
      <c r="UHK18" s="6"/>
      <c r="UHR18" s="6"/>
      <c r="UHS18" s="6"/>
      <c r="UHZ18" s="6"/>
      <c r="UIA18" s="6"/>
      <c r="UIH18" s="6"/>
      <c r="UII18" s="6"/>
      <c r="UIP18" s="6"/>
      <c r="UIQ18" s="6"/>
      <c r="UIX18" s="6"/>
      <c r="UIY18" s="6"/>
      <c r="UJF18" s="6"/>
      <c r="UJG18" s="6"/>
      <c r="UJN18" s="6"/>
      <c r="UJO18" s="6"/>
      <c r="UJV18" s="6"/>
      <c r="UJW18" s="6"/>
      <c r="UKD18" s="6"/>
      <c r="UKE18" s="6"/>
      <c r="UKL18" s="6"/>
      <c r="UKM18" s="6"/>
      <c r="UKT18" s="6"/>
      <c r="UKU18" s="6"/>
      <c r="ULB18" s="6"/>
      <c r="ULC18" s="6"/>
      <c r="ULJ18" s="6"/>
      <c r="ULK18" s="6"/>
      <c r="ULR18" s="6"/>
      <c r="ULS18" s="6"/>
      <c r="ULZ18" s="6"/>
      <c r="UMA18" s="6"/>
      <c r="UMH18" s="6"/>
      <c r="UMI18" s="6"/>
      <c r="UMP18" s="6"/>
      <c r="UMQ18" s="6"/>
      <c r="UMX18" s="6"/>
      <c r="UMY18" s="6"/>
      <c r="UNF18" s="6"/>
      <c r="UNG18" s="6"/>
      <c r="UNN18" s="6"/>
      <c r="UNO18" s="6"/>
      <c r="UNV18" s="6"/>
      <c r="UNW18" s="6"/>
      <c r="UOD18" s="6"/>
      <c r="UOE18" s="6"/>
      <c r="UOL18" s="6"/>
      <c r="UOM18" s="6"/>
      <c r="UOT18" s="6"/>
      <c r="UOU18" s="6"/>
      <c r="UPB18" s="6"/>
      <c r="UPC18" s="6"/>
      <c r="UPJ18" s="6"/>
      <c r="UPK18" s="6"/>
      <c r="UPR18" s="6"/>
      <c r="UPS18" s="6"/>
      <c r="UPZ18" s="6"/>
      <c r="UQA18" s="6"/>
      <c r="UQH18" s="6"/>
      <c r="UQI18" s="6"/>
      <c r="UQP18" s="6"/>
      <c r="UQQ18" s="6"/>
      <c r="UQX18" s="6"/>
      <c r="UQY18" s="6"/>
      <c r="URF18" s="6"/>
      <c r="URG18" s="6"/>
      <c r="URN18" s="6"/>
      <c r="URO18" s="6"/>
      <c r="URV18" s="6"/>
      <c r="URW18" s="6"/>
      <c r="USD18" s="6"/>
      <c r="USE18" s="6"/>
      <c r="USL18" s="6"/>
      <c r="USM18" s="6"/>
      <c r="UST18" s="6"/>
      <c r="USU18" s="6"/>
      <c r="UTB18" s="6"/>
      <c r="UTC18" s="6"/>
      <c r="UTJ18" s="6"/>
      <c r="UTK18" s="6"/>
      <c r="UTR18" s="6"/>
      <c r="UTS18" s="6"/>
      <c r="UTZ18" s="6"/>
      <c r="UUA18" s="6"/>
      <c r="UUH18" s="6"/>
      <c r="UUI18" s="6"/>
      <c r="UUP18" s="6"/>
      <c r="UUQ18" s="6"/>
      <c r="UUX18" s="6"/>
      <c r="UUY18" s="6"/>
      <c r="UVF18" s="6"/>
      <c r="UVG18" s="6"/>
      <c r="UVN18" s="6"/>
      <c r="UVO18" s="6"/>
      <c r="UVV18" s="6"/>
      <c r="UVW18" s="6"/>
      <c r="UWD18" s="6"/>
      <c r="UWE18" s="6"/>
      <c r="UWL18" s="6"/>
      <c r="UWM18" s="6"/>
      <c r="UWT18" s="6"/>
      <c r="UWU18" s="6"/>
      <c r="UXB18" s="6"/>
      <c r="UXC18" s="6"/>
      <c r="UXJ18" s="6"/>
      <c r="UXK18" s="6"/>
      <c r="UXR18" s="6"/>
      <c r="UXS18" s="6"/>
      <c r="UXZ18" s="6"/>
      <c r="UYA18" s="6"/>
      <c r="UYH18" s="6"/>
      <c r="UYI18" s="6"/>
      <c r="UYP18" s="6"/>
      <c r="UYQ18" s="6"/>
      <c r="UYX18" s="6"/>
      <c r="UYY18" s="6"/>
      <c r="UZF18" s="6"/>
      <c r="UZG18" s="6"/>
      <c r="UZN18" s="6"/>
      <c r="UZO18" s="6"/>
      <c r="UZV18" s="6"/>
      <c r="UZW18" s="6"/>
      <c r="VAD18" s="6"/>
      <c r="VAE18" s="6"/>
      <c r="VAL18" s="6"/>
      <c r="VAM18" s="6"/>
      <c r="VAT18" s="6"/>
      <c r="VAU18" s="6"/>
      <c r="VBB18" s="6"/>
      <c r="VBC18" s="6"/>
      <c r="VBJ18" s="6"/>
      <c r="VBK18" s="6"/>
      <c r="VBR18" s="6"/>
      <c r="VBS18" s="6"/>
      <c r="VBZ18" s="6"/>
      <c r="VCA18" s="6"/>
      <c r="VCH18" s="6"/>
      <c r="VCI18" s="6"/>
      <c r="VCP18" s="6"/>
      <c r="VCQ18" s="6"/>
      <c r="VCX18" s="6"/>
      <c r="VCY18" s="6"/>
      <c r="VDF18" s="6"/>
      <c r="VDG18" s="6"/>
      <c r="VDN18" s="6"/>
      <c r="VDO18" s="6"/>
      <c r="VDV18" s="6"/>
      <c r="VDW18" s="6"/>
      <c r="VED18" s="6"/>
      <c r="VEE18" s="6"/>
      <c r="VEL18" s="6"/>
      <c r="VEM18" s="6"/>
      <c r="VET18" s="6"/>
      <c r="VEU18" s="6"/>
      <c r="VFB18" s="6"/>
      <c r="VFC18" s="6"/>
      <c r="VFJ18" s="6"/>
      <c r="VFK18" s="6"/>
      <c r="VFR18" s="6"/>
      <c r="VFS18" s="6"/>
      <c r="VFZ18" s="6"/>
      <c r="VGA18" s="6"/>
      <c r="VGH18" s="6"/>
      <c r="VGI18" s="6"/>
      <c r="VGP18" s="6"/>
      <c r="VGQ18" s="6"/>
      <c r="VGX18" s="6"/>
      <c r="VGY18" s="6"/>
      <c r="VHF18" s="6"/>
      <c r="VHG18" s="6"/>
      <c r="VHN18" s="6"/>
      <c r="VHO18" s="6"/>
      <c r="VHV18" s="6"/>
      <c r="VHW18" s="6"/>
      <c r="VID18" s="6"/>
      <c r="VIE18" s="6"/>
      <c r="VIL18" s="6"/>
      <c r="VIM18" s="6"/>
      <c r="VIT18" s="6"/>
      <c r="VIU18" s="6"/>
      <c r="VJB18" s="6"/>
      <c r="VJC18" s="6"/>
      <c r="VJJ18" s="6"/>
      <c r="VJK18" s="6"/>
      <c r="VJR18" s="6"/>
      <c r="VJS18" s="6"/>
      <c r="VJZ18" s="6"/>
      <c r="VKA18" s="6"/>
      <c r="VKH18" s="6"/>
      <c r="VKI18" s="6"/>
      <c r="VKP18" s="6"/>
      <c r="VKQ18" s="6"/>
      <c r="VKX18" s="6"/>
      <c r="VKY18" s="6"/>
      <c r="VLF18" s="6"/>
      <c r="VLG18" s="6"/>
      <c r="VLN18" s="6"/>
      <c r="VLO18" s="6"/>
      <c r="VLV18" s="6"/>
      <c r="VLW18" s="6"/>
      <c r="VMD18" s="6"/>
      <c r="VME18" s="6"/>
      <c r="VML18" s="6"/>
      <c r="VMM18" s="6"/>
      <c r="VMT18" s="6"/>
      <c r="VMU18" s="6"/>
      <c r="VNB18" s="6"/>
      <c r="VNC18" s="6"/>
      <c r="VNJ18" s="6"/>
      <c r="VNK18" s="6"/>
      <c r="VNR18" s="6"/>
      <c r="VNS18" s="6"/>
      <c r="VNZ18" s="6"/>
      <c r="VOA18" s="6"/>
      <c r="VOH18" s="6"/>
      <c r="VOI18" s="6"/>
      <c r="VOP18" s="6"/>
      <c r="VOQ18" s="6"/>
      <c r="VOX18" s="6"/>
      <c r="VOY18" s="6"/>
      <c r="VPF18" s="6"/>
      <c r="VPG18" s="6"/>
      <c r="VPN18" s="6"/>
      <c r="VPO18" s="6"/>
      <c r="VPV18" s="6"/>
      <c r="VPW18" s="6"/>
      <c r="VQD18" s="6"/>
      <c r="VQE18" s="6"/>
      <c r="VQL18" s="6"/>
      <c r="VQM18" s="6"/>
      <c r="VQT18" s="6"/>
      <c r="VQU18" s="6"/>
      <c r="VRB18" s="6"/>
      <c r="VRC18" s="6"/>
      <c r="VRJ18" s="6"/>
      <c r="VRK18" s="6"/>
      <c r="VRR18" s="6"/>
      <c r="VRS18" s="6"/>
      <c r="VRZ18" s="6"/>
      <c r="VSA18" s="6"/>
      <c r="VSH18" s="6"/>
      <c r="VSI18" s="6"/>
      <c r="VSP18" s="6"/>
      <c r="VSQ18" s="6"/>
      <c r="VSX18" s="6"/>
      <c r="VSY18" s="6"/>
      <c r="VTF18" s="6"/>
      <c r="VTG18" s="6"/>
      <c r="VTN18" s="6"/>
      <c r="VTO18" s="6"/>
      <c r="VTV18" s="6"/>
      <c r="VTW18" s="6"/>
      <c r="VUD18" s="6"/>
      <c r="VUE18" s="6"/>
      <c r="VUL18" s="6"/>
      <c r="VUM18" s="6"/>
      <c r="VUT18" s="6"/>
      <c r="VUU18" s="6"/>
      <c r="VVB18" s="6"/>
      <c r="VVC18" s="6"/>
      <c r="VVJ18" s="6"/>
      <c r="VVK18" s="6"/>
      <c r="VVR18" s="6"/>
      <c r="VVS18" s="6"/>
      <c r="VVZ18" s="6"/>
      <c r="VWA18" s="6"/>
      <c r="VWH18" s="6"/>
      <c r="VWI18" s="6"/>
      <c r="VWP18" s="6"/>
      <c r="VWQ18" s="6"/>
      <c r="VWX18" s="6"/>
      <c r="VWY18" s="6"/>
      <c r="VXF18" s="6"/>
      <c r="VXG18" s="6"/>
      <c r="VXN18" s="6"/>
      <c r="VXO18" s="6"/>
      <c r="VXV18" s="6"/>
      <c r="VXW18" s="6"/>
      <c r="VYD18" s="6"/>
      <c r="VYE18" s="6"/>
      <c r="VYL18" s="6"/>
      <c r="VYM18" s="6"/>
      <c r="VYT18" s="6"/>
      <c r="VYU18" s="6"/>
      <c r="VZB18" s="6"/>
      <c r="VZC18" s="6"/>
      <c r="VZJ18" s="6"/>
      <c r="VZK18" s="6"/>
      <c r="VZR18" s="6"/>
      <c r="VZS18" s="6"/>
      <c r="VZZ18" s="6"/>
      <c r="WAA18" s="6"/>
      <c r="WAH18" s="6"/>
      <c r="WAI18" s="6"/>
      <c r="WAP18" s="6"/>
      <c r="WAQ18" s="6"/>
      <c r="WAX18" s="6"/>
      <c r="WAY18" s="6"/>
      <c r="WBF18" s="6"/>
      <c r="WBG18" s="6"/>
      <c r="WBN18" s="6"/>
      <c r="WBO18" s="6"/>
      <c r="WBV18" s="6"/>
      <c r="WBW18" s="6"/>
      <c r="WCD18" s="6"/>
      <c r="WCE18" s="6"/>
      <c r="WCL18" s="6"/>
      <c r="WCM18" s="6"/>
      <c r="WCT18" s="6"/>
      <c r="WCU18" s="6"/>
      <c r="WDB18" s="6"/>
      <c r="WDC18" s="6"/>
      <c r="WDJ18" s="6"/>
      <c r="WDK18" s="6"/>
      <c r="WDR18" s="6"/>
      <c r="WDS18" s="6"/>
      <c r="WDZ18" s="6"/>
      <c r="WEA18" s="6"/>
      <c r="WEH18" s="6"/>
      <c r="WEI18" s="6"/>
      <c r="WEP18" s="6"/>
      <c r="WEQ18" s="6"/>
      <c r="WEX18" s="6"/>
      <c r="WEY18" s="6"/>
      <c r="WFF18" s="6"/>
      <c r="WFG18" s="6"/>
      <c r="WFN18" s="6"/>
      <c r="WFO18" s="6"/>
      <c r="WFV18" s="6"/>
      <c r="WFW18" s="6"/>
      <c r="WGD18" s="6"/>
      <c r="WGE18" s="6"/>
      <c r="WGL18" s="6"/>
      <c r="WGM18" s="6"/>
      <c r="WGT18" s="6"/>
      <c r="WGU18" s="6"/>
      <c r="WHB18" s="6"/>
      <c r="WHC18" s="6"/>
      <c r="WHJ18" s="6"/>
      <c r="WHK18" s="6"/>
      <c r="WHR18" s="6"/>
      <c r="WHS18" s="6"/>
      <c r="WHZ18" s="6"/>
      <c r="WIA18" s="6"/>
      <c r="WIH18" s="6"/>
      <c r="WII18" s="6"/>
      <c r="WIP18" s="6"/>
      <c r="WIQ18" s="6"/>
      <c r="WIX18" s="6"/>
      <c r="WIY18" s="6"/>
      <c r="WJF18" s="6"/>
      <c r="WJG18" s="6"/>
      <c r="WJN18" s="6"/>
      <c r="WJO18" s="6"/>
      <c r="WJV18" s="6"/>
      <c r="WJW18" s="6"/>
      <c r="WKD18" s="6"/>
      <c r="WKE18" s="6"/>
      <c r="WKL18" s="6"/>
      <c r="WKM18" s="6"/>
      <c r="WKT18" s="6"/>
      <c r="WKU18" s="6"/>
      <c r="WLB18" s="6"/>
      <c r="WLC18" s="6"/>
      <c r="WLJ18" s="6"/>
      <c r="WLK18" s="6"/>
      <c r="WLR18" s="6"/>
      <c r="WLS18" s="6"/>
      <c r="WLZ18" s="6"/>
      <c r="WMA18" s="6"/>
      <c r="WMH18" s="6"/>
      <c r="WMI18" s="6"/>
      <c r="WMP18" s="6"/>
      <c r="WMQ18" s="6"/>
      <c r="WMX18" s="6"/>
      <c r="WMY18" s="6"/>
      <c r="WNF18" s="6"/>
      <c r="WNG18" s="6"/>
      <c r="WNN18" s="6"/>
      <c r="WNO18" s="6"/>
      <c r="WNV18" s="6"/>
      <c r="WNW18" s="6"/>
      <c r="WOD18" s="6"/>
      <c r="WOE18" s="6"/>
      <c r="WOL18" s="6"/>
      <c r="WOM18" s="6"/>
      <c r="WOT18" s="6"/>
      <c r="WOU18" s="6"/>
      <c r="WPB18" s="6"/>
      <c r="WPC18" s="6"/>
      <c r="WPJ18" s="6"/>
      <c r="WPK18" s="6"/>
      <c r="WPR18" s="6"/>
      <c r="WPS18" s="6"/>
      <c r="WPZ18" s="6"/>
      <c r="WQA18" s="6"/>
      <c r="WQH18" s="6"/>
      <c r="WQI18" s="6"/>
      <c r="WQP18" s="6"/>
      <c r="WQQ18" s="6"/>
      <c r="WQX18" s="6"/>
      <c r="WQY18" s="6"/>
      <c r="WRF18" s="6"/>
      <c r="WRG18" s="6"/>
      <c r="WRN18" s="6"/>
      <c r="WRO18" s="6"/>
      <c r="WRV18" s="6"/>
      <c r="WRW18" s="6"/>
      <c r="WSD18" s="6"/>
      <c r="WSE18" s="6"/>
      <c r="WSL18" s="6"/>
      <c r="WSM18" s="6"/>
      <c r="WST18" s="6"/>
      <c r="WSU18" s="6"/>
      <c r="WTB18" s="6"/>
      <c r="WTC18" s="6"/>
      <c r="WTJ18" s="6"/>
      <c r="WTK18" s="6"/>
      <c r="WTR18" s="6"/>
      <c r="WTS18" s="6"/>
      <c r="WTZ18" s="6"/>
      <c r="WUA18" s="6"/>
      <c r="WUH18" s="6"/>
      <c r="WUI18" s="6"/>
      <c r="WUP18" s="6"/>
      <c r="WUQ18" s="6"/>
      <c r="WUX18" s="6"/>
      <c r="WUY18" s="6"/>
      <c r="WVF18" s="6"/>
      <c r="WVG18" s="6"/>
      <c r="WVN18" s="6"/>
      <c r="WVO18" s="6"/>
      <c r="WVV18" s="6"/>
      <c r="WVW18" s="6"/>
      <c r="WWD18" s="6"/>
      <c r="WWE18" s="6"/>
      <c r="WWL18" s="6"/>
      <c r="WWM18" s="6"/>
      <c r="WWT18" s="6"/>
      <c r="WWU18" s="6"/>
      <c r="WXB18" s="6"/>
      <c r="WXC18" s="6"/>
      <c r="WXJ18" s="6"/>
      <c r="WXK18" s="6"/>
      <c r="WXR18" s="6"/>
      <c r="WXS18" s="6"/>
      <c r="WXZ18" s="6"/>
      <c r="WYA18" s="6"/>
      <c r="WYH18" s="6"/>
      <c r="WYI18" s="6"/>
      <c r="WYP18" s="6"/>
      <c r="WYQ18" s="6"/>
      <c r="WYX18" s="6"/>
      <c r="WYY18" s="6"/>
      <c r="WZF18" s="6"/>
      <c r="WZG18" s="6"/>
      <c r="WZN18" s="6"/>
      <c r="WZO18" s="6"/>
      <c r="WZV18" s="6"/>
      <c r="WZW18" s="6"/>
      <c r="XAD18" s="6"/>
      <c r="XAE18" s="6"/>
      <c r="XAL18" s="6"/>
      <c r="XAM18" s="6"/>
      <c r="XAT18" s="6"/>
      <c r="XAU18" s="6"/>
      <c r="XBB18" s="6"/>
      <c r="XBC18" s="6"/>
      <c r="XBJ18" s="6"/>
      <c r="XBK18" s="6"/>
      <c r="XBR18" s="6"/>
      <c r="XBS18" s="6"/>
      <c r="XBZ18" s="6"/>
      <c r="XCA18" s="6"/>
      <c r="XCH18" s="6"/>
      <c r="XCI18" s="6"/>
      <c r="XCP18" s="6"/>
      <c r="XCQ18" s="6"/>
      <c r="XCX18" s="6"/>
      <c r="XCY18" s="6"/>
      <c r="XDF18" s="6"/>
      <c r="XDG18" s="6"/>
      <c r="XDN18" s="6"/>
      <c r="XDO18" s="6"/>
      <c r="XDV18" s="6"/>
      <c r="XDW18" s="6"/>
      <c r="XED18" s="6"/>
      <c r="XEE18" s="6"/>
      <c r="XEL18" s="6"/>
      <c r="XEM18" s="6"/>
      <c r="XET18" s="6"/>
      <c r="XEU18" s="6"/>
      <c r="XFB18" s="6"/>
      <c r="XFC18" s="6"/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1482</v>
      </c>
      <c r="C19" s="14">
        <v>60154095895</v>
      </c>
      <c r="D19" t="s">
        <v>1480</v>
      </c>
      <c r="E19" t="s">
        <v>1483</v>
      </c>
      <c r="F19">
        <v>1</v>
      </c>
      <c r="G19" s="6">
        <v>1.27</v>
      </c>
      <c r="H19" s="6">
        <f t="shared" si="1"/>
        <v>1.27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279</v>
      </c>
      <c r="C20" s="14" t="s">
        <v>1484</v>
      </c>
      <c r="D20" t="s">
        <v>128</v>
      </c>
      <c r="E20" t="s">
        <v>288</v>
      </c>
      <c r="F20">
        <v>2</v>
      </c>
      <c r="G20" s="6">
        <v>3.97</v>
      </c>
      <c r="H20" s="6">
        <f t="shared" si="1"/>
        <v>7.94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800</v>
      </c>
      <c r="C21" s="14">
        <v>83900006365</v>
      </c>
      <c r="D21" t="s">
        <v>442</v>
      </c>
      <c r="E21" t="s">
        <v>286</v>
      </c>
      <c r="F21">
        <v>2</v>
      </c>
      <c r="G21" s="6">
        <f xml:space="preserve"> 1.47 + 0.05 + 0.1</f>
        <v>1.62</v>
      </c>
      <c r="H21" s="6">
        <f t="shared" si="1"/>
        <v>3.24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1485</v>
      </c>
      <c r="C22" s="14" t="s">
        <v>1486</v>
      </c>
      <c r="D22" t="s">
        <v>128</v>
      </c>
      <c r="E22" t="s">
        <v>286</v>
      </c>
      <c r="F22">
        <v>1</v>
      </c>
      <c r="G22" s="6">
        <f xml:space="preserve"> 2.27 + 0.05 + 0.1</f>
        <v>2.42</v>
      </c>
      <c r="H22" s="6">
        <f t="shared" si="1"/>
        <v>2.42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1487</v>
      </c>
      <c r="C23" s="14">
        <v>66721007841</v>
      </c>
      <c r="D23" t="s">
        <v>781</v>
      </c>
      <c r="E23" t="s">
        <v>292</v>
      </c>
      <c r="F23">
        <v>1</v>
      </c>
      <c r="G23" s="6">
        <v>3.77</v>
      </c>
      <c r="H23" s="6">
        <f t="shared" si="1"/>
        <v>3.77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601</v>
      </c>
      <c r="C24" s="14">
        <v>67800005741</v>
      </c>
      <c r="D24" t="s">
        <v>602</v>
      </c>
      <c r="E24" t="s">
        <v>384</v>
      </c>
      <c r="F24">
        <v>1</v>
      </c>
      <c r="G24" s="6">
        <v>7.37</v>
      </c>
      <c r="H24" s="6">
        <f t="shared" si="1"/>
        <v>7.37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474</v>
      </c>
      <c r="C25" s="14" t="s">
        <v>1488</v>
      </c>
      <c r="D25" t="s">
        <v>1242</v>
      </c>
      <c r="E25" t="s">
        <v>383</v>
      </c>
      <c r="F25">
        <v>1</v>
      </c>
      <c r="G25" s="6">
        <f xml:space="preserve"> 4.74 + 0.05 + 0.25</f>
        <v>5.04</v>
      </c>
      <c r="H25" s="6">
        <f t="shared" si="1"/>
        <v>5.04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197</v>
      </c>
      <c r="D26" t="s">
        <v>24</v>
      </c>
      <c r="E26" t="s">
        <v>12</v>
      </c>
      <c r="F26">
        <v>5</v>
      </c>
      <c r="G26" s="6">
        <v>0.05</v>
      </c>
      <c r="H26" s="6">
        <f t="shared" si="1"/>
        <v>0.25</v>
      </c>
      <c r="I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23</v>
      </c>
      <c r="D27" t="s">
        <v>12</v>
      </c>
      <c r="E27" t="s">
        <v>12</v>
      </c>
      <c r="F27" s="5">
        <v>0.05</v>
      </c>
      <c r="G27" s="6" t="s">
        <v>12</v>
      </c>
      <c r="H27" s="6">
        <v>0.61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19</v>
      </c>
      <c r="D28" t="s">
        <v>12</v>
      </c>
      <c r="E28" t="s">
        <v>12</v>
      </c>
      <c r="F28" s="5">
        <v>0.06</v>
      </c>
      <c r="G28" s="6" t="s">
        <v>12</v>
      </c>
      <c r="H28" s="6">
        <v>0.73</v>
      </c>
      <c r="I28" t="s">
        <v>14</v>
      </c>
    </row>
    <row r="29" spans="1:1023 1030:2047 2054:3071 3078:4095 4102:5119 5126:6143 6150:7167 7174:8191 8198:9215 9222:10239 10246:11263 11270:12287 12294:13311 13318:14335 14342:15359 15366:16383">
      <c r="H29" s="10">
        <f>SUM(H2:H28)</f>
        <v>109.59799999999998</v>
      </c>
      <c r="I29" s="28"/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1373</v>
      </c>
      <c r="C31" s="14" t="s">
        <v>1489</v>
      </c>
      <c r="D31" t="s">
        <v>1374</v>
      </c>
      <c r="E31" t="s">
        <v>1375</v>
      </c>
      <c r="F31">
        <v>1</v>
      </c>
      <c r="G31" s="6">
        <v>8.77</v>
      </c>
      <c r="H31" s="6">
        <f>G31*F31</f>
        <v>8.77</v>
      </c>
      <c r="I31" t="s">
        <v>14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464</v>
      </c>
      <c r="C32" s="14">
        <v>4072</v>
      </c>
      <c r="D32" t="s">
        <v>12</v>
      </c>
      <c r="E32" t="s">
        <v>1490</v>
      </c>
      <c r="F32">
        <v>2.0950000000000002</v>
      </c>
      <c r="G32" s="6">
        <v>2.14</v>
      </c>
      <c r="H32" s="6">
        <f>G32*F32</f>
        <v>4.4833000000000007</v>
      </c>
      <c r="I32" t="s">
        <v>14</v>
      </c>
    </row>
    <row r="33" spans="1:9">
      <c r="A33" t="s">
        <v>24</v>
      </c>
      <c r="B33" t="s">
        <v>197</v>
      </c>
      <c r="D33" t="s">
        <v>24</v>
      </c>
      <c r="E33" t="s">
        <v>12</v>
      </c>
      <c r="F33">
        <v>1</v>
      </c>
      <c r="G33" s="6">
        <v>0.05</v>
      </c>
      <c r="H33" s="6">
        <f>G33*F33</f>
        <v>0.05</v>
      </c>
      <c r="I33" t="s">
        <v>14</v>
      </c>
    </row>
    <row r="34" spans="1:9">
      <c r="H34" s="10">
        <f>SUM(H31:H33)</f>
        <v>13.3033</v>
      </c>
    </row>
    <row r="36" spans="1:9">
      <c r="H36" s="7">
        <f xml:space="preserve"> H29 + H34</f>
        <v>122.90129999999999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6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1113</v>
      </c>
      <c r="B2" t="s">
        <v>450</v>
      </c>
      <c r="C2" s="11">
        <v>603084494590</v>
      </c>
      <c r="D2" t="s">
        <v>453</v>
      </c>
      <c r="E2" t="s">
        <v>452</v>
      </c>
      <c r="F2">
        <v>2</v>
      </c>
      <c r="G2" s="6">
        <v>2.99</v>
      </c>
      <c r="H2" s="6">
        <f>G2*F2</f>
        <v>5.98</v>
      </c>
      <c r="I2" t="s">
        <v>14</v>
      </c>
    </row>
    <row r="3" spans="1:10">
      <c r="A3" t="s">
        <v>1113</v>
      </c>
      <c r="B3" t="s">
        <v>651</v>
      </c>
      <c r="C3" s="11">
        <v>40500120020</v>
      </c>
      <c r="D3" t="s">
        <v>1491</v>
      </c>
      <c r="E3" t="s">
        <v>493</v>
      </c>
      <c r="F3">
        <v>1</v>
      </c>
      <c r="G3" s="6">
        <v>6.99</v>
      </c>
      <c r="H3" s="6">
        <f>G3*F3</f>
        <v>6.99</v>
      </c>
      <c r="I3" t="s">
        <v>14</v>
      </c>
    </row>
    <row r="4" spans="1:10">
      <c r="A4" t="s">
        <v>1113</v>
      </c>
      <c r="B4" t="s">
        <v>23</v>
      </c>
      <c r="C4" s="11"/>
      <c r="D4" t="s">
        <v>12</v>
      </c>
      <c r="E4" t="s">
        <v>12</v>
      </c>
      <c r="F4" s="5">
        <v>0.05</v>
      </c>
      <c r="G4" s="6" t="s">
        <v>12</v>
      </c>
      <c r="H4" s="6">
        <v>0.3</v>
      </c>
      <c r="I4" t="s">
        <v>14</v>
      </c>
    </row>
    <row r="5" spans="1:10">
      <c r="A5" t="s">
        <v>1113</v>
      </c>
      <c r="B5" t="s">
        <v>19</v>
      </c>
      <c r="C5" s="11"/>
      <c r="D5" t="s">
        <v>12</v>
      </c>
      <c r="E5" t="s">
        <v>12</v>
      </c>
      <c r="F5" s="5">
        <v>0.06</v>
      </c>
      <c r="G5" s="6" t="s">
        <v>12</v>
      </c>
      <c r="H5" s="6">
        <v>0.36</v>
      </c>
      <c r="I5" t="s">
        <v>14</v>
      </c>
    </row>
    <row r="6" spans="1:10">
      <c r="H6" s="10">
        <f>SUM(H2:H5)</f>
        <v>13.63</v>
      </c>
      <c r="I6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1492</v>
      </c>
      <c r="F2">
        <v>42.119</v>
      </c>
      <c r="G2" s="6">
        <v>0.96899999999999997</v>
      </c>
      <c r="H2" s="6">
        <f>G2*F2</f>
        <v>40.813310999999999</v>
      </c>
      <c r="I2" t="s">
        <v>14</v>
      </c>
    </row>
    <row r="3" spans="1:10">
      <c r="H3" s="10">
        <f xml:space="preserve"> H2</f>
        <v>40.813310999999999</v>
      </c>
      <c r="I3" s="28"/>
    </row>
    <row r="4" spans="1:10">
      <c r="H4" s="10"/>
      <c r="I4" s="28"/>
    </row>
    <row r="5" spans="1:10">
      <c r="A5" t="s">
        <v>675</v>
      </c>
      <c r="B5" t="s">
        <v>1452</v>
      </c>
      <c r="C5" s="11">
        <v>845541087482</v>
      </c>
      <c r="D5" t="s">
        <v>1453</v>
      </c>
      <c r="E5" t="s">
        <v>1454</v>
      </c>
      <c r="F5">
        <v>2</v>
      </c>
      <c r="G5">
        <v>19.989999999999998</v>
      </c>
      <c r="H5" s="6">
        <f>G5*F5</f>
        <v>39.979999999999997</v>
      </c>
      <c r="I5" t="s">
        <v>14</v>
      </c>
    </row>
    <row r="6" spans="1:10">
      <c r="A6" t="s">
        <v>675</v>
      </c>
      <c r="B6" t="s">
        <v>23</v>
      </c>
      <c r="C6" s="11"/>
      <c r="D6" t="s">
        <v>12</v>
      </c>
      <c r="E6" t="s">
        <v>12</v>
      </c>
      <c r="F6" s="5">
        <v>0.05</v>
      </c>
      <c r="G6" s="6" t="s">
        <v>12</v>
      </c>
      <c r="H6" s="6">
        <v>2</v>
      </c>
      <c r="I6" t="s">
        <v>14</v>
      </c>
    </row>
    <row r="7" spans="1:10">
      <c r="A7" t="s">
        <v>675</v>
      </c>
      <c r="B7" t="s">
        <v>19</v>
      </c>
      <c r="C7" s="11"/>
      <c r="D7" t="s">
        <v>12</v>
      </c>
      <c r="E7" t="s">
        <v>12</v>
      </c>
      <c r="F7" s="5">
        <v>0.06</v>
      </c>
      <c r="G7" s="6" t="s">
        <v>12</v>
      </c>
      <c r="H7" s="6">
        <v>2.4</v>
      </c>
      <c r="I7" t="s">
        <v>14</v>
      </c>
    </row>
    <row r="8" spans="1:10">
      <c r="H8" s="10">
        <f>SUM(H5:H7)</f>
        <v>44.379999999999995</v>
      </c>
      <c r="I8" s="28"/>
    </row>
    <row r="10" spans="1:10">
      <c r="H10" s="7">
        <f xml:space="preserve"> H3 + H8</f>
        <v>85.193310999999994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4"/>
  <sheetViews>
    <sheetView workbookViewId="0">
      <pane ySplit="1" topLeftCell="A3" activePane="bottomLeft" state="frozen"/>
      <selection pane="bottomLeft" activeCell="A5" sqref="A5:XFD5"/>
    </sheetView>
  </sheetViews>
  <sheetFormatPr defaultRowHeight="15"/>
  <cols>
    <col min="1" max="1" width="14.7109375" bestFit="1" customWidth="1"/>
    <col min="2" max="2" width="19.140625" bestFit="1" customWidth="1"/>
    <col min="3" max="3" width="13.140625" bestFit="1" customWidth="1"/>
    <col min="4" max="4" width="9.28515625" bestFit="1" customWidth="1"/>
    <col min="5" max="5" width="8.710937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821</v>
      </c>
      <c r="C2" s="11">
        <v>64420355013</v>
      </c>
      <c r="D2" t="s">
        <v>802</v>
      </c>
      <c r="E2" t="s">
        <v>384</v>
      </c>
      <c r="F2">
        <v>4</v>
      </c>
      <c r="G2" s="6">
        <f xml:space="preserve"> 4.97 + 0.05 + 0.25</f>
        <v>5.27</v>
      </c>
      <c r="H2" s="6">
        <f>G2*F2</f>
        <v>21.08</v>
      </c>
      <c r="I2" t="s">
        <v>14</v>
      </c>
    </row>
    <row r="3" spans="1:10">
      <c r="A3" t="s">
        <v>24</v>
      </c>
      <c r="B3" t="s">
        <v>474</v>
      </c>
      <c r="C3" s="11">
        <v>821954078101</v>
      </c>
      <c r="D3" t="s">
        <v>1242</v>
      </c>
      <c r="E3" t="s">
        <v>383</v>
      </c>
      <c r="F3">
        <v>1</v>
      </c>
      <c r="G3" s="6">
        <f xml:space="preserve"> 4.74 + 0.05 + 0.25</f>
        <v>5.04</v>
      </c>
      <c r="H3" s="6">
        <f>G3*F3</f>
        <v>5.04</v>
      </c>
      <c r="I3" t="s">
        <v>14</v>
      </c>
    </row>
    <row r="4" spans="1:10">
      <c r="A4" t="s">
        <v>24</v>
      </c>
      <c r="B4" t="s">
        <v>1476</v>
      </c>
      <c r="C4" s="11">
        <v>628915000566</v>
      </c>
      <c r="D4" t="s">
        <v>456</v>
      </c>
      <c r="E4" t="s">
        <v>1493</v>
      </c>
      <c r="F4">
        <v>1</v>
      </c>
      <c r="G4" s="6">
        <f xml:space="preserve"> 3.97 + 0.08 + 0.25</f>
        <v>4.3</v>
      </c>
      <c r="H4" s="6">
        <f>G4*F4</f>
        <v>4.3</v>
      </c>
      <c r="I4" t="s">
        <v>14</v>
      </c>
    </row>
    <row r="5" spans="1:10">
      <c r="A5" t="s">
        <v>24</v>
      </c>
      <c r="B5" t="s">
        <v>476</v>
      </c>
      <c r="C5" s="11">
        <v>68721003625</v>
      </c>
      <c r="D5" t="s">
        <v>477</v>
      </c>
      <c r="E5" t="s">
        <v>478</v>
      </c>
      <c r="F5">
        <v>1</v>
      </c>
      <c r="G5" s="6">
        <v>2.97</v>
      </c>
      <c r="H5" s="6">
        <f>G5*F5</f>
        <v>2.97</v>
      </c>
      <c r="I5" t="s">
        <v>14</v>
      </c>
    </row>
    <row r="6" spans="1:10">
      <c r="A6" t="s">
        <v>24</v>
      </c>
      <c r="B6" t="s">
        <v>197</v>
      </c>
      <c r="D6" t="s">
        <v>24</v>
      </c>
      <c r="E6" t="s">
        <v>12</v>
      </c>
      <c r="F6">
        <v>2</v>
      </c>
      <c r="G6" s="6">
        <v>0.05</v>
      </c>
      <c r="H6" s="6">
        <f>G6*F6</f>
        <v>0.1</v>
      </c>
      <c r="I6" t="s">
        <v>14</v>
      </c>
    </row>
    <row r="7" spans="1:10">
      <c r="A7" t="s">
        <v>24</v>
      </c>
      <c r="B7" t="s">
        <v>23</v>
      </c>
      <c r="C7" s="11"/>
      <c r="D7" t="s">
        <v>12</v>
      </c>
      <c r="E7" t="s">
        <v>12</v>
      </c>
      <c r="F7" s="5">
        <v>0.05</v>
      </c>
      <c r="G7" s="6" t="s">
        <v>12</v>
      </c>
      <c r="H7" s="6">
        <v>0.01</v>
      </c>
      <c r="I7" t="s">
        <v>14</v>
      </c>
    </row>
    <row r="8" spans="1:10">
      <c r="A8" t="s">
        <v>24</v>
      </c>
      <c r="B8" t="s">
        <v>19</v>
      </c>
      <c r="C8" s="11"/>
      <c r="D8" t="s">
        <v>12</v>
      </c>
      <c r="E8" t="s">
        <v>12</v>
      </c>
      <c r="F8" s="5">
        <v>0.06</v>
      </c>
      <c r="G8" s="6" t="s">
        <v>12</v>
      </c>
      <c r="H8" s="6">
        <v>0.01</v>
      </c>
      <c r="I8" t="s">
        <v>14</v>
      </c>
    </row>
    <row r="9" spans="1:10">
      <c r="H9" s="10">
        <f>SUM(H2:H8)</f>
        <v>33.51</v>
      </c>
      <c r="I9" s="28"/>
    </row>
    <row r="11" spans="1:10">
      <c r="A11" t="s">
        <v>1204</v>
      </c>
      <c r="B11" t="s">
        <v>1205</v>
      </c>
      <c r="C11" s="11">
        <v>114192</v>
      </c>
      <c r="D11" t="s">
        <v>1204</v>
      </c>
      <c r="E11" t="s">
        <v>1206</v>
      </c>
      <c r="F11">
        <v>1</v>
      </c>
      <c r="G11" s="6">
        <v>5</v>
      </c>
      <c r="H11" s="6">
        <f>G11*F11</f>
        <v>5</v>
      </c>
      <c r="I11" t="s">
        <v>14</v>
      </c>
    </row>
    <row r="12" spans="1:10">
      <c r="H12" s="10">
        <f xml:space="preserve"> H11</f>
        <v>5</v>
      </c>
      <c r="I12" s="28"/>
    </row>
    <row r="14" spans="1:10">
      <c r="H14" s="7">
        <f xml:space="preserve"> H9 + H12</f>
        <v>38.51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79"/>
  <sheetViews>
    <sheetView workbookViewId="0">
      <pane ySplit="1" topLeftCell="A20" activePane="bottomLeft" state="frozen"/>
      <selection pane="bottomLeft" activeCell="A42" sqref="A42:XFD42"/>
    </sheetView>
  </sheetViews>
  <sheetFormatPr defaultRowHeight="15"/>
  <cols>
    <col min="1" max="1" width="14.7109375" bestFit="1" customWidth="1"/>
    <col min="2" max="2" width="32.140625" bestFit="1" customWidth="1"/>
    <col min="3" max="3" width="13.140625" bestFit="1" customWidth="1"/>
    <col min="4" max="4" width="16" bestFit="1" customWidth="1"/>
    <col min="5" max="5" width="11.7109375" bestFit="1" customWidth="1"/>
    <col min="6" max="6" width="6" bestFit="1" customWidth="1"/>
    <col min="7" max="7" width="6.42578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210</v>
      </c>
      <c r="C2">
        <v>62847210233</v>
      </c>
      <c r="D2" t="s">
        <v>211</v>
      </c>
      <c r="E2" t="s">
        <v>444</v>
      </c>
      <c r="F2">
        <v>2</v>
      </c>
      <c r="G2" s="6">
        <v>2.98</v>
      </c>
      <c r="H2" s="6">
        <f t="shared" ref="H2:H9" si="0">G2*F2</f>
        <v>5.96</v>
      </c>
      <c r="I2" t="s">
        <v>14</v>
      </c>
    </row>
    <row r="3" spans="1:10">
      <c r="A3" t="s">
        <v>24</v>
      </c>
      <c r="B3" t="s">
        <v>276</v>
      </c>
      <c r="C3" s="11">
        <v>4173</v>
      </c>
      <c r="D3" t="s">
        <v>1465</v>
      </c>
      <c r="E3" t="s">
        <v>1494</v>
      </c>
      <c r="F3">
        <v>1.135</v>
      </c>
      <c r="G3" s="6">
        <v>4.34</v>
      </c>
      <c r="H3" s="6">
        <f t="shared" si="0"/>
        <v>4.9258999999999995</v>
      </c>
      <c r="I3" t="s">
        <v>14</v>
      </c>
    </row>
    <row r="4" spans="1:10">
      <c r="A4" t="s">
        <v>24</v>
      </c>
      <c r="B4" t="s">
        <v>446</v>
      </c>
      <c r="C4" s="11">
        <v>888048100018</v>
      </c>
      <c r="D4" t="s">
        <v>1290</v>
      </c>
      <c r="E4" t="s">
        <v>966</v>
      </c>
      <c r="F4">
        <v>1</v>
      </c>
      <c r="G4" s="6">
        <v>3.97</v>
      </c>
      <c r="H4" s="6">
        <f t="shared" si="0"/>
        <v>3.97</v>
      </c>
      <c r="I4" t="s">
        <v>14</v>
      </c>
    </row>
    <row r="5" spans="1:10">
      <c r="A5" t="s">
        <v>24</v>
      </c>
      <c r="B5" t="s">
        <v>1056</v>
      </c>
      <c r="C5" s="11">
        <v>71430009840</v>
      </c>
      <c r="D5" t="s">
        <v>396</v>
      </c>
      <c r="E5" t="s">
        <v>306</v>
      </c>
      <c r="F5">
        <v>1</v>
      </c>
      <c r="G5" s="6">
        <v>4.97</v>
      </c>
      <c r="H5" s="6">
        <f t="shared" si="0"/>
        <v>4.97</v>
      </c>
      <c r="I5" t="s">
        <v>14</v>
      </c>
    </row>
    <row r="6" spans="1:10">
      <c r="A6" t="s">
        <v>24</v>
      </c>
      <c r="B6" t="s">
        <v>266</v>
      </c>
      <c r="C6" s="11">
        <v>628915409284</v>
      </c>
      <c r="D6" t="s">
        <v>261</v>
      </c>
      <c r="E6" t="s">
        <v>420</v>
      </c>
      <c r="F6">
        <v>1</v>
      </c>
      <c r="G6" s="6">
        <v>1.97</v>
      </c>
      <c r="H6" s="6">
        <f t="shared" si="0"/>
        <v>1.97</v>
      </c>
      <c r="I6" t="s">
        <v>14</v>
      </c>
    </row>
    <row r="7" spans="1:10">
      <c r="A7" t="s">
        <v>24</v>
      </c>
      <c r="B7" t="s">
        <v>335</v>
      </c>
      <c r="C7" s="11">
        <v>628915409222</v>
      </c>
      <c r="D7" t="s">
        <v>261</v>
      </c>
      <c r="E7" t="s">
        <v>420</v>
      </c>
      <c r="F7">
        <v>1</v>
      </c>
      <c r="G7" s="6">
        <v>1.97</v>
      </c>
      <c r="H7" s="6">
        <f t="shared" si="0"/>
        <v>1.97</v>
      </c>
      <c r="I7" t="s">
        <v>14</v>
      </c>
    </row>
    <row r="8" spans="1:10">
      <c r="A8" t="s">
        <v>24</v>
      </c>
      <c r="B8" t="s">
        <v>268</v>
      </c>
      <c r="C8" s="11">
        <v>4011</v>
      </c>
      <c r="D8" t="s">
        <v>269</v>
      </c>
      <c r="E8" t="s">
        <v>1495</v>
      </c>
      <c r="F8">
        <v>2.145</v>
      </c>
      <c r="G8" s="6">
        <v>1.7</v>
      </c>
      <c r="H8" s="6">
        <f t="shared" si="0"/>
        <v>3.6465000000000001</v>
      </c>
      <c r="I8" t="s">
        <v>14</v>
      </c>
    </row>
    <row r="9" spans="1:10">
      <c r="A9" t="s">
        <v>24</v>
      </c>
      <c r="B9" t="s">
        <v>464</v>
      </c>
      <c r="C9" s="11">
        <v>33383462943</v>
      </c>
      <c r="D9" t="s">
        <v>1496</v>
      </c>
      <c r="E9" t="s">
        <v>1361</v>
      </c>
      <c r="F9">
        <v>1</v>
      </c>
      <c r="G9" s="6">
        <v>4.97</v>
      </c>
      <c r="H9" s="6">
        <f t="shared" si="0"/>
        <v>4.97</v>
      </c>
      <c r="I9" t="s">
        <v>14</v>
      </c>
    </row>
    <row r="10" spans="1:10">
      <c r="A10" t="s">
        <v>24</v>
      </c>
      <c r="B10" t="s">
        <v>437</v>
      </c>
      <c r="C10" s="11">
        <v>628915365740</v>
      </c>
      <c r="D10" t="s">
        <v>128</v>
      </c>
      <c r="E10" t="s">
        <v>438</v>
      </c>
      <c r="F10">
        <v>1</v>
      </c>
      <c r="G10" s="6">
        <v>4.2300000000000004</v>
      </c>
      <c r="H10" s="6">
        <f t="shared" ref="H10:H15" si="1">G10*F10</f>
        <v>4.2300000000000004</v>
      </c>
      <c r="I10" t="s">
        <v>14</v>
      </c>
    </row>
    <row r="11" spans="1:10">
      <c r="A11" t="s">
        <v>24</v>
      </c>
      <c r="B11" t="s">
        <v>561</v>
      </c>
      <c r="C11" s="11">
        <v>628915008722</v>
      </c>
      <c r="D11" t="s">
        <v>128</v>
      </c>
      <c r="E11" t="s">
        <v>562</v>
      </c>
      <c r="F11">
        <v>1</v>
      </c>
      <c r="G11" s="6">
        <v>5.97</v>
      </c>
      <c r="H11" s="6">
        <f t="shared" si="1"/>
        <v>5.97</v>
      </c>
      <c r="I11" t="s">
        <v>14</v>
      </c>
    </row>
    <row r="12" spans="1:10">
      <c r="A12" t="s">
        <v>24</v>
      </c>
      <c r="B12" t="s">
        <v>475</v>
      </c>
      <c r="C12" s="11">
        <v>681131760676</v>
      </c>
      <c r="D12" t="s">
        <v>128</v>
      </c>
      <c r="E12" t="s">
        <v>383</v>
      </c>
      <c r="F12">
        <v>1</v>
      </c>
      <c r="G12" s="6">
        <v>1.97</v>
      </c>
      <c r="H12" s="6">
        <f t="shared" si="1"/>
        <v>1.97</v>
      </c>
      <c r="I12" t="s">
        <v>14</v>
      </c>
    </row>
    <row r="13" spans="1:10">
      <c r="A13" t="s">
        <v>24</v>
      </c>
      <c r="B13" t="s">
        <v>1059</v>
      </c>
      <c r="C13" s="11">
        <v>628915553192</v>
      </c>
      <c r="D13" t="s">
        <v>128</v>
      </c>
      <c r="E13" t="s">
        <v>605</v>
      </c>
      <c r="F13">
        <v>1</v>
      </c>
      <c r="G13" s="6">
        <v>6.97</v>
      </c>
      <c r="H13" s="6">
        <f t="shared" si="1"/>
        <v>6.97</v>
      </c>
      <c r="I13" t="s">
        <v>14</v>
      </c>
    </row>
    <row r="14" spans="1:10">
      <c r="A14" t="s">
        <v>24</v>
      </c>
      <c r="B14" t="s">
        <v>251</v>
      </c>
      <c r="C14" s="11">
        <v>5609008</v>
      </c>
      <c r="D14" t="s">
        <v>1497</v>
      </c>
      <c r="E14" t="s">
        <v>384</v>
      </c>
      <c r="F14">
        <v>1</v>
      </c>
      <c r="G14" s="6">
        <f xml:space="preserve"> 1.47 + 0.08 + 0.25</f>
        <v>1.8</v>
      </c>
      <c r="H14" s="6">
        <f t="shared" si="1"/>
        <v>1.8</v>
      </c>
      <c r="I14" t="s">
        <v>14</v>
      </c>
    </row>
    <row r="15" spans="1:10">
      <c r="A15" t="s">
        <v>24</v>
      </c>
      <c r="B15" t="s">
        <v>1498</v>
      </c>
      <c r="C15" s="11">
        <v>57700228159</v>
      </c>
      <c r="D15" t="s">
        <v>1499</v>
      </c>
      <c r="E15" t="s">
        <v>1500</v>
      </c>
      <c r="F15">
        <v>1</v>
      </c>
      <c r="G15" s="6">
        <v>2.97</v>
      </c>
      <c r="H15" s="6">
        <f t="shared" si="1"/>
        <v>2.97</v>
      </c>
      <c r="I15" t="s">
        <v>14</v>
      </c>
    </row>
    <row r="16" spans="1:10">
      <c r="A16" t="s">
        <v>24</v>
      </c>
      <c r="B16" t="s">
        <v>251</v>
      </c>
      <c r="C16" s="11">
        <v>6215718</v>
      </c>
      <c r="D16" t="s">
        <v>1501</v>
      </c>
      <c r="E16" t="s">
        <v>384</v>
      </c>
      <c r="F16">
        <v>1</v>
      </c>
      <c r="G16" s="6">
        <f xml:space="preserve"> 1.47 + 0.08 + 0.25</f>
        <v>1.8</v>
      </c>
      <c r="H16" s="6">
        <f t="shared" ref="H16:H36" si="2">G16*F16</f>
        <v>1.8</v>
      </c>
      <c r="I16" t="s">
        <v>14</v>
      </c>
    </row>
    <row r="17" spans="1:9">
      <c r="A17" t="s">
        <v>24</v>
      </c>
      <c r="B17" t="s">
        <v>251</v>
      </c>
      <c r="C17" s="11">
        <v>6742708</v>
      </c>
      <c r="D17" t="s">
        <v>385</v>
      </c>
      <c r="E17" t="s">
        <v>384</v>
      </c>
      <c r="F17">
        <v>1</v>
      </c>
      <c r="G17" s="6">
        <f xml:space="preserve"> 1.47 + 0.08 + 0.25</f>
        <v>1.8</v>
      </c>
      <c r="H17" s="6">
        <f t="shared" si="2"/>
        <v>1.8</v>
      </c>
      <c r="I17" t="s">
        <v>14</v>
      </c>
    </row>
    <row r="18" spans="1:9">
      <c r="A18" t="s">
        <v>24</v>
      </c>
      <c r="B18" t="s">
        <v>496</v>
      </c>
      <c r="C18" s="11">
        <v>681131759601</v>
      </c>
      <c r="D18" t="s">
        <v>128</v>
      </c>
      <c r="E18" t="s">
        <v>452</v>
      </c>
      <c r="F18">
        <v>6</v>
      </c>
      <c r="G18" s="6">
        <v>2.68</v>
      </c>
      <c r="H18" s="6">
        <f t="shared" si="2"/>
        <v>16.080000000000002</v>
      </c>
      <c r="I18" t="s">
        <v>14</v>
      </c>
    </row>
    <row r="19" spans="1:9">
      <c r="A19" t="s">
        <v>24</v>
      </c>
      <c r="B19" t="s">
        <v>1502</v>
      </c>
      <c r="C19" s="11">
        <v>628915173482</v>
      </c>
      <c r="D19" t="s">
        <v>128</v>
      </c>
      <c r="E19" t="s">
        <v>573</v>
      </c>
      <c r="F19">
        <v>1</v>
      </c>
      <c r="G19" s="6">
        <v>6.97</v>
      </c>
      <c r="H19" s="6">
        <f t="shared" si="2"/>
        <v>6.97</v>
      </c>
      <c r="I19" t="s">
        <v>14</v>
      </c>
    </row>
    <row r="20" spans="1:9">
      <c r="A20" t="s">
        <v>24</v>
      </c>
      <c r="B20" t="s">
        <v>1503</v>
      </c>
      <c r="C20" s="11">
        <v>629025430038</v>
      </c>
      <c r="D20" t="s">
        <v>1504</v>
      </c>
      <c r="E20" t="s">
        <v>1505</v>
      </c>
      <c r="F20">
        <v>1</v>
      </c>
      <c r="G20" s="6">
        <v>5.77</v>
      </c>
      <c r="H20" s="6">
        <f t="shared" si="2"/>
        <v>5.77</v>
      </c>
      <c r="I20" t="s">
        <v>14</v>
      </c>
    </row>
    <row r="21" spans="1:9">
      <c r="A21" t="s">
        <v>24</v>
      </c>
      <c r="B21" t="s">
        <v>633</v>
      </c>
      <c r="C21" s="11">
        <v>69052495233</v>
      </c>
      <c r="D21" t="s">
        <v>93</v>
      </c>
      <c r="E21" t="s">
        <v>667</v>
      </c>
      <c r="F21">
        <v>1</v>
      </c>
      <c r="G21" s="6">
        <v>16.97</v>
      </c>
      <c r="H21" s="6">
        <f t="shared" si="2"/>
        <v>16.97</v>
      </c>
      <c r="I21" t="s">
        <v>14</v>
      </c>
    </row>
    <row r="22" spans="1:9">
      <c r="A22" t="s">
        <v>24</v>
      </c>
      <c r="B22" t="s">
        <v>291</v>
      </c>
      <c r="C22">
        <v>68100896060</v>
      </c>
      <c r="D22" t="s">
        <v>88</v>
      </c>
      <c r="E22" t="s">
        <v>292</v>
      </c>
      <c r="F22">
        <v>2</v>
      </c>
      <c r="G22">
        <v>5.47</v>
      </c>
      <c r="H22" s="6">
        <f t="shared" si="2"/>
        <v>10.94</v>
      </c>
      <c r="I22" t="s">
        <v>14</v>
      </c>
    </row>
    <row r="23" spans="1:9">
      <c r="A23" t="s">
        <v>24</v>
      </c>
      <c r="B23" t="s">
        <v>1506</v>
      </c>
      <c r="C23" s="11">
        <v>821954078309</v>
      </c>
      <c r="D23" t="s">
        <v>1242</v>
      </c>
      <c r="E23" t="s">
        <v>605</v>
      </c>
      <c r="F23">
        <v>1</v>
      </c>
      <c r="G23" s="6">
        <f xml:space="preserve"> 4.98 + 0.05 + 0.25</f>
        <v>5.28</v>
      </c>
      <c r="H23" s="6">
        <f t="shared" si="2"/>
        <v>5.28</v>
      </c>
      <c r="I23" t="s">
        <v>14</v>
      </c>
    </row>
    <row r="24" spans="1:9">
      <c r="A24" t="s">
        <v>24</v>
      </c>
      <c r="B24" t="s">
        <v>142</v>
      </c>
      <c r="C24" s="11">
        <v>4799</v>
      </c>
      <c r="D24" t="s">
        <v>830</v>
      </c>
      <c r="E24" t="s">
        <v>1507</v>
      </c>
      <c r="F24">
        <v>1.385</v>
      </c>
      <c r="G24" s="6">
        <v>5</v>
      </c>
      <c r="H24" s="6">
        <f t="shared" si="2"/>
        <v>6.9249999999999998</v>
      </c>
      <c r="I24" t="s">
        <v>14</v>
      </c>
    </row>
    <row r="25" spans="1:9">
      <c r="A25" t="s">
        <v>24</v>
      </c>
      <c r="B25" t="s">
        <v>847</v>
      </c>
      <c r="C25" s="11">
        <v>66721005861</v>
      </c>
      <c r="D25" t="s">
        <v>781</v>
      </c>
      <c r="E25" t="s">
        <v>1383</v>
      </c>
      <c r="F25">
        <v>4</v>
      </c>
      <c r="G25" s="6">
        <v>2.97</v>
      </c>
      <c r="H25" s="6">
        <f t="shared" si="2"/>
        <v>11.88</v>
      </c>
      <c r="I25" t="s">
        <v>14</v>
      </c>
    </row>
    <row r="26" spans="1:9">
      <c r="A26" t="s">
        <v>24</v>
      </c>
      <c r="B26" t="s">
        <v>1508</v>
      </c>
      <c r="C26" s="11">
        <v>68721303124</v>
      </c>
      <c r="D26" t="s">
        <v>381</v>
      </c>
      <c r="E26" t="s">
        <v>1509</v>
      </c>
      <c r="F26">
        <v>1</v>
      </c>
      <c r="G26" s="6">
        <v>2.97</v>
      </c>
      <c r="H26" s="6">
        <f t="shared" si="2"/>
        <v>2.97</v>
      </c>
      <c r="I26" t="s">
        <v>14</v>
      </c>
    </row>
    <row r="27" spans="1:9">
      <c r="A27" t="s">
        <v>24</v>
      </c>
      <c r="B27" t="s">
        <v>463</v>
      </c>
      <c r="C27" s="11">
        <v>681131810586</v>
      </c>
      <c r="D27" t="s">
        <v>128</v>
      </c>
      <c r="E27" t="s">
        <v>288</v>
      </c>
      <c r="F27">
        <v>2</v>
      </c>
      <c r="G27" s="6">
        <v>2.17</v>
      </c>
      <c r="H27" s="6">
        <f t="shared" si="2"/>
        <v>4.34</v>
      </c>
      <c r="I27" t="s">
        <v>14</v>
      </c>
    </row>
    <row r="28" spans="1:9">
      <c r="A28" t="s">
        <v>24</v>
      </c>
      <c r="B28" t="s">
        <v>1510</v>
      </c>
      <c r="C28" s="11">
        <v>605388564061</v>
      </c>
      <c r="D28" t="s">
        <v>128</v>
      </c>
      <c r="E28" t="s">
        <v>1511</v>
      </c>
      <c r="F28">
        <v>1</v>
      </c>
      <c r="G28" s="6">
        <v>8.93</v>
      </c>
      <c r="H28" s="6">
        <f t="shared" si="2"/>
        <v>8.93</v>
      </c>
      <c r="I28" t="s">
        <v>14</v>
      </c>
    </row>
    <row r="29" spans="1:9">
      <c r="A29" t="s">
        <v>24</v>
      </c>
      <c r="B29" t="s">
        <v>1419</v>
      </c>
      <c r="C29" s="11">
        <v>681131759113</v>
      </c>
      <c r="D29" t="s">
        <v>128</v>
      </c>
      <c r="E29" t="s">
        <v>1420</v>
      </c>
      <c r="F29">
        <v>2</v>
      </c>
      <c r="G29" s="6">
        <v>1</v>
      </c>
      <c r="H29" s="6">
        <f t="shared" si="2"/>
        <v>2</v>
      </c>
      <c r="I29" t="s">
        <v>14</v>
      </c>
    </row>
    <row r="30" spans="1:9">
      <c r="A30" t="s">
        <v>24</v>
      </c>
      <c r="B30" t="s">
        <v>481</v>
      </c>
      <c r="C30" s="11">
        <v>605388927163</v>
      </c>
      <c r="D30" t="s">
        <v>128</v>
      </c>
      <c r="E30" t="s">
        <v>287</v>
      </c>
      <c r="F30">
        <v>5</v>
      </c>
      <c r="G30" s="6">
        <v>1.47</v>
      </c>
      <c r="H30" s="6">
        <f t="shared" si="2"/>
        <v>7.35</v>
      </c>
      <c r="I30" t="s">
        <v>14</v>
      </c>
    </row>
    <row r="31" spans="1:9">
      <c r="A31" t="s">
        <v>24</v>
      </c>
      <c r="B31" t="s">
        <v>821</v>
      </c>
      <c r="C31" s="11">
        <v>64420255013</v>
      </c>
      <c r="D31" t="s">
        <v>802</v>
      </c>
      <c r="E31" t="s">
        <v>384</v>
      </c>
      <c r="F31">
        <v>3</v>
      </c>
      <c r="G31" s="6">
        <f xml:space="preserve"> 4.97 + 0.05 + 0.25</f>
        <v>5.27</v>
      </c>
      <c r="H31" s="6">
        <f t="shared" si="2"/>
        <v>15.809999999999999</v>
      </c>
      <c r="I31" t="s">
        <v>14</v>
      </c>
    </row>
    <row r="32" spans="1:9">
      <c r="A32" t="s">
        <v>24</v>
      </c>
      <c r="B32" t="s">
        <v>800</v>
      </c>
      <c r="C32" s="11">
        <v>83900006365</v>
      </c>
      <c r="D32" t="s">
        <v>442</v>
      </c>
      <c r="E32" t="s">
        <v>286</v>
      </c>
      <c r="F32">
        <v>4</v>
      </c>
      <c r="G32" s="6">
        <f xml:space="preserve"> 1.47 + 0.05 + 0.1</f>
        <v>1.62</v>
      </c>
      <c r="H32" s="6">
        <f t="shared" si="2"/>
        <v>6.48</v>
      </c>
      <c r="I32" t="s">
        <v>14</v>
      </c>
    </row>
    <row r="33" spans="1:9">
      <c r="A33" t="s">
        <v>24</v>
      </c>
      <c r="B33" t="s">
        <v>1131</v>
      </c>
      <c r="C33" s="11">
        <v>628915008951</v>
      </c>
      <c r="D33" t="s">
        <v>128</v>
      </c>
      <c r="E33" t="s">
        <v>655</v>
      </c>
      <c r="F33">
        <v>1</v>
      </c>
      <c r="G33" s="6">
        <v>7.97</v>
      </c>
      <c r="H33" s="6">
        <f t="shared" si="2"/>
        <v>7.97</v>
      </c>
      <c r="I33" t="s">
        <v>14</v>
      </c>
    </row>
    <row r="34" spans="1:9">
      <c r="A34" t="s">
        <v>24</v>
      </c>
      <c r="B34" t="s">
        <v>1512</v>
      </c>
      <c r="C34" s="11">
        <v>55500016624</v>
      </c>
      <c r="D34" t="s">
        <v>1513</v>
      </c>
      <c r="E34" t="s">
        <v>1514</v>
      </c>
      <c r="F34">
        <v>1</v>
      </c>
      <c r="G34" s="6">
        <v>2.97</v>
      </c>
      <c r="H34" s="6">
        <f t="shared" si="2"/>
        <v>2.97</v>
      </c>
      <c r="I34" t="s">
        <v>14</v>
      </c>
    </row>
    <row r="35" spans="1:9">
      <c r="A35" t="s">
        <v>24</v>
      </c>
      <c r="B35" t="s">
        <v>1515</v>
      </c>
      <c r="C35" s="11">
        <v>628915013498</v>
      </c>
      <c r="D35" t="s">
        <v>128</v>
      </c>
      <c r="E35" t="s">
        <v>328</v>
      </c>
      <c r="F35">
        <v>2</v>
      </c>
      <c r="G35" s="6">
        <v>4.6399999999999997</v>
      </c>
      <c r="H35" s="6">
        <f t="shared" si="2"/>
        <v>9.2799999999999994</v>
      </c>
      <c r="I35" t="s">
        <v>14</v>
      </c>
    </row>
    <row r="36" spans="1:9">
      <c r="A36" t="s">
        <v>24</v>
      </c>
      <c r="B36" t="s">
        <v>197</v>
      </c>
      <c r="D36" t="s">
        <v>24</v>
      </c>
      <c r="E36" t="s">
        <v>12</v>
      </c>
      <c r="F36">
        <v>4</v>
      </c>
      <c r="G36" s="6">
        <v>0.05</v>
      </c>
      <c r="H36" s="6">
        <f t="shared" si="2"/>
        <v>0.2</v>
      </c>
      <c r="I36" t="s">
        <v>14</v>
      </c>
    </row>
    <row r="37" spans="1:9">
      <c r="A37" t="s">
        <v>24</v>
      </c>
      <c r="B37" t="s">
        <v>23</v>
      </c>
      <c r="C37" s="11"/>
      <c r="D37" t="s">
        <v>12</v>
      </c>
      <c r="E37" t="s">
        <v>12</v>
      </c>
      <c r="F37" s="5">
        <v>0.05</v>
      </c>
      <c r="G37" s="6" t="s">
        <v>12</v>
      </c>
      <c r="H37" s="6">
        <v>1.38</v>
      </c>
      <c r="I37" t="s">
        <v>14</v>
      </c>
    </row>
    <row r="38" spans="1:9">
      <c r="A38" t="s">
        <v>24</v>
      </c>
      <c r="B38" t="s">
        <v>19</v>
      </c>
      <c r="C38" s="11"/>
      <c r="D38" t="s">
        <v>12</v>
      </c>
      <c r="E38" t="s">
        <v>12</v>
      </c>
      <c r="F38" s="5">
        <v>0.06</v>
      </c>
      <c r="G38" s="6" t="s">
        <v>12</v>
      </c>
      <c r="H38" s="6">
        <v>1.65</v>
      </c>
      <c r="I38" t="s">
        <v>14</v>
      </c>
    </row>
    <row r="39" spans="1:9">
      <c r="H39" s="10">
        <f>SUM(H2:H38)</f>
        <v>212.03739999999996</v>
      </c>
      <c r="I39" s="28"/>
    </row>
    <row r="41" spans="1:9">
      <c r="A41" t="s">
        <v>864</v>
      </c>
      <c r="B41" t="s">
        <v>1516</v>
      </c>
      <c r="C41" s="11">
        <v>667888081035</v>
      </c>
      <c r="D41" t="s">
        <v>1517</v>
      </c>
      <c r="E41" s="12" t="s">
        <v>1518</v>
      </c>
      <c r="F41">
        <v>2</v>
      </c>
      <c r="G41" s="6">
        <v>1.25</v>
      </c>
      <c r="H41" s="6">
        <f>G41*F41</f>
        <v>2.5</v>
      </c>
      <c r="I41" t="s">
        <v>14</v>
      </c>
    </row>
    <row r="42" spans="1:9">
      <c r="A42" t="s">
        <v>864</v>
      </c>
      <c r="B42" t="s">
        <v>1519</v>
      </c>
      <c r="C42" s="11">
        <v>667888018253</v>
      </c>
      <c r="D42" t="s">
        <v>1520</v>
      </c>
      <c r="E42" s="12" t="s">
        <v>1521</v>
      </c>
      <c r="F42">
        <v>1</v>
      </c>
      <c r="G42" s="6">
        <v>1</v>
      </c>
      <c r="H42" s="6">
        <f>G42*F42</f>
        <v>1</v>
      </c>
      <c r="I42" t="s">
        <v>14</v>
      </c>
    </row>
    <row r="43" spans="1:9">
      <c r="A43" t="s">
        <v>864</v>
      </c>
      <c r="B43" t="s">
        <v>1522</v>
      </c>
      <c r="C43" s="11">
        <v>667888312955</v>
      </c>
      <c r="D43" t="s">
        <v>1517</v>
      </c>
      <c r="E43" s="1" t="s">
        <v>1523</v>
      </c>
      <c r="F43">
        <v>1</v>
      </c>
      <c r="G43" s="6">
        <v>1.5</v>
      </c>
      <c r="H43" s="6">
        <f>G43*F43</f>
        <v>1.5</v>
      </c>
      <c r="I43" t="s">
        <v>14</v>
      </c>
    </row>
    <row r="44" spans="1:9">
      <c r="A44" t="s">
        <v>864</v>
      </c>
      <c r="B44" t="s">
        <v>1524</v>
      </c>
      <c r="C44" s="11">
        <v>667888282449</v>
      </c>
      <c r="D44" t="s">
        <v>12</v>
      </c>
      <c r="E44" t="s">
        <v>1108</v>
      </c>
      <c r="F44">
        <v>1</v>
      </c>
      <c r="G44" s="6">
        <v>4</v>
      </c>
      <c r="H44" s="6">
        <f t="shared" ref="H44:H58" si="3">G44*F44</f>
        <v>4</v>
      </c>
      <c r="I44" t="s">
        <v>14</v>
      </c>
    </row>
    <row r="45" spans="1:9">
      <c r="A45" t="s">
        <v>864</v>
      </c>
      <c r="B45" t="s">
        <v>1525</v>
      </c>
      <c r="C45" s="11">
        <v>667888014545</v>
      </c>
      <c r="D45" t="s">
        <v>1526</v>
      </c>
      <c r="E45" t="s">
        <v>12</v>
      </c>
      <c r="F45">
        <v>1</v>
      </c>
      <c r="G45" s="6">
        <v>1.5</v>
      </c>
      <c r="H45" s="6">
        <f t="shared" si="3"/>
        <v>1.5</v>
      </c>
      <c r="I45" t="s">
        <v>14</v>
      </c>
    </row>
    <row r="46" spans="1:9">
      <c r="A46" t="s">
        <v>864</v>
      </c>
      <c r="B46" t="s">
        <v>1527</v>
      </c>
      <c r="C46" s="11">
        <v>667888018147</v>
      </c>
      <c r="D46" t="s">
        <v>1517</v>
      </c>
      <c r="E46" t="s">
        <v>793</v>
      </c>
      <c r="F46">
        <v>1</v>
      </c>
      <c r="G46" s="6">
        <v>1.25</v>
      </c>
      <c r="H46" s="6">
        <f t="shared" si="3"/>
        <v>1.25</v>
      </c>
      <c r="I46" t="s">
        <v>14</v>
      </c>
    </row>
    <row r="47" spans="1:9">
      <c r="A47" t="s">
        <v>864</v>
      </c>
      <c r="B47" t="s">
        <v>1528</v>
      </c>
      <c r="C47" s="11">
        <v>667888018147</v>
      </c>
      <c r="D47" t="s">
        <v>1517</v>
      </c>
      <c r="E47" t="s">
        <v>793</v>
      </c>
      <c r="F47">
        <v>1</v>
      </c>
      <c r="G47" s="6">
        <v>1.25</v>
      </c>
      <c r="H47" s="6">
        <f t="shared" si="3"/>
        <v>1.25</v>
      </c>
      <c r="I47" t="s">
        <v>14</v>
      </c>
    </row>
    <row r="48" spans="1:9">
      <c r="A48" t="s">
        <v>864</v>
      </c>
      <c r="B48" t="s">
        <v>1529</v>
      </c>
      <c r="C48" s="11">
        <v>667888010691</v>
      </c>
      <c r="D48" t="s">
        <v>12</v>
      </c>
      <c r="E48" t="s">
        <v>328</v>
      </c>
      <c r="F48">
        <v>1</v>
      </c>
      <c r="G48" s="6">
        <v>1.25</v>
      </c>
      <c r="H48" s="6">
        <f t="shared" si="3"/>
        <v>1.25</v>
      </c>
      <c r="I48" t="s">
        <v>14</v>
      </c>
    </row>
    <row r="49" spans="1:9">
      <c r="A49" t="s">
        <v>864</v>
      </c>
      <c r="B49" t="s">
        <v>1530</v>
      </c>
      <c r="C49" s="11">
        <v>667888185375</v>
      </c>
      <c r="D49" t="s">
        <v>1517</v>
      </c>
      <c r="E49" t="s">
        <v>1531</v>
      </c>
      <c r="F49">
        <v>1</v>
      </c>
      <c r="G49" s="6">
        <v>3.5</v>
      </c>
      <c r="H49" s="6">
        <f t="shared" si="3"/>
        <v>3.5</v>
      </c>
      <c r="I49" t="s">
        <v>14</v>
      </c>
    </row>
    <row r="50" spans="1:9">
      <c r="A50" t="s">
        <v>864</v>
      </c>
      <c r="B50" t="s">
        <v>1532</v>
      </c>
      <c r="C50" s="11">
        <v>667888288540</v>
      </c>
      <c r="D50" t="s">
        <v>12</v>
      </c>
      <c r="E50" t="s">
        <v>1533</v>
      </c>
      <c r="F50">
        <v>1</v>
      </c>
      <c r="G50" s="6">
        <v>4</v>
      </c>
      <c r="H50" s="6">
        <f t="shared" si="3"/>
        <v>4</v>
      </c>
      <c r="I50" t="s">
        <v>14</v>
      </c>
    </row>
    <row r="51" spans="1:9">
      <c r="A51" t="s">
        <v>864</v>
      </c>
      <c r="B51" t="s">
        <v>1534</v>
      </c>
      <c r="C51" s="11">
        <v>845604005507</v>
      </c>
      <c r="D51" t="s">
        <v>1535</v>
      </c>
      <c r="E51" t="s">
        <v>1536</v>
      </c>
      <c r="F51">
        <v>1</v>
      </c>
      <c r="G51" s="6">
        <v>4</v>
      </c>
      <c r="H51" s="6">
        <f t="shared" si="3"/>
        <v>4</v>
      </c>
      <c r="I51" t="s">
        <v>14</v>
      </c>
    </row>
    <row r="52" spans="1:9">
      <c r="A52" t="s">
        <v>864</v>
      </c>
      <c r="B52" t="s">
        <v>1537</v>
      </c>
      <c r="C52" s="11">
        <v>667888057498</v>
      </c>
      <c r="D52" t="s">
        <v>12</v>
      </c>
      <c r="E52" t="s">
        <v>1108</v>
      </c>
      <c r="F52">
        <v>5</v>
      </c>
      <c r="G52" s="6">
        <v>1.5</v>
      </c>
      <c r="H52" s="6">
        <f t="shared" si="3"/>
        <v>7.5</v>
      </c>
      <c r="I52" t="s">
        <v>14</v>
      </c>
    </row>
    <row r="53" spans="1:9">
      <c r="A53" t="s">
        <v>864</v>
      </c>
      <c r="B53" t="s">
        <v>1538</v>
      </c>
      <c r="C53" s="11">
        <v>667888249664</v>
      </c>
      <c r="D53" t="s">
        <v>1539</v>
      </c>
      <c r="E53" t="s">
        <v>1540</v>
      </c>
      <c r="F53">
        <v>1</v>
      </c>
      <c r="G53" s="6">
        <v>3.5</v>
      </c>
      <c r="H53" s="6">
        <f t="shared" si="3"/>
        <v>3.5</v>
      </c>
      <c r="I53" t="s">
        <v>14</v>
      </c>
    </row>
    <row r="54" spans="1:9">
      <c r="A54" t="s">
        <v>864</v>
      </c>
      <c r="B54" t="s">
        <v>1541</v>
      </c>
      <c r="C54" s="11">
        <v>667888179923</v>
      </c>
      <c r="D54" t="s">
        <v>1542</v>
      </c>
      <c r="E54" t="s">
        <v>12</v>
      </c>
      <c r="F54">
        <v>1</v>
      </c>
      <c r="G54" s="6">
        <v>1</v>
      </c>
      <c r="H54" s="6">
        <f t="shared" si="3"/>
        <v>1</v>
      </c>
      <c r="I54" t="s">
        <v>14</v>
      </c>
    </row>
    <row r="55" spans="1:9">
      <c r="A55" t="s">
        <v>864</v>
      </c>
      <c r="B55" t="s">
        <v>1543</v>
      </c>
      <c r="C55" s="11">
        <v>667888177776</v>
      </c>
      <c r="D55" t="s">
        <v>12</v>
      </c>
      <c r="E55" t="s">
        <v>12</v>
      </c>
      <c r="F55">
        <v>1</v>
      </c>
      <c r="G55" s="6">
        <v>1.5</v>
      </c>
      <c r="H55" s="6">
        <f t="shared" si="3"/>
        <v>1.5</v>
      </c>
      <c r="I55" t="s">
        <v>14</v>
      </c>
    </row>
    <row r="56" spans="1:9">
      <c r="A56" t="s">
        <v>864</v>
      </c>
      <c r="B56" t="s">
        <v>1544</v>
      </c>
      <c r="C56" s="11">
        <v>852474168492</v>
      </c>
      <c r="D56" t="s">
        <v>12</v>
      </c>
      <c r="E56" t="s">
        <v>12</v>
      </c>
      <c r="F56">
        <v>1</v>
      </c>
      <c r="G56" s="6">
        <v>2</v>
      </c>
      <c r="H56" s="6">
        <f t="shared" si="3"/>
        <v>2</v>
      </c>
      <c r="I56" t="s">
        <v>14</v>
      </c>
    </row>
    <row r="57" spans="1:9">
      <c r="A57" t="s">
        <v>864</v>
      </c>
      <c r="B57" t="s">
        <v>1545</v>
      </c>
      <c r="C57" s="11">
        <v>667888056521</v>
      </c>
      <c r="D57" t="s">
        <v>12</v>
      </c>
      <c r="E57" t="s">
        <v>12</v>
      </c>
      <c r="F57">
        <v>1</v>
      </c>
      <c r="G57" s="6">
        <v>2</v>
      </c>
      <c r="H57" s="6">
        <f t="shared" si="3"/>
        <v>2</v>
      </c>
      <c r="I57" t="s">
        <v>14</v>
      </c>
    </row>
    <row r="58" spans="1:9">
      <c r="A58" t="s">
        <v>864</v>
      </c>
      <c r="B58" t="s">
        <v>197</v>
      </c>
      <c r="D58" t="s">
        <v>864</v>
      </c>
      <c r="E58" t="s">
        <v>12</v>
      </c>
      <c r="F58">
        <v>2</v>
      </c>
      <c r="G58" s="6">
        <v>0.05</v>
      </c>
      <c r="H58" s="6">
        <f t="shared" si="3"/>
        <v>0.1</v>
      </c>
      <c r="I58" t="s">
        <v>14</v>
      </c>
    </row>
    <row r="59" spans="1:9">
      <c r="A59" t="s">
        <v>864</v>
      </c>
      <c r="B59" t="s">
        <v>23</v>
      </c>
      <c r="C59" s="11"/>
      <c r="D59" t="s">
        <v>12</v>
      </c>
      <c r="E59" t="s">
        <v>12</v>
      </c>
      <c r="F59" s="5">
        <v>0.05</v>
      </c>
      <c r="G59" s="6" t="s">
        <v>12</v>
      </c>
      <c r="H59" s="6">
        <v>2.17</v>
      </c>
      <c r="I59" t="s">
        <v>14</v>
      </c>
    </row>
    <row r="60" spans="1:9">
      <c r="A60" t="s">
        <v>864</v>
      </c>
      <c r="B60" t="s">
        <v>19</v>
      </c>
      <c r="C60" s="11"/>
      <c r="D60" t="s">
        <v>12</v>
      </c>
      <c r="E60" t="s">
        <v>12</v>
      </c>
      <c r="F60" s="5">
        <v>0.06</v>
      </c>
      <c r="G60" s="6" t="s">
        <v>12</v>
      </c>
      <c r="H60" s="6">
        <v>2.6</v>
      </c>
      <c r="I60" t="s">
        <v>14</v>
      </c>
    </row>
    <row r="61" spans="1:9">
      <c r="H61" s="10">
        <f>SUM(H41:H60)</f>
        <v>48.120000000000005</v>
      </c>
      <c r="I61" s="28"/>
    </row>
    <row r="63" spans="1:9">
      <c r="A63" t="s">
        <v>936</v>
      </c>
      <c r="B63" t="s">
        <v>1546</v>
      </c>
      <c r="C63" s="11">
        <v>57700014271</v>
      </c>
      <c r="D63" t="s">
        <v>1499</v>
      </c>
      <c r="E63" t="s">
        <v>793</v>
      </c>
      <c r="F63">
        <v>1</v>
      </c>
      <c r="G63" s="6">
        <v>8.99</v>
      </c>
      <c r="H63" s="6">
        <f>G63*F63</f>
        <v>8.99</v>
      </c>
      <c r="I63" t="s">
        <v>14</v>
      </c>
    </row>
    <row r="64" spans="1:9">
      <c r="A64" t="s">
        <v>936</v>
      </c>
      <c r="B64" t="s">
        <v>1547</v>
      </c>
      <c r="C64" s="11">
        <v>60093262877</v>
      </c>
      <c r="D64" t="s">
        <v>1548</v>
      </c>
      <c r="E64" t="s">
        <v>988</v>
      </c>
      <c r="F64">
        <v>1</v>
      </c>
      <c r="G64" s="6">
        <v>8.99</v>
      </c>
      <c r="H64" s="6">
        <f>G64*F64</f>
        <v>8.99</v>
      </c>
      <c r="I64" t="s">
        <v>14</v>
      </c>
    </row>
    <row r="65" spans="1:9">
      <c r="A65" t="s">
        <v>936</v>
      </c>
      <c r="B65" t="s">
        <v>1549</v>
      </c>
      <c r="C65" s="11">
        <v>57800974093</v>
      </c>
      <c r="D65" t="s">
        <v>1550</v>
      </c>
      <c r="E65" t="s">
        <v>1551</v>
      </c>
      <c r="F65">
        <v>1</v>
      </c>
      <c r="G65" s="6">
        <v>5.49</v>
      </c>
      <c r="H65" s="6">
        <f>G65*F65</f>
        <v>5.49</v>
      </c>
      <c r="I65" t="s">
        <v>14</v>
      </c>
    </row>
    <row r="66" spans="1:9">
      <c r="A66" t="s">
        <v>936</v>
      </c>
      <c r="B66" t="s">
        <v>23</v>
      </c>
      <c r="C66" s="11"/>
      <c r="D66" t="s">
        <v>12</v>
      </c>
      <c r="E66" t="s">
        <v>12</v>
      </c>
      <c r="F66" s="5">
        <v>0.05</v>
      </c>
      <c r="G66" s="6" t="s">
        <v>12</v>
      </c>
      <c r="H66" s="6">
        <v>1.17</v>
      </c>
      <c r="I66" t="s">
        <v>14</v>
      </c>
    </row>
    <row r="67" spans="1:9">
      <c r="A67" t="s">
        <v>936</v>
      </c>
      <c r="B67" t="s">
        <v>19</v>
      </c>
      <c r="C67" s="11"/>
      <c r="D67" t="s">
        <v>12</v>
      </c>
      <c r="E67" t="s">
        <v>12</v>
      </c>
      <c r="F67" s="5">
        <v>0.06</v>
      </c>
      <c r="G67" s="6" t="s">
        <v>12</v>
      </c>
      <c r="H67" s="6">
        <v>1.41</v>
      </c>
      <c r="I67" t="s">
        <v>14</v>
      </c>
    </row>
    <row r="68" spans="1:9">
      <c r="H68" s="10">
        <f>SUM(H63:H67)</f>
        <v>26.05</v>
      </c>
      <c r="I68" s="28"/>
    </row>
    <row r="70" spans="1:9">
      <c r="A70" t="s">
        <v>21</v>
      </c>
      <c r="B70" t="s">
        <v>1552</v>
      </c>
      <c r="C70" s="11">
        <v>202391599929</v>
      </c>
      <c r="D70" t="s">
        <v>12</v>
      </c>
      <c r="E70" t="s">
        <v>12</v>
      </c>
      <c r="F70">
        <v>1</v>
      </c>
      <c r="G70" s="6">
        <v>10.3</v>
      </c>
      <c r="H70" s="6">
        <f>G70*F70</f>
        <v>10.3</v>
      </c>
      <c r="I70" t="s">
        <v>14</v>
      </c>
    </row>
    <row r="71" spans="1:9">
      <c r="H71" s="10">
        <f>SUM(H70:H70)</f>
        <v>10.3</v>
      </c>
    </row>
    <row r="73" spans="1:9">
      <c r="A73" t="s">
        <v>1553</v>
      </c>
      <c r="B73" t="s">
        <v>1554</v>
      </c>
      <c r="C73" s="11">
        <v>879826002563</v>
      </c>
      <c r="D73" t="s">
        <v>1555</v>
      </c>
      <c r="E73" t="s">
        <v>542</v>
      </c>
      <c r="F73">
        <v>1</v>
      </c>
      <c r="G73" s="6">
        <v>8.99</v>
      </c>
      <c r="H73" s="6">
        <f>G73*F73</f>
        <v>8.99</v>
      </c>
      <c r="I73" t="s">
        <v>14</v>
      </c>
    </row>
    <row r="74" spans="1:9">
      <c r="A74" t="s">
        <v>1553</v>
      </c>
      <c r="B74" t="s">
        <v>1554</v>
      </c>
      <c r="C74" s="11">
        <v>20591818419</v>
      </c>
      <c r="D74" t="s">
        <v>990</v>
      </c>
      <c r="E74" t="s">
        <v>542</v>
      </c>
      <c r="F74">
        <v>1</v>
      </c>
      <c r="G74" s="6">
        <v>8.99</v>
      </c>
      <c r="H74" s="6">
        <v>19.989999999999998</v>
      </c>
      <c r="I74" t="s">
        <v>14</v>
      </c>
    </row>
    <row r="75" spans="1:9">
      <c r="A75" t="s">
        <v>1553</v>
      </c>
      <c r="B75" t="s">
        <v>23</v>
      </c>
      <c r="C75" s="11"/>
      <c r="D75" t="s">
        <v>12</v>
      </c>
      <c r="E75" t="s">
        <v>12</v>
      </c>
      <c r="F75" s="5">
        <v>0.05</v>
      </c>
      <c r="G75" s="6" t="s">
        <v>12</v>
      </c>
      <c r="H75" s="6">
        <v>1</v>
      </c>
      <c r="I75" t="s">
        <v>14</v>
      </c>
    </row>
    <row r="76" spans="1:9">
      <c r="A76" t="s">
        <v>1553</v>
      </c>
      <c r="B76" t="s">
        <v>19</v>
      </c>
      <c r="C76" s="11"/>
      <c r="D76" t="s">
        <v>12</v>
      </c>
      <c r="E76" t="s">
        <v>12</v>
      </c>
      <c r="F76" s="5">
        <v>0.06</v>
      </c>
      <c r="G76" s="6" t="s">
        <v>12</v>
      </c>
      <c r="H76" s="6">
        <v>1.2</v>
      </c>
      <c r="I76" t="s">
        <v>14</v>
      </c>
    </row>
    <row r="77" spans="1:9">
      <c r="H77" s="10">
        <f>SUM(H73:H76)</f>
        <v>31.179999999999996</v>
      </c>
      <c r="I77" s="28"/>
    </row>
    <row r="79" spans="1:9">
      <c r="H79" s="7">
        <f xml:space="preserve"> H39 + H61 + H68 + H71 + H77</f>
        <v>327.68739999999997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3"/>
  <sheetViews>
    <sheetView workbookViewId="0">
      <pane ySplit="1" topLeftCell="A2" activePane="bottomLeft" state="frozen"/>
      <selection pane="bottomLeft" activeCell="A2" sqref="A2:XFD4"/>
    </sheetView>
  </sheetViews>
  <sheetFormatPr defaultRowHeight="15"/>
  <cols>
    <col min="1" max="1" width="14.7109375" bestFit="1" customWidth="1"/>
    <col min="2" max="2" width="14.28515625" bestFit="1" customWidth="1"/>
    <col min="3" max="3" width="7" bestFit="1" customWidth="1"/>
    <col min="4" max="4" width="14.5703125" bestFit="1" customWidth="1"/>
    <col min="5" max="5" width="8.7109375" bestFit="1" customWidth="1"/>
    <col min="6" max="6" width="5" bestFit="1" customWidth="1"/>
    <col min="7" max="7" width="7.5703125" style="6" bestFit="1" customWidth="1"/>
    <col min="8" max="8" width="5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114251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6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14.7109375" bestFit="1" customWidth="1"/>
    <col min="2" max="2" width="32.140625" bestFit="1" customWidth="1"/>
    <col min="3" max="3" width="14.140625" bestFit="1" customWidth="1"/>
    <col min="4" max="4" width="12.42578125" bestFit="1" customWidth="1"/>
    <col min="5" max="5" width="13.28515625" bestFit="1" customWidth="1"/>
    <col min="6" max="6" width="6" bestFit="1" customWidth="1"/>
    <col min="7" max="7" width="6.42578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1556</v>
      </c>
      <c r="B2" t="s">
        <v>230</v>
      </c>
      <c r="C2">
        <v>64217007030</v>
      </c>
      <c r="D2" t="s">
        <v>227</v>
      </c>
      <c r="E2" t="s">
        <v>1557</v>
      </c>
      <c r="F2">
        <v>2</v>
      </c>
      <c r="G2" s="6">
        <v>2</v>
      </c>
      <c r="H2" s="6">
        <f>G2*F2</f>
        <v>4</v>
      </c>
      <c r="I2" t="s">
        <v>14</v>
      </c>
    </row>
    <row r="3" spans="1:10">
      <c r="A3" t="s">
        <v>1556</v>
      </c>
      <c r="B3" t="s">
        <v>1558</v>
      </c>
      <c r="C3" s="11">
        <v>58703560857</v>
      </c>
      <c r="D3" t="s">
        <v>1559</v>
      </c>
      <c r="E3" t="s">
        <v>1560</v>
      </c>
      <c r="F3">
        <v>1</v>
      </c>
      <c r="G3" s="6">
        <v>41.24</v>
      </c>
      <c r="H3" s="6">
        <f>G3*F3</f>
        <v>41.24</v>
      </c>
      <c r="I3" t="s">
        <v>14</v>
      </c>
    </row>
    <row r="4" spans="1:10">
      <c r="A4" t="s">
        <v>1556</v>
      </c>
      <c r="B4" t="s">
        <v>23</v>
      </c>
      <c r="C4" s="11"/>
      <c r="D4" t="s">
        <v>12</v>
      </c>
      <c r="E4" t="s">
        <v>12</v>
      </c>
      <c r="F4" s="5">
        <v>0.05</v>
      </c>
      <c r="G4" s="6" t="s">
        <v>12</v>
      </c>
      <c r="H4" s="6">
        <v>2.06</v>
      </c>
      <c r="I4" t="s">
        <v>14</v>
      </c>
    </row>
    <row r="5" spans="1:10">
      <c r="A5" t="s">
        <v>1556</v>
      </c>
      <c r="B5" t="s">
        <v>19</v>
      </c>
      <c r="C5" s="11"/>
      <c r="D5" t="s">
        <v>12</v>
      </c>
      <c r="E5" t="s">
        <v>12</v>
      </c>
      <c r="F5" s="5">
        <v>0.06</v>
      </c>
      <c r="G5" s="6" t="s">
        <v>12</v>
      </c>
      <c r="H5" s="6">
        <v>2.4700000000000002</v>
      </c>
      <c r="I5" t="s">
        <v>14</v>
      </c>
    </row>
    <row r="6" spans="1:10">
      <c r="H6" s="10">
        <f>SUM(H2:H5)</f>
        <v>49.77</v>
      </c>
      <c r="I6" s="28"/>
    </row>
    <row r="8" spans="1:10">
      <c r="A8" t="s">
        <v>864</v>
      </c>
      <c r="B8" t="s">
        <v>1543</v>
      </c>
      <c r="C8" s="11">
        <v>667888177776</v>
      </c>
      <c r="D8" t="s">
        <v>12</v>
      </c>
      <c r="E8" t="s">
        <v>12</v>
      </c>
      <c r="F8">
        <v>4</v>
      </c>
      <c r="G8" s="6">
        <v>1.5</v>
      </c>
      <c r="H8" s="6">
        <f t="shared" ref="H8:H14" si="0">G8*F8</f>
        <v>6</v>
      </c>
      <c r="I8" t="s">
        <v>14</v>
      </c>
    </row>
    <row r="9" spans="1:10">
      <c r="A9" t="s">
        <v>864</v>
      </c>
      <c r="B9" t="s">
        <v>1561</v>
      </c>
      <c r="C9" s="11">
        <v>667888315420</v>
      </c>
      <c r="D9" t="s">
        <v>1562</v>
      </c>
      <c r="E9" s="12" t="s">
        <v>1563</v>
      </c>
      <c r="F9">
        <v>2</v>
      </c>
      <c r="G9" s="6">
        <v>3</v>
      </c>
      <c r="H9" s="6">
        <f t="shared" si="0"/>
        <v>6</v>
      </c>
      <c r="I9" t="s">
        <v>14</v>
      </c>
    </row>
    <row r="10" spans="1:10">
      <c r="A10" t="s">
        <v>864</v>
      </c>
      <c r="B10" t="s">
        <v>1537</v>
      </c>
      <c r="C10" s="11">
        <v>667888057498</v>
      </c>
      <c r="D10" t="s">
        <v>12</v>
      </c>
      <c r="E10" t="s">
        <v>1108</v>
      </c>
      <c r="F10">
        <v>2</v>
      </c>
      <c r="G10" s="6">
        <v>1.5</v>
      </c>
      <c r="H10" s="6">
        <f t="shared" si="0"/>
        <v>3</v>
      </c>
      <c r="I10" t="s">
        <v>14</v>
      </c>
    </row>
    <row r="11" spans="1:10">
      <c r="A11" t="s">
        <v>864</v>
      </c>
      <c r="B11" t="s">
        <v>1435</v>
      </c>
      <c r="C11" s="11">
        <v>667888259885</v>
      </c>
      <c r="D11" t="s">
        <v>12</v>
      </c>
      <c r="E11" t="s">
        <v>1564</v>
      </c>
      <c r="F11">
        <v>2</v>
      </c>
      <c r="G11" s="6">
        <v>2.5</v>
      </c>
      <c r="H11" s="6">
        <f t="shared" si="0"/>
        <v>5</v>
      </c>
      <c r="I11" t="s">
        <v>14</v>
      </c>
    </row>
    <row r="12" spans="1:10">
      <c r="A12" t="s">
        <v>864</v>
      </c>
      <c r="B12" t="s">
        <v>1565</v>
      </c>
      <c r="C12" s="11">
        <v>667888355143</v>
      </c>
      <c r="D12" t="s">
        <v>12</v>
      </c>
      <c r="E12" s="1" t="s">
        <v>12</v>
      </c>
      <c r="F12">
        <v>1</v>
      </c>
      <c r="G12" s="6">
        <v>2</v>
      </c>
      <c r="H12" s="6">
        <f t="shared" si="0"/>
        <v>2</v>
      </c>
      <c r="I12" t="s">
        <v>14</v>
      </c>
    </row>
    <row r="13" spans="1:10">
      <c r="A13" t="s">
        <v>864</v>
      </c>
      <c r="B13" t="s">
        <v>1566</v>
      </c>
      <c r="C13" s="11">
        <v>667888016136</v>
      </c>
      <c r="D13" t="s">
        <v>12</v>
      </c>
      <c r="E13" t="s">
        <v>1567</v>
      </c>
      <c r="F13">
        <v>2</v>
      </c>
      <c r="G13" s="6">
        <v>1.5</v>
      </c>
      <c r="H13" s="6">
        <f t="shared" si="0"/>
        <v>3</v>
      </c>
      <c r="I13" t="s">
        <v>14</v>
      </c>
    </row>
    <row r="14" spans="1:10">
      <c r="A14" t="s">
        <v>864</v>
      </c>
      <c r="B14" t="s">
        <v>197</v>
      </c>
      <c r="D14" t="s">
        <v>864</v>
      </c>
      <c r="E14" t="s">
        <v>12</v>
      </c>
      <c r="F14">
        <v>1</v>
      </c>
      <c r="G14" s="6">
        <v>0.05</v>
      </c>
      <c r="H14" s="6">
        <f t="shared" si="0"/>
        <v>0.05</v>
      </c>
      <c r="I14" t="s">
        <v>14</v>
      </c>
    </row>
    <row r="15" spans="1:10">
      <c r="A15" t="s">
        <v>864</v>
      </c>
      <c r="B15" t="s">
        <v>23</v>
      </c>
      <c r="C15" s="11"/>
      <c r="D15" t="s">
        <v>12</v>
      </c>
      <c r="E15" t="s">
        <v>12</v>
      </c>
      <c r="F15" s="5">
        <v>0.05</v>
      </c>
      <c r="G15" s="6" t="s">
        <v>12</v>
      </c>
      <c r="H15" s="6">
        <v>1.25</v>
      </c>
      <c r="I15" t="s">
        <v>14</v>
      </c>
    </row>
    <row r="16" spans="1:10">
      <c r="A16" t="s">
        <v>864</v>
      </c>
      <c r="B16" t="s">
        <v>19</v>
      </c>
      <c r="C16" s="11"/>
      <c r="D16" t="s">
        <v>12</v>
      </c>
      <c r="E16" t="s">
        <v>12</v>
      </c>
      <c r="F16" s="5">
        <v>0.06</v>
      </c>
      <c r="G16" s="6" t="s">
        <v>12</v>
      </c>
      <c r="H16" s="6">
        <v>1.5</v>
      </c>
      <c r="I16" t="s">
        <v>14</v>
      </c>
    </row>
    <row r="17" spans="1:9">
      <c r="H17" s="10">
        <f>SUM(H8:H16)</f>
        <v>27.8</v>
      </c>
      <c r="I17" s="28"/>
    </row>
    <row r="19" spans="1:9">
      <c r="A19" t="s">
        <v>1207</v>
      </c>
      <c r="B19" t="s">
        <v>1568</v>
      </c>
      <c r="C19" s="11">
        <v>6902244067259</v>
      </c>
      <c r="D19" t="s">
        <v>1569</v>
      </c>
      <c r="E19" t="s">
        <v>1570</v>
      </c>
      <c r="F19">
        <v>1</v>
      </c>
      <c r="G19" s="6">
        <v>6.98</v>
      </c>
      <c r="H19" s="6">
        <f>G19*F19</f>
        <v>6.98</v>
      </c>
      <c r="I19" t="s">
        <v>14</v>
      </c>
    </row>
    <row r="20" spans="1:9">
      <c r="A20" t="s">
        <v>1207</v>
      </c>
      <c r="B20" t="s">
        <v>1568</v>
      </c>
      <c r="C20" s="11">
        <v>6902244066672</v>
      </c>
      <c r="D20" t="s">
        <v>1571</v>
      </c>
      <c r="E20" t="s">
        <v>468</v>
      </c>
      <c r="F20">
        <v>1</v>
      </c>
      <c r="G20" s="6">
        <v>3.98</v>
      </c>
      <c r="H20" s="6">
        <f>G20*F20</f>
        <v>3.98</v>
      </c>
      <c r="I20" t="s">
        <v>14</v>
      </c>
    </row>
    <row r="21" spans="1:9">
      <c r="A21" t="s">
        <v>1207</v>
      </c>
      <c r="B21" t="s">
        <v>197</v>
      </c>
      <c r="D21" t="s">
        <v>1207</v>
      </c>
      <c r="E21" t="s">
        <v>12</v>
      </c>
      <c r="F21">
        <v>1</v>
      </c>
      <c r="G21" s="6">
        <v>0.05</v>
      </c>
      <c r="H21" s="6">
        <f>G21*F21</f>
        <v>0.05</v>
      </c>
      <c r="I21" t="s">
        <v>14</v>
      </c>
    </row>
    <row r="22" spans="1:9">
      <c r="A22" t="s">
        <v>1207</v>
      </c>
      <c r="B22" t="s">
        <v>23</v>
      </c>
      <c r="C22" s="11"/>
      <c r="D22" t="s">
        <v>12</v>
      </c>
      <c r="E22" t="s">
        <v>12</v>
      </c>
      <c r="F22" s="5">
        <v>0.05</v>
      </c>
      <c r="G22" s="6" t="s">
        <v>12</v>
      </c>
      <c r="H22" s="6">
        <v>0.55000000000000004</v>
      </c>
      <c r="I22" t="s">
        <v>14</v>
      </c>
    </row>
    <row r="23" spans="1:9">
      <c r="A23" t="s">
        <v>1207</v>
      </c>
      <c r="B23" t="s">
        <v>19</v>
      </c>
      <c r="C23" s="11"/>
      <c r="D23" t="s">
        <v>12</v>
      </c>
      <c r="E23" t="s">
        <v>12</v>
      </c>
      <c r="F23" s="5">
        <v>0.06</v>
      </c>
      <c r="G23" s="6" t="s">
        <v>12</v>
      </c>
      <c r="H23" s="6">
        <v>0.66</v>
      </c>
      <c r="I23" t="s">
        <v>14</v>
      </c>
    </row>
    <row r="24" spans="1:9">
      <c r="H24" s="10">
        <f>SUM(H19:H23)</f>
        <v>12.220000000000002</v>
      </c>
      <c r="I24" s="28"/>
    </row>
    <row r="26" spans="1:9">
      <c r="H26" s="7">
        <f xml:space="preserve"> H6 + H17 + H24</f>
        <v>89.79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46"/>
  <sheetViews>
    <sheetView workbookViewId="0">
      <pane ySplit="1" topLeftCell="A6" activePane="bottomLeft" state="frozen"/>
      <selection pane="bottomLeft" activeCell="A25" sqref="A25:XFD25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1572</v>
      </c>
      <c r="F2">
        <v>58.527000000000001</v>
      </c>
      <c r="G2" s="6">
        <v>0.90900000000000003</v>
      </c>
      <c r="H2" s="6">
        <f>G2*F2</f>
        <v>53.201043000000006</v>
      </c>
      <c r="I2" t="s">
        <v>14</v>
      </c>
    </row>
    <row r="3" spans="1:10">
      <c r="H3" s="10">
        <f xml:space="preserve"> H2</f>
        <v>53.201043000000006</v>
      </c>
      <c r="I3" s="28"/>
    </row>
    <row r="4" spans="1:10">
      <c r="H4" s="10"/>
      <c r="I4" s="28"/>
    </row>
    <row r="5" spans="1:10">
      <c r="A5" t="s">
        <v>675</v>
      </c>
      <c r="B5" t="s">
        <v>113</v>
      </c>
      <c r="C5" s="11">
        <v>649532617807</v>
      </c>
      <c r="D5" t="s">
        <v>1573</v>
      </c>
      <c r="E5" t="s">
        <v>306</v>
      </c>
      <c r="F5">
        <v>1</v>
      </c>
      <c r="G5">
        <v>37.99</v>
      </c>
      <c r="H5" s="6">
        <f t="shared" ref="H5:H16" si="0">G5*F5</f>
        <v>37.99</v>
      </c>
      <c r="I5" t="s">
        <v>14</v>
      </c>
    </row>
    <row r="6" spans="1:10">
      <c r="A6" t="s">
        <v>675</v>
      </c>
      <c r="B6" t="s">
        <v>1574</v>
      </c>
      <c r="C6" s="11">
        <v>822093012414</v>
      </c>
      <c r="D6" t="s">
        <v>1575</v>
      </c>
      <c r="E6" t="s">
        <v>740</v>
      </c>
      <c r="F6">
        <v>1</v>
      </c>
      <c r="G6" s="6">
        <v>29.99</v>
      </c>
      <c r="H6" s="6">
        <f t="shared" si="0"/>
        <v>29.99</v>
      </c>
      <c r="I6" t="s">
        <v>14</v>
      </c>
    </row>
    <row r="7" spans="1:10">
      <c r="A7" t="s">
        <v>675</v>
      </c>
      <c r="B7" t="s">
        <v>1576</v>
      </c>
      <c r="C7" s="11">
        <v>790444108027</v>
      </c>
      <c r="D7" t="s">
        <v>1577</v>
      </c>
      <c r="E7" t="s">
        <v>1578</v>
      </c>
      <c r="F7">
        <v>1</v>
      </c>
      <c r="G7" s="6">
        <v>14.89</v>
      </c>
      <c r="H7" s="6">
        <f t="shared" si="0"/>
        <v>14.89</v>
      </c>
      <c r="I7" t="s">
        <v>14</v>
      </c>
    </row>
    <row r="8" spans="1:10">
      <c r="A8" t="s">
        <v>675</v>
      </c>
      <c r="B8" t="s">
        <v>139</v>
      </c>
      <c r="C8" s="11">
        <v>96619516858</v>
      </c>
      <c r="D8" t="s">
        <v>693</v>
      </c>
      <c r="E8" t="s">
        <v>438</v>
      </c>
      <c r="F8">
        <v>1</v>
      </c>
      <c r="G8" s="6">
        <v>12.49</v>
      </c>
      <c r="H8" s="6">
        <f t="shared" si="0"/>
        <v>12.49</v>
      </c>
      <c r="I8" t="s">
        <v>14</v>
      </c>
    </row>
    <row r="9" spans="1:10">
      <c r="A9" t="s">
        <v>675</v>
      </c>
      <c r="B9" t="s">
        <v>255</v>
      </c>
      <c r="C9" s="11">
        <v>222347328621</v>
      </c>
      <c r="D9" t="s">
        <v>693</v>
      </c>
      <c r="E9" t="s">
        <v>1579</v>
      </c>
      <c r="F9">
        <v>3.4420000000000002</v>
      </c>
      <c r="G9" s="6">
        <v>5.99</v>
      </c>
      <c r="H9" s="6">
        <f t="shared" si="0"/>
        <v>20.61758</v>
      </c>
      <c r="I9" t="s">
        <v>14</v>
      </c>
    </row>
    <row r="10" spans="1:10">
      <c r="A10" t="s">
        <v>675</v>
      </c>
      <c r="B10" t="s">
        <v>1580</v>
      </c>
      <c r="C10" s="11">
        <v>96619177660</v>
      </c>
      <c r="D10" t="s">
        <v>693</v>
      </c>
      <c r="E10" t="s">
        <v>1581</v>
      </c>
      <c r="F10">
        <v>1</v>
      </c>
      <c r="G10" s="6">
        <v>22.99</v>
      </c>
      <c r="H10" s="6">
        <f t="shared" si="0"/>
        <v>22.99</v>
      </c>
      <c r="I10" t="s">
        <v>14</v>
      </c>
    </row>
    <row r="11" spans="1:10">
      <c r="A11" t="s">
        <v>675</v>
      </c>
      <c r="B11" t="s">
        <v>258</v>
      </c>
      <c r="C11" s="11">
        <v>255344527497</v>
      </c>
      <c r="D11" t="s">
        <v>1582</v>
      </c>
      <c r="E11" t="s">
        <v>1583</v>
      </c>
      <c r="F11">
        <v>2.302</v>
      </c>
      <c r="G11" s="6">
        <v>11.99</v>
      </c>
      <c r="H11" s="6">
        <f t="shared" si="0"/>
        <v>27.60098</v>
      </c>
      <c r="I11" t="s">
        <v>14</v>
      </c>
    </row>
    <row r="12" spans="1:10">
      <c r="A12" t="s">
        <v>675</v>
      </c>
      <c r="B12" t="s">
        <v>975</v>
      </c>
      <c r="C12" s="11">
        <v>222012210912</v>
      </c>
      <c r="D12" t="s">
        <v>693</v>
      </c>
      <c r="E12" t="s">
        <v>1584</v>
      </c>
      <c r="F12">
        <v>2.734</v>
      </c>
      <c r="G12" s="6">
        <v>3.99</v>
      </c>
      <c r="H12" s="6">
        <f t="shared" si="0"/>
        <v>10.908660000000001</v>
      </c>
      <c r="I12" t="s">
        <v>14</v>
      </c>
    </row>
    <row r="13" spans="1:10">
      <c r="A13" t="s">
        <v>675</v>
      </c>
      <c r="B13" t="s">
        <v>694</v>
      </c>
      <c r="C13" s="11">
        <v>222034625978</v>
      </c>
      <c r="D13" t="s">
        <v>693</v>
      </c>
      <c r="E13" t="s">
        <v>1585</v>
      </c>
      <c r="F13">
        <v>2.6</v>
      </c>
      <c r="G13" s="6">
        <v>9.99</v>
      </c>
      <c r="H13" s="6">
        <f t="shared" si="0"/>
        <v>25.974</v>
      </c>
      <c r="I13" t="s">
        <v>14</v>
      </c>
    </row>
    <row r="14" spans="1:10">
      <c r="A14" t="s">
        <v>675</v>
      </c>
      <c r="B14" t="s">
        <v>514</v>
      </c>
      <c r="C14" s="11">
        <v>661509000702</v>
      </c>
      <c r="D14" t="s">
        <v>691</v>
      </c>
      <c r="E14" t="s">
        <v>420</v>
      </c>
      <c r="F14">
        <v>1</v>
      </c>
      <c r="G14" s="6">
        <v>4.49</v>
      </c>
      <c r="H14" s="6">
        <f t="shared" si="0"/>
        <v>4.49</v>
      </c>
      <c r="I14" t="s">
        <v>14</v>
      </c>
    </row>
    <row r="15" spans="1:10">
      <c r="A15" t="s">
        <v>675</v>
      </c>
      <c r="B15" t="s">
        <v>136</v>
      </c>
      <c r="C15" s="11">
        <v>761635203159</v>
      </c>
      <c r="D15" t="s">
        <v>1586</v>
      </c>
      <c r="E15" t="s">
        <v>478</v>
      </c>
      <c r="F15">
        <v>1</v>
      </c>
      <c r="G15" s="6">
        <v>6.99</v>
      </c>
      <c r="H15" s="6">
        <f t="shared" si="0"/>
        <v>6.99</v>
      </c>
      <c r="I15" t="s">
        <v>14</v>
      </c>
    </row>
    <row r="16" spans="1:10">
      <c r="A16" t="s">
        <v>675</v>
      </c>
      <c r="B16" t="s">
        <v>973</v>
      </c>
      <c r="C16" s="11">
        <v>10463284</v>
      </c>
      <c r="D16" t="s">
        <v>693</v>
      </c>
      <c r="E16" t="s">
        <v>974</v>
      </c>
      <c r="F16">
        <v>1.075</v>
      </c>
      <c r="G16" s="6">
        <v>7.43</v>
      </c>
      <c r="H16" s="6">
        <f t="shared" si="0"/>
        <v>7.9872499999999995</v>
      </c>
      <c r="I16" t="s">
        <v>14</v>
      </c>
    </row>
    <row r="17" spans="1:9">
      <c r="A17" t="s">
        <v>675</v>
      </c>
      <c r="B17" t="s">
        <v>23</v>
      </c>
      <c r="C17" s="11"/>
      <c r="D17" t="s">
        <v>12</v>
      </c>
      <c r="E17" t="s">
        <v>12</v>
      </c>
      <c r="F17" s="5">
        <v>0.05</v>
      </c>
      <c r="G17" s="6" t="s">
        <v>12</v>
      </c>
      <c r="H17" s="6">
        <v>5.29</v>
      </c>
      <c r="I17" t="s">
        <v>14</v>
      </c>
    </row>
    <row r="18" spans="1:9">
      <c r="A18" t="s">
        <v>675</v>
      </c>
      <c r="B18" t="s">
        <v>19</v>
      </c>
      <c r="C18" s="11"/>
      <c r="D18" t="s">
        <v>12</v>
      </c>
      <c r="E18" t="s">
        <v>12</v>
      </c>
      <c r="F18" s="5">
        <v>0.06</v>
      </c>
      <c r="G18" s="6" t="s">
        <v>12</v>
      </c>
      <c r="H18" s="6">
        <v>6.35</v>
      </c>
      <c r="I18" t="s">
        <v>14</v>
      </c>
    </row>
    <row r="19" spans="1:9">
      <c r="H19" s="10">
        <f>SUM(H5:H18)</f>
        <v>234.55846999999997</v>
      </c>
      <c r="I19" s="28"/>
    </row>
    <row r="21" spans="1:9">
      <c r="A21" t="s">
        <v>639</v>
      </c>
      <c r="B21" t="s">
        <v>644</v>
      </c>
      <c r="C21" s="11" t="s">
        <v>12</v>
      </c>
      <c r="D21" t="s">
        <v>639</v>
      </c>
      <c r="E21" t="s">
        <v>645</v>
      </c>
      <c r="F21">
        <v>1</v>
      </c>
      <c r="G21" s="6">
        <v>10.69</v>
      </c>
      <c r="H21" s="6">
        <f t="shared" ref="H21:H26" si="1">G21*F21</f>
        <v>10.69</v>
      </c>
      <c r="I21" t="s">
        <v>14</v>
      </c>
    </row>
    <row r="22" spans="1:9">
      <c r="A22" t="s">
        <v>639</v>
      </c>
      <c r="B22" t="s">
        <v>1102</v>
      </c>
      <c r="C22" s="11" t="s">
        <v>12</v>
      </c>
      <c r="D22" t="s">
        <v>639</v>
      </c>
      <c r="E22" t="s">
        <v>793</v>
      </c>
      <c r="F22">
        <v>1</v>
      </c>
      <c r="G22" s="6">
        <v>2.99</v>
      </c>
      <c r="H22" s="6">
        <f t="shared" si="1"/>
        <v>2.99</v>
      </c>
      <c r="I22" t="s">
        <v>14</v>
      </c>
    </row>
    <row r="23" spans="1:9">
      <c r="A23" t="s">
        <v>639</v>
      </c>
      <c r="B23" t="s">
        <v>1460</v>
      </c>
      <c r="C23" s="11" t="s">
        <v>12</v>
      </c>
      <c r="D23" t="s">
        <v>639</v>
      </c>
      <c r="E23" t="s">
        <v>354</v>
      </c>
      <c r="F23">
        <v>1</v>
      </c>
      <c r="G23" s="6">
        <v>4.1900000000000004</v>
      </c>
      <c r="H23" s="6">
        <f t="shared" si="1"/>
        <v>4.1900000000000004</v>
      </c>
      <c r="I23" t="s">
        <v>14</v>
      </c>
    </row>
    <row r="24" spans="1:9">
      <c r="A24" t="s">
        <v>639</v>
      </c>
      <c r="B24" t="s">
        <v>251</v>
      </c>
      <c r="C24" s="11" t="s">
        <v>12</v>
      </c>
      <c r="D24" t="s">
        <v>639</v>
      </c>
      <c r="E24" t="s">
        <v>354</v>
      </c>
      <c r="F24">
        <v>1</v>
      </c>
      <c r="G24" s="6">
        <v>2.09</v>
      </c>
      <c r="H24" s="6">
        <f t="shared" si="1"/>
        <v>2.09</v>
      </c>
      <c r="I24" t="s">
        <v>14</v>
      </c>
    </row>
    <row r="25" spans="1:9">
      <c r="A25" t="s">
        <v>639</v>
      </c>
      <c r="B25" t="s">
        <v>1103</v>
      </c>
      <c r="C25" s="11" t="s">
        <v>12</v>
      </c>
      <c r="D25" t="s">
        <v>639</v>
      </c>
      <c r="E25" t="s">
        <v>1104</v>
      </c>
      <c r="F25">
        <v>1</v>
      </c>
      <c r="G25" s="6">
        <v>4.09</v>
      </c>
      <c r="H25" s="6">
        <f t="shared" si="1"/>
        <v>4.09</v>
      </c>
      <c r="I25" t="s">
        <v>14</v>
      </c>
    </row>
    <row r="26" spans="1:9">
      <c r="A26" t="s">
        <v>639</v>
      </c>
      <c r="B26" t="s">
        <v>1587</v>
      </c>
      <c r="C26" s="11" t="s">
        <v>12</v>
      </c>
      <c r="D26" t="s">
        <v>639</v>
      </c>
      <c r="E26" t="s">
        <v>354</v>
      </c>
      <c r="F26">
        <v>1</v>
      </c>
      <c r="G26" s="6">
        <v>0.2</v>
      </c>
      <c r="H26" s="6">
        <f t="shared" si="1"/>
        <v>0.2</v>
      </c>
      <c r="I26" t="s">
        <v>14</v>
      </c>
    </row>
    <row r="27" spans="1:9">
      <c r="A27" t="s">
        <v>639</v>
      </c>
      <c r="B27" t="s">
        <v>23</v>
      </c>
      <c r="C27" s="11"/>
      <c r="D27" t="s">
        <v>12</v>
      </c>
      <c r="E27" t="s">
        <v>12</v>
      </c>
      <c r="F27" s="5">
        <v>0.05</v>
      </c>
      <c r="G27" s="6" t="s">
        <v>12</v>
      </c>
      <c r="H27" s="6">
        <v>1.21</v>
      </c>
      <c r="I27" t="s">
        <v>14</v>
      </c>
    </row>
    <row r="28" spans="1:9">
      <c r="A28" t="s">
        <v>639</v>
      </c>
      <c r="B28" t="s">
        <v>19</v>
      </c>
      <c r="C28" s="11"/>
      <c r="D28" t="s">
        <v>12</v>
      </c>
      <c r="E28" t="s">
        <v>12</v>
      </c>
      <c r="F28" s="5">
        <v>0.06</v>
      </c>
      <c r="G28" s="6" t="s">
        <v>12</v>
      </c>
      <c r="H28" s="6">
        <v>1.46</v>
      </c>
      <c r="I28" t="s">
        <v>14</v>
      </c>
    </row>
    <row r="29" spans="1:9">
      <c r="H29" s="10">
        <f>SUM(H21:H28)</f>
        <v>26.92</v>
      </c>
      <c r="I29" s="28"/>
    </row>
    <row r="30" spans="1:9">
      <c r="H30" s="10"/>
      <c r="I30" s="28"/>
    </row>
    <row r="31" spans="1:9">
      <c r="A31" t="s">
        <v>1588</v>
      </c>
      <c r="B31" t="s">
        <v>1589</v>
      </c>
      <c r="C31" s="11">
        <v>35051555742</v>
      </c>
      <c r="D31" t="s">
        <v>733</v>
      </c>
      <c r="E31" t="s">
        <v>1590</v>
      </c>
      <c r="F31">
        <v>1</v>
      </c>
      <c r="G31" s="6">
        <v>44.95</v>
      </c>
      <c r="H31" s="6">
        <f>G31*F31</f>
        <v>44.95</v>
      </c>
      <c r="I31" t="s">
        <v>14</v>
      </c>
    </row>
    <row r="32" spans="1:9">
      <c r="A32" t="s">
        <v>1588</v>
      </c>
      <c r="B32" t="s">
        <v>23</v>
      </c>
      <c r="C32" s="11"/>
      <c r="D32" t="s">
        <v>12</v>
      </c>
      <c r="E32" t="s">
        <v>12</v>
      </c>
      <c r="F32" s="5">
        <v>0.05</v>
      </c>
      <c r="G32" s="6" t="s">
        <v>12</v>
      </c>
      <c r="H32" s="6">
        <v>2.25</v>
      </c>
      <c r="I32" t="s">
        <v>14</v>
      </c>
    </row>
    <row r="33" spans="1:9">
      <c r="A33" t="s">
        <v>1588</v>
      </c>
      <c r="B33" t="s">
        <v>19</v>
      </c>
      <c r="C33" s="11"/>
      <c r="D33" t="s">
        <v>12</v>
      </c>
      <c r="E33" t="s">
        <v>12</v>
      </c>
      <c r="F33" s="5">
        <v>0.06</v>
      </c>
      <c r="G33" s="6" t="s">
        <v>12</v>
      </c>
      <c r="H33" s="6">
        <v>2.7</v>
      </c>
      <c r="I33" t="s">
        <v>14</v>
      </c>
    </row>
    <row r="34" spans="1:9">
      <c r="H34" s="10">
        <f>SUM(H31:H33)</f>
        <v>49.900000000000006</v>
      </c>
      <c r="I34" s="28"/>
    </row>
    <row r="35" spans="1:9">
      <c r="H35" s="10"/>
      <c r="I35" s="28"/>
    </row>
    <row r="36" spans="1:9">
      <c r="A36" t="s">
        <v>1588</v>
      </c>
      <c r="B36" t="s">
        <v>1591</v>
      </c>
      <c r="C36" s="11">
        <v>9780735253407</v>
      </c>
      <c r="D36" t="s">
        <v>1592</v>
      </c>
      <c r="E36" t="s">
        <v>12</v>
      </c>
      <c r="F36">
        <v>1</v>
      </c>
      <c r="G36" s="6">
        <v>32.200000000000003</v>
      </c>
      <c r="H36" s="6">
        <f t="shared" ref="H36:H41" si="2">G36*F36</f>
        <v>32.200000000000003</v>
      </c>
      <c r="I36" t="s">
        <v>14</v>
      </c>
    </row>
    <row r="37" spans="1:9">
      <c r="A37" t="s">
        <v>1588</v>
      </c>
      <c r="B37" t="s">
        <v>1593</v>
      </c>
      <c r="C37" s="11">
        <v>9781771641258</v>
      </c>
      <c r="D37" t="s">
        <v>1594</v>
      </c>
      <c r="E37" t="s">
        <v>12</v>
      </c>
      <c r="F37">
        <v>1</v>
      </c>
      <c r="G37" s="6">
        <v>22.95</v>
      </c>
      <c r="H37" s="6">
        <f t="shared" si="2"/>
        <v>22.95</v>
      </c>
      <c r="I37" t="s">
        <v>14</v>
      </c>
    </row>
    <row r="38" spans="1:9">
      <c r="A38" t="s">
        <v>1588</v>
      </c>
      <c r="B38" t="s">
        <v>1595</v>
      </c>
      <c r="C38" s="11">
        <v>9781784286453</v>
      </c>
      <c r="D38" t="s">
        <v>1596</v>
      </c>
      <c r="E38" t="s">
        <v>12</v>
      </c>
      <c r="F38">
        <v>1</v>
      </c>
      <c r="G38" s="6">
        <v>12</v>
      </c>
      <c r="H38" s="6">
        <f t="shared" si="2"/>
        <v>12</v>
      </c>
      <c r="I38" t="s">
        <v>14</v>
      </c>
    </row>
    <row r="39" spans="1:9">
      <c r="A39" t="s">
        <v>1588</v>
      </c>
      <c r="B39" t="s">
        <v>1597</v>
      </c>
      <c r="C39" s="11">
        <v>9781468312447</v>
      </c>
      <c r="D39" t="s">
        <v>1598</v>
      </c>
      <c r="E39" t="s">
        <v>12</v>
      </c>
      <c r="F39">
        <v>1</v>
      </c>
      <c r="G39" s="6">
        <v>10</v>
      </c>
      <c r="H39" s="6">
        <f t="shared" si="2"/>
        <v>10</v>
      </c>
      <c r="I39" t="s">
        <v>14</v>
      </c>
    </row>
    <row r="40" spans="1:9">
      <c r="A40" t="s">
        <v>1588</v>
      </c>
      <c r="B40" t="s">
        <v>1599</v>
      </c>
      <c r="C40" s="11">
        <v>9781788282369</v>
      </c>
      <c r="D40" t="s">
        <v>12</v>
      </c>
      <c r="E40" t="s">
        <v>12</v>
      </c>
      <c r="F40">
        <v>1</v>
      </c>
      <c r="G40" s="6">
        <v>12</v>
      </c>
      <c r="H40" s="6">
        <f t="shared" si="2"/>
        <v>12</v>
      </c>
      <c r="I40" t="s">
        <v>14</v>
      </c>
    </row>
    <row r="41" spans="1:9">
      <c r="A41" t="s">
        <v>1588</v>
      </c>
      <c r="B41" t="s">
        <v>1600</v>
      </c>
      <c r="C41" s="11">
        <v>9781788287494</v>
      </c>
      <c r="D41" t="s">
        <v>1596</v>
      </c>
      <c r="E41" t="s">
        <v>12</v>
      </c>
      <c r="F41">
        <v>1</v>
      </c>
      <c r="G41" s="6">
        <v>15</v>
      </c>
      <c r="H41" s="6">
        <f t="shared" si="2"/>
        <v>15</v>
      </c>
      <c r="I41" t="s">
        <v>14</v>
      </c>
    </row>
    <row r="42" spans="1:9">
      <c r="A42" t="s">
        <v>1588</v>
      </c>
      <c r="B42" t="s">
        <v>23</v>
      </c>
      <c r="C42" s="11"/>
      <c r="D42" t="s">
        <v>12</v>
      </c>
      <c r="E42" t="s">
        <v>12</v>
      </c>
      <c r="F42" s="5">
        <v>0.05</v>
      </c>
      <c r="G42" s="6" t="s">
        <v>12</v>
      </c>
      <c r="H42" s="6">
        <v>5.21</v>
      </c>
      <c r="I42" t="s">
        <v>14</v>
      </c>
    </row>
    <row r="43" spans="1:9">
      <c r="A43" t="s">
        <v>1588</v>
      </c>
      <c r="B43" t="s">
        <v>19</v>
      </c>
      <c r="C43" s="11"/>
      <c r="D43" t="s">
        <v>12</v>
      </c>
      <c r="E43" t="s">
        <v>12</v>
      </c>
      <c r="F43" s="5">
        <v>0.06</v>
      </c>
      <c r="G43" s="6" t="s">
        <v>12</v>
      </c>
      <c r="H43" s="6">
        <v>0</v>
      </c>
      <c r="I43" t="s">
        <v>14</v>
      </c>
    </row>
    <row r="44" spans="1:9">
      <c r="H44" s="10">
        <f>SUM(H36:H43)</f>
        <v>109.36</v>
      </c>
      <c r="I44" s="28"/>
    </row>
    <row r="45" spans="1:9">
      <c r="H45" s="10"/>
      <c r="I45" s="28"/>
    </row>
    <row r="46" spans="1:9">
      <c r="H46" s="7">
        <f xml:space="preserve"> H3 + H19 + H29 + H34 + H44</f>
        <v>473.93951300000003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36"/>
  <sheetViews>
    <sheetView topLeftCell="B1" workbookViewId="0">
      <pane ySplit="1" topLeftCell="A7" activePane="bottomLeft" state="frozen"/>
      <selection pane="bottomLeft" activeCell="A24" sqref="A24:XFD24"/>
    </sheetView>
  </sheetViews>
  <sheetFormatPr defaultRowHeight="15"/>
  <cols>
    <col min="1" max="1" width="14.7109375" bestFit="1" customWidth="1"/>
    <col min="2" max="2" width="32.140625" bestFit="1" customWidth="1"/>
    <col min="3" max="3" width="13.140625" bestFit="1" customWidth="1"/>
    <col min="4" max="4" width="18" bestFit="1" customWidth="1"/>
    <col min="5" max="5" width="11.7109375" bestFit="1" customWidth="1"/>
    <col min="6" max="6" width="6" bestFit="1" customWidth="1"/>
    <col min="7" max="7" width="6.42578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1515</v>
      </c>
      <c r="C2" s="11">
        <v>628915013498</v>
      </c>
      <c r="D2" t="s">
        <v>128</v>
      </c>
      <c r="E2" t="s">
        <v>328</v>
      </c>
      <c r="F2">
        <v>2</v>
      </c>
      <c r="G2" s="6">
        <v>4.6399999999999997</v>
      </c>
      <c r="H2" s="6">
        <f t="shared" ref="H2:H33" si="0">G2*F2</f>
        <v>9.2799999999999994</v>
      </c>
      <c r="I2" t="s">
        <v>14</v>
      </c>
    </row>
    <row r="3" spans="1:10">
      <c r="A3" t="s">
        <v>24</v>
      </c>
      <c r="B3" t="s">
        <v>1601</v>
      </c>
      <c r="C3" s="11">
        <v>628915011470</v>
      </c>
      <c r="D3" t="s">
        <v>128</v>
      </c>
      <c r="E3" t="s">
        <v>1602</v>
      </c>
      <c r="F3">
        <v>1</v>
      </c>
      <c r="G3" s="6">
        <v>2.98</v>
      </c>
      <c r="H3" s="6">
        <f t="shared" si="0"/>
        <v>2.98</v>
      </c>
      <c r="I3" t="s">
        <v>14</v>
      </c>
    </row>
    <row r="4" spans="1:10">
      <c r="A4" t="s">
        <v>24</v>
      </c>
      <c r="B4" t="s">
        <v>847</v>
      </c>
      <c r="C4" s="11">
        <v>66721005861</v>
      </c>
      <c r="D4" t="s">
        <v>781</v>
      </c>
      <c r="E4" t="s">
        <v>1383</v>
      </c>
      <c r="F4">
        <v>3</v>
      </c>
      <c r="G4" s="6">
        <v>2.97</v>
      </c>
      <c r="H4" s="6">
        <f t="shared" si="0"/>
        <v>8.91</v>
      </c>
      <c r="I4" t="s">
        <v>14</v>
      </c>
    </row>
    <row r="5" spans="1:10">
      <c r="A5" t="s">
        <v>24</v>
      </c>
      <c r="B5" t="s">
        <v>565</v>
      </c>
      <c r="C5" s="11">
        <v>58807488163</v>
      </c>
      <c r="D5" t="s">
        <v>1327</v>
      </c>
      <c r="E5" t="s">
        <v>1328</v>
      </c>
      <c r="F5">
        <v>1</v>
      </c>
      <c r="G5" s="6">
        <v>3.47</v>
      </c>
      <c r="H5" s="6">
        <f t="shared" si="0"/>
        <v>3.47</v>
      </c>
      <c r="I5" t="s">
        <v>14</v>
      </c>
    </row>
    <row r="6" spans="1:10">
      <c r="A6" t="s">
        <v>24</v>
      </c>
      <c r="B6" t="s">
        <v>541</v>
      </c>
      <c r="C6" s="11">
        <v>681131412070</v>
      </c>
      <c r="D6" t="s">
        <v>128</v>
      </c>
      <c r="E6" t="s">
        <v>554</v>
      </c>
      <c r="F6">
        <v>1</v>
      </c>
      <c r="G6" s="6">
        <v>1.67</v>
      </c>
      <c r="H6" s="6">
        <f t="shared" si="0"/>
        <v>1.67</v>
      </c>
      <c r="I6" t="s">
        <v>14</v>
      </c>
    </row>
    <row r="7" spans="1:10">
      <c r="A7" t="s">
        <v>24</v>
      </c>
      <c r="B7" t="s">
        <v>574</v>
      </c>
      <c r="C7" s="11">
        <v>628915173475</v>
      </c>
      <c r="D7" t="s">
        <v>128</v>
      </c>
      <c r="E7" t="s">
        <v>573</v>
      </c>
      <c r="F7">
        <v>1</v>
      </c>
      <c r="G7" s="6">
        <v>6.97</v>
      </c>
      <c r="H7" s="6">
        <f t="shared" si="0"/>
        <v>6.97</v>
      </c>
      <c r="I7" t="s">
        <v>14</v>
      </c>
    </row>
    <row r="8" spans="1:10">
      <c r="A8" t="s">
        <v>24</v>
      </c>
      <c r="B8" t="s">
        <v>1503</v>
      </c>
      <c r="C8" s="11">
        <v>629025430038</v>
      </c>
      <c r="D8" t="s">
        <v>1504</v>
      </c>
      <c r="E8" t="s">
        <v>1505</v>
      </c>
      <c r="F8">
        <v>1</v>
      </c>
      <c r="G8" s="6">
        <v>5.77</v>
      </c>
      <c r="H8" s="6">
        <f t="shared" si="0"/>
        <v>5.77</v>
      </c>
      <c r="I8" t="s">
        <v>14</v>
      </c>
    </row>
    <row r="9" spans="1:10">
      <c r="A9" t="s">
        <v>24</v>
      </c>
      <c r="B9" t="s">
        <v>1603</v>
      </c>
      <c r="C9" s="11">
        <v>628915380897</v>
      </c>
      <c r="D9" t="s">
        <v>128</v>
      </c>
      <c r="E9" t="s">
        <v>433</v>
      </c>
      <c r="F9">
        <v>1</v>
      </c>
      <c r="G9" s="6">
        <v>2.97</v>
      </c>
      <c r="H9" s="6">
        <f t="shared" si="0"/>
        <v>2.97</v>
      </c>
      <c r="I9" t="s">
        <v>14</v>
      </c>
    </row>
    <row r="10" spans="1:10">
      <c r="A10" t="s">
        <v>24</v>
      </c>
      <c r="B10" t="s">
        <v>1604</v>
      </c>
      <c r="C10" s="11">
        <v>69694004923</v>
      </c>
      <c r="D10" t="s">
        <v>1605</v>
      </c>
      <c r="E10" t="s">
        <v>404</v>
      </c>
      <c r="F10">
        <v>1</v>
      </c>
      <c r="G10" s="6">
        <v>1.49</v>
      </c>
      <c r="H10" s="6">
        <f t="shared" si="0"/>
        <v>1.49</v>
      </c>
      <c r="I10" t="s">
        <v>14</v>
      </c>
    </row>
    <row r="11" spans="1:10">
      <c r="A11" t="s">
        <v>24</v>
      </c>
      <c r="B11" t="s">
        <v>1470</v>
      </c>
      <c r="C11" s="11">
        <v>628915751734</v>
      </c>
      <c r="D11" t="s">
        <v>128</v>
      </c>
      <c r="E11" t="s">
        <v>433</v>
      </c>
      <c r="F11">
        <v>1</v>
      </c>
      <c r="G11" s="6">
        <v>2.27</v>
      </c>
      <c r="H11" s="6">
        <f t="shared" si="0"/>
        <v>2.27</v>
      </c>
      <c r="I11" t="s">
        <v>14</v>
      </c>
    </row>
    <row r="12" spans="1:10">
      <c r="A12" t="s">
        <v>24</v>
      </c>
      <c r="B12" t="s">
        <v>1472</v>
      </c>
      <c r="C12" s="11">
        <v>628915751727</v>
      </c>
      <c r="D12" t="s">
        <v>128</v>
      </c>
      <c r="E12" t="s">
        <v>433</v>
      </c>
      <c r="F12">
        <v>1</v>
      </c>
      <c r="G12" s="6">
        <v>2.27</v>
      </c>
      <c r="H12" s="6">
        <f t="shared" si="0"/>
        <v>2.27</v>
      </c>
      <c r="I12" t="s">
        <v>14</v>
      </c>
    </row>
    <row r="13" spans="1:10">
      <c r="A13" t="s">
        <v>24</v>
      </c>
      <c r="B13" t="s">
        <v>801</v>
      </c>
      <c r="C13" s="11">
        <v>64420355010</v>
      </c>
      <c r="D13" t="s">
        <v>802</v>
      </c>
      <c r="E13" t="s">
        <v>384</v>
      </c>
      <c r="F13">
        <v>3</v>
      </c>
      <c r="G13" s="6">
        <f xml:space="preserve"> 5.17 + 0.05 + 0.25</f>
        <v>5.47</v>
      </c>
      <c r="H13" s="6">
        <f t="shared" si="0"/>
        <v>16.41</v>
      </c>
      <c r="I13" t="s">
        <v>14</v>
      </c>
    </row>
    <row r="14" spans="1:10">
      <c r="A14" t="s">
        <v>24</v>
      </c>
      <c r="B14" t="s">
        <v>1506</v>
      </c>
      <c r="C14" s="11">
        <v>821954078309</v>
      </c>
      <c r="D14" t="s">
        <v>1242</v>
      </c>
      <c r="E14" t="s">
        <v>605</v>
      </c>
      <c r="F14">
        <v>1</v>
      </c>
      <c r="G14" s="6">
        <f xml:space="preserve"> 4.98 + 0.05 + 0.25</f>
        <v>5.28</v>
      </c>
      <c r="H14" s="6">
        <f t="shared" si="0"/>
        <v>5.28</v>
      </c>
      <c r="I14" t="s">
        <v>14</v>
      </c>
    </row>
    <row r="15" spans="1:10">
      <c r="A15" t="s">
        <v>24</v>
      </c>
      <c r="B15" t="s">
        <v>800</v>
      </c>
      <c r="C15" s="11">
        <v>83900006365</v>
      </c>
      <c r="D15" t="s">
        <v>442</v>
      </c>
      <c r="E15" t="s">
        <v>286</v>
      </c>
      <c r="F15">
        <v>2</v>
      </c>
      <c r="G15" s="6">
        <f xml:space="preserve"> 1.47 + 0.05 + 0.1</f>
        <v>1.62</v>
      </c>
      <c r="H15" s="6">
        <f t="shared" si="0"/>
        <v>3.24</v>
      </c>
      <c r="I15" t="s">
        <v>14</v>
      </c>
    </row>
    <row r="16" spans="1:10">
      <c r="A16" t="s">
        <v>24</v>
      </c>
      <c r="B16" t="s">
        <v>1419</v>
      </c>
      <c r="C16" s="11">
        <v>73491202000</v>
      </c>
      <c r="D16" t="s">
        <v>1606</v>
      </c>
      <c r="E16" t="s">
        <v>1607</v>
      </c>
      <c r="F16">
        <v>1</v>
      </c>
      <c r="G16" s="6">
        <v>4.68</v>
      </c>
      <c r="H16" s="6">
        <f t="shared" si="0"/>
        <v>4.68</v>
      </c>
      <c r="I16" t="s">
        <v>14</v>
      </c>
    </row>
    <row r="17" spans="1:9">
      <c r="A17" t="s">
        <v>24</v>
      </c>
      <c r="B17" t="s">
        <v>496</v>
      </c>
      <c r="C17" s="11">
        <v>681131759601</v>
      </c>
      <c r="D17" t="s">
        <v>128</v>
      </c>
      <c r="E17" t="s">
        <v>452</v>
      </c>
      <c r="F17">
        <v>2</v>
      </c>
      <c r="G17" s="6">
        <v>2.68</v>
      </c>
      <c r="H17" s="6">
        <f t="shared" si="0"/>
        <v>5.36</v>
      </c>
      <c r="I17" t="s">
        <v>14</v>
      </c>
    </row>
    <row r="18" spans="1:9">
      <c r="A18" t="s">
        <v>24</v>
      </c>
      <c r="B18" t="s">
        <v>474</v>
      </c>
      <c r="C18" s="11">
        <v>821954078101</v>
      </c>
      <c r="D18" t="s">
        <v>1242</v>
      </c>
      <c r="E18" t="s">
        <v>383</v>
      </c>
      <c r="F18">
        <v>1</v>
      </c>
      <c r="G18" s="6">
        <f xml:space="preserve"> 4.74 + 0.05 + 0.25</f>
        <v>5.04</v>
      </c>
      <c r="H18" s="6">
        <f t="shared" si="0"/>
        <v>5.04</v>
      </c>
      <c r="I18" t="s">
        <v>14</v>
      </c>
    </row>
    <row r="19" spans="1:9">
      <c r="A19" t="s">
        <v>24</v>
      </c>
      <c r="B19" t="s">
        <v>25</v>
      </c>
      <c r="C19" s="11">
        <v>643126072065</v>
      </c>
      <c r="D19" t="s">
        <v>396</v>
      </c>
      <c r="E19" t="s">
        <v>354</v>
      </c>
      <c r="F19">
        <v>1</v>
      </c>
      <c r="G19" s="6">
        <v>3.47</v>
      </c>
      <c r="H19" s="6">
        <f t="shared" si="0"/>
        <v>3.47</v>
      </c>
      <c r="I19" t="s">
        <v>14</v>
      </c>
    </row>
    <row r="20" spans="1:9">
      <c r="A20" t="s">
        <v>24</v>
      </c>
      <c r="B20" t="s">
        <v>271</v>
      </c>
      <c r="C20" s="11">
        <v>4023</v>
      </c>
      <c r="D20" t="s">
        <v>12</v>
      </c>
      <c r="E20" t="s">
        <v>1466</v>
      </c>
      <c r="F20">
        <v>0.9</v>
      </c>
      <c r="G20" s="6">
        <v>5.45</v>
      </c>
      <c r="H20" s="6">
        <f t="shared" si="0"/>
        <v>4.9050000000000002</v>
      </c>
      <c r="I20" t="s">
        <v>14</v>
      </c>
    </row>
    <row r="21" spans="1:9">
      <c r="A21" t="s">
        <v>24</v>
      </c>
      <c r="B21" t="s">
        <v>494</v>
      </c>
      <c r="C21" s="11">
        <v>33383671017</v>
      </c>
      <c r="D21" t="s">
        <v>830</v>
      </c>
      <c r="E21" t="s">
        <v>354</v>
      </c>
      <c r="F21">
        <v>1</v>
      </c>
      <c r="G21" s="6">
        <v>1.97</v>
      </c>
      <c r="H21" s="6">
        <f t="shared" si="0"/>
        <v>1.97</v>
      </c>
      <c r="I21" t="s">
        <v>14</v>
      </c>
    </row>
    <row r="22" spans="1:9">
      <c r="A22" t="s">
        <v>24</v>
      </c>
      <c r="B22" t="s">
        <v>933</v>
      </c>
      <c r="C22" s="11">
        <v>28764952816</v>
      </c>
      <c r="D22" t="s">
        <v>934</v>
      </c>
      <c r="E22" t="s">
        <v>554</v>
      </c>
      <c r="F22">
        <v>1</v>
      </c>
      <c r="G22" s="6">
        <v>5.97</v>
      </c>
      <c r="H22" s="6">
        <f t="shared" si="0"/>
        <v>5.97</v>
      </c>
      <c r="I22" t="s">
        <v>14</v>
      </c>
    </row>
    <row r="23" spans="1:9">
      <c r="A23" t="s">
        <v>24</v>
      </c>
      <c r="B23" t="s">
        <v>1056</v>
      </c>
      <c r="C23" s="11">
        <v>738761500018</v>
      </c>
      <c r="D23" t="s">
        <v>1057</v>
      </c>
      <c r="E23" t="s">
        <v>478</v>
      </c>
      <c r="F23">
        <v>1</v>
      </c>
      <c r="G23" s="6">
        <v>3.97</v>
      </c>
      <c r="H23" s="6">
        <f t="shared" si="0"/>
        <v>3.97</v>
      </c>
      <c r="I23" t="s">
        <v>14</v>
      </c>
    </row>
    <row r="24" spans="1:9">
      <c r="A24" t="s">
        <v>24</v>
      </c>
      <c r="B24" t="s">
        <v>491</v>
      </c>
      <c r="C24" s="11">
        <v>894242000610</v>
      </c>
      <c r="D24" t="s">
        <v>827</v>
      </c>
      <c r="E24" t="s">
        <v>296</v>
      </c>
      <c r="F24">
        <v>1</v>
      </c>
      <c r="G24" s="6">
        <v>2.98</v>
      </c>
      <c r="H24" s="6">
        <f t="shared" si="0"/>
        <v>2.98</v>
      </c>
      <c r="I24" t="s">
        <v>14</v>
      </c>
    </row>
    <row r="25" spans="1:9">
      <c r="A25" t="s">
        <v>24</v>
      </c>
      <c r="B25" t="s">
        <v>268</v>
      </c>
      <c r="C25" s="11">
        <v>4011</v>
      </c>
      <c r="D25" t="s">
        <v>269</v>
      </c>
      <c r="E25" t="s">
        <v>1608</v>
      </c>
      <c r="F25">
        <v>2.375</v>
      </c>
      <c r="G25" s="6">
        <v>1.7</v>
      </c>
      <c r="H25" s="6">
        <f t="shared" si="0"/>
        <v>4.0374999999999996</v>
      </c>
      <c r="I25" t="s">
        <v>14</v>
      </c>
    </row>
    <row r="26" spans="1:9">
      <c r="A26" t="s">
        <v>24</v>
      </c>
      <c r="B26" t="s">
        <v>142</v>
      </c>
      <c r="C26" s="11">
        <v>4799</v>
      </c>
      <c r="D26" t="s">
        <v>830</v>
      </c>
      <c r="E26" t="s">
        <v>1609</v>
      </c>
      <c r="F26">
        <v>1.095</v>
      </c>
      <c r="G26" s="6">
        <v>3.68</v>
      </c>
      <c r="H26" s="6">
        <f t="shared" si="0"/>
        <v>4.0296000000000003</v>
      </c>
      <c r="I26" t="s">
        <v>14</v>
      </c>
    </row>
    <row r="27" spans="1:9">
      <c r="A27" t="s">
        <v>24</v>
      </c>
      <c r="B27" t="s">
        <v>621</v>
      </c>
      <c r="C27" s="11">
        <v>628915643558</v>
      </c>
      <c r="D27" t="s">
        <v>128</v>
      </c>
      <c r="E27" t="s">
        <v>1610</v>
      </c>
      <c r="F27">
        <v>1</v>
      </c>
      <c r="G27" s="6">
        <v>8.9700000000000006</v>
      </c>
      <c r="H27" s="6">
        <f t="shared" si="0"/>
        <v>8.9700000000000006</v>
      </c>
      <c r="I27" t="s">
        <v>14</v>
      </c>
    </row>
    <row r="28" spans="1:9">
      <c r="A28" t="s">
        <v>24</v>
      </c>
      <c r="B28" t="s">
        <v>1611</v>
      </c>
      <c r="C28" s="11">
        <v>628915610734</v>
      </c>
      <c r="D28" t="s">
        <v>233</v>
      </c>
      <c r="E28" t="s">
        <v>1612</v>
      </c>
      <c r="F28">
        <v>1</v>
      </c>
      <c r="G28" s="6">
        <v>6.88</v>
      </c>
      <c r="H28" s="6">
        <f t="shared" si="0"/>
        <v>6.88</v>
      </c>
      <c r="I28" t="s">
        <v>14</v>
      </c>
    </row>
    <row r="29" spans="1:9">
      <c r="A29" t="s">
        <v>24</v>
      </c>
      <c r="B29" t="s">
        <v>188</v>
      </c>
      <c r="C29" s="11">
        <v>381519053290</v>
      </c>
      <c r="D29" t="s">
        <v>189</v>
      </c>
      <c r="E29" t="s">
        <v>386</v>
      </c>
      <c r="F29">
        <v>1</v>
      </c>
      <c r="G29" s="6">
        <v>5.38</v>
      </c>
      <c r="H29" s="6">
        <f t="shared" si="0"/>
        <v>5.38</v>
      </c>
      <c r="I29" t="s">
        <v>14</v>
      </c>
    </row>
    <row r="30" spans="1:9">
      <c r="A30" t="s">
        <v>24</v>
      </c>
      <c r="B30" t="s">
        <v>1076</v>
      </c>
      <c r="C30" s="11">
        <v>381519004711</v>
      </c>
      <c r="D30" t="s">
        <v>189</v>
      </c>
      <c r="E30" t="s">
        <v>1077</v>
      </c>
      <c r="F30">
        <v>2</v>
      </c>
      <c r="G30" s="6">
        <v>2.46</v>
      </c>
      <c r="H30" s="6">
        <f t="shared" si="0"/>
        <v>4.92</v>
      </c>
      <c r="I30" t="s">
        <v>14</v>
      </c>
    </row>
    <row r="31" spans="1:9">
      <c r="A31" t="s">
        <v>24</v>
      </c>
      <c r="B31" t="s">
        <v>1376</v>
      </c>
      <c r="C31" s="11">
        <v>628915745689</v>
      </c>
      <c r="D31" t="s">
        <v>128</v>
      </c>
      <c r="E31" t="s">
        <v>1377</v>
      </c>
      <c r="F31">
        <v>1</v>
      </c>
      <c r="G31">
        <v>4.46</v>
      </c>
      <c r="H31" s="6">
        <f t="shared" si="0"/>
        <v>4.46</v>
      </c>
      <c r="I31" t="s">
        <v>14</v>
      </c>
    </row>
    <row r="32" spans="1:9">
      <c r="A32" t="s">
        <v>24</v>
      </c>
      <c r="B32" t="s">
        <v>1062</v>
      </c>
      <c r="C32" s="11">
        <v>7257</v>
      </c>
      <c r="D32" t="s">
        <v>206</v>
      </c>
      <c r="E32" t="s">
        <v>1613</v>
      </c>
      <c r="F32">
        <v>0.255</v>
      </c>
      <c r="G32" s="6">
        <v>9.68</v>
      </c>
      <c r="H32" s="6">
        <f t="shared" si="0"/>
        <v>2.4683999999999999</v>
      </c>
      <c r="I32" t="s">
        <v>14</v>
      </c>
    </row>
    <row r="33" spans="1:9">
      <c r="A33" t="s">
        <v>24</v>
      </c>
      <c r="B33" t="s">
        <v>197</v>
      </c>
      <c r="D33" t="s">
        <v>24</v>
      </c>
      <c r="E33" t="s">
        <v>12</v>
      </c>
      <c r="F33">
        <v>5</v>
      </c>
      <c r="G33" s="6">
        <v>0.05</v>
      </c>
      <c r="H33" s="6">
        <f t="shared" si="0"/>
        <v>0.25</v>
      </c>
      <c r="I33" t="s">
        <v>14</v>
      </c>
    </row>
    <row r="34" spans="1:9">
      <c r="A34" t="s">
        <v>24</v>
      </c>
      <c r="B34" t="s">
        <v>23</v>
      </c>
      <c r="C34" s="11"/>
      <c r="D34" t="s">
        <v>12</v>
      </c>
      <c r="E34" t="s">
        <v>12</v>
      </c>
      <c r="F34" s="5">
        <v>0.05</v>
      </c>
      <c r="G34" s="6" t="s">
        <v>12</v>
      </c>
      <c r="H34" s="6">
        <v>1.82</v>
      </c>
      <c r="I34" t="s">
        <v>14</v>
      </c>
    </row>
    <row r="35" spans="1:9">
      <c r="A35" t="s">
        <v>24</v>
      </c>
      <c r="B35" t="s">
        <v>19</v>
      </c>
      <c r="C35" s="11"/>
      <c r="D35" t="s">
        <v>12</v>
      </c>
      <c r="E35" t="s">
        <v>12</v>
      </c>
      <c r="F35" s="5">
        <v>0.06</v>
      </c>
      <c r="G35" s="6" t="s">
        <v>12</v>
      </c>
      <c r="H35" s="6">
        <v>2.1800000000000002</v>
      </c>
      <c r="I35" t="s">
        <v>14</v>
      </c>
    </row>
    <row r="36" spans="1:9">
      <c r="H36" s="10">
        <f>SUM(H2:H35)</f>
        <v>156.72049999999999</v>
      </c>
      <c r="I36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1"/>
  <sheetViews>
    <sheetView topLeftCell="B1" workbookViewId="0">
      <pane ySplit="1" topLeftCell="A6" activePane="bottomLeft" state="frozen"/>
      <selection pane="bottomLeft" activeCell="A3" sqref="A3:XFD3"/>
    </sheetView>
  </sheetViews>
  <sheetFormatPr defaultRowHeight="15"/>
  <cols>
    <col min="1" max="1" width="14.7109375" bestFit="1" customWidth="1"/>
    <col min="2" max="2" width="32.140625" bestFit="1" customWidth="1"/>
    <col min="3" max="3" width="13.28515625" bestFit="1" customWidth="1"/>
    <col min="4" max="4" width="18" bestFit="1" customWidth="1"/>
    <col min="5" max="5" width="11.7109375" bestFit="1" customWidth="1"/>
    <col min="6" max="6" width="6.140625" bestFit="1" customWidth="1"/>
    <col min="7" max="7" width="6.710937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474</v>
      </c>
      <c r="C2" s="11">
        <v>821954078101</v>
      </c>
      <c r="D2" t="s">
        <v>1242</v>
      </c>
      <c r="E2" t="s">
        <v>383</v>
      </c>
      <c r="F2">
        <v>1</v>
      </c>
      <c r="G2" s="6">
        <f xml:space="preserve"> 4.74 + 0.05 + 0.25</f>
        <v>5.04</v>
      </c>
      <c r="H2" s="6">
        <f t="shared" ref="H2:H18" si="0">G2*F2</f>
        <v>5.04</v>
      </c>
      <c r="I2" t="s">
        <v>14</v>
      </c>
    </row>
    <row r="3" spans="1:10">
      <c r="A3" t="s">
        <v>24</v>
      </c>
      <c r="B3" t="s">
        <v>475</v>
      </c>
      <c r="C3" s="11">
        <v>681131760676</v>
      </c>
      <c r="D3" t="s">
        <v>128</v>
      </c>
      <c r="E3" t="s">
        <v>383</v>
      </c>
      <c r="F3">
        <v>1</v>
      </c>
      <c r="G3" s="6">
        <v>1.97</v>
      </c>
      <c r="H3" s="6">
        <f t="shared" si="0"/>
        <v>1.97</v>
      </c>
      <c r="I3" t="s">
        <v>14</v>
      </c>
    </row>
    <row r="4" spans="1:10">
      <c r="A4" t="s">
        <v>24</v>
      </c>
      <c r="B4" t="s">
        <v>1603</v>
      </c>
      <c r="C4" s="11">
        <v>628915561524</v>
      </c>
      <c r="D4" t="s">
        <v>128</v>
      </c>
      <c r="E4" t="s">
        <v>1375</v>
      </c>
      <c r="F4">
        <v>1</v>
      </c>
      <c r="G4" s="6">
        <v>4.2699999999999996</v>
      </c>
      <c r="H4" s="6">
        <f t="shared" si="0"/>
        <v>4.2699999999999996</v>
      </c>
      <c r="I4" t="s">
        <v>14</v>
      </c>
    </row>
    <row r="5" spans="1:10">
      <c r="A5" t="s">
        <v>24</v>
      </c>
      <c r="B5" t="s">
        <v>1614</v>
      </c>
      <c r="C5" s="11">
        <v>628915611274</v>
      </c>
      <c r="D5" t="s">
        <v>128</v>
      </c>
      <c r="E5" t="s">
        <v>1581</v>
      </c>
      <c r="F5">
        <v>1</v>
      </c>
      <c r="G5" s="6">
        <v>21.97</v>
      </c>
      <c r="H5" s="6">
        <f t="shared" si="0"/>
        <v>21.97</v>
      </c>
      <c r="I5" t="s">
        <v>14</v>
      </c>
    </row>
    <row r="6" spans="1:10">
      <c r="A6" t="s">
        <v>24</v>
      </c>
      <c r="B6" t="s">
        <v>821</v>
      </c>
      <c r="C6" s="11">
        <v>64420255013</v>
      </c>
      <c r="D6" t="s">
        <v>802</v>
      </c>
      <c r="E6" t="s">
        <v>384</v>
      </c>
      <c r="F6">
        <v>1</v>
      </c>
      <c r="G6" s="6">
        <f xml:space="preserve"> 4.97 + 0.05 + 0.25</f>
        <v>5.27</v>
      </c>
      <c r="H6" s="6">
        <f t="shared" si="0"/>
        <v>5.27</v>
      </c>
      <c r="I6" t="s">
        <v>14</v>
      </c>
    </row>
    <row r="7" spans="1:10">
      <c r="A7" t="s">
        <v>24</v>
      </c>
      <c r="B7" t="s">
        <v>1615</v>
      </c>
      <c r="C7" s="11">
        <v>55000625050</v>
      </c>
      <c r="D7" t="s">
        <v>394</v>
      </c>
      <c r="E7" t="s">
        <v>1616</v>
      </c>
      <c r="F7">
        <v>1</v>
      </c>
      <c r="G7" s="6">
        <v>2.98</v>
      </c>
      <c r="H7" s="6">
        <f t="shared" si="0"/>
        <v>2.98</v>
      </c>
      <c r="I7" t="s">
        <v>14</v>
      </c>
    </row>
    <row r="8" spans="1:10">
      <c r="A8" t="s">
        <v>24</v>
      </c>
      <c r="B8" t="s">
        <v>1617</v>
      </c>
      <c r="C8" s="11">
        <v>62020000620</v>
      </c>
      <c r="D8" t="s">
        <v>870</v>
      </c>
      <c r="E8" t="s">
        <v>1618</v>
      </c>
      <c r="F8">
        <v>1</v>
      </c>
      <c r="G8" s="6">
        <v>3.47</v>
      </c>
      <c r="H8" s="6">
        <f t="shared" si="0"/>
        <v>3.47</v>
      </c>
      <c r="I8" t="s">
        <v>14</v>
      </c>
    </row>
    <row r="9" spans="1:10">
      <c r="A9" t="s">
        <v>24</v>
      </c>
      <c r="B9" t="s">
        <v>1419</v>
      </c>
      <c r="C9" s="11">
        <v>681131759113</v>
      </c>
      <c r="D9" t="s">
        <v>128</v>
      </c>
      <c r="E9" t="s">
        <v>1420</v>
      </c>
      <c r="F9">
        <v>2</v>
      </c>
      <c r="G9" s="6">
        <v>1</v>
      </c>
      <c r="H9" s="6">
        <f t="shared" si="0"/>
        <v>2</v>
      </c>
      <c r="I9" t="s">
        <v>14</v>
      </c>
    </row>
    <row r="10" spans="1:10">
      <c r="A10" t="s">
        <v>24</v>
      </c>
      <c r="B10" t="s">
        <v>266</v>
      </c>
      <c r="C10" s="11">
        <v>628915409284</v>
      </c>
      <c r="D10" t="s">
        <v>261</v>
      </c>
      <c r="E10" t="s">
        <v>420</v>
      </c>
      <c r="F10">
        <v>1</v>
      </c>
      <c r="G10" s="6">
        <v>2.4700000000000002</v>
      </c>
      <c r="H10" s="6">
        <f t="shared" si="0"/>
        <v>2.4700000000000002</v>
      </c>
      <c r="I10" t="s">
        <v>14</v>
      </c>
    </row>
    <row r="11" spans="1:10">
      <c r="A11" t="s">
        <v>24</v>
      </c>
      <c r="B11" t="s">
        <v>142</v>
      </c>
      <c r="C11" s="11">
        <v>4664</v>
      </c>
      <c r="D11" t="s">
        <v>261</v>
      </c>
      <c r="E11" t="s">
        <v>1619</v>
      </c>
      <c r="F11">
        <v>0.90500000000000003</v>
      </c>
      <c r="G11" s="6">
        <v>5</v>
      </c>
      <c r="H11" s="6">
        <f t="shared" si="0"/>
        <v>4.5250000000000004</v>
      </c>
      <c r="I11" t="s">
        <v>14</v>
      </c>
    </row>
    <row r="12" spans="1:10">
      <c r="A12" t="s">
        <v>24</v>
      </c>
      <c r="B12" t="s">
        <v>514</v>
      </c>
      <c r="C12" s="11">
        <v>4048</v>
      </c>
      <c r="D12" t="s">
        <v>515</v>
      </c>
      <c r="E12" t="s">
        <v>354</v>
      </c>
      <c r="F12">
        <v>5</v>
      </c>
      <c r="G12" s="6">
        <v>0.47</v>
      </c>
      <c r="H12" s="6">
        <f t="shared" si="0"/>
        <v>2.3499999999999996</v>
      </c>
      <c r="I12" t="s">
        <v>14</v>
      </c>
    </row>
    <row r="13" spans="1:10">
      <c r="A13" t="s">
        <v>24</v>
      </c>
      <c r="B13" t="s">
        <v>268</v>
      </c>
      <c r="C13" s="11">
        <v>4011</v>
      </c>
      <c r="D13" t="s">
        <v>269</v>
      </c>
      <c r="E13" t="s">
        <v>1620</v>
      </c>
      <c r="F13">
        <v>1.7949999999999999</v>
      </c>
      <c r="G13" s="6">
        <v>1.7</v>
      </c>
      <c r="H13" s="6">
        <f t="shared" si="0"/>
        <v>3.0514999999999999</v>
      </c>
      <c r="I13" t="s">
        <v>14</v>
      </c>
    </row>
    <row r="14" spans="1:10">
      <c r="A14" t="s">
        <v>24</v>
      </c>
      <c r="B14" t="s">
        <v>1056</v>
      </c>
      <c r="C14" s="11">
        <v>72668601004</v>
      </c>
      <c r="D14" t="s">
        <v>1621</v>
      </c>
      <c r="E14" t="s">
        <v>306</v>
      </c>
      <c r="F14">
        <v>1</v>
      </c>
      <c r="G14" s="6">
        <v>3.97</v>
      </c>
      <c r="H14" s="6">
        <f t="shared" si="0"/>
        <v>3.97</v>
      </c>
      <c r="I14" t="s">
        <v>14</v>
      </c>
    </row>
    <row r="15" spans="1:10">
      <c r="A15" t="s">
        <v>24</v>
      </c>
      <c r="B15" t="s">
        <v>574</v>
      </c>
      <c r="C15" s="11">
        <v>628915173475</v>
      </c>
      <c r="D15" t="s">
        <v>128</v>
      </c>
      <c r="E15" t="s">
        <v>573</v>
      </c>
      <c r="F15">
        <v>1</v>
      </c>
      <c r="G15" s="6">
        <v>6.97</v>
      </c>
      <c r="H15" s="6">
        <f t="shared" si="0"/>
        <v>6.97</v>
      </c>
      <c r="I15" t="s">
        <v>14</v>
      </c>
    </row>
    <row r="16" spans="1:10">
      <c r="A16" t="s">
        <v>24</v>
      </c>
      <c r="B16" t="s">
        <v>1515</v>
      </c>
      <c r="C16" s="11">
        <v>628915013498</v>
      </c>
      <c r="D16" t="s">
        <v>128</v>
      </c>
      <c r="E16" t="s">
        <v>328</v>
      </c>
      <c r="F16">
        <v>2</v>
      </c>
      <c r="G16" s="6">
        <v>4.6399999999999997</v>
      </c>
      <c r="H16" s="6">
        <f t="shared" si="0"/>
        <v>9.2799999999999994</v>
      </c>
      <c r="I16" t="s">
        <v>14</v>
      </c>
    </row>
    <row r="17" spans="1:9">
      <c r="A17" t="s">
        <v>24</v>
      </c>
      <c r="B17" t="s">
        <v>255</v>
      </c>
      <c r="C17" s="11">
        <v>628915826203</v>
      </c>
      <c r="D17" t="s">
        <v>256</v>
      </c>
      <c r="E17" t="s">
        <v>1622</v>
      </c>
      <c r="F17">
        <v>1</v>
      </c>
      <c r="G17" s="6">
        <v>11</v>
      </c>
      <c r="H17" s="6">
        <f t="shared" si="0"/>
        <v>11</v>
      </c>
      <c r="I17" t="s">
        <v>14</v>
      </c>
    </row>
    <row r="18" spans="1:9">
      <c r="A18" t="s">
        <v>24</v>
      </c>
      <c r="B18" t="s">
        <v>197</v>
      </c>
      <c r="D18" t="s">
        <v>24</v>
      </c>
      <c r="E18" t="s">
        <v>12</v>
      </c>
      <c r="F18">
        <v>4</v>
      </c>
      <c r="G18" s="6">
        <v>0.05</v>
      </c>
      <c r="H18" s="6">
        <f t="shared" si="0"/>
        <v>0.2</v>
      </c>
      <c r="I18" t="s">
        <v>14</v>
      </c>
    </row>
    <row r="19" spans="1:9">
      <c r="A19" t="s">
        <v>24</v>
      </c>
      <c r="B19" t="s">
        <v>23</v>
      </c>
      <c r="C19" s="11"/>
      <c r="D19" t="s">
        <v>12</v>
      </c>
      <c r="E19" t="s">
        <v>12</v>
      </c>
      <c r="F19" s="5">
        <v>0.05</v>
      </c>
      <c r="G19" s="6" t="s">
        <v>12</v>
      </c>
      <c r="H19" s="6">
        <v>1.28</v>
      </c>
      <c r="I19" t="s">
        <v>14</v>
      </c>
    </row>
    <row r="20" spans="1:9">
      <c r="A20" t="s">
        <v>24</v>
      </c>
      <c r="B20" t="s">
        <v>19</v>
      </c>
      <c r="C20" s="11"/>
      <c r="D20" t="s">
        <v>12</v>
      </c>
      <c r="E20" t="s">
        <v>12</v>
      </c>
      <c r="F20" s="5">
        <v>0.06</v>
      </c>
      <c r="G20" s="6" t="s">
        <v>12</v>
      </c>
      <c r="H20" s="6">
        <v>1.54</v>
      </c>
      <c r="I20" t="s">
        <v>14</v>
      </c>
    </row>
    <row r="21" spans="1:9">
      <c r="H21" s="10">
        <f>SUM(H2:H20)</f>
        <v>93.606499999999997</v>
      </c>
      <c r="I21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4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7109375" bestFit="1" customWidth="1"/>
    <col min="2" max="2" width="32.140625" bestFit="1" customWidth="1"/>
    <col min="3" max="3" width="13.28515625" bestFit="1" customWidth="1"/>
    <col min="4" max="4" width="18" bestFit="1" customWidth="1"/>
    <col min="5" max="5" width="11.7109375" bestFit="1" customWidth="1"/>
    <col min="6" max="6" width="6.140625" bestFit="1" customWidth="1"/>
    <col min="7" max="7" width="6.710937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1623</v>
      </c>
      <c r="F2">
        <v>55.997</v>
      </c>
      <c r="G2" s="6">
        <v>0.88900000000000001</v>
      </c>
      <c r="H2" s="6">
        <f>G2*F2</f>
        <v>49.781333000000004</v>
      </c>
      <c r="I2" t="s">
        <v>14</v>
      </c>
    </row>
    <row r="3" spans="1:10">
      <c r="H3" s="10">
        <f xml:space="preserve"> H2</f>
        <v>49.781333000000004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7109375" bestFit="1" customWidth="1"/>
    <col min="2" max="2" width="14.28515625" bestFit="1" customWidth="1"/>
    <col min="3" max="3" width="7.140625" bestFit="1" customWidth="1"/>
    <col min="4" max="4" width="14.5703125" bestFit="1" customWidth="1"/>
    <col min="5" max="5" width="8.7109375" bestFit="1" customWidth="1"/>
    <col min="6" max="6" width="5" bestFit="1" customWidth="1"/>
    <col min="7" max="7" width="7.5703125" style="6" bestFit="1" customWidth="1"/>
    <col min="8" max="8" width="5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114306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XFC48"/>
  <sheetViews>
    <sheetView workbookViewId="0">
      <pane ySplit="1" topLeftCell="A18" activePane="bottomLeft" state="frozen"/>
      <selection pane="bottomLeft" activeCell="A41" sqref="A41:XFD41"/>
    </sheetView>
  </sheetViews>
  <sheetFormatPr defaultRowHeight="15"/>
  <cols>
    <col min="1" max="1" width="14.7109375" bestFit="1" customWidth="1"/>
    <col min="2" max="2" width="32.140625" bestFit="1" customWidth="1"/>
    <col min="3" max="3" width="14.85546875" style="14" customWidth="1"/>
    <col min="4" max="4" width="16" bestFit="1" customWidth="1"/>
    <col min="5" max="5" width="11.7109375" bestFit="1" customWidth="1"/>
    <col min="6" max="6" width="6.140625" bestFit="1" customWidth="1"/>
    <col min="7" max="7" width="6.7109375" style="6" bestFit="1" customWidth="1"/>
    <col min="8" max="8" width="7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251</v>
      </c>
      <c r="C2" s="14">
        <v>6215718</v>
      </c>
      <c r="D2" t="s">
        <v>1501</v>
      </c>
      <c r="E2" t="s">
        <v>384</v>
      </c>
      <c r="F2">
        <v>2</v>
      </c>
      <c r="G2" s="6">
        <f xml:space="preserve"> 1.47 + 0.08 + 0.25</f>
        <v>1.8</v>
      </c>
      <c r="H2" s="6">
        <f t="shared" ref="H2:H30" si="0">G2*F2</f>
        <v>3.6</v>
      </c>
      <c r="I2" t="s">
        <v>14</v>
      </c>
    </row>
    <row r="3" spans="1:10">
      <c r="A3" t="s">
        <v>24</v>
      </c>
      <c r="B3" t="s">
        <v>474</v>
      </c>
      <c r="C3" s="14" t="s">
        <v>1488</v>
      </c>
      <c r="D3" t="s">
        <v>1242</v>
      </c>
      <c r="E3" t="s">
        <v>383</v>
      </c>
      <c r="F3">
        <v>1</v>
      </c>
      <c r="G3" s="6">
        <f xml:space="preserve"> 4.74 + 0.05 + 0.25</f>
        <v>5.04</v>
      </c>
      <c r="H3" s="6">
        <f t="shared" si="0"/>
        <v>5.04</v>
      </c>
      <c r="I3" t="s">
        <v>14</v>
      </c>
    </row>
    <row r="4" spans="1:10">
      <c r="A4" t="s">
        <v>24</v>
      </c>
      <c r="B4" t="s">
        <v>601</v>
      </c>
      <c r="C4" s="14">
        <v>67800005741</v>
      </c>
      <c r="D4" t="s">
        <v>602</v>
      </c>
      <c r="E4" t="s">
        <v>384</v>
      </c>
      <c r="F4">
        <v>1</v>
      </c>
      <c r="G4" s="6">
        <v>7.37</v>
      </c>
      <c r="H4" s="6">
        <f t="shared" si="0"/>
        <v>7.37</v>
      </c>
      <c r="I4" t="s">
        <v>14</v>
      </c>
    </row>
    <row r="5" spans="1:10">
      <c r="A5" t="s">
        <v>24</v>
      </c>
      <c r="B5" t="s">
        <v>1624</v>
      </c>
      <c r="C5" s="14" t="s">
        <v>1625</v>
      </c>
      <c r="D5" t="s">
        <v>128</v>
      </c>
      <c r="E5" t="s">
        <v>1581</v>
      </c>
      <c r="F5">
        <v>1</v>
      </c>
      <c r="G5" s="6">
        <v>22.97</v>
      </c>
      <c r="H5" s="6">
        <f t="shared" si="0"/>
        <v>22.97</v>
      </c>
      <c r="I5" t="s">
        <v>14</v>
      </c>
    </row>
    <row r="6" spans="1:10">
      <c r="A6" t="s">
        <v>24</v>
      </c>
      <c r="B6" t="s">
        <v>251</v>
      </c>
      <c r="C6" s="14">
        <v>6742708</v>
      </c>
      <c r="D6" t="s">
        <v>385</v>
      </c>
      <c r="E6" t="s">
        <v>384</v>
      </c>
      <c r="F6">
        <v>3</v>
      </c>
      <c r="G6" s="6">
        <f xml:space="preserve"> 1.47 + 0.08 + 0.25</f>
        <v>1.8</v>
      </c>
      <c r="H6" s="6">
        <f t="shared" si="0"/>
        <v>5.4</v>
      </c>
      <c r="I6" t="s">
        <v>14</v>
      </c>
    </row>
    <row r="7" spans="1:10">
      <c r="A7" t="s">
        <v>24</v>
      </c>
      <c r="B7" t="s">
        <v>251</v>
      </c>
      <c r="C7" s="14">
        <v>6744900</v>
      </c>
      <c r="D7" t="s">
        <v>498</v>
      </c>
      <c r="E7" t="s">
        <v>384</v>
      </c>
      <c r="F7">
        <v>1</v>
      </c>
      <c r="G7" s="6">
        <f xml:space="preserve"> 1.47 + 0.08 + 0.25</f>
        <v>1.8</v>
      </c>
      <c r="H7" s="6">
        <f t="shared" si="0"/>
        <v>1.8</v>
      </c>
      <c r="I7" t="s">
        <v>14</v>
      </c>
    </row>
    <row r="8" spans="1:10">
      <c r="A8" t="s">
        <v>24</v>
      </c>
      <c r="B8" t="s">
        <v>437</v>
      </c>
      <c r="C8" s="14" t="s">
        <v>1626</v>
      </c>
      <c r="D8" t="s">
        <v>128</v>
      </c>
      <c r="E8" t="s">
        <v>970</v>
      </c>
      <c r="F8">
        <v>1</v>
      </c>
      <c r="G8" s="6">
        <v>8.23</v>
      </c>
      <c r="H8" s="6">
        <f t="shared" si="0"/>
        <v>8.23</v>
      </c>
      <c r="I8" t="s">
        <v>14</v>
      </c>
    </row>
    <row r="9" spans="1:10">
      <c r="A9" t="s">
        <v>24</v>
      </c>
      <c r="B9" t="s">
        <v>271</v>
      </c>
      <c r="C9" s="14">
        <v>4023</v>
      </c>
      <c r="D9" t="s">
        <v>1627</v>
      </c>
      <c r="E9" t="s">
        <v>1628</v>
      </c>
      <c r="F9">
        <v>0.97</v>
      </c>
      <c r="G9" s="6">
        <v>5.45</v>
      </c>
      <c r="H9" s="6">
        <f t="shared" si="0"/>
        <v>5.2865000000000002</v>
      </c>
      <c r="I9" t="s">
        <v>14</v>
      </c>
    </row>
    <row r="10" spans="1:10">
      <c r="A10" t="s">
        <v>24</v>
      </c>
      <c r="B10" t="s">
        <v>1629</v>
      </c>
      <c r="C10" s="14" t="s">
        <v>1630</v>
      </c>
      <c r="D10" t="s">
        <v>1631</v>
      </c>
      <c r="E10" t="s">
        <v>354</v>
      </c>
      <c r="F10">
        <v>1</v>
      </c>
      <c r="G10" s="6">
        <v>3.97</v>
      </c>
      <c r="H10" s="6">
        <f t="shared" si="0"/>
        <v>3.97</v>
      </c>
      <c r="I10" t="s">
        <v>14</v>
      </c>
    </row>
    <row r="11" spans="1:10">
      <c r="A11" t="s">
        <v>24</v>
      </c>
      <c r="B11" t="s">
        <v>266</v>
      </c>
      <c r="C11" s="14" t="s">
        <v>1137</v>
      </c>
      <c r="D11" t="s">
        <v>261</v>
      </c>
      <c r="E11" t="s">
        <v>420</v>
      </c>
      <c r="F11">
        <v>1</v>
      </c>
      <c r="G11" s="6">
        <v>2.4700000000000002</v>
      </c>
      <c r="H11" s="6">
        <f t="shared" si="0"/>
        <v>2.4700000000000002</v>
      </c>
      <c r="I11" t="s">
        <v>14</v>
      </c>
    </row>
    <row r="12" spans="1:10">
      <c r="A12" t="s">
        <v>24</v>
      </c>
      <c r="B12" t="s">
        <v>268</v>
      </c>
      <c r="C12" s="14">
        <v>4011</v>
      </c>
      <c r="D12" t="s">
        <v>269</v>
      </c>
      <c r="E12" t="s">
        <v>1632</v>
      </c>
      <c r="F12">
        <v>1.635</v>
      </c>
      <c r="G12" s="6">
        <v>1.7</v>
      </c>
      <c r="H12" s="6">
        <f t="shared" si="0"/>
        <v>2.7795000000000001</v>
      </c>
      <c r="I12" t="s">
        <v>14</v>
      </c>
    </row>
    <row r="13" spans="1:10">
      <c r="A13" t="s">
        <v>24</v>
      </c>
      <c r="B13" t="s">
        <v>142</v>
      </c>
      <c r="C13" s="14">
        <v>4799</v>
      </c>
      <c r="D13" t="s">
        <v>830</v>
      </c>
      <c r="E13" t="s">
        <v>1633</v>
      </c>
      <c r="F13">
        <v>1.665</v>
      </c>
      <c r="G13" s="6">
        <v>5</v>
      </c>
      <c r="H13" s="6">
        <f t="shared" si="0"/>
        <v>8.3249999999999993</v>
      </c>
      <c r="I13" t="s">
        <v>14</v>
      </c>
    </row>
    <row r="14" spans="1:10">
      <c r="A14" t="s">
        <v>24</v>
      </c>
      <c r="B14" t="s">
        <v>514</v>
      </c>
      <c r="C14" s="14">
        <v>4048</v>
      </c>
      <c r="D14" t="s">
        <v>515</v>
      </c>
      <c r="E14" t="s">
        <v>354</v>
      </c>
      <c r="F14">
        <v>5</v>
      </c>
      <c r="G14" s="6">
        <v>0.47</v>
      </c>
      <c r="H14" s="6">
        <f t="shared" si="0"/>
        <v>2.3499999999999996</v>
      </c>
      <c r="I14" t="s">
        <v>14</v>
      </c>
    </row>
    <row r="15" spans="1:10">
      <c r="A15" t="s">
        <v>24</v>
      </c>
      <c r="B15" t="s">
        <v>800</v>
      </c>
      <c r="C15" s="14">
        <v>59600070753</v>
      </c>
      <c r="D15" t="s">
        <v>1634</v>
      </c>
      <c r="E15" t="s">
        <v>286</v>
      </c>
      <c r="F15">
        <v>1</v>
      </c>
      <c r="G15" s="6">
        <f xml:space="preserve"> 3.33 + 0.08 + 0.25</f>
        <v>3.66</v>
      </c>
      <c r="H15" s="6">
        <f t="shared" si="0"/>
        <v>3.66</v>
      </c>
      <c r="I15" t="s">
        <v>14</v>
      </c>
    </row>
    <row r="16" spans="1:10">
      <c r="A16" t="s">
        <v>24</v>
      </c>
      <c r="B16" t="s">
        <v>496</v>
      </c>
      <c r="C16" s="14" t="s">
        <v>1635</v>
      </c>
      <c r="D16" t="s">
        <v>128</v>
      </c>
      <c r="E16" t="s">
        <v>452</v>
      </c>
      <c r="F16">
        <v>4</v>
      </c>
      <c r="G16" s="6">
        <v>2.68</v>
      </c>
      <c r="H16" s="6">
        <f t="shared" si="0"/>
        <v>10.72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481</v>
      </c>
      <c r="C17" s="14" t="s">
        <v>1636</v>
      </c>
      <c r="D17" t="s">
        <v>128</v>
      </c>
      <c r="E17" t="s">
        <v>287</v>
      </c>
      <c r="F17">
        <v>3</v>
      </c>
      <c r="G17" s="6">
        <v>1.47</v>
      </c>
      <c r="H17" s="6">
        <f t="shared" si="0"/>
        <v>4.41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561</v>
      </c>
      <c r="C18" s="14" t="s">
        <v>1637</v>
      </c>
      <c r="D18" t="s">
        <v>128</v>
      </c>
      <c r="E18" t="s">
        <v>562</v>
      </c>
      <c r="F18">
        <v>1</v>
      </c>
      <c r="G18" s="6">
        <v>5.97</v>
      </c>
      <c r="H18" s="6">
        <f t="shared" si="0"/>
        <v>5.97</v>
      </c>
      <c r="I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1059</v>
      </c>
      <c r="C19" s="14">
        <v>67800002061</v>
      </c>
      <c r="D19" t="s">
        <v>1638</v>
      </c>
      <c r="E19" t="s">
        <v>605</v>
      </c>
      <c r="F19">
        <v>1</v>
      </c>
      <c r="G19" s="6">
        <v>4.7699999999999996</v>
      </c>
      <c r="H19" s="6">
        <f t="shared" si="0"/>
        <v>4.7699999999999996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279</v>
      </c>
      <c r="C20" s="14" t="s">
        <v>1484</v>
      </c>
      <c r="D20" t="s">
        <v>128</v>
      </c>
      <c r="E20" t="s">
        <v>288</v>
      </c>
      <c r="F20">
        <v>2</v>
      </c>
      <c r="G20" s="6">
        <v>3.97</v>
      </c>
      <c r="H20" s="6">
        <f t="shared" si="0"/>
        <v>7.94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855</v>
      </c>
      <c r="C21" s="14" t="s">
        <v>1639</v>
      </c>
      <c r="D21" t="s">
        <v>128</v>
      </c>
      <c r="E21" t="s">
        <v>290</v>
      </c>
      <c r="F21">
        <v>1</v>
      </c>
      <c r="G21" s="6">
        <v>6.57</v>
      </c>
      <c r="H21" s="6">
        <f t="shared" si="0"/>
        <v>6.57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1056</v>
      </c>
      <c r="C22" s="14">
        <v>72668601004</v>
      </c>
      <c r="D22" t="s">
        <v>1621</v>
      </c>
      <c r="E22" t="s">
        <v>306</v>
      </c>
      <c r="F22">
        <v>2</v>
      </c>
      <c r="G22" s="6">
        <v>3.97</v>
      </c>
      <c r="H22" s="6">
        <f t="shared" si="0"/>
        <v>7.94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1603</v>
      </c>
      <c r="C23" s="14" t="s">
        <v>1640</v>
      </c>
      <c r="D23" t="s">
        <v>128</v>
      </c>
      <c r="E23" t="s">
        <v>1375</v>
      </c>
      <c r="F23">
        <v>1</v>
      </c>
      <c r="G23" s="6">
        <v>4.2699999999999996</v>
      </c>
      <c r="H23" s="6">
        <f t="shared" si="0"/>
        <v>4.2699999999999996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168</v>
      </c>
      <c r="C24" s="14" t="s">
        <v>1641</v>
      </c>
      <c r="D24" t="s">
        <v>128</v>
      </c>
      <c r="E24" t="s">
        <v>554</v>
      </c>
      <c r="F24">
        <v>1</v>
      </c>
      <c r="G24" s="6">
        <v>3.87</v>
      </c>
      <c r="H24" s="6">
        <f t="shared" si="0"/>
        <v>3.87</v>
      </c>
      <c r="I24" t="s">
        <v>14</v>
      </c>
      <c r="N24" s="6"/>
      <c r="O24" s="6"/>
      <c r="V24" s="6"/>
      <c r="W24" s="6"/>
      <c r="AD24" s="6"/>
      <c r="AE24" s="6"/>
      <c r="AL24" s="6"/>
      <c r="AM24" s="6"/>
      <c r="AT24" s="6"/>
      <c r="AU24" s="6"/>
      <c r="BB24" s="6"/>
      <c r="BC24" s="6"/>
      <c r="BJ24" s="6"/>
      <c r="BK24" s="6"/>
      <c r="BR24" s="6"/>
      <c r="BS24" s="6"/>
      <c r="BZ24" s="6"/>
      <c r="CA24" s="6"/>
      <c r="CH24" s="6"/>
      <c r="CI24" s="6"/>
      <c r="CP24" s="6"/>
      <c r="CQ24" s="6"/>
      <c r="CX24" s="6"/>
      <c r="CY24" s="6"/>
      <c r="DF24" s="6"/>
      <c r="DG24" s="6"/>
      <c r="DN24" s="6"/>
      <c r="DO24" s="6"/>
      <c r="DV24" s="6"/>
      <c r="DW24" s="6"/>
      <c r="ED24" s="6"/>
      <c r="EE24" s="6"/>
      <c r="EL24" s="6"/>
      <c r="EM24" s="6"/>
      <c r="ET24" s="6"/>
      <c r="EU24" s="6"/>
      <c r="FB24" s="6"/>
      <c r="FC24" s="6"/>
      <c r="FJ24" s="6"/>
      <c r="FK24" s="6"/>
      <c r="FR24" s="6"/>
      <c r="FS24" s="6"/>
      <c r="FZ24" s="6"/>
      <c r="GA24" s="6"/>
      <c r="GH24" s="6"/>
      <c r="GI24" s="6"/>
      <c r="GP24" s="6"/>
      <c r="GQ24" s="6"/>
      <c r="GX24" s="6"/>
      <c r="GY24" s="6"/>
      <c r="HF24" s="6"/>
      <c r="HG24" s="6"/>
      <c r="HN24" s="6"/>
      <c r="HO24" s="6"/>
      <c r="HV24" s="6"/>
      <c r="HW24" s="6"/>
      <c r="ID24" s="6"/>
      <c r="IE24" s="6"/>
      <c r="IL24" s="6"/>
      <c r="IM24" s="6"/>
      <c r="IT24" s="6"/>
      <c r="IU24" s="6"/>
      <c r="JB24" s="6"/>
      <c r="JC24" s="6"/>
      <c r="JJ24" s="6"/>
      <c r="JK24" s="6"/>
      <c r="JR24" s="6"/>
      <c r="JS24" s="6"/>
      <c r="JZ24" s="6"/>
      <c r="KA24" s="6"/>
      <c r="KH24" s="6"/>
      <c r="KI24" s="6"/>
      <c r="KP24" s="6"/>
      <c r="KQ24" s="6"/>
      <c r="KX24" s="6"/>
      <c r="KY24" s="6"/>
      <c r="LF24" s="6"/>
      <c r="LG24" s="6"/>
      <c r="LN24" s="6"/>
      <c r="LO24" s="6"/>
      <c r="LV24" s="6"/>
      <c r="LW24" s="6"/>
      <c r="MD24" s="6"/>
      <c r="ME24" s="6"/>
      <c r="ML24" s="6"/>
      <c r="MM24" s="6"/>
      <c r="MT24" s="6"/>
      <c r="MU24" s="6"/>
      <c r="NB24" s="6"/>
      <c r="NC24" s="6"/>
      <c r="NJ24" s="6"/>
      <c r="NK24" s="6"/>
      <c r="NR24" s="6"/>
      <c r="NS24" s="6"/>
      <c r="NZ24" s="6"/>
      <c r="OA24" s="6"/>
      <c r="OH24" s="6"/>
      <c r="OI24" s="6"/>
      <c r="OP24" s="6"/>
      <c r="OQ24" s="6"/>
      <c r="OX24" s="6"/>
      <c r="OY24" s="6"/>
      <c r="PF24" s="6"/>
      <c r="PG24" s="6"/>
      <c r="PN24" s="6"/>
      <c r="PO24" s="6"/>
      <c r="PV24" s="6"/>
      <c r="PW24" s="6"/>
      <c r="QD24" s="6"/>
      <c r="QE24" s="6"/>
      <c r="QL24" s="6"/>
      <c r="QM24" s="6"/>
      <c r="QT24" s="6"/>
      <c r="QU24" s="6"/>
      <c r="RB24" s="6"/>
      <c r="RC24" s="6"/>
      <c r="RJ24" s="6"/>
      <c r="RK24" s="6"/>
      <c r="RR24" s="6"/>
      <c r="RS24" s="6"/>
      <c r="RZ24" s="6"/>
      <c r="SA24" s="6"/>
      <c r="SH24" s="6"/>
      <c r="SI24" s="6"/>
      <c r="SP24" s="6"/>
      <c r="SQ24" s="6"/>
      <c r="SX24" s="6"/>
      <c r="SY24" s="6"/>
      <c r="TF24" s="6"/>
      <c r="TG24" s="6"/>
      <c r="TN24" s="6"/>
      <c r="TO24" s="6"/>
      <c r="TV24" s="6"/>
      <c r="TW24" s="6"/>
      <c r="UD24" s="6"/>
      <c r="UE24" s="6"/>
      <c r="UL24" s="6"/>
      <c r="UM24" s="6"/>
      <c r="UT24" s="6"/>
      <c r="UU24" s="6"/>
      <c r="VB24" s="6"/>
      <c r="VC24" s="6"/>
      <c r="VJ24" s="6"/>
      <c r="VK24" s="6"/>
      <c r="VR24" s="6"/>
      <c r="VS24" s="6"/>
      <c r="VZ24" s="6"/>
      <c r="WA24" s="6"/>
      <c r="WH24" s="6"/>
      <c r="WI24" s="6"/>
      <c r="WP24" s="6"/>
      <c r="WQ24" s="6"/>
      <c r="WX24" s="6"/>
      <c r="WY24" s="6"/>
      <c r="XF24" s="6"/>
      <c r="XG24" s="6"/>
      <c r="XN24" s="6"/>
      <c r="XO24" s="6"/>
      <c r="XV24" s="6"/>
      <c r="XW24" s="6"/>
      <c r="YD24" s="6"/>
      <c r="YE24" s="6"/>
      <c r="YL24" s="6"/>
      <c r="YM24" s="6"/>
      <c r="YT24" s="6"/>
      <c r="YU24" s="6"/>
      <c r="ZB24" s="6"/>
      <c r="ZC24" s="6"/>
      <c r="ZJ24" s="6"/>
      <c r="ZK24" s="6"/>
      <c r="ZR24" s="6"/>
      <c r="ZS24" s="6"/>
      <c r="ZZ24" s="6"/>
      <c r="AAA24" s="6"/>
      <c r="AAH24" s="6"/>
      <c r="AAI24" s="6"/>
      <c r="AAP24" s="6"/>
      <c r="AAQ24" s="6"/>
      <c r="AAX24" s="6"/>
      <c r="AAY24" s="6"/>
      <c r="ABF24" s="6"/>
      <c r="ABG24" s="6"/>
      <c r="ABN24" s="6"/>
      <c r="ABO24" s="6"/>
      <c r="ABV24" s="6"/>
      <c r="ABW24" s="6"/>
      <c r="ACD24" s="6"/>
      <c r="ACE24" s="6"/>
      <c r="ACL24" s="6"/>
      <c r="ACM24" s="6"/>
      <c r="ACT24" s="6"/>
      <c r="ACU24" s="6"/>
      <c r="ADB24" s="6"/>
      <c r="ADC24" s="6"/>
      <c r="ADJ24" s="6"/>
      <c r="ADK24" s="6"/>
      <c r="ADR24" s="6"/>
      <c r="ADS24" s="6"/>
      <c r="ADZ24" s="6"/>
      <c r="AEA24" s="6"/>
      <c r="AEH24" s="6"/>
      <c r="AEI24" s="6"/>
      <c r="AEP24" s="6"/>
      <c r="AEQ24" s="6"/>
      <c r="AEX24" s="6"/>
      <c r="AEY24" s="6"/>
      <c r="AFF24" s="6"/>
      <c r="AFG24" s="6"/>
      <c r="AFN24" s="6"/>
      <c r="AFO24" s="6"/>
      <c r="AFV24" s="6"/>
      <c r="AFW24" s="6"/>
      <c r="AGD24" s="6"/>
      <c r="AGE24" s="6"/>
      <c r="AGL24" s="6"/>
      <c r="AGM24" s="6"/>
      <c r="AGT24" s="6"/>
      <c r="AGU24" s="6"/>
      <c r="AHB24" s="6"/>
      <c r="AHC24" s="6"/>
      <c r="AHJ24" s="6"/>
      <c r="AHK24" s="6"/>
      <c r="AHR24" s="6"/>
      <c r="AHS24" s="6"/>
      <c r="AHZ24" s="6"/>
      <c r="AIA24" s="6"/>
      <c r="AIH24" s="6"/>
      <c r="AII24" s="6"/>
      <c r="AIP24" s="6"/>
      <c r="AIQ24" s="6"/>
      <c r="AIX24" s="6"/>
      <c r="AIY24" s="6"/>
      <c r="AJF24" s="6"/>
      <c r="AJG24" s="6"/>
      <c r="AJN24" s="6"/>
      <c r="AJO24" s="6"/>
      <c r="AJV24" s="6"/>
      <c r="AJW24" s="6"/>
      <c r="AKD24" s="6"/>
      <c r="AKE24" s="6"/>
      <c r="AKL24" s="6"/>
      <c r="AKM24" s="6"/>
      <c r="AKT24" s="6"/>
      <c r="AKU24" s="6"/>
      <c r="ALB24" s="6"/>
      <c r="ALC24" s="6"/>
      <c r="ALJ24" s="6"/>
      <c r="ALK24" s="6"/>
      <c r="ALR24" s="6"/>
      <c r="ALS24" s="6"/>
      <c r="ALZ24" s="6"/>
      <c r="AMA24" s="6"/>
      <c r="AMH24" s="6"/>
      <c r="AMI24" s="6"/>
      <c r="AMP24" s="6"/>
      <c r="AMQ24" s="6"/>
      <c r="AMX24" s="6"/>
      <c r="AMY24" s="6"/>
      <c r="ANF24" s="6"/>
      <c r="ANG24" s="6"/>
      <c r="ANN24" s="6"/>
      <c r="ANO24" s="6"/>
      <c r="ANV24" s="6"/>
      <c r="ANW24" s="6"/>
      <c r="AOD24" s="6"/>
      <c r="AOE24" s="6"/>
      <c r="AOL24" s="6"/>
      <c r="AOM24" s="6"/>
      <c r="AOT24" s="6"/>
      <c r="AOU24" s="6"/>
      <c r="APB24" s="6"/>
      <c r="APC24" s="6"/>
      <c r="APJ24" s="6"/>
      <c r="APK24" s="6"/>
      <c r="APR24" s="6"/>
      <c r="APS24" s="6"/>
      <c r="APZ24" s="6"/>
      <c r="AQA24" s="6"/>
      <c r="AQH24" s="6"/>
      <c r="AQI24" s="6"/>
      <c r="AQP24" s="6"/>
      <c r="AQQ24" s="6"/>
      <c r="AQX24" s="6"/>
      <c r="AQY24" s="6"/>
      <c r="ARF24" s="6"/>
      <c r="ARG24" s="6"/>
      <c r="ARN24" s="6"/>
      <c r="ARO24" s="6"/>
      <c r="ARV24" s="6"/>
      <c r="ARW24" s="6"/>
      <c r="ASD24" s="6"/>
      <c r="ASE24" s="6"/>
      <c r="ASL24" s="6"/>
      <c r="ASM24" s="6"/>
      <c r="AST24" s="6"/>
      <c r="ASU24" s="6"/>
      <c r="ATB24" s="6"/>
      <c r="ATC24" s="6"/>
      <c r="ATJ24" s="6"/>
      <c r="ATK24" s="6"/>
      <c r="ATR24" s="6"/>
      <c r="ATS24" s="6"/>
      <c r="ATZ24" s="6"/>
      <c r="AUA24" s="6"/>
      <c r="AUH24" s="6"/>
      <c r="AUI24" s="6"/>
      <c r="AUP24" s="6"/>
      <c r="AUQ24" s="6"/>
      <c r="AUX24" s="6"/>
      <c r="AUY24" s="6"/>
      <c r="AVF24" s="6"/>
      <c r="AVG24" s="6"/>
      <c r="AVN24" s="6"/>
      <c r="AVO24" s="6"/>
      <c r="AVV24" s="6"/>
      <c r="AVW24" s="6"/>
      <c r="AWD24" s="6"/>
      <c r="AWE24" s="6"/>
      <c r="AWL24" s="6"/>
      <c r="AWM24" s="6"/>
      <c r="AWT24" s="6"/>
      <c r="AWU24" s="6"/>
      <c r="AXB24" s="6"/>
      <c r="AXC24" s="6"/>
      <c r="AXJ24" s="6"/>
      <c r="AXK24" s="6"/>
      <c r="AXR24" s="6"/>
      <c r="AXS24" s="6"/>
      <c r="AXZ24" s="6"/>
      <c r="AYA24" s="6"/>
      <c r="AYH24" s="6"/>
      <c r="AYI24" s="6"/>
      <c r="AYP24" s="6"/>
      <c r="AYQ24" s="6"/>
      <c r="AYX24" s="6"/>
      <c r="AYY24" s="6"/>
      <c r="AZF24" s="6"/>
      <c r="AZG24" s="6"/>
      <c r="AZN24" s="6"/>
      <c r="AZO24" s="6"/>
      <c r="AZV24" s="6"/>
      <c r="AZW24" s="6"/>
      <c r="BAD24" s="6"/>
      <c r="BAE24" s="6"/>
      <c r="BAL24" s="6"/>
      <c r="BAM24" s="6"/>
      <c r="BAT24" s="6"/>
      <c r="BAU24" s="6"/>
      <c r="BBB24" s="6"/>
      <c r="BBC24" s="6"/>
      <c r="BBJ24" s="6"/>
      <c r="BBK24" s="6"/>
      <c r="BBR24" s="6"/>
      <c r="BBS24" s="6"/>
      <c r="BBZ24" s="6"/>
      <c r="BCA24" s="6"/>
      <c r="BCH24" s="6"/>
      <c r="BCI24" s="6"/>
      <c r="BCP24" s="6"/>
      <c r="BCQ24" s="6"/>
      <c r="BCX24" s="6"/>
      <c r="BCY24" s="6"/>
      <c r="BDF24" s="6"/>
      <c r="BDG24" s="6"/>
      <c r="BDN24" s="6"/>
      <c r="BDO24" s="6"/>
      <c r="BDV24" s="6"/>
      <c r="BDW24" s="6"/>
      <c r="BED24" s="6"/>
      <c r="BEE24" s="6"/>
      <c r="BEL24" s="6"/>
      <c r="BEM24" s="6"/>
      <c r="BET24" s="6"/>
      <c r="BEU24" s="6"/>
      <c r="BFB24" s="6"/>
      <c r="BFC24" s="6"/>
      <c r="BFJ24" s="6"/>
      <c r="BFK24" s="6"/>
      <c r="BFR24" s="6"/>
      <c r="BFS24" s="6"/>
      <c r="BFZ24" s="6"/>
      <c r="BGA24" s="6"/>
      <c r="BGH24" s="6"/>
      <c r="BGI24" s="6"/>
      <c r="BGP24" s="6"/>
      <c r="BGQ24" s="6"/>
      <c r="BGX24" s="6"/>
      <c r="BGY24" s="6"/>
      <c r="BHF24" s="6"/>
      <c r="BHG24" s="6"/>
      <c r="BHN24" s="6"/>
      <c r="BHO24" s="6"/>
      <c r="BHV24" s="6"/>
      <c r="BHW24" s="6"/>
      <c r="BID24" s="6"/>
      <c r="BIE24" s="6"/>
      <c r="BIL24" s="6"/>
      <c r="BIM24" s="6"/>
      <c r="BIT24" s="6"/>
      <c r="BIU24" s="6"/>
      <c r="BJB24" s="6"/>
      <c r="BJC24" s="6"/>
      <c r="BJJ24" s="6"/>
      <c r="BJK24" s="6"/>
      <c r="BJR24" s="6"/>
      <c r="BJS24" s="6"/>
      <c r="BJZ24" s="6"/>
      <c r="BKA24" s="6"/>
      <c r="BKH24" s="6"/>
      <c r="BKI24" s="6"/>
      <c r="BKP24" s="6"/>
      <c r="BKQ24" s="6"/>
      <c r="BKX24" s="6"/>
      <c r="BKY24" s="6"/>
      <c r="BLF24" s="6"/>
      <c r="BLG24" s="6"/>
      <c r="BLN24" s="6"/>
      <c r="BLO24" s="6"/>
      <c r="BLV24" s="6"/>
      <c r="BLW24" s="6"/>
      <c r="BMD24" s="6"/>
      <c r="BME24" s="6"/>
      <c r="BML24" s="6"/>
      <c r="BMM24" s="6"/>
      <c r="BMT24" s="6"/>
      <c r="BMU24" s="6"/>
      <c r="BNB24" s="6"/>
      <c r="BNC24" s="6"/>
      <c r="BNJ24" s="6"/>
      <c r="BNK24" s="6"/>
      <c r="BNR24" s="6"/>
      <c r="BNS24" s="6"/>
      <c r="BNZ24" s="6"/>
      <c r="BOA24" s="6"/>
      <c r="BOH24" s="6"/>
      <c r="BOI24" s="6"/>
      <c r="BOP24" s="6"/>
      <c r="BOQ24" s="6"/>
      <c r="BOX24" s="6"/>
      <c r="BOY24" s="6"/>
      <c r="BPF24" s="6"/>
      <c r="BPG24" s="6"/>
      <c r="BPN24" s="6"/>
      <c r="BPO24" s="6"/>
      <c r="BPV24" s="6"/>
      <c r="BPW24" s="6"/>
      <c r="BQD24" s="6"/>
      <c r="BQE24" s="6"/>
      <c r="BQL24" s="6"/>
      <c r="BQM24" s="6"/>
      <c r="BQT24" s="6"/>
      <c r="BQU24" s="6"/>
      <c r="BRB24" s="6"/>
      <c r="BRC24" s="6"/>
      <c r="BRJ24" s="6"/>
      <c r="BRK24" s="6"/>
      <c r="BRR24" s="6"/>
      <c r="BRS24" s="6"/>
      <c r="BRZ24" s="6"/>
      <c r="BSA24" s="6"/>
      <c r="BSH24" s="6"/>
      <c r="BSI24" s="6"/>
      <c r="BSP24" s="6"/>
      <c r="BSQ24" s="6"/>
      <c r="BSX24" s="6"/>
      <c r="BSY24" s="6"/>
      <c r="BTF24" s="6"/>
      <c r="BTG24" s="6"/>
      <c r="BTN24" s="6"/>
      <c r="BTO24" s="6"/>
      <c r="BTV24" s="6"/>
      <c r="BTW24" s="6"/>
      <c r="BUD24" s="6"/>
      <c r="BUE24" s="6"/>
      <c r="BUL24" s="6"/>
      <c r="BUM24" s="6"/>
      <c r="BUT24" s="6"/>
      <c r="BUU24" s="6"/>
      <c r="BVB24" s="6"/>
      <c r="BVC24" s="6"/>
      <c r="BVJ24" s="6"/>
      <c r="BVK24" s="6"/>
      <c r="BVR24" s="6"/>
      <c r="BVS24" s="6"/>
      <c r="BVZ24" s="6"/>
      <c r="BWA24" s="6"/>
      <c r="BWH24" s="6"/>
      <c r="BWI24" s="6"/>
      <c r="BWP24" s="6"/>
      <c r="BWQ24" s="6"/>
      <c r="BWX24" s="6"/>
      <c r="BWY24" s="6"/>
      <c r="BXF24" s="6"/>
      <c r="BXG24" s="6"/>
      <c r="BXN24" s="6"/>
      <c r="BXO24" s="6"/>
      <c r="BXV24" s="6"/>
      <c r="BXW24" s="6"/>
      <c r="BYD24" s="6"/>
      <c r="BYE24" s="6"/>
      <c r="BYL24" s="6"/>
      <c r="BYM24" s="6"/>
      <c r="BYT24" s="6"/>
      <c r="BYU24" s="6"/>
      <c r="BZB24" s="6"/>
      <c r="BZC24" s="6"/>
      <c r="BZJ24" s="6"/>
      <c r="BZK24" s="6"/>
      <c r="BZR24" s="6"/>
      <c r="BZS24" s="6"/>
      <c r="BZZ24" s="6"/>
      <c r="CAA24" s="6"/>
      <c r="CAH24" s="6"/>
      <c r="CAI24" s="6"/>
      <c r="CAP24" s="6"/>
      <c r="CAQ24" s="6"/>
      <c r="CAX24" s="6"/>
      <c r="CAY24" s="6"/>
      <c r="CBF24" s="6"/>
      <c r="CBG24" s="6"/>
      <c r="CBN24" s="6"/>
      <c r="CBO24" s="6"/>
      <c r="CBV24" s="6"/>
      <c r="CBW24" s="6"/>
      <c r="CCD24" s="6"/>
      <c r="CCE24" s="6"/>
      <c r="CCL24" s="6"/>
      <c r="CCM24" s="6"/>
      <c r="CCT24" s="6"/>
      <c r="CCU24" s="6"/>
      <c r="CDB24" s="6"/>
      <c r="CDC24" s="6"/>
      <c r="CDJ24" s="6"/>
      <c r="CDK24" s="6"/>
      <c r="CDR24" s="6"/>
      <c r="CDS24" s="6"/>
      <c r="CDZ24" s="6"/>
      <c r="CEA24" s="6"/>
      <c r="CEH24" s="6"/>
      <c r="CEI24" s="6"/>
      <c r="CEP24" s="6"/>
      <c r="CEQ24" s="6"/>
      <c r="CEX24" s="6"/>
      <c r="CEY24" s="6"/>
      <c r="CFF24" s="6"/>
      <c r="CFG24" s="6"/>
      <c r="CFN24" s="6"/>
      <c r="CFO24" s="6"/>
      <c r="CFV24" s="6"/>
      <c r="CFW24" s="6"/>
      <c r="CGD24" s="6"/>
      <c r="CGE24" s="6"/>
      <c r="CGL24" s="6"/>
      <c r="CGM24" s="6"/>
      <c r="CGT24" s="6"/>
      <c r="CGU24" s="6"/>
      <c r="CHB24" s="6"/>
      <c r="CHC24" s="6"/>
      <c r="CHJ24" s="6"/>
      <c r="CHK24" s="6"/>
      <c r="CHR24" s="6"/>
      <c r="CHS24" s="6"/>
      <c r="CHZ24" s="6"/>
      <c r="CIA24" s="6"/>
      <c r="CIH24" s="6"/>
      <c r="CII24" s="6"/>
      <c r="CIP24" s="6"/>
      <c r="CIQ24" s="6"/>
      <c r="CIX24" s="6"/>
      <c r="CIY24" s="6"/>
      <c r="CJF24" s="6"/>
      <c r="CJG24" s="6"/>
      <c r="CJN24" s="6"/>
      <c r="CJO24" s="6"/>
      <c r="CJV24" s="6"/>
      <c r="CJW24" s="6"/>
      <c r="CKD24" s="6"/>
      <c r="CKE24" s="6"/>
      <c r="CKL24" s="6"/>
      <c r="CKM24" s="6"/>
      <c r="CKT24" s="6"/>
      <c r="CKU24" s="6"/>
      <c r="CLB24" s="6"/>
      <c r="CLC24" s="6"/>
      <c r="CLJ24" s="6"/>
      <c r="CLK24" s="6"/>
      <c r="CLR24" s="6"/>
      <c r="CLS24" s="6"/>
      <c r="CLZ24" s="6"/>
      <c r="CMA24" s="6"/>
      <c r="CMH24" s="6"/>
      <c r="CMI24" s="6"/>
      <c r="CMP24" s="6"/>
      <c r="CMQ24" s="6"/>
      <c r="CMX24" s="6"/>
      <c r="CMY24" s="6"/>
      <c r="CNF24" s="6"/>
      <c r="CNG24" s="6"/>
      <c r="CNN24" s="6"/>
      <c r="CNO24" s="6"/>
      <c r="CNV24" s="6"/>
      <c r="CNW24" s="6"/>
      <c r="COD24" s="6"/>
      <c r="COE24" s="6"/>
      <c r="COL24" s="6"/>
      <c r="COM24" s="6"/>
      <c r="COT24" s="6"/>
      <c r="COU24" s="6"/>
      <c r="CPB24" s="6"/>
      <c r="CPC24" s="6"/>
      <c r="CPJ24" s="6"/>
      <c r="CPK24" s="6"/>
      <c r="CPR24" s="6"/>
      <c r="CPS24" s="6"/>
      <c r="CPZ24" s="6"/>
      <c r="CQA24" s="6"/>
      <c r="CQH24" s="6"/>
      <c r="CQI24" s="6"/>
      <c r="CQP24" s="6"/>
      <c r="CQQ24" s="6"/>
      <c r="CQX24" s="6"/>
      <c r="CQY24" s="6"/>
      <c r="CRF24" s="6"/>
      <c r="CRG24" s="6"/>
      <c r="CRN24" s="6"/>
      <c r="CRO24" s="6"/>
      <c r="CRV24" s="6"/>
      <c r="CRW24" s="6"/>
      <c r="CSD24" s="6"/>
      <c r="CSE24" s="6"/>
      <c r="CSL24" s="6"/>
      <c r="CSM24" s="6"/>
      <c r="CST24" s="6"/>
      <c r="CSU24" s="6"/>
      <c r="CTB24" s="6"/>
      <c r="CTC24" s="6"/>
      <c r="CTJ24" s="6"/>
      <c r="CTK24" s="6"/>
      <c r="CTR24" s="6"/>
      <c r="CTS24" s="6"/>
      <c r="CTZ24" s="6"/>
      <c r="CUA24" s="6"/>
      <c r="CUH24" s="6"/>
      <c r="CUI24" s="6"/>
      <c r="CUP24" s="6"/>
      <c r="CUQ24" s="6"/>
      <c r="CUX24" s="6"/>
      <c r="CUY24" s="6"/>
      <c r="CVF24" s="6"/>
      <c r="CVG24" s="6"/>
      <c r="CVN24" s="6"/>
      <c r="CVO24" s="6"/>
      <c r="CVV24" s="6"/>
      <c r="CVW24" s="6"/>
      <c r="CWD24" s="6"/>
      <c r="CWE24" s="6"/>
      <c r="CWL24" s="6"/>
      <c r="CWM24" s="6"/>
      <c r="CWT24" s="6"/>
      <c r="CWU24" s="6"/>
      <c r="CXB24" s="6"/>
      <c r="CXC24" s="6"/>
      <c r="CXJ24" s="6"/>
      <c r="CXK24" s="6"/>
      <c r="CXR24" s="6"/>
      <c r="CXS24" s="6"/>
      <c r="CXZ24" s="6"/>
      <c r="CYA24" s="6"/>
      <c r="CYH24" s="6"/>
      <c r="CYI24" s="6"/>
      <c r="CYP24" s="6"/>
      <c r="CYQ24" s="6"/>
      <c r="CYX24" s="6"/>
      <c r="CYY24" s="6"/>
      <c r="CZF24" s="6"/>
      <c r="CZG24" s="6"/>
      <c r="CZN24" s="6"/>
      <c r="CZO24" s="6"/>
      <c r="CZV24" s="6"/>
      <c r="CZW24" s="6"/>
      <c r="DAD24" s="6"/>
      <c r="DAE24" s="6"/>
      <c r="DAL24" s="6"/>
      <c r="DAM24" s="6"/>
      <c r="DAT24" s="6"/>
      <c r="DAU24" s="6"/>
      <c r="DBB24" s="6"/>
      <c r="DBC24" s="6"/>
      <c r="DBJ24" s="6"/>
      <c r="DBK24" s="6"/>
      <c r="DBR24" s="6"/>
      <c r="DBS24" s="6"/>
      <c r="DBZ24" s="6"/>
      <c r="DCA24" s="6"/>
      <c r="DCH24" s="6"/>
      <c r="DCI24" s="6"/>
      <c r="DCP24" s="6"/>
      <c r="DCQ24" s="6"/>
      <c r="DCX24" s="6"/>
      <c r="DCY24" s="6"/>
      <c r="DDF24" s="6"/>
      <c r="DDG24" s="6"/>
      <c r="DDN24" s="6"/>
      <c r="DDO24" s="6"/>
      <c r="DDV24" s="6"/>
      <c r="DDW24" s="6"/>
      <c r="DED24" s="6"/>
      <c r="DEE24" s="6"/>
      <c r="DEL24" s="6"/>
      <c r="DEM24" s="6"/>
      <c r="DET24" s="6"/>
      <c r="DEU24" s="6"/>
      <c r="DFB24" s="6"/>
      <c r="DFC24" s="6"/>
      <c r="DFJ24" s="6"/>
      <c r="DFK24" s="6"/>
      <c r="DFR24" s="6"/>
      <c r="DFS24" s="6"/>
      <c r="DFZ24" s="6"/>
      <c r="DGA24" s="6"/>
      <c r="DGH24" s="6"/>
      <c r="DGI24" s="6"/>
      <c r="DGP24" s="6"/>
      <c r="DGQ24" s="6"/>
      <c r="DGX24" s="6"/>
      <c r="DGY24" s="6"/>
      <c r="DHF24" s="6"/>
      <c r="DHG24" s="6"/>
      <c r="DHN24" s="6"/>
      <c r="DHO24" s="6"/>
      <c r="DHV24" s="6"/>
      <c r="DHW24" s="6"/>
      <c r="DID24" s="6"/>
      <c r="DIE24" s="6"/>
      <c r="DIL24" s="6"/>
      <c r="DIM24" s="6"/>
      <c r="DIT24" s="6"/>
      <c r="DIU24" s="6"/>
      <c r="DJB24" s="6"/>
      <c r="DJC24" s="6"/>
      <c r="DJJ24" s="6"/>
      <c r="DJK24" s="6"/>
      <c r="DJR24" s="6"/>
      <c r="DJS24" s="6"/>
      <c r="DJZ24" s="6"/>
      <c r="DKA24" s="6"/>
      <c r="DKH24" s="6"/>
      <c r="DKI24" s="6"/>
      <c r="DKP24" s="6"/>
      <c r="DKQ24" s="6"/>
      <c r="DKX24" s="6"/>
      <c r="DKY24" s="6"/>
      <c r="DLF24" s="6"/>
      <c r="DLG24" s="6"/>
      <c r="DLN24" s="6"/>
      <c r="DLO24" s="6"/>
      <c r="DLV24" s="6"/>
      <c r="DLW24" s="6"/>
      <c r="DMD24" s="6"/>
      <c r="DME24" s="6"/>
      <c r="DML24" s="6"/>
      <c r="DMM24" s="6"/>
      <c r="DMT24" s="6"/>
      <c r="DMU24" s="6"/>
      <c r="DNB24" s="6"/>
      <c r="DNC24" s="6"/>
      <c r="DNJ24" s="6"/>
      <c r="DNK24" s="6"/>
      <c r="DNR24" s="6"/>
      <c r="DNS24" s="6"/>
      <c r="DNZ24" s="6"/>
      <c r="DOA24" s="6"/>
      <c r="DOH24" s="6"/>
      <c r="DOI24" s="6"/>
      <c r="DOP24" s="6"/>
      <c r="DOQ24" s="6"/>
      <c r="DOX24" s="6"/>
      <c r="DOY24" s="6"/>
      <c r="DPF24" s="6"/>
      <c r="DPG24" s="6"/>
      <c r="DPN24" s="6"/>
      <c r="DPO24" s="6"/>
      <c r="DPV24" s="6"/>
      <c r="DPW24" s="6"/>
      <c r="DQD24" s="6"/>
      <c r="DQE24" s="6"/>
      <c r="DQL24" s="6"/>
      <c r="DQM24" s="6"/>
      <c r="DQT24" s="6"/>
      <c r="DQU24" s="6"/>
      <c r="DRB24" s="6"/>
      <c r="DRC24" s="6"/>
      <c r="DRJ24" s="6"/>
      <c r="DRK24" s="6"/>
      <c r="DRR24" s="6"/>
      <c r="DRS24" s="6"/>
      <c r="DRZ24" s="6"/>
      <c r="DSA24" s="6"/>
      <c r="DSH24" s="6"/>
      <c r="DSI24" s="6"/>
      <c r="DSP24" s="6"/>
      <c r="DSQ24" s="6"/>
      <c r="DSX24" s="6"/>
      <c r="DSY24" s="6"/>
      <c r="DTF24" s="6"/>
      <c r="DTG24" s="6"/>
      <c r="DTN24" s="6"/>
      <c r="DTO24" s="6"/>
      <c r="DTV24" s="6"/>
      <c r="DTW24" s="6"/>
      <c r="DUD24" s="6"/>
      <c r="DUE24" s="6"/>
      <c r="DUL24" s="6"/>
      <c r="DUM24" s="6"/>
      <c r="DUT24" s="6"/>
      <c r="DUU24" s="6"/>
      <c r="DVB24" s="6"/>
      <c r="DVC24" s="6"/>
      <c r="DVJ24" s="6"/>
      <c r="DVK24" s="6"/>
      <c r="DVR24" s="6"/>
      <c r="DVS24" s="6"/>
      <c r="DVZ24" s="6"/>
      <c r="DWA24" s="6"/>
      <c r="DWH24" s="6"/>
      <c r="DWI24" s="6"/>
      <c r="DWP24" s="6"/>
      <c r="DWQ24" s="6"/>
      <c r="DWX24" s="6"/>
      <c r="DWY24" s="6"/>
      <c r="DXF24" s="6"/>
      <c r="DXG24" s="6"/>
      <c r="DXN24" s="6"/>
      <c r="DXO24" s="6"/>
      <c r="DXV24" s="6"/>
      <c r="DXW24" s="6"/>
      <c r="DYD24" s="6"/>
      <c r="DYE24" s="6"/>
      <c r="DYL24" s="6"/>
      <c r="DYM24" s="6"/>
      <c r="DYT24" s="6"/>
      <c r="DYU24" s="6"/>
      <c r="DZB24" s="6"/>
      <c r="DZC24" s="6"/>
      <c r="DZJ24" s="6"/>
      <c r="DZK24" s="6"/>
      <c r="DZR24" s="6"/>
      <c r="DZS24" s="6"/>
      <c r="DZZ24" s="6"/>
      <c r="EAA24" s="6"/>
      <c r="EAH24" s="6"/>
      <c r="EAI24" s="6"/>
      <c r="EAP24" s="6"/>
      <c r="EAQ24" s="6"/>
      <c r="EAX24" s="6"/>
      <c r="EAY24" s="6"/>
      <c r="EBF24" s="6"/>
      <c r="EBG24" s="6"/>
      <c r="EBN24" s="6"/>
      <c r="EBO24" s="6"/>
      <c r="EBV24" s="6"/>
      <c r="EBW24" s="6"/>
      <c r="ECD24" s="6"/>
      <c r="ECE24" s="6"/>
      <c r="ECL24" s="6"/>
      <c r="ECM24" s="6"/>
      <c r="ECT24" s="6"/>
      <c r="ECU24" s="6"/>
      <c r="EDB24" s="6"/>
      <c r="EDC24" s="6"/>
      <c r="EDJ24" s="6"/>
      <c r="EDK24" s="6"/>
      <c r="EDR24" s="6"/>
      <c r="EDS24" s="6"/>
      <c r="EDZ24" s="6"/>
      <c r="EEA24" s="6"/>
      <c r="EEH24" s="6"/>
      <c r="EEI24" s="6"/>
      <c r="EEP24" s="6"/>
      <c r="EEQ24" s="6"/>
      <c r="EEX24" s="6"/>
      <c r="EEY24" s="6"/>
      <c r="EFF24" s="6"/>
      <c r="EFG24" s="6"/>
      <c r="EFN24" s="6"/>
      <c r="EFO24" s="6"/>
      <c r="EFV24" s="6"/>
      <c r="EFW24" s="6"/>
      <c r="EGD24" s="6"/>
      <c r="EGE24" s="6"/>
      <c r="EGL24" s="6"/>
      <c r="EGM24" s="6"/>
      <c r="EGT24" s="6"/>
      <c r="EGU24" s="6"/>
      <c r="EHB24" s="6"/>
      <c r="EHC24" s="6"/>
      <c r="EHJ24" s="6"/>
      <c r="EHK24" s="6"/>
      <c r="EHR24" s="6"/>
      <c r="EHS24" s="6"/>
      <c r="EHZ24" s="6"/>
      <c r="EIA24" s="6"/>
      <c r="EIH24" s="6"/>
      <c r="EII24" s="6"/>
      <c r="EIP24" s="6"/>
      <c r="EIQ24" s="6"/>
      <c r="EIX24" s="6"/>
      <c r="EIY24" s="6"/>
      <c r="EJF24" s="6"/>
      <c r="EJG24" s="6"/>
      <c r="EJN24" s="6"/>
      <c r="EJO24" s="6"/>
      <c r="EJV24" s="6"/>
      <c r="EJW24" s="6"/>
      <c r="EKD24" s="6"/>
      <c r="EKE24" s="6"/>
      <c r="EKL24" s="6"/>
      <c r="EKM24" s="6"/>
      <c r="EKT24" s="6"/>
      <c r="EKU24" s="6"/>
      <c r="ELB24" s="6"/>
      <c r="ELC24" s="6"/>
      <c r="ELJ24" s="6"/>
      <c r="ELK24" s="6"/>
      <c r="ELR24" s="6"/>
      <c r="ELS24" s="6"/>
      <c r="ELZ24" s="6"/>
      <c r="EMA24" s="6"/>
      <c r="EMH24" s="6"/>
      <c r="EMI24" s="6"/>
      <c r="EMP24" s="6"/>
      <c r="EMQ24" s="6"/>
      <c r="EMX24" s="6"/>
      <c r="EMY24" s="6"/>
      <c r="ENF24" s="6"/>
      <c r="ENG24" s="6"/>
      <c r="ENN24" s="6"/>
      <c r="ENO24" s="6"/>
      <c r="ENV24" s="6"/>
      <c r="ENW24" s="6"/>
      <c r="EOD24" s="6"/>
      <c r="EOE24" s="6"/>
      <c r="EOL24" s="6"/>
      <c r="EOM24" s="6"/>
      <c r="EOT24" s="6"/>
      <c r="EOU24" s="6"/>
      <c r="EPB24" s="6"/>
      <c r="EPC24" s="6"/>
      <c r="EPJ24" s="6"/>
      <c r="EPK24" s="6"/>
      <c r="EPR24" s="6"/>
      <c r="EPS24" s="6"/>
      <c r="EPZ24" s="6"/>
      <c r="EQA24" s="6"/>
      <c r="EQH24" s="6"/>
      <c r="EQI24" s="6"/>
      <c r="EQP24" s="6"/>
      <c r="EQQ24" s="6"/>
      <c r="EQX24" s="6"/>
      <c r="EQY24" s="6"/>
      <c r="ERF24" s="6"/>
      <c r="ERG24" s="6"/>
      <c r="ERN24" s="6"/>
      <c r="ERO24" s="6"/>
      <c r="ERV24" s="6"/>
      <c r="ERW24" s="6"/>
      <c r="ESD24" s="6"/>
      <c r="ESE24" s="6"/>
      <c r="ESL24" s="6"/>
      <c r="ESM24" s="6"/>
      <c r="EST24" s="6"/>
      <c r="ESU24" s="6"/>
      <c r="ETB24" s="6"/>
      <c r="ETC24" s="6"/>
      <c r="ETJ24" s="6"/>
      <c r="ETK24" s="6"/>
      <c r="ETR24" s="6"/>
      <c r="ETS24" s="6"/>
      <c r="ETZ24" s="6"/>
      <c r="EUA24" s="6"/>
      <c r="EUH24" s="6"/>
      <c r="EUI24" s="6"/>
      <c r="EUP24" s="6"/>
      <c r="EUQ24" s="6"/>
      <c r="EUX24" s="6"/>
      <c r="EUY24" s="6"/>
      <c r="EVF24" s="6"/>
      <c r="EVG24" s="6"/>
      <c r="EVN24" s="6"/>
      <c r="EVO24" s="6"/>
      <c r="EVV24" s="6"/>
      <c r="EVW24" s="6"/>
      <c r="EWD24" s="6"/>
      <c r="EWE24" s="6"/>
      <c r="EWL24" s="6"/>
      <c r="EWM24" s="6"/>
      <c r="EWT24" s="6"/>
      <c r="EWU24" s="6"/>
      <c r="EXB24" s="6"/>
      <c r="EXC24" s="6"/>
      <c r="EXJ24" s="6"/>
      <c r="EXK24" s="6"/>
      <c r="EXR24" s="6"/>
      <c r="EXS24" s="6"/>
      <c r="EXZ24" s="6"/>
      <c r="EYA24" s="6"/>
      <c r="EYH24" s="6"/>
      <c r="EYI24" s="6"/>
      <c r="EYP24" s="6"/>
      <c r="EYQ24" s="6"/>
      <c r="EYX24" s="6"/>
      <c r="EYY24" s="6"/>
      <c r="EZF24" s="6"/>
      <c r="EZG24" s="6"/>
      <c r="EZN24" s="6"/>
      <c r="EZO24" s="6"/>
      <c r="EZV24" s="6"/>
      <c r="EZW24" s="6"/>
      <c r="FAD24" s="6"/>
      <c r="FAE24" s="6"/>
      <c r="FAL24" s="6"/>
      <c r="FAM24" s="6"/>
      <c r="FAT24" s="6"/>
      <c r="FAU24" s="6"/>
      <c r="FBB24" s="6"/>
      <c r="FBC24" s="6"/>
      <c r="FBJ24" s="6"/>
      <c r="FBK24" s="6"/>
      <c r="FBR24" s="6"/>
      <c r="FBS24" s="6"/>
      <c r="FBZ24" s="6"/>
      <c r="FCA24" s="6"/>
      <c r="FCH24" s="6"/>
      <c r="FCI24" s="6"/>
      <c r="FCP24" s="6"/>
      <c r="FCQ24" s="6"/>
      <c r="FCX24" s="6"/>
      <c r="FCY24" s="6"/>
      <c r="FDF24" s="6"/>
      <c r="FDG24" s="6"/>
      <c r="FDN24" s="6"/>
      <c r="FDO24" s="6"/>
      <c r="FDV24" s="6"/>
      <c r="FDW24" s="6"/>
      <c r="FED24" s="6"/>
      <c r="FEE24" s="6"/>
      <c r="FEL24" s="6"/>
      <c r="FEM24" s="6"/>
      <c r="FET24" s="6"/>
      <c r="FEU24" s="6"/>
      <c r="FFB24" s="6"/>
      <c r="FFC24" s="6"/>
      <c r="FFJ24" s="6"/>
      <c r="FFK24" s="6"/>
      <c r="FFR24" s="6"/>
      <c r="FFS24" s="6"/>
      <c r="FFZ24" s="6"/>
      <c r="FGA24" s="6"/>
      <c r="FGH24" s="6"/>
      <c r="FGI24" s="6"/>
      <c r="FGP24" s="6"/>
      <c r="FGQ24" s="6"/>
      <c r="FGX24" s="6"/>
      <c r="FGY24" s="6"/>
      <c r="FHF24" s="6"/>
      <c r="FHG24" s="6"/>
      <c r="FHN24" s="6"/>
      <c r="FHO24" s="6"/>
      <c r="FHV24" s="6"/>
      <c r="FHW24" s="6"/>
      <c r="FID24" s="6"/>
      <c r="FIE24" s="6"/>
      <c r="FIL24" s="6"/>
      <c r="FIM24" s="6"/>
      <c r="FIT24" s="6"/>
      <c r="FIU24" s="6"/>
      <c r="FJB24" s="6"/>
      <c r="FJC24" s="6"/>
      <c r="FJJ24" s="6"/>
      <c r="FJK24" s="6"/>
      <c r="FJR24" s="6"/>
      <c r="FJS24" s="6"/>
      <c r="FJZ24" s="6"/>
      <c r="FKA24" s="6"/>
      <c r="FKH24" s="6"/>
      <c r="FKI24" s="6"/>
      <c r="FKP24" s="6"/>
      <c r="FKQ24" s="6"/>
      <c r="FKX24" s="6"/>
      <c r="FKY24" s="6"/>
      <c r="FLF24" s="6"/>
      <c r="FLG24" s="6"/>
      <c r="FLN24" s="6"/>
      <c r="FLO24" s="6"/>
      <c r="FLV24" s="6"/>
      <c r="FLW24" s="6"/>
      <c r="FMD24" s="6"/>
      <c r="FME24" s="6"/>
      <c r="FML24" s="6"/>
      <c r="FMM24" s="6"/>
      <c r="FMT24" s="6"/>
      <c r="FMU24" s="6"/>
      <c r="FNB24" s="6"/>
      <c r="FNC24" s="6"/>
      <c r="FNJ24" s="6"/>
      <c r="FNK24" s="6"/>
      <c r="FNR24" s="6"/>
      <c r="FNS24" s="6"/>
      <c r="FNZ24" s="6"/>
      <c r="FOA24" s="6"/>
      <c r="FOH24" s="6"/>
      <c r="FOI24" s="6"/>
      <c r="FOP24" s="6"/>
      <c r="FOQ24" s="6"/>
      <c r="FOX24" s="6"/>
      <c r="FOY24" s="6"/>
      <c r="FPF24" s="6"/>
      <c r="FPG24" s="6"/>
      <c r="FPN24" s="6"/>
      <c r="FPO24" s="6"/>
      <c r="FPV24" s="6"/>
      <c r="FPW24" s="6"/>
      <c r="FQD24" s="6"/>
      <c r="FQE24" s="6"/>
      <c r="FQL24" s="6"/>
      <c r="FQM24" s="6"/>
      <c r="FQT24" s="6"/>
      <c r="FQU24" s="6"/>
      <c r="FRB24" s="6"/>
      <c r="FRC24" s="6"/>
      <c r="FRJ24" s="6"/>
      <c r="FRK24" s="6"/>
      <c r="FRR24" s="6"/>
      <c r="FRS24" s="6"/>
      <c r="FRZ24" s="6"/>
      <c r="FSA24" s="6"/>
      <c r="FSH24" s="6"/>
      <c r="FSI24" s="6"/>
      <c r="FSP24" s="6"/>
      <c r="FSQ24" s="6"/>
      <c r="FSX24" s="6"/>
      <c r="FSY24" s="6"/>
      <c r="FTF24" s="6"/>
      <c r="FTG24" s="6"/>
      <c r="FTN24" s="6"/>
      <c r="FTO24" s="6"/>
      <c r="FTV24" s="6"/>
      <c r="FTW24" s="6"/>
      <c r="FUD24" s="6"/>
      <c r="FUE24" s="6"/>
      <c r="FUL24" s="6"/>
      <c r="FUM24" s="6"/>
      <c r="FUT24" s="6"/>
      <c r="FUU24" s="6"/>
      <c r="FVB24" s="6"/>
      <c r="FVC24" s="6"/>
      <c r="FVJ24" s="6"/>
      <c r="FVK24" s="6"/>
      <c r="FVR24" s="6"/>
      <c r="FVS24" s="6"/>
      <c r="FVZ24" s="6"/>
      <c r="FWA24" s="6"/>
      <c r="FWH24" s="6"/>
      <c r="FWI24" s="6"/>
      <c r="FWP24" s="6"/>
      <c r="FWQ24" s="6"/>
      <c r="FWX24" s="6"/>
      <c r="FWY24" s="6"/>
      <c r="FXF24" s="6"/>
      <c r="FXG24" s="6"/>
      <c r="FXN24" s="6"/>
      <c r="FXO24" s="6"/>
      <c r="FXV24" s="6"/>
      <c r="FXW24" s="6"/>
      <c r="FYD24" s="6"/>
      <c r="FYE24" s="6"/>
      <c r="FYL24" s="6"/>
      <c r="FYM24" s="6"/>
      <c r="FYT24" s="6"/>
      <c r="FYU24" s="6"/>
      <c r="FZB24" s="6"/>
      <c r="FZC24" s="6"/>
      <c r="FZJ24" s="6"/>
      <c r="FZK24" s="6"/>
      <c r="FZR24" s="6"/>
      <c r="FZS24" s="6"/>
      <c r="FZZ24" s="6"/>
      <c r="GAA24" s="6"/>
      <c r="GAH24" s="6"/>
      <c r="GAI24" s="6"/>
      <c r="GAP24" s="6"/>
      <c r="GAQ24" s="6"/>
      <c r="GAX24" s="6"/>
      <c r="GAY24" s="6"/>
      <c r="GBF24" s="6"/>
      <c r="GBG24" s="6"/>
      <c r="GBN24" s="6"/>
      <c r="GBO24" s="6"/>
      <c r="GBV24" s="6"/>
      <c r="GBW24" s="6"/>
      <c r="GCD24" s="6"/>
      <c r="GCE24" s="6"/>
      <c r="GCL24" s="6"/>
      <c r="GCM24" s="6"/>
      <c r="GCT24" s="6"/>
      <c r="GCU24" s="6"/>
      <c r="GDB24" s="6"/>
      <c r="GDC24" s="6"/>
      <c r="GDJ24" s="6"/>
      <c r="GDK24" s="6"/>
      <c r="GDR24" s="6"/>
      <c r="GDS24" s="6"/>
      <c r="GDZ24" s="6"/>
      <c r="GEA24" s="6"/>
      <c r="GEH24" s="6"/>
      <c r="GEI24" s="6"/>
      <c r="GEP24" s="6"/>
      <c r="GEQ24" s="6"/>
      <c r="GEX24" s="6"/>
      <c r="GEY24" s="6"/>
      <c r="GFF24" s="6"/>
      <c r="GFG24" s="6"/>
      <c r="GFN24" s="6"/>
      <c r="GFO24" s="6"/>
      <c r="GFV24" s="6"/>
      <c r="GFW24" s="6"/>
      <c r="GGD24" s="6"/>
      <c r="GGE24" s="6"/>
      <c r="GGL24" s="6"/>
      <c r="GGM24" s="6"/>
      <c r="GGT24" s="6"/>
      <c r="GGU24" s="6"/>
      <c r="GHB24" s="6"/>
      <c r="GHC24" s="6"/>
      <c r="GHJ24" s="6"/>
      <c r="GHK24" s="6"/>
      <c r="GHR24" s="6"/>
      <c r="GHS24" s="6"/>
      <c r="GHZ24" s="6"/>
      <c r="GIA24" s="6"/>
      <c r="GIH24" s="6"/>
      <c r="GII24" s="6"/>
      <c r="GIP24" s="6"/>
      <c r="GIQ24" s="6"/>
      <c r="GIX24" s="6"/>
      <c r="GIY24" s="6"/>
      <c r="GJF24" s="6"/>
      <c r="GJG24" s="6"/>
      <c r="GJN24" s="6"/>
      <c r="GJO24" s="6"/>
      <c r="GJV24" s="6"/>
      <c r="GJW24" s="6"/>
      <c r="GKD24" s="6"/>
      <c r="GKE24" s="6"/>
      <c r="GKL24" s="6"/>
      <c r="GKM24" s="6"/>
      <c r="GKT24" s="6"/>
      <c r="GKU24" s="6"/>
      <c r="GLB24" s="6"/>
      <c r="GLC24" s="6"/>
      <c r="GLJ24" s="6"/>
      <c r="GLK24" s="6"/>
      <c r="GLR24" s="6"/>
      <c r="GLS24" s="6"/>
      <c r="GLZ24" s="6"/>
      <c r="GMA24" s="6"/>
      <c r="GMH24" s="6"/>
      <c r="GMI24" s="6"/>
      <c r="GMP24" s="6"/>
      <c r="GMQ24" s="6"/>
      <c r="GMX24" s="6"/>
      <c r="GMY24" s="6"/>
      <c r="GNF24" s="6"/>
      <c r="GNG24" s="6"/>
      <c r="GNN24" s="6"/>
      <c r="GNO24" s="6"/>
      <c r="GNV24" s="6"/>
      <c r="GNW24" s="6"/>
      <c r="GOD24" s="6"/>
      <c r="GOE24" s="6"/>
      <c r="GOL24" s="6"/>
      <c r="GOM24" s="6"/>
      <c r="GOT24" s="6"/>
      <c r="GOU24" s="6"/>
      <c r="GPB24" s="6"/>
      <c r="GPC24" s="6"/>
      <c r="GPJ24" s="6"/>
      <c r="GPK24" s="6"/>
      <c r="GPR24" s="6"/>
      <c r="GPS24" s="6"/>
      <c r="GPZ24" s="6"/>
      <c r="GQA24" s="6"/>
      <c r="GQH24" s="6"/>
      <c r="GQI24" s="6"/>
      <c r="GQP24" s="6"/>
      <c r="GQQ24" s="6"/>
      <c r="GQX24" s="6"/>
      <c r="GQY24" s="6"/>
      <c r="GRF24" s="6"/>
      <c r="GRG24" s="6"/>
      <c r="GRN24" s="6"/>
      <c r="GRO24" s="6"/>
      <c r="GRV24" s="6"/>
      <c r="GRW24" s="6"/>
      <c r="GSD24" s="6"/>
      <c r="GSE24" s="6"/>
      <c r="GSL24" s="6"/>
      <c r="GSM24" s="6"/>
      <c r="GST24" s="6"/>
      <c r="GSU24" s="6"/>
      <c r="GTB24" s="6"/>
      <c r="GTC24" s="6"/>
      <c r="GTJ24" s="6"/>
      <c r="GTK24" s="6"/>
      <c r="GTR24" s="6"/>
      <c r="GTS24" s="6"/>
      <c r="GTZ24" s="6"/>
      <c r="GUA24" s="6"/>
      <c r="GUH24" s="6"/>
      <c r="GUI24" s="6"/>
      <c r="GUP24" s="6"/>
      <c r="GUQ24" s="6"/>
      <c r="GUX24" s="6"/>
      <c r="GUY24" s="6"/>
      <c r="GVF24" s="6"/>
      <c r="GVG24" s="6"/>
      <c r="GVN24" s="6"/>
      <c r="GVO24" s="6"/>
      <c r="GVV24" s="6"/>
      <c r="GVW24" s="6"/>
      <c r="GWD24" s="6"/>
      <c r="GWE24" s="6"/>
      <c r="GWL24" s="6"/>
      <c r="GWM24" s="6"/>
      <c r="GWT24" s="6"/>
      <c r="GWU24" s="6"/>
      <c r="GXB24" s="6"/>
      <c r="GXC24" s="6"/>
      <c r="GXJ24" s="6"/>
      <c r="GXK24" s="6"/>
      <c r="GXR24" s="6"/>
      <c r="GXS24" s="6"/>
      <c r="GXZ24" s="6"/>
      <c r="GYA24" s="6"/>
      <c r="GYH24" s="6"/>
      <c r="GYI24" s="6"/>
      <c r="GYP24" s="6"/>
      <c r="GYQ24" s="6"/>
      <c r="GYX24" s="6"/>
      <c r="GYY24" s="6"/>
      <c r="GZF24" s="6"/>
      <c r="GZG24" s="6"/>
      <c r="GZN24" s="6"/>
      <c r="GZO24" s="6"/>
      <c r="GZV24" s="6"/>
      <c r="GZW24" s="6"/>
      <c r="HAD24" s="6"/>
      <c r="HAE24" s="6"/>
      <c r="HAL24" s="6"/>
      <c r="HAM24" s="6"/>
      <c r="HAT24" s="6"/>
      <c r="HAU24" s="6"/>
      <c r="HBB24" s="6"/>
      <c r="HBC24" s="6"/>
      <c r="HBJ24" s="6"/>
      <c r="HBK24" s="6"/>
      <c r="HBR24" s="6"/>
      <c r="HBS24" s="6"/>
      <c r="HBZ24" s="6"/>
      <c r="HCA24" s="6"/>
      <c r="HCH24" s="6"/>
      <c r="HCI24" s="6"/>
      <c r="HCP24" s="6"/>
      <c r="HCQ24" s="6"/>
      <c r="HCX24" s="6"/>
      <c r="HCY24" s="6"/>
      <c r="HDF24" s="6"/>
      <c r="HDG24" s="6"/>
      <c r="HDN24" s="6"/>
      <c r="HDO24" s="6"/>
      <c r="HDV24" s="6"/>
      <c r="HDW24" s="6"/>
      <c r="HED24" s="6"/>
      <c r="HEE24" s="6"/>
      <c r="HEL24" s="6"/>
      <c r="HEM24" s="6"/>
      <c r="HET24" s="6"/>
      <c r="HEU24" s="6"/>
      <c r="HFB24" s="6"/>
      <c r="HFC24" s="6"/>
      <c r="HFJ24" s="6"/>
      <c r="HFK24" s="6"/>
      <c r="HFR24" s="6"/>
      <c r="HFS24" s="6"/>
      <c r="HFZ24" s="6"/>
      <c r="HGA24" s="6"/>
      <c r="HGH24" s="6"/>
      <c r="HGI24" s="6"/>
      <c r="HGP24" s="6"/>
      <c r="HGQ24" s="6"/>
      <c r="HGX24" s="6"/>
      <c r="HGY24" s="6"/>
      <c r="HHF24" s="6"/>
      <c r="HHG24" s="6"/>
      <c r="HHN24" s="6"/>
      <c r="HHO24" s="6"/>
      <c r="HHV24" s="6"/>
      <c r="HHW24" s="6"/>
      <c r="HID24" s="6"/>
      <c r="HIE24" s="6"/>
      <c r="HIL24" s="6"/>
      <c r="HIM24" s="6"/>
      <c r="HIT24" s="6"/>
      <c r="HIU24" s="6"/>
      <c r="HJB24" s="6"/>
      <c r="HJC24" s="6"/>
      <c r="HJJ24" s="6"/>
      <c r="HJK24" s="6"/>
      <c r="HJR24" s="6"/>
      <c r="HJS24" s="6"/>
      <c r="HJZ24" s="6"/>
      <c r="HKA24" s="6"/>
      <c r="HKH24" s="6"/>
      <c r="HKI24" s="6"/>
      <c r="HKP24" s="6"/>
      <c r="HKQ24" s="6"/>
      <c r="HKX24" s="6"/>
      <c r="HKY24" s="6"/>
      <c r="HLF24" s="6"/>
      <c r="HLG24" s="6"/>
      <c r="HLN24" s="6"/>
      <c r="HLO24" s="6"/>
      <c r="HLV24" s="6"/>
      <c r="HLW24" s="6"/>
      <c r="HMD24" s="6"/>
      <c r="HME24" s="6"/>
      <c r="HML24" s="6"/>
      <c r="HMM24" s="6"/>
      <c r="HMT24" s="6"/>
      <c r="HMU24" s="6"/>
      <c r="HNB24" s="6"/>
      <c r="HNC24" s="6"/>
      <c r="HNJ24" s="6"/>
      <c r="HNK24" s="6"/>
      <c r="HNR24" s="6"/>
      <c r="HNS24" s="6"/>
      <c r="HNZ24" s="6"/>
      <c r="HOA24" s="6"/>
      <c r="HOH24" s="6"/>
      <c r="HOI24" s="6"/>
      <c r="HOP24" s="6"/>
      <c r="HOQ24" s="6"/>
      <c r="HOX24" s="6"/>
      <c r="HOY24" s="6"/>
      <c r="HPF24" s="6"/>
      <c r="HPG24" s="6"/>
      <c r="HPN24" s="6"/>
      <c r="HPO24" s="6"/>
      <c r="HPV24" s="6"/>
      <c r="HPW24" s="6"/>
      <c r="HQD24" s="6"/>
      <c r="HQE24" s="6"/>
      <c r="HQL24" s="6"/>
      <c r="HQM24" s="6"/>
      <c r="HQT24" s="6"/>
      <c r="HQU24" s="6"/>
      <c r="HRB24" s="6"/>
      <c r="HRC24" s="6"/>
      <c r="HRJ24" s="6"/>
      <c r="HRK24" s="6"/>
      <c r="HRR24" s="6"/>
      <c r="HRS24" s="6"/>
      <c r="HRZ24" s="6"/>
      <c r="HSA24" s="6"/>
      <c r="HSH24" s="6"/>
      <c r="HSI24" s="6"/>
      <c r="HSP24" s="6"/>
      <c r="HSQ24" s="6"/>
      <c r="HSX24" s="6"/>
      <c r="HSY24" s="6"/>
      <c r="HTF24" s="6"/>
      <c r="HTG24" s="6"/>
      <c r="HTN24" s="6"/>
      <c r="HTO24" s="6"/>
      <c r="HTV24" s="6"/>
      <c r="HTW24" s="6"/>
      <c r="HUD24" s="6"/>
      <c r="HUE24" s="6"/>
      <c r="HUL24" s="6"/>
      <c r="HUM24" s="6"/>
      <c r="HUT24" s="6"/>
      <c r="HUU24" s="6"/>
      <c r="HVB24" s="6"/>
      <c r="HVC24" s="6"/>
      <c r="HVJ24" s="6"/>
      <c r="HVK24" s="6"/>
      <c r="HVR24" s="6"/>
      <c r="HVS24" s="6"/>
      <c r="HVZ24" s="6"/>
      <c r="HWA24" s="6"/>
      <c r="HWH24" s="6"/>
      <c r="HWI24" s="6"/>
      <c r="HWP24" s="6"/>
      <c r="HWQ24" s="6"/>
      <c r="HWX24" s="6"/>
      <c r="HWY24" s="6"/>
      <c r="HXF24" s="6"/>
      <c r="HXG24" s="6"/>
      <c r="HXN24" s="6"/>
      <c r="HXO24" s="6"/>
      <c r="HXV24" s="6"/>
      <c r="HXW24" s="6"/>
      <c r="HYD24" s="6"/>
      <c r="HYE24" s="6"/>
      <c r="HYL24" s="6"/>
      <c r="HYM24" s="6"/>
      <c r="HYT24" s="6"/>
      <c r="HYU24" s="6"/>
      <c r="HZB24" s="6"/>
      <c r="HZC24" s="6"/>
      <c r="HZJ24" s="6"/>
      <c r="HZK24" s="6"/>
      <c r="HZR24" s="6"/>
      <c r="HZS24" s="6"/>
      <c r="HZZ24" s="6"/>
      <c r="IAA24" s="6"/>
      <c r="IAH24" s="6"/>
      <c r="IAI24" s="6"/>
      <c r="IAP24" s="6"/>
      <c r="IAQ24" s="6"/>
      <c r="IAX24" s="6"/>
      <c r="IAY24" s="6"/>
      <c r="IBF24" s="6"/>
      <c r="IBG24" s="6"/>
      <c r="IBN24" s="6"/>
      <c r="IBO24" s="6"/>
      <c r="IBV24" s="6"/>
      <c r="IBW24" s="6"/>
      <c r="ICD24" s="6"/>
      <c r="ICE24" s="6"/>
      <c r="ICL24" s="6"/>
      <c r="ICM24" s="6"/>
      <c r="ICT24" s="6"/>
      <c r="ICU24" s="6"/>
      <c r="IDB24" s="6"/>
      <c r="IDC24" s="6"/>
      <c r="IDJ24" s="6"/>
      <c r="IDK24" s="6"/>
      <c r="IDR24" s="6"/>
      <c r="IDS24" s="6"/>
      <c r="IDZ24" s="6"/>
      <c r="IEA24" s="6"/>
      <c r="IEH24" s="6"/>
      <c r="IEI24" s="6"/>
      <c r="IEP24" s="6"/>
      <c r="IEQ24" s="6"/>
      <c r="IEX24" s="6"/>
      <c r="IEY24" s="6"/>
      <c r="IFF24" s="6"/>
      <c r="IFG24" s="6"/>
      <c r="IFN24" s="6"/>
      <c r="IFO24" s="6"/>
      <c r="IFV24" s="6"/>
      <c r="IFW24" s="6"/>
      <c r="IGD24" s="6"/>
      <c r="IGE24" s="6"/>
      <c r="IGL24" s="6"/>
      <c r="IGM24" s="6"/>
      <c r="IGT24" s="6"/>
      <c r="IGU24" s="6"/>
      <c r="IHB24" s="6"/>
      <c r="IHC24" s="6"/>
      <c r="IHJ24" s="6"/>
      <c r="IHK24" s="6"/>
      <c r="IHR24" s="6"/>
      <c r="IHS24" s="6"/>
      <c r="IHZ24" s="6"/>
      <c r="IIA24" s="6"/>
      <c r="IIH24" s="6"/>
      <c r="III24" s="6"/>
      <c r="IIP24" s="6"/>
      <c r="IIQ24" s="6"/>
      <c r="IIX24" s="6"/>
      <c r="IIY24" s="6"/>
      <c r="IJF24" s="6"/>
      <c r="IJG24" s="6"/>
      <c r="IJN24" s="6"/>
      <c r="IJO24" s="6"/>
      <c r="IJV24" s="6"/>
      <c r="IJW24" s="6"/>
      <c r="IKD24" s="6"/>
      <c r="IKE24" s="6"/>
      <c r="IKL24" s="6"/>
      <c r="IKM24" s="6"/>
      <c r="IKT24" s="6"/>
      <c r="IKU24" s="6"/>
      <c r="ILB24" s="6"/>
      <c r="ILC24" s="6"/>
      <c r="ILJ24" s="6"/>
      <c r="ILK24" s="6"/>
      <c r="ILR24" s="6"/>
      <c r="ILS24" s="6"/>
      <c r="ILZ24" s="6"/>
      <c r="IMA24" s="6"/>
      <c r="IMH24" s="6"/>
      <c r="IMI24" s="6"/>
      <c r="IMP24" s="6"/>
      <c r="IMQ24" s="6"/>
      <c r="IMX24" s="6"/>
      <c r="IMY24" s="6"/>
      <c r="INF24" s="6"/>
      <c r="ING24" s="6"/>
      <c r="INN24" s="6"/>
      <c r="INO24" s="6"/>
      <c r="INV24" s="6"/>
      <c r="INW24" s="6"/>
      <c r="IOD24" s="6"/>
      <c r="IOE24" s="6"/>
      <c r="IOL24" s="6"/>
      <c r="IOM24" s="6"/>
      <c r="IOT24" s="6"/>
      <c r="IOU24" s="6"/>
      <c r="IPB24" s="6"/>
      <c r="IPC24" s="6"/>
      <c r="IPJ24" s="6"/>
      <c r="IPK24" s="6"/>
      <c r="IPR24" s="6"/>
      <c r="IPS24" s="6"/>
      <c r="IPZ24" s="6"/>
      <c r="IQA24" s="6"/>
      <c r="IQH24" s="6"/>
      <c r="IQI24" s="6"/>
      <c r="IQP24" s="6"/>
      <c r="IQQ24" s="6"/>
      <c r="IQX24" s="6"/>
      <c r="IQY24" s="6"/>
      <c r="IRF24" s="6"/>
      <c r="IRG24" s="6"/>
      <c r="IRN24" s="6"/>
      <c r="IRO24" s="6"/>
      <c r="IRV24" s="6"/>
      <c r="IRW24" s="6"/>
      <c r="ISD24" s="6"/>
      <c r="ISE24" s="6"/>
      <c r="ISL24" s="6"/>
      <c r="ISM24" s="6"/>
      <c r="IST24" s="6"/>
      <c r="ISU24" s="6"/>
      <c r="ITB24" s="6"/>
      <c r="ITC24" s="6"/>
      <c r="ITJ24" s="6"/>
      <c r="ITK24" s="6"/>
      <c r="ITR24" s="6"/>
      <c r="ITS24" s="6"/>
      <c r="ITZ24" s="6"/>
      <c r="IUA24" s="6"/>
      <c r="IUH24" s="6"/>
      <c r="IUI24" s="6"/>
      <c r="IUP24" s="6"/>
      <c r="IUQ24" s="6"/>
      <c r="IUX24" s="6"/>
      <c r="IUY24" s="6"/>
      <c r="IVF24" s="6"/>
      <c r="IVG24" s="6"/>
      <c r="IVN24" s="6"/>
      <c r="IVO24" s="6"/>
      <c r="IVV24" s="6"/>
      <c r="IVW24" s="6"/>
      <c r="IWD24" s="6"/>
      <c r="IWE24" s="6"/>
      <c r="IWL24" s="6"/>
      <c r="IWM24" s="6"/>
      <c r="IWT24" s="6"/>
      <c r="IWU24" s="6"/>
      <c r="IXB24" s="6"/>
      <c r="IXC24" s="6"/>
      <c r="IXJ24" s="6"/>
      <c r="IXK24" s="6"/>
      <c r="IXR24" s="6"/>
      <c r="IXS24" s="6"/>
      <c r="IXZ24" s="6"/>
      <c r="IYA24" s="6"/>
      <c r="IYH24" s="6"/>
      <c r="IYI24" s="6"/>
      <c r="IYP24" s="6"/>
      <c r="IYQ24" s="6"/>
      <c r="IYX24" s="6"/>
      <c r="IYY24" s="6"/>
      <c r="IZF24" s="6"/>
      <c r="IZG24" s="6"/>
      <c r="IZN24" s="6"/>
      <c r="IZO24" s="6"/>
      <c r="IZV24" s="6"/>
      <c r="IZW24" s="6"/>
      <c r="JAD24" s="6"/>
      <c r="JAE24" s="6"/>
      <c r="JAL24" s="6"/>
      <c r="JAM24" s="6"/>
      <c r="JAT24" s="6"/>
      <c r="JAU24" s="6"/>
      <c r="JBB24" s="6"/>
      <c r="JBC24" s="6"/>
      <c r="JBJ24" s="6"/>
      <c r="JBK24" s="6"/>
      <c r="JBR24" s="6"/>
      <c r="JBS24" s="6"/>
      <c r="JBZ24" s="6"/>
      <c r="JCA24" s="6"/>
      <c r="JCH24" s="6"/>
      <c r="JCI24" s="6"/>
      <c r="JCP24" s="6"/>
      <c r="JCQ24" s="6"/>
      <c r="JCX24" s="6"/>
      <c r="JCY24" s="6"/>
      <c r="JDF24" s="6"/>
      <c r="JDG24" s="6"/>
      <c r="JDN24" s="6"/>
      <c r="JDO24" s="6"/>
      <c r="JDV24" s="6"/>
      <c r="JDW24" s="6"/>
      <c r="JED24" s="6"/>
      <c r="JEE24" s="6"/>
      <c r="JEL24" s="6"/>
      <c r="JEM24" s="6"/>
      <c r="JET24" s="6"/>
      <c r="JEU24" s="6"/>
      <c r="JFB24" s="6"/>
      <c r="JFC24" s="6"/>
      <c r="JFJ24" s="6"/>
      <c r="JFK24" s="6"/>
      <c r="JFR24" s="6"/>
      <c r="JFS24" s="6"/>
      <c r="JFZ24" s="6"/>
      <c r="JGA24" s="6"/>
      <c r="JGH24" s="6"/>
      <c r="JGI24" s="6"/>
      <c r="JGP24" s="6"/>
      <c r="JGQ24" s="6"/>
      <c r="JGX24" s="6"/>
      <c r="JGY24" s="6"/>
      <c r="JHF24" s="6"/>
      <c r="JHG24" s="6"/>
      <c r="JHN24" s="6"/>
      <c r="JHO24" s="6"/>
      <c r="JHV24" s="6"/>
      <c r="JHW24" s="6"/>
      <c r="JID24" s="6"/>
      <c r="JIE24" s="6"/>
      <c r="JIL24" s="6"/>
      <c r="JIM24" s="6"/>
      <c r="JIT24" s="6"/>
      <c r="JIU24" s="6"/>
      <c r="JJB24" s="6"/>
      <c r="JJC24" s="6"/>
      <c r="JJJ24" s="6"/>
      <c r="JJK24" s="6"/>
      <c r="JJR24" s="6"/>
      <c r="JJS24" s="6"/>
      <c r="JJZ24" s="6"/>
      <c r="JKA24" s="6"/>
      <c r="JKH24" s="6"/>
      <c r="JKI24" s="6"/>
      <c r="JKP24" s="6"/>
      <c r="JKQ24" s="6"/>
      <c r="JKX24" s="6"/>
      <c r="JKY24" s="6"/>
      <c r="JLF24" s="6"/>
      <c r="JLG24" s="6"/>
      <c r="JLN24" s="6"/>
      <c r="JLO24" s="6"/>
      <c r="JLV24" s="6"/>
      <c r="JLW24" s="6"/>
      <c r="JMD24" s="6"/>
      <c r="JME24" s="6"/>
      <c r="JML24" s="6"/>
      <c r="JMM24" s="6"/>
      <c r="JMT24" s="6"/>
      <c r="JMU24" s="6"/>
      <c r="JNB24" s="6"/>
      <c r="JNC24" s="6"/>
      <c r="JNJ24" s="6"/>
      <c r="JNK24" s="6"/>
      <c r="JNR24" s="6"/>
      <c r="JNS24" s="6"/>
      <c r="JNZ24" s="6"/>
      <c r="JOA24" s="6"/>
      <c r="JOH24" s="6"/>
      <c r="JOI24" s="6"/>
      <c r="JOP24" s="6"/>
      <c r="JOQ24" s="6"/>
      <c r="JOX24" s="6"/>
      <c r="JOY24" s="6"/>
      <c r="JPF24" s="6"/>
      <c r="JPG24" s="6"/>
      <c r="JPN24" s="6"/>
      <c r="JPO24" s="6"/>
      <c r="JPV24" s="6"/>
      <c r="JPW24" s="6"/>
      <c r="JQD24" s="6"/>
      <c r="JQE24" s="6"/>
      <c r="JQL24" s="6"/>
      <c r="JQM24" s="6"/>
      <c r="JQT24" s="6"/>
      <c r="JQU24" s="6"/>
      <c r="JRB24" s="6"/>
      <c r="JRC24" s="6"/>
      <c r="JRJ24" s="6"/>
      <c r="JRK24" s="6"/>
      <c r="JRR24" s="6"/>
      <c r="JRS24" s="6"/>
      <c r="JRZ24" s="6"/>
      <c r="JSA24" s="6"/>
      <c r="JSH24" s="6"/>
      <c r="JSI24" s="6"/>
      <c r="JSP24" s="6"/>
      <c r="JSQ24" s="6"/>
      <c r="JSX24" s="6"/>
      <c r="JSY24" s="6"/>
      <c r="JTF24" s="6"/>
      <c r="JTG24" s="6"/>
      <c r="JTN24" s="6"/>
      <c r="JTO24" s="6"/>
      <c r="JTV24" s="6"/>
      <c r="JTW24" s="6"/>
      <c r="JUD24" s="6"/>
      <c r="JUE24" s="6"/>
      <c r="JUL24" s="6"/>
      <c r="JUM24" s="6"/>
      <c r="JUT24" s="6"/>
      <c r="JUU24" s="6"/>
      <c r="JVB24" s="6"/>
      <c r="JVC24" s="6"/>
      <c r="JVJ24" s="6"/>
      <c r="JVK24" s="6"/>
      <c r="JVR24" s="6"/>
      <c r="JVS24" s="6"/>
      <c r="JVZ24" s="6"/>
      <c r="JWA24" s="6"/>
      <c r="JWH24" s="6"/>
      <c r="JWI24" s="6"/>
      <c r="JWP24" s="6"/>
      <c r="JWQ24" s="6"/>
      <c r="JWX24" s="6"/>
      <c r="JWY24" s="6"/>
      <c r="JXF24" s="6"/>
      <c r="JXG24" s="6"/>
      <c r="JXN24" s="6"/>
      <c r="JXO24" s="6"/>
      <c r="JXV24" s="6"/>
      <c r="JXW24" s="6"/>
      <c r="JYD24" s="6"/>
      <c r="JYE24" s="6"/>
      <c r="JYL24" s="6"/>
      <c r="JYM24" s="6"/>
      <c r="JYT24" s="6"/>
      <c r="JYU24" s="6"/>
      <c r="JZB24" s="6"/>
      <c r="JZC24" s="6"/>
      <c r="JZJ24" s="6"/>
      <c r="JZK24" s="6"/>
      <c r="JZR24" s="6"/>
      <c r="JZS24" s="6"/>
      <c r="JZZ24" s="6"/>
      <c r="KAA24" s="6"/>
      <c r="KAH24" s="6"/>
      <c r="KAI24" s="6"/>
      <c r="KAP24" s="6"/>
      <c r="KAQ24" s="6"/>
      <c r="KAX24" s="6"/>
      <c r="KAY24" s="6"/>
      <c r="KBF24" s="6"/>
      <c r="KBG24" s="6"/>
      <c r="KBN24" s="6"/>
      <c r="KBO24" s="6"/>
      <c r="KBV24" s="6"/>
      <c r="KBW24" s="6"/>
      <c r="KCD24" s="6"/>
      <c r="KCE24" s="6"/>
      <c r="KCL24" s="6"/>
      <c r="KCM24" s="6"/>
      <c r="KCT24" s="6"/>
      <c r="KCU24" s="6"/>
      <c r="KDB24" s="6"/>
      <c r="KDC24" s="6"/>
      <c r="KDJ24" s="6"/>
      <c r="KDK24" s="6"/>
      <c r="KDR24" s="6"/>
      <c r="KDS24" s="6"/>
      <c r="KDZ24" s="6"/>
      <c r="KEA24" s="6"/>
      <c r="KEH24" s="6"/>
      <c r="KEI24" s="6"/>
      <c r="KEP24" s="6"/>
      <c r="KEQ24" s="6"/>
      <c r="KEX24" s="6"/>
      <c r="KEY24" s="6"/>
      <c r="KFF24" s="6"/>
      <c r="KFG24" s="6"/>
      <c r="KFN24" s="6"/>
      <c r="KFO24" s="6"/>
      <c r="KFV24" s="6"/>
      <c r="KFW24" s="6"/>
      <c r="KGD24" s="6"/>
      <c r="KGE24" s="6"/>
      <c r="KGL24" s="6"/>
      <c r="KGM24" s="6"/>
      <c r="KGT24" s="6"/>
      <c r="KGU24" s="6"/>
      <c r="KHB24" s="6"/>
      <c r="KHC24" s="6"/>
      <c r="KHJ24" s="6"/>
      <c r="KHK24" s="6"/>
      <c r="KHR24" s="6"/>
      <c r="KHS24" s="6"/>
      <c r="KHZ24" s="6"/>
      <c r="KIA24" s="6"/>
      <c r="KIH24" s="6"/>
      <c r="KII24" s="6"/>
      <c r="KIP24" s="6"/>
      <c r="KIQ24" s="6"/>
      <c r="KIX24" s="6"/>
      <c r="KIY24" s="6"/>
      <c r="KJF24" s="6"/>
      <c r="KJG24" s="6"/>
      <c r="KJN24" s="6"/>
      <c r="KJO24" s="6"/>
      <c r="KJV24" s="6"/>
      <c r="KJW24" s="6"/>
      <c r="KKD24" s="6"/>
      <c r="KKE24" s="6"/>
      <c r="KKL24" s="6"/>
      <c r="KKM24" s="6"/>
      <c r="KKT24" s="6"/>
      <c r="KKU24" s="6"/>
      <c r="KLB24" s="6"/>
      <c r="KLC24" s="6"/>
      <c r="KLJ24" s="6"/>
      <c r="KLK24" s="6"/>
      <c r="KLR24" s="6"/>
      <c r="KLS24" s="6"/>
      <c r="KLZ24" s="6"/>
      <c r="KMA24" s="6"/>
      <c r="KMH24" s="6"/>
      <c r="KMI24" s="6"/>
      <c r="KMP24" s="6"/>
      <c r="KMQ24" s="6"/>
      <c r="KMX24" s="6"/>
      <c r="KMY24" s="6"/>
      <c r="KNF24" s="6"/>
      <c r="KNG24" s="6"/>
      <c r="KNN24" s="6"/>
      <c r="KNO24" s="6"/>
      <c r="KNV24" s="6"/>
      <c r="KNW24" s="6"/>
      <c r="KOD24" s="6"/>
      <c r="KOE24" s="6"/>
      <c r="KOL24" s="6"/>
      <c r="KOM24" s="6"/>
      <c r="KOT24" s="6"/>
      <c r="KOU24" s="6"/>
      <c r="KPB24" s="6"/>
      <c r="KPC24" s="6"/>
      <c r="KPJ24" s="6"/>
      <c r="KPK24" s="6"/>
      <c r="KPR24" s="6"/>
      <c r="KPS24" s="6"/>
      <c r="KPZ24" s="6"/>
      <c r="KQA24" s="6"/>
      <c r="KQH24" s="6"/>
      <c r="KQI24" s="6"/>
      <c r="KQP24" s="6"/>
      <c r="KQQ24" s="6"/>
      <c r="KQX24" s="6"/>
      <c r="KQY24" s="6"/>
      <c r="KRF24" s="6"/>
      <c r="KRG24" s="6"/>
      <c r="KRN24" s="6"/>
      <c r="KRO24" s="6"/>
      <c r="KRV24" s="6"/>
      <c r="KRW24" s="6"/>
      <c r="KSD24" s="6"/>
      <c r="KSE24" s="6"/>
      <c r="KSL24" s="6"/>
      <c r="KSM24" s="6"/>
      <c r="KST24" s="6"/>
      <c r="KSU24" s="6"/>
      <c r="KTB24" s="6"/>
      <c r="KTC24" s="6"/>
      <c r="KTJ24" s="6"/>
      <c r="KTK24" s="6"/>
      <c r="KTR24" s="6"/>
      <c r="KTS24" s="6"/>
      <c r="KTZ24" s="6"/>
      <c r="KUA24" s="6"/>
      <c r="KUH24" s="6"/>
      <c r="KUI24" s="6"/>
      <c r="KUP24" s="6"/>
      <c r="KUQ24" s="6"/>
      <c r="KUX24" s="6"/>
      <c r="KUY24" s="6"/>
      <c r="KVF24" s="6"/>
      <c r="KVG24" s="6"/>
      <c r="KVN24" s="6"/>
      <c r="KVO24" s="6"/>
      <c r="KVV24" s="6"/>
      <c r="KVW24" s="6"/>
      <c r="KWD24" s="6"/>
      <c r="KWE24" s="6"/>
      <c r="KWL24" s="6"/>
      <c r="KWM24" s="6"/>
      <c r="KWT24" s="6"/>
      <c r="KWU24" s="6"/>
      <c r="KXB24" s="6"/>
      <c r="KXC24" s="6"/>
      <c r="KXJ24" s="6"/>
      <c r="KXK24" s="6"/>
      <c r="KXR24" s="6"/>
      <c r="KXS24" s="6"/>
      <c r="KXZ24" s="6"/>
      <c r="KYA24" s="6"/>
      <c r="KYH24" s="6"/>
      <c r="KYI24" s="6"/>
      <c r="KYP24" s="6"/>
      <c r="KYQ24" s="6"/>
      <c r="KYX24" s="6"/>
      <c r="KYY24" s="6"/>
      <c r="KZF24" s="6"/>
      <c r="KZG24" s="6"/>
      <c r="KZN24" s="6"/>
      <c r="KZO24" s="6"/>
      <c r="KZV24" s="6"/>
      <c r="KZW24" s="6"/>
      <c r="LAD24" s="6"/>
      <c r="LAE24" s="6"/>
      <c r="LAL24" s="6"/>
      <c r="LAM24" s="6"/>
      <c r="LAT24" s="6"/>
      <c r="LAU24" s="6"/>
      <c r="LBB24" s="6"/>
      <c r="LBC24" s="6"/>
      <c r="LBJ24" s="6"/>
      <c r="LBK24" s="6"/>
      <c r="LBR24" s="6"/>
      <c r="LBS24" s="6"/>
      <c r="LBZ24" s="6"/>
      <c r="LCA24" s="6"/>
      <c r="LCH24" s="6"/>
      <c r="LCI24" s="6"/>
      <c r="LCP24" s="6"/>
      <c r="LCQ24" s="6"/>
      <c r="LCX24" s="6"/>
      <c r="LCY24" s="6"/>
      <c r="LDF24" s="6"/>
      <c r="LDG24" s="6"/>
      <c r="LDN24" s="6"/>
      <c r="LDO24" s="6"/>
      <c r="LDV24" s="6"/>
      <c r="LDW24" s="6"/>
      <c r="LED24" s="6"/>
      <c r="LEE24" s="6"/>
      <c r="LEL24" s="6"/>
      <c r="LEM24" s="6"/>
      <c r="LET24" s="6"/>
      <c r="LEU24" s="6"/>
      <c r="LFB24" s="6"/>
      <c r="LFC24" s="6"/>
      <c r="LFJ24" s="6"/>
      <c r="LFK24" s="6"/>
      <c r="LFR24" s="6"/>
      <c r="LFS24" s="6"/>
      <c r="LFZ24" s="6"/>
      <c r="LGA24" s="6"/>
      <c r="LGH24" s="6"/>
      <c r="LGI24" s="6"/>
      <c r="LGP24" s="6"/>
      <c r="LGQ24" s="6"/>
      <c r="LGX24" s="6"/>
      <c r="LGY24" s="6"/>
      <c r="LHF24" s="6"/>
      <c r="LHG24" s="6"/>
      <c r="LHN24" s="6"/>
      <c r="LHO24" s="6"/>
      <c r="LHV24" s="6"/>
      <c r="LHW24" s="6"/>
      <c r="LID24" s="6"/>
      <c r="LIE24" s="6"/>
      <c r="LIL24" s="6"/>
      <c r="LIM24" s="6"/>
      <c r="LIT24" s="6"/>
      <c r="LIU24" s="6"/>
      <c r="LJB24" s="6"/>
      <c r="LJC24" s="6"/>
      <c r="LJJ24" s="6"/>
      <c r="LJK24" s="6"/>
      <c r="LJR24" s="6"/>
      <c r="LJS24" s="6"/>
      <c r="LJZ24" s="6"/>
      <c r="LKA24" s="6"/>
      <c r="LKH24" s="6"/>
      <c r="LKI24" s="6"/>
      <c r="LKP24" s="6"/>
      <c r="LKQ24" s="6"/>
      <c r="LKX24" s="6"/>
      <c r="LKY24" s="6"/>
      <c r="LLF24" s="6"/>
      <c r="LLG24" s="6"/>
      <c r="LLN24" s="6"/>
      <c r="LLO24" s="6"/>
      <c r="LLV24" s="6"/>
      <c r="LLW24" s="6"/>
      <c r="LMD24" s="6"/>
      <c r="LME24" s="6"/>
      <c r="LML24" s="6"/>
      <c r="LMM24" s="6"/>
      <c r="LMT24" s="6"/>
      <c r="LMU24" s="6"/>
      <c r="LNB24" s="6"/>
      <c r="LNC24" s="6"/>
      <c r="LNJ24" s="6"/>
      <c r="LNK24" s="6"/>
      <c r="LNR24" s="6"/>
      <c r="LNS24" s="6"/>
      <c r="LNZ24" s="6"/>
      <c r="LOA24" s="6"/>
      <c r="LOH24" s="6"/>
      <c r="LOI24" s="6"/>
      <c r="LOP24" s="6"/>
      <c r="LOQ24" s="6"/>
      <c r="LOX24" s="6"/>
      <c r="LOY24" s="6"/>
      <c r="LPF24" s="6"/>
      <c r="LPG24" s="6"/>
      <c r="LPN24" s="6"/>
      <c r="LPO24" s="6"/>
      <c r="LPV24" s="6"/>
      <c r="LPW24" s="6"/>
      <c r="LQD24" s="6"/>
      <c r="LQE24" s="6"/>
      <c r="LQL24" s="6"/>
      <c r="LQM24" s="6"/>
      <c r="LQT24" s="6"/>
      <c r="LQU24" s="6"/>
      <c r="LRB24" s="6"/>
      <c r="LRC24" s="6"/>
      <c r="LRJ24" s="6"/>
      <c r="LRK24" s="6"/>
      <c r="LRR24" s="6"/>
      <c r="LRS24" s="6"/>
      <c r="LRZ24" s="6"/>
      <c r="LSA24" s="6"/>
      <c r="LSH24" s="6"/>
      <c r="LSI24" s="6"/>
      <c r="LSP24" s="6"/>
      <c r="LSQ24" s="6"/>
      <c r="LSX24" s="6"/>
      <c r="LSY24" s="6"/>
      <c r="LTF24" s="6"/>
      <c r="LTG24" s="6"/>
      <c r="LTN24" s="6"/>
      <c r="LTO24" s="6"/>
      <c r="LTV24" s="6"/>
      <c r="LTW24" s="6"/>
      <c r="LUD24" s="6"/>
      <c r="LUE24" s="6"/>
      <c r="LUL24" s="6"/>
      <c r="LUM24" s="6"/>
      <c r="LUT24" s="6"/>
      <c r="LUU24" s="6"/>
      <c r="LVB24" s="6"/>
      <c r="LVC24" s="6"/>
      <c r="LVJ24" s="6"/>
      <c r="LVK24" s="6"/>
      <c r="LVR24" s="6"/>
      <c r="LVS24" s="6"/>
      <c r="LVZ24" s="6"/>
      <c r="LWA24" s="6"/>
      <c r="LWH24" s="6"/>
      <c r="LWI24" s="6"/>
      <c r="LWP24" s="6"/>
      <c r="LWQ24" s="6"/>
      <c r="LWX24" s="6"/>
      <c r="LWY24" s="6"/>
      <c r="LXF24" s="6"/>
      <c r="LXG24" s="6"/>
      <c r="LXN24" s="6"/>
      <c r="LXO24" s="6"/>
      <c r="LXV24" s="6"/>
      <c r="LXW24" s="6"/>
      <c r="LYD24" s="6"/>
      <c r="LYE24" s="6"/>
      <c r="LYL24" s="6"/>
      <c r="LYM24" s="6"/>
      <c r="LYT24" s="6"/>
      <c r="LYU24" s="6"/>
      <c r="LZB24" s="6"/>
      <c r="LZC24" s="6"/>
      <c r="LZJ24" s="6"/>
      <c r="LZK24" s="6"/>
      <c r="LZR24" s="6"/>
      <c r="LZS24" s="6"/>
      <c r="LZZ24" s="6"/>
      <c r="MAA24" s="6"/>
      <c r="MAH24" s="6"/>
      <c r="MAI24" s="6"/>
      <c r="MAP24" s="6"/>
      <c r="MAQ24" s="6"/>
      <c r="MAX24" s="6"/>
      <c r="MAY24" s="6"/>
      <c r="MBF24" s="6"/>
      <c r="MBG24" s="6"/>
      <c r="MBN24" s="6"/>
      <c r="MBO24" s="6"/>
      <c r="MBV24" s="6"/>
      <c r="MBW24" s="6"/>
      <c r="MCD24" s="6"/>
      <c r="MCE24" s="6"/>
      <c r="MCL24" s="6"/>
      <c r="MCM24" s="6"/>
      <c r="MCT24" s="6"/>
      <c r="MCU24" s="6"/>
      <c r="MDB24" s="6"/>
      <c r="MDC24" s="6"/>
      <c r="MDJ24" s="6"/>
      <c r="MDK24" s="6"/>
      <c r="MDR24" s="6"/>
      <c r="MDS24" s="6"/>
      <c r="MDZ24" s="6"/>
      <c r="MEA24" s="6"/>
      <c r="MEH24" s="6"/>
      <c r="MEI24" s="6"/>
      <c r="MEP24" s="6"/>
      <c r="MEQ24" s="6"/>
      <c r="MEX24" s="6"/>
      <c r="MEY24" s="6"/>
      <c r="MFF24" s="6"/>
      <c r="MFG24" s="6"/>
      <c r="MFN24" s="6"/>
      <c r="MFO24" s="6"/>
      <c r="MFV24" s="6"/>
      <c r="MFW24" s="6"/>
      <c r="MGD24" s="6"/>
      <c r="MGE24" s="6"/>
      <c r="MGL24" s="6"/>
      <c r="MGM24" s="6"/>
      <c r="MGT24" s="6"/>
      <c r="MGU24" s="6"/>
      <c r="MHB24" s="6"/>
      <c r="MHC24" s="6"/>
      <c r="MHJ24" s="6"/>
      <c r="MHK24" s="6"/>
      <c r="MHR24" s="6"/>
      <c r="MHS24" s="6"/>
      <c r="MHZ24" s="6"/>
      <c r="MIA24" s="6"/>
      <c r="MIH24" s="6"/>
      <c r="MII24" s="6"/>
      <c r="MIP24" s="6"/>
      <c r="MIQ24" s="6"/>
      <c r="MIX24" s="6"/>
      <c r="MIY24" s="6"/>
      <c r="MJF24" s="6"/>
      <c r="MJG24" s="6"/>
      <c r="MJN24" s="6"/>
      <c r="MJO24" s="6"/>
      <c r="MJV24" s="6"/>
      <c r="MJW24" s="6"/>
      <c r="MKD24" s="6"/>
      <c r="MKE24" s="6"/>
      <c r="MKL24" s="6"/>
      <c r="MKM24" s="6"/>
      <c r="MKT24" s="6"/>
      <c r="MKU24" s="6"/>
      <c r="MLB24" s="6"/>
      <c r="MLC24" s="6"/>
      <c r="MLJ24" s="6"/>
      <c r="MLK24" s="6"/>
      <c r="MLR24" s="6"/>
      <c r="MLS24" s="6"/>
      <c r="MLZ24" s="6"/>
      <c r="MMA24" s="6"/>
      <c r="MMH24" s="6"/>
      <c r="MMI24" s="6"/>
      <c r="MMP24" s="6"/>
      <c r="MMQ24" s="6"/>
      <c r="MMX24" s="6"/>
      <c r="MMY24" s="6"/>
      <c r="MNF24" s="6"/>
      <c r="MNG24" s="6"/>
      <c r="MNN24" s="6"/>
      <c r="MNO24" s="6"/>
      <c r="MNV24" s="6"/>
      <c r="MNW24" s="6"/>
      <c r="MOD24" s="6"/>
      <c r="MOE24" s="6"/>
      <c r="MOL24" s="6"/>
      <c r="MOM24" s="6"/>
      <c r="MOT24" s="6"/>
      <c r="MOU24" s="6"/>
      <c r="MPB24" s="6"/>
      <c r="MPC24" s="6"/>
      <c r="MPJ24" s="6"/>
      <c r="MPK24" s="6"/>
      <c r="MPR24" s="6"/>
      <c r="MPS24" s="6"/>
      <c r="MPZ24" s="6"/>
      <c r="MQA24" s="6"/>
      <c r="MQH24" s="6"/>
      <c r="MQI24" s="6"/>
      <c r="MQP24" s="6"/>
      <c r="MQQ24" s="6"/>
      <c r="MQX24" s="6"/>
      <c r="MQY24" s="6"/>
      <c r="MRF24" s="6"/>
      <c r="MRG24" s="6"/>
      <c r="MRN24" s="6"/>
      <c r="MRO24" s="6"/>
      <c r="MRV24" s="6"/>
      <c r="MRW24" s="6"/>
      <c r="MSD24" s="6"/>
      <c r="MSE24" s="6"/>
      <c r="MSL24" s="6"/>
      <c r="MSM24" s="6"/>
      <c r="MST24" s="6"/>
      <c r="MSU24" s="6"/>
      <c r="MTB24" s="6"/>
      <c r="MTC24" s="6"/>
      <c r="MTJ24" s="6"/>
      <c r="MTK24" s="6"/>
      <c r="MTR24" s="6"/>
      <c r="MTS24" s="6"/>
      <c r="MTZ24" s="6"/>
      <c r="MUA24" s="6"/>
      <c r="MUH24" s="6"/>
      <c r="MUI24" s="6"/>
      <c r="MUP24" s="6"/>
      <c r="MUQ24" s="6"/>
      <c r="MUX24" s="6"/>
      <c r="MUY24" s="6"/>
      <c r="MVF24" s="6"/>
      <c r="MVG24" s="6"/>
      <c r="MVN24" s="6"/>
      <c r="MVO24" s="6"/>
      <c r="MVV24" s="6"/>
      <c r="MVW24" s="6"/>
      <c r="MWD24" s="6"/>
      <c r="MWE24" s="6"/>
      <c r="MWL24" s="6"/>
      <c r="MWM24" s="6"/>
      <c r="MWT24" s="6"/>
      <c r="MWU24" s="6"/>
      <c r="MXB24" s="6"/>
      <c r="MXC24" s="6"/>
      <c r="MXJ24" s="6"/>
      <c r="MXK24" s="6"/>
      <c r="MXR24" s="6"/>
      <c r="MXS24" s="6"/>
      <c r="MXZ24" s="6"/>
      <c r="MYA24" s="6"/>
      <c r="MYH24" s="6"/>
      <c r="MYI24" s="6"/>
      <c r="MYP24" s="6"/>
      <c r="MYQ24" s="6"/>
      <c r="MYX24" s="6"/>
      <c r="MYY24" s="6"/>
      <c r="MZF24" s="6"/>
      <c r="MZG24" s="6"/>
      <c r="MZN24" s="6"/>
      <c r="MZO24" s="6"/>
      <c r="MZV24" s="6"/>
      <c r="MZW24" s="6"/>
      <c r="NAD24" s="6"/>
      <c r="NAE24" s="6"/>
      <c r="NAL24" s="6"/>
      <c r="NAM24" s="6"/>
      <c r="NAT24" s="6"/>
      <c r="NAU24" s="6"/>
      <c r="NBB24" s="6"/>
      <c r="NBC24" s="6"/>
      <c r="NBJ24" s="6"/>
      <c r="NBK24" s="6"/>
      <c r="NBR24" s="6"/>
      <c r="NBS24" s="6"/>
      <c r="NBZ24" s="6"/>
      <c r="NCA24" s="6"/>
      <c r="NCH24" s="6"/>
      <c r="NCI24" s="6"/>
      <c r="NCP24" s="6"/>
      <c r="NCQ24" s="6"/>
      <c r="NCX24" s="6"/>
      <c r="NCY24" s="6"/>
      <c r="NDF24" s="6"/>
      <c r="NDG24" s="6"/>
      <c r="NDN24" s="6"/>
      <c r="NDO24" s="6"/>
      <c r="NDV24" s="6"/>
      <c r="NDW24" s="6"/>
      <c r="NED24" s="6"/>
      <c r="NEE24" s="6"/>
      <c r="NEL24" s="6"/>
      <c r="NEM24" s="6"/>
      <c r="NET24" s="6"/>
      <c r="NEU24" s="6"/>
      <c r="NFB24" s="6"/>
      <c r="NFC24" s="6"/>
      <c r="NFJ24" s="6"/>
      <c r="NFK24" s="6"/>
      <c r="NFR24" s="6"/>
      <c r="NFS24" s="6"/>
      <c r="NFZ24" s="6"/>
      <c r="NGA24" s="6"/>
      <c r="NGH24" s="6"/>
      <c r="NGI24" s="6"/>
      <c r="NGP24" s="6"/>
      <c r="NGQ24" s="6"/>
      <c r="NGX24" s="6"/>
      <c r="NGY24" s="6"/>
      <c r="NHF24" s="6"/>
      <c r="NHG24" s="6"/>
      <c r="NHN24" s="6"/>
      <c r="NHO24" s="6"/>
      <c r="NHV24" s="6"/>
      <c r="NHW24" s="6"/>
      <c r="NID24" s="6"/>
      <c r="NIE24" s="6"/>
      <c r="NIL24" s="6"/>
      <c r="NIM24" s="6"/>
      <c r="NIT24" s="6"/>
      <c r="NIU24" s="6"/>
      <c r="NJB24" s="6"/>
      <c r="NJC24" s="6"/>
      <c r="NJJ24" s="6"/>
      <c r="NJK24" s="6"/>
      <c r="NJR24" s="6"/>
      <c r="NJS24" s="6"/>
      <c r="NJZ24" s="6"/>
      <c r="NKA24" s="6"/>
      <c r="NKH24" s="6"/>
      <c r="NKI24" s="6"/>
      <c r="NKP24" s="6"/>
      <c r="NKQ24" s="6"/>
      <c r="NKX24" s="6"/>
      <c r="NKY24" s="6"/>
      <c r="NLF24" s="6"/>
      <c r="NLG24" s="6"/>
      <c r="NLN24" s="6"/>
      <c r="NLO24" s="6"/>
      <c r="NLV24" s="6"/>
      <c r="NLW24" s="6"/>
      <c r="NMD24" s="6"/>
      <c r="NME24" s="6"/>
      <c r="NML24" s="6"/>
      <c r="NMM24" s="6"/>
      <c r="NMT24" s="6"/>
      <c r="NMU24" s="6"/>
      <c r="NNB24" s="6"/>
      <c r="NNC24" s="6"/>
      <c r="NNJ24" s="6"/>
      <c r="NNK24" s="6"/>
      <c r="NNR24" s="6"/>
      <c r="NNS24" s="6"/>
      <c r="NNZ24" s="6"/>
      <c r="NOA24" s="6"/>
      <c r="NOH24" s="6"/>
      <c r="NOI24" s="6"/>
      <c r="NOP24" s="6"/>
      <c r="NOQ24" s="6"/>
      <c r="NOX24" s="6"/>
      <c r="NOY24" s="6"/>
      <c r="NPF24" s="6"/>
      <c r="NPG24" s="6"/>
      <c r="NPN24" s="6"/>
      <c r="NPO24" s="6"/>
      <c r="NPV24" s="6"/>
      <c r="NPW24" s="6"/>
      <c r="NQD24" s="6"/>
      <c r="NQE24" s="6"/>
      <c r="NQL24" s="6"/>
      <c r="NQM24" s="6"/>
      <c r="NQT24" s="6"/>
      <c r="NQU24" s="6"/>
      <c r="NRB24" s="6"/>
      <c r="NRC24" s="6"/>
      <c r="NRJ24" s="6"/>
      <c r="NRK24" s="6"/>
      <c r="NRR24" s="6"/>
      <c r="NRS24" s="6"/>
      <c r="NRZ24" s="6"/>
      <c r="NSA24" s="6"/>
      <c r="NSH24" s="6"/>
      <c r="NSI24" s="6"/>
      <c r="NSP24" s="6"/>
      <c r="NSQ24" s="6"/>
      <c r="NSX24" s="6"/>
      <c r="NSY24" s="6"/>
      <c r="NTF24" s="6"/>
      <c r="NTG24" s="6"/>
      <c r="NTN24" s="6"/>
      <c r="NTO24" s="6"/>
      <c r="NTV24" s="6"/>
      <c r="NTW24" s="6"/>
      <c r="NUD24" s="6"/>
      <c r="NUE24" s="6"/>
      <c r="NUL24" s="6"/>
      <c r="NUM24" s="6"/>
      <c r="NUT24" s="6"/>
      <c r="NUU24" s="6"/>
      <c r="NVB24" s="6"/>
      <c r="NVC24" s="6"/>
      <c r="NVJ24" s="6"/>
      <c r="NVK24" s="6"/>
      <c r="NVR24" s="6"/>
      <c r="NVS24" s="6"/>
      <c r="NVZ24" s="6"/>
      <c r="NWA24" s="6"/>
      <c r="NWH24" s="6"/>
      <c r="NWI24" s="6"/>
      <c r="NWP24" s="6"/>
      <c r="NWQ24" s="6"/>
      <c r="NWX24" s="6"/>
      <c r="NWY24" s="6"/>
      <c r="NXF24" s="6"/>
      <c r="NXG24" s="6"/>
      <c r="NXN24" s="6"/>
      <c r="NXO24" s="6"/>
      <c r="NXV24" s="6"/>
      <c r="NXW24" s="6"/>
      <c r="NYD24" s="6"/>
      <c r="NYE24" s="6"/>
      <c r="NYL24" s="6"/>
      <c r="NYM24" s="6"/>
      <c r="NYT24" s="6"/>
      <c r="NYU24" s="6"/>
      <c r="NZB24" s="6"/>
      <c r="NZC24" s="6"/>
      <c r="NZJ24" s="6"/>
      <c r="NZK24" s="6"/>
      <c r="NZR24" s="6"/>
      <c r="NZS24" s="6"/>
      <c r="NZZ24" s="6"/>
      <c r="OAA24" s="6"/>
      <c r="OAH24" s="6"/>
      <c r="OAI24" s="6"/>
      <c r="OAP24" s="6"/>
      <c r="OAQ24" s="6"/>
      <c r="OAX24" s="6"/>
      <c r="OAY24" s="6"/>
      <c r="OBF24" s="6"/>
      <c r="OBG24" s="6"/>
      <c r="OBN24" s="6"/>
      <c r="OBO24" s="6"/>
      <c r="OBV24" s="6"/>
      <c r="OBW24" s="6"/>
      <c r="OCD24" s="6"/>
      <c r="OCE24" s="6"/>
      <c r="OCL24" s="6"/>
      <c r="OCM24" s="6"/>
      <c r="OCT24" s="6"/>
      <c r="OCU24" s="6"/>
      <c r="ODB24" s="6"/>
      <c r="ODC24" s="6"/>
      <c r="ODJ24" s="6"/>
      <c r="ODK24" s="6"/>
      <c r="ODR24" s="6"/>
      <c r="ODS24" s="6"/>
      <c r="ODZ24" s="6"/>
      <c r="OEA24" s="6"/>
      <c r="OEH24" s="6"/>
      <c r="OEI24" s="6"/>
      <c r="OEP24" s="6"/>
      <c r="OEQ24" s="6"/>
      <c r="OEX24" s="6"/>
      <c r="OEY24" s="6"/>
      <c r="OFF24" s="6"/>
      <c r="OFG24" s="6"/>
      <c r="OFN24" s="6"/>
      <c r="OFO24" s="6"/>
      <c r="OFV24" s="6"/>
      <c r="OFW24" s="6"/>
      <c r="OGD24" s="6"/>
      <c r="OGE24" s="6"/>
      <c r="OGL24" s="6"/>
      <c r="OGM24" s="6"/>
      <c r="OGT24" s="6"/>
      <c r="OGU24" s="6"/>
      <c r="OHB24" s="6"/>
      <c r="OHC24" s="6"/>
      <c r="OHJ24" s="6"/>
      <c r="OHK24" s="6"/>
      <c r="OHR24" s="6"/>
      <c r="OHS24" s="6"/>
      <c r="OHZ24" s="6"/>
      <c r="OIA24" s="6"/>
      <c r="OIH24" s="6"/>
      <c r="OII24" s="6"/>
      <c r="OIP24" s="6"/>
      <c r="OIQ24" s="6"/>
      <c r="OIX24" s="6"/>
      <c r="OIY24" s="6"/>
      <c r="OJF24" s="6"/>
      <c r="OJG24" s="6"/>
      <c r="OJN24" s="6"/>
      <c r="OJO24" s="6"/>
      <c r="OJV24" s="6"/>
      <c r="OJW24" s="6"/>
      <c r="OKD24" s="6"/>
      <c r="OKE24" s="6"/>
      <c r="OKL24" s="6"/>
      <c r="OKM24" s="6"/>
      <c r="OKT24" s="6"/>
      <c r="OKU24" s="6"/>
      <c r="OLB24" s="6"/>
      <c r="OLC24" s="6"/>
      <c r="OLJ24" s="6"/>
      <c r="OLK24" s="6"/>
      <c r="OLR24" s="6"/>
      <c r="OLS24" s="6"/>
      <c r="OLZ24" s="6"/>
      <c r="OMA24" s="6"/>
      <c r="OMH24" s="6"/>
      <c r="OMI24" s="6"/>
      <c r="OMP24" s="6"/>
      <c r="OMQ24" s="6"/>
      <c r="OMX24" s="6"/>
      <c r="OMY24" s="6"/>
      <c r="ONF24" s="6"/>
      <c r="ONG24" s="6"/>
      <c r="ONN24" s="6"/>
      <c r="ONO24" s="6"/>
      <c r="ONV24" s="6"/>
      <c r="ONW24" s="6"/>
      <c r="OOD24" s="6"/>
      <c r="OOE24" s="6"/>
      <c r="OOL24" s="6"/>
      <c r="OOM24" s="6"/>
      <c r="OOT24" s="6"/>
      <c r="OOU24" s="6"/>
      <c r="OPB24" s="6"/>
      <c r="OPC24" s="6"/>
      <c r="OPJ24" s="6"/>
      <c r="OPK24" s="6"/>
      <c r="OPR24" s="6"/>
      <c r="OPS24" s="6"/>
      <c r="OPZ24" s="6"/>
      <c r="OQA24" s="6"/>
      <c r="OQH24" s="6"/>
      <c r="OQI24" s="6"/>
      <c r="OQP24" s="6"/>
      <c r="OQQ24" s="6"/>
      <c r="OQX24" s="6"/>
      <c r="OQY24" s="6"/>
      <c r="ORF24" s="6"/>
      <c r="ORG24" s="6"/>
      <c r="ORN24" s="6"/>
      <c r="ORO24" s="6"/>
      <c r="ORV24" s="6"/>
      <c r="ORW24" s="6"/>
      <c r="OSD24" s="6"/>
      <c r="OSE24" s="6"/>
      <c r="OSL24" s="6"/>
      <c r="OSM24" s="6"/>
      <c r="OST24" s="6"/>
      <c r="OSU24" s="6"/>
      <c r="OTB24" s="6"/>
      <c r="OTC24" s="6"/>
      <c r="OTJ24" s="6"/>
      <c r="OTK24" s="6"/>
      <c r="OTR24" s="6"/>
      <c r="OTS24" s="6"/>
      <c r="OTZ24" s="6"/>
      <c r="OUA24" s="6"/>
      <c r="OUH24" s="6"/>
      <c r="OUI24" s="6"/>
      <c r="OUP24" s="6"/>
      <c r="OUQ24" s="6"/>
      <c r="OUX24" s="6"/>
      <c r="OUY24" s="6"/>
      <c r="OVF24" s="6"/>
      <c r="OVG24" s="6"/>
      <c r="OVN24" s="6"/>
      <c r="OVO24" s="6"/>
      <c r="OVV24" s="6"/>
      <c r="OVW24" s="6"/>
      <c r="OWD24" s="6"/>
      <c r="OWE24" s="6"/>
      <c r="OWL24" s="6"/>
      <c r="OWM24" s="6"/>
      <c r="OWT24" s="6"/>
      <c r="OWU24" s="6"/>
      <c r="OXB24" s="6"/>
      <c r="OXC24" s="6"/>
      <c r="OXJ24" s="6"/>
      <c r="OXK24" s="6"/>
      <c r="OXR24" s="6"/>
      <c r="OXS24" s="6"/>
      <c r="OXZ24" s="6"/>
      <c r="OYA24" s="6"/>
      <c r="OYH24" s="6"/>
      <c r="OYI24" s="6"/>
      <c r="OYP24" s="6"/>
      <c r="OYQ24" s="6"/>
      <c r="OYX24" s="6"/>
      <c r="OYY24" s="6"/>
      <c r="OZF24" s="6"/>
      <c r="OZG24" s="6"/>
      <c r="OZN24" s="6"/>
      <c r="OZO24" s="6"/>
      <c r="OZV24" s="6"/>
      <c r="OZW24" s="6"/>
      <c r="PAD24" s="6"/>
      <c r="PAE24" s="6"/>
      <c r="PAL24" s="6"/>
      <c r="PAM24" s="6"/>
      <c r="PAT24" s="6"/>
      <c r="PAU24" s="6"/>
      <c r="PBB24" s="6"/>
      <c r="PBC24" s="6"/>
      <c r="PBJ24" s="6"/>
      <c r="PBK24" s="6"/>
      <c r="PBR24" s="6"/>
      <c r="PBS24" s="6"/>
      <c r="PBZ24" s="6"/>
      <c r="PCA24" s="6"/>
      <c r="PCH24" s="6"/>
      <c r="PCI24" s="6"/>
      <c r="PCP24" s="6"/>
      <c r="PCQ24" s="6"/>
      <c r="PCX24" s="6"/>
      <c r="PCY24" s="6"/>
      <c r="PDF24" s="6"/>
      <c r="PDG24" s="6"/>
      <c r="PDN24" s="6"/>
      <c r="PDO24" s="6"/>
      <c r="PDV24" s="6"/>
      <c r="PDW24" s="6"/>
      <c r="PED24" s="6"/>
      <c r="PEE24" s="6"/>
      <c r="PEL24" s="6"/>
      <c r="PEM24" s="6"/>
      <c r="PET24" s="6"/>
      <c r="PEU24" s="6"/>
      <c r="PFB24" s="6"/>
      <c r="PFC24" s="6"/>
      <c r="PFJ24" s="6"/>
      <c r="PFK24" s="6"/>
      <c r="PFR24" s="6"/>
      <c r="PFS24" s="6"/>
      <c r="PFZ24" s="6"/>
      <c r="PGA24" s="6"/>
      <c r="PGH24" s="6"/>
      <c r="PGI24" s="6"/>
      <c r="PGP24" s="6"/>
      <c r="PGQ24" s="6"/>
      <c r="PGX24" s="6"/>
      <c r="PGY24" s="6"/>
      <c r="PHF24" s="6"/>
      <c r="PHG24" s="6"/>
      <c r="PHN24" s="6"/>
      <c r="PHO24" s="6"/>
      <c r="PHV24" s="6"/>
      <c r="PHW24" s="6"/>
      <c r="PID24" s="6"/>
      <c r="PIE24" s="6"/>
      <c r="PIL24" s="6"/>
      <c r="PIM24" s="6"/>
      <c r="PIT24" s="6"/>
      <c r="PIU24" s="6"/>
      <c r="PJB24" s="6"/>
      <c r="PJC24" s="6"/>
      <c r="PJJ24" s="6"/>
      <c r="PJK24" s="6"/>
      <c r="PJR24" s="6"/>
      <c r="PJS24" s="6"/>
      <c r="PJZ24" s="6"/>
      <c r="PKA24" s="6"/>
      <c r="PKH24" s="6"/>
      <c r="PKI24" s="6"/>
      <c r="PKP24" s="6"/>
      <c r="PKQ24" s="6"/>
      <c r="PKX24" s="6"/>
      <c r="PKY24" s="6"/>
      <c r="PLF24" s="6"/>
      <c r="PLG24" s="6"/>
      <c r="PLN24" s="6"/>
      <c r="PLO24" s="6"/>
      <c r="PLV24" s="6"/>
      <c r="PLW24" s="6"/>
      <c r="PMD24" s="6"/>
      <c r="PME24" s="6"/>
      <c r="PML24" s="6"/>
      <c r="PMM24" s="6"/>
      <c r="PMT24" s="6"/>
      <c r="PMU24" s="6"/>
      <c r="PNB24" s="6"/>
      <c r="PNC24" s="6"/>
      <c r="PNJ24" s="6"/>
      <c r="PNK24" s="6"/>
      <c r="PNR24" s="6"/>
      <c r="PNS24" s="6"/>
      <c r="PNZ24" s="6"/>
      <c r="POA24" s="6"/>
      <c r="POH24" s="6"/>
      <c r="POI24" s="6"/>
      <c r="POP24" s="6"/>
      <c r="POQ24" s="6"/>
      <c r="POX24" s="6"/>
      <c r="POY24" s="6"/>
      <c r="PPF24" s="6"/>
      <c r="PPG24" s="6"/>
      <c r="PPN24" s="6"/>
      <c r="PPO24" s="6"/>
      <c r="PPV24" s="6"/>
      <c r="PPW24" s="6"/>
      <c r="PQD24" s="6"/>
      <c r="PQE24" s="6"/>
      <c r="PQL24" s="6"/>
      <c r="PQM24" s="6"/>
      <c r="PQT24" s="6"/>
      <c r="PQU24" s="6"/>
      <c r="PRB24" s="6"/>
      <c r="PRC24" s="6"/>
      <c r="PRJ24" s="6"/>
      <c r="PRK24" s="6"/>
      <c r="PRR24" s="6"/>
      <c r="PRS24" s="6"/>
      <c r="PRZ24" s="6"/>
      <c r="PSA24" s="6"/>
      <c r="PSH24" s="6"/>
      <c r="PSI24" s="6"/>
      <c r="PSP24" s="6"/>
      <c r="PSQ24" s="6"/>
      <c r="PSX24" s="6"/>
      <c r="PSY24" s="6"/>
      <c r="PTF24" s="6"/>
      <c r="PTG24" s="6"/>
      <c r="PTN24" s="6"/>
      <c r="PTO24" s="6"/>
      <c r="PTV24" s="6"/>
      <c r="PTW24" s="6"/>
      <c r="PUD24" s="6"/>
      <c r="PUE24" s="6"/>
      <c r="PUL24" s="6"/>
      <c r="PUM24" s="6"/>
      <c r="PUT24" s="6"/>
      <c r="PUU24" s="6"/>
      <c r="PVB24" s="6"/>
      <c r="PVC24" s="6"/>
      <c r="PVJ24" s="6"/>
      <c r="PVK24" s="6"/>
      <c r="PVR24" s="6"/>
      <c r="PVS24" s="6"/>
      <c r="PVZ24" s="6"/>
      <c r="PWA24" s="6"/>
      <c r="PWH24" s="6"/>
      <c r="PWI24" s="6"/>
      <c r="PWP24" s="6"/>
      <c r="PWQ24" s="6"/>
      <c r="PWX24" s="6"/>
      <c r="PWY24" s="6"/>
      <c r="PXF24" s="6"/>
      <c r="PXG24" s="6"/>
      <c r="PXN24" s="6"/>
      <c r="PXO24" s="6"/>
      <c r="PXV24" s="6"/>
      <c r="PXW24" s="6"/>
      <c r="PYD24" s="6"/>
      <c r="PYE24" s="6"/>
      <c r="PYL24" s="6"/>
      <c r="PYM24" s="6"/>
      <c r="PYT24" s="6"/>
      <c r="PYU24" s="6"/>
      <c r="PZB24" s="6"/>
      <c r="PZC24" s="6"/>
      <c r="PZJ24" s="6"/>
      <c r="PZK24" s="6"/>
      <c r="PZR24" s="6"/>
      <c r="PZS24" s="6"/>
      <c r="PZZ24" s="6"/>
      <c r="QAA24" s="6"/>
      <c r="QAH24" s="6"/>
      <c r="QAI24" s="6"/>
      <c r="QAP24" s="6"/>
      <c r="QAQ24" s="6"/>
      <c r="QAX24" s="6"/>
      <c r="QAY24" s="6"/>
      <c r="QBF24" s="6"/>
      <c r="QBG24" s="6"/>
      <c r="QBN24" s="6"/>
      <c r="QBO24" s="6"/>
      <c r="QBV24" s="6"/>
      <c r="QBW24" s="6"/>
      <c r="QCD24" s="6"/>
      <c r="QCE24" s="6"/>
      <c r="QCL24" s="6"/>
      <c r="QCM24" s="6"/>
      <c r="QCT24" s="6"/>
      <c r="QCU24" s="6"/>
      <c r="QDB24" s="6"/>
      <c r="QDC24" s="6"/>
      <c r="QDJ24" s="6"/>
      <c r="QDK24" s="6"/>
      <c r="QDR24" s="6"/>
      <c r="QDS24" s="6"/>
      <c r="QDZ24" s="6"/>
      <c r="QEA24" s="6"/>
      <c r="QEH24" s="6"/>
      <c r="QEI24" s="6"/>
      <c r="QEP24" s="6"/>
      <c r="QEQ24" s="6"/>
      <c r="QEX24" s="6"/>
      <c r="QEY24" s="6"/>
      <c r="QFF24" s="6"/>
      <c r="QFG24" s="6"/>
      <c r="QFN24" s="6"/>
      <c r="QFO24" s="6"/>
      <c r="QFV24" s="6"/>
      <c r="QFW24" s="6"/>
      <c r="QGD24" s="6"/>
      <c r="QGE24" s="6"/>
      <c r="QGL24" s="6"/>
      <c r="QGM24" s="6"/>
      <c r="QGT24" s="6"/>
      <c r="QGU24" s="6"/>
      <c r="QHB24" s="6"/>
      <c r="QHC24" s="6"/>
      <c r="QHJ24" s="6"/>
      <c r="QHK24" s="6"/>
      <c r="QHR24" s="6"/>
      <c r="QHS24" s="6"/>
      <c r="QHZ24" s="6"/>
      <c r="QIA24" s="6"/>
      <c r="QIH24" s="6"/>
      <c r="QII24" s="6"/>
      <c r="QIP24" s="6"/>
      <c r="QIQ24" s="6"/>
      <c r="QIX24" s="6"/>
      <c r="QIY24" s="6"/>
      <c r="QJF24" s="6"/>
      <c r="QJG24" s="6"/>
      <c r="QJN24" s="6"/>
      <c r="QJO24" s="6"/>
      <c r="QJV24" s="6"/>
      <c r="QJW24" s="6"/>
      <c r="QKD24" s="6"/>
      <c r="QKE24" s="6"/>
      <c r="QKL24" s="6"/>
      <c r="QKM24" s="6"/>
      <c r="QKT24" s="6"/>
      <c r="QKU24" s="6"/>
      <c r="QLB24" s="6"/>
      <c r="QLC24" s="6"/>
      <c r="QLJ24" s="6"/>
      <c r="QLK24" s="6"/>
      <c r="QLR24" s="6"/>
      <c r="QLS24" s="6"/>
      <c r="QLZ24" s="6"/>
      <c r="QMA24" s="6"/>
      <c r="QMH24" s="6"/>
      <c r="QMI24" s="6"/>
      <c r="QMP24" s="6"/>
      <c r="QMQ24" s="6"/>
      <c r="QMX24" s="6"/>
      <c r="QMY24" s="6"/>
      <c r="QNF24" s="6"/>
      <c r="QNG24" s="6"/>
      <c r="QNN24" s="6"/>
      <c r="QNO24" s="6"/>
      <c r="QNV24" s="6"/>
      <c r="QNW24" s="6"/>
      <c r="QOD24" s="6"/>
      <c r="QOE24" s="6"/>
      <c r="QOL24" s="6"/>
      <c r="QOM24" s="6"/>
      <c r="QOT24" s="6"/>
      <c r="QOU24" s="6"/>
      <c r="QPB24" s="6"/>
      <c r="QPC24" s="6"/>
      <c r="QPJ24" s="6"/>
      <c r="QPK24" s="6"/>
      <c r="QPR24" s="6"/>
      <c r="QPS24" s="6"/>
      <c r="QPZ24" s="6"/>
      <c r="QQA24" s="6"/>
      <c r="QQH24" s="6"/>
      <c r="QQI24" s="6"/>
      <c r="QQP24" s="6"/>
      <c r="QQQ24" s="6"/>
      <c r="QQX24" s="6"/>
      <c r="QQY24" s="6"/>
      <c r="QRF24" s="6"/>
      <c r="QRG24" s="6"/>
      <c r="QRN24" s="6"/>
      <c r="QRO24" s="6"/>
      <c r="QRV24" s="6"/>
      <c r="QRW24" s="6"/>
      <c r="QSD24" s="6"/>
      <c r="QSE24" s="6"/>
      <c r="QSL24" s="6"/>
      <c r="QSM24" s="6"/>
      <c r="QST24" s="6"/>
      <c r="QSU24" s="6"/>
      <c r="QTB24" s="6"/>
      <c r="QTC24" s="6"/>
      <c r="QTJ24" s="6"/>
      <c r="QTK24" s="6"/>
      <c r="QTR24" s="6"/>
      <c r="QTS24" s="6"/>
      <c r="QTZ24" s="6"/>
      <c r="QUA24" s="6"/>
      <c r="QUH24" s="6"/>
      <c r="QUI24" s="6"/>
      <c r="QUP24" s="6"/>
      <c r="QUQ24" s="6"/>
      <c r="QUX24" s="6"/>
      <c r="QUY24" s="6"/>
      <c r="QVF24" s="6"/>
      <c r="QVG24" s="6"/>
      <c r="QVN24" s="6"/>
      <c r="QVO24" s="6"/>
      <c r="QVV24" s="6"/>
      <c r="QVW24" s="6"/>
      <c r="QWD24" s="6"/>
      <c r="QWE24" s="6"/>
      <c r="QWL24" s="6"/>
      <c r="QWM24" s="6"/>
      <c r="QWT24" s="6"/>
      <c r="QWU24" s="6"/>
      <c r="QXB24" s="6"/>
      <c r="QXC24" s="6"/>
      <c r="QXJ24" s="6"/>
      <c r="QXK24" s="6"/>
      <c r="QXR24" s="6"/>
      <c r="QXS24" s="6"/>
      <c r="QXZ24" s="6"/>
      <c r="QYA24" s="6"/>
      <c r="QYH24" s="6"/>
      <c r="QYI24" s="6"/>
      <c r="QYP24" s="6"/>
      <c r="QYQ24" s="6"/>
      <c r="QYX24" s="6"/>
      <c r="QYY24" s="6"/>
      <c r="QZF24" s="6"/>
      <c r="QZG24" s="6"/>
      <c r="QZN24" s="6"/>
      <c r="QZO24" s="6"/>
      <c r="QZV24" s="6"/>
      <c r="QZW24" s="6"/>
      <c r="RAD24" s="6"/>
      <c r="RAE24" s="6"/>
      <c r="RAL24" s="6"/>
      <c r="RAM24" s="6"/>
      <c r="RAT24" s="6"/>
      <c r="RAU24" s="6"/>
      <c r="RBB24" s="6"/>
      <c r="RBC24" s="6"/>
      <c r="RBJ24" s="6"/>
      <c r="RBK24" s="6"/>
      <c r="RBR24" s="6"/>
      <c r="RBS24" s="6"/>
      <c r="RBZ24" s="6"/>
      <c r="RCA24" s="6"/>
      <c r="RCH24" s="6"/>
      <c r="RCI24" s="6"/>
      <c r="RCP24" s="6"/>
      <c r="RCQ24" s="6"/>
      <c r="RCX24" s="6"/>
      <c r="RCY24" s="6"/>
      <c r="RDF24" s="6"/>
      <c r="RDG24" s="6"/>
      <c r="RDN24" s="6"/>
      <c r="RDO24" s="6"/>
      <c r="RDV24" s="6"/>
      <c r="RDW24" s="6"/>
      <c r="RED24" s="6"/>
      <c r="REE24" s="6"/>
      <c r="REL24" s="6"/>
      <c r="REM24" s="6"/>
      <c r="RET24" s="6"/>
      <c r="REU24" s="6"/>
      <c r="RFB24" s="6"/>
      <c r="RFC24" s="6"/>
      <c r="RFJ24" s="6"/>
      <c r="RFK24" s="6"/>
      <c r="RFR24" s="6"/>
      <c r="RFS24" s="6"/>
      <c r="RFZ24" s="6"/>
      <c r="RGA24" s="6"/>
      <c r="RGH24" s="6"/>
      <c r="RGI24" s="6"/>
      <c r="RGP24" s="6"/>
      <c r="RGQ24" s="6"/>
      <c r="RGX24" s="6"/>
      <c r="RGY24" s="6"/>
      <c r="RHF24" s="6"/>
      <c r="RHG24" s="6"/>
      <c r="RHN24" s="6"/>
      <c r="RHO24" s="6"/>
      <c r="RHV24" s="6"/>
      <c r="RHW24" s="6"/>
      <c r="RID24" s="6"/>
      <c r="RIE24" s="6"/>
      <c r="RIL24" s="6"/>
      <c r="RIM24" s="6"/>
      <c r="RIT24" s="6"/>
      <c r="RIU24" s="6"/>
      <c r="RJB24" s="6"/>
      <c r="RJC24" s="6"/>
      <c r="RJJ24" s="6"/>
      <c r="RJK24" s="6"/>
      <c r="RJR24" s="6"/>
      <c r="RJS24" s="6"/>
      <c r="RJZ24" s="6"/>
      <c r="RKA24" s="6"/>
      <c r="RKH24" s="6"/>
      <c r="RKI24" s="6"/>
      <c r="RKP24" s="6"/>
      <c r="RKQ24" s="6"/>
      <c r="RKX24" s="6"/>
      <c r="RKY24" s="6"/>
      <c r="RLF24" s="6"/>
      <c r="RLG24" s="6"/>
      <c r="RLN24" s="6"/>
      <c r="RLO24" s="6"/>
      <c r="RLV24" s="6"/>
      <c r="RLW24" s="6"/>
      <c r="RMD24" s="6"/>
      <c r="RME24" s="6"/>
      <c r="RML24" s="6"/>
      <c r="RMM24" s="6"/>
      <c r="RMT24" s="6"/>
      <c r="RMU24" s="6"/>
      <c r="RNB24" s="6"/>
      <c r="RNC24" s="6"/>
      <c r="RNJ24" s="6"/>
      <c r="RNK24" s="6"/>
      <c r="RNR24" s="6"/>
      <c r="RNS24" s="6"/>
      <c r="RNZ24" s="6"/>
      <c r="ROA24" s="6"/>
      <c r="ROH24" s="6"/>
      <c r="ROI24" s="6"/>
      <c r="ROP24" s="6"/>
      <c r="ROQ24" s="6"/>
      <c r="ROX24" s="6"/>
      <c r="ROY24" s="6"/>
      <c r="RPF24" s="6"/>
      <c r="RPG24" s="6"/>
      <c r="RPN24" s="6"/>
      <c r="RPO24" s="6"/>
      <c r="RPV24" s="6"/>
      <c r="RPW24" s="6"/>
      <c r="RQD24" s="6"/>
      <c r="RQE24" s="6"/>
      <c r="RQL24" s="6"/>
      <c r="RQM24" s="6"/>
      <c r="RQT24" s="6"/>
      <c r="RQU24" s="6"/>
      <c r="RRB24" s="6"/>
      <c r="RRC24" s="6"/>
      <c r="RRJ24" s="6"/>
      <c r="RRK24" s="6"/>
      <c r="RRR24" s="6"/>
      <c r="RRS24" s="6"/>
      <c r="RRZ24" s="6"/>
      <c r="RSA24" s="6"/>
      <c r="RSH24" s="6"/>
      <c r="RSI24" s="6"/>
      <c r="RSP24" s="6"/>
      <c r="RSQ24" s="6"/>
      <c r="RSX24" s="6"/>
      <c r="RSY24" s="6"/>
      <c r="RTF24" s="6"/>
      <c r="RTG24" s="6"/>
      <c r="RTN24" s="6"/>
      <c r="RTO24" s="6"/>
      <c r="RTV24" s="6"/>
      <c r="RTW24" s="6"/>
      <c r="RUD24" s="6"/>
      <c r="RUE24" s="6"/>
      <c r="RUL24" s="6"/>
      <c r="RUM24" s="6"/>
      <c r="RUT24" s="6"/>
      <c r="RUU24" s="6"/>
      <c r="RVB24" s="6"/>
      <c r="RVC24" s="6"/>
      <c r="RVJ24" s="6"/>
      <c r="RVK24" s="6"/>
      <c r="RVR24" s="6"/>
      <c r="RVS24" s="6"/>
      <c r="RVZ24" s="6"/>
      <c r="RWA24" s="6"/>
      <c r="RWH24" s="6"/>
      <c r="RWI24" s="6"/>
      <c r="RWP24" s="6"/>
      <c r="RWQ24" s="6"/>
      <c r="RWX24" s="6"/>
      <c r="RWY24" s="6"/>
      <c r="RXF24" s="6"/>
      <c r="RXG24" s="6"/>
      <c r="RXN24" s="6"/>
      <c r="RXO24" s="6"/>
      <c r="RXV24" s="6"/>
      <c r="RXW24" s="6"/>
      <c r="RYD24" s="6"/>
      <c r="RYE24" s="6"/>
      <c r="RYL24" s="6"/>
      <c r="RYM24" s="6"/>
      <c r="RYT24" s="6"/>
      <c r="RYU24" s="6"/>
      <c r="RZB24" s="6"/>
      <c r="RZC24" s="6"/>
      <c r="RZJ24" s="6"/>
      <c r="RZK24" s="6"/>
      <c r="RZR24" s="6"/>
      <c r="RZS24" s="6"/>
      <c r="RZZ24" s="6"/>
      <c r="SAA24" s="6"/>
      <c r="SAH24" s="6"/>
      <c r="SAI24" s="6"/>
      <c r="SAP24" s="6"/>
      <c r="SAQ24" s="6"/>
      <c r="SAX24" s="6"/>
      <c r="SAY24" s="6"/>
      <c r="SBF24" s="6"/>
      <c r="SBG24" s="6"/>
      <c r="SBN24" s="6"/>
      <c r="SBO24" s="6"/>
      <c r="SBV24" s="6"/>
      <c r="SBW24" s="6"/>
      <c r="SCD24" s="6"/>
      <c r="SCE24" s="6"/>
      <c r="SCL24" s="6"/>
      <c r="SCM24" s="6"/>
      <c r="SCT24" s="6"/>
      <c r="SCU24" s="6"/>
      <c r="SDB24" s="6"/>
      <c r="SDC24" s="6"/>
      <c r="SDJ24" s="6"/>
      <c r="SDK24" s="6"/>
      <c r="SDR24" s="6"/>
      <c r="SDS24" s="6"/>
      <c r="SDZ24" s="6"/>
      <c r="SEA24" s="6"/>
      <c r="SEH24" s="6"/>
      <c r="SEI24" s="6"/>
      <c r="SEP24" s="6"/>
      <c r="SEQ24" s="6"/>
      <c r="SEX24" s="6"/>
      <c r="SEY24" s="6"/>
      <c r="SFF24" s="6"/>
      <c r="SFG24" s="6"/>
      <c r="SFN24" s="6"/>
      <c r="SFO24" s="6"/>
      <c r="SFV24" s="6"/>
      <c r="SFW24" s="6"/>
      <c r="SGD24" s="6"/>
      <c r="SGE24" s="6"/>
      <c r="SGL24" s="6"/>
      <c r="SGM24" s="6"/>
      <c r="SGT24" s="6"/>
      <c r="SGU24" s="6"/>
      <c r="SHB24" s="6"/>
      <c r="SHC24" s="6"/>
      <c r="SHJ24" s="6"/>
      <c r="SHK24" s="6"/>
      <c r="SHR24" s="6"/>
      <c r="SHS24" s="6"/>
      <c r="SHZ24" s="6"/>
      <c r="SIA24" s="6"/>
      <c r="SIH24" s="6"/>
      <c r="SII24" s="6"/>
      <c r="SIP24" s="6"/>
      <c r="SIQ24" s="6"/>
      <c r="SIX24" s="6"/>
      <c r="SIY24" s="6"/>
      <c r="SJF24" s="6"/>
      <c r="SJG24" s="6"/>
      <c r="SJN24" s="6"/>
      <c r="SJO24" s="6"/>
      <c r="SJV24" s="6"/>
      <c r="SJW24" s="6"/>
      <c r="SKD24" s="6"/>
      <c r="SKE24" s="6"/>
      <c r="SKL24" s="6"/>
      <c r="SKM24" s="6"/>
      <c r="SKT24" s="6"/>
      <c r="SKU24" s="6"/>
      <c r="SLB24" s="6"/>
      <c r="SLC24" s="6"/>
      <c r="SLJ24" s="6"/>
      <c r="SLK24" s="6"/>
      <c r="SLR24" s="6"/>
      <c r="SLS24" s="6"/>
      <c r="SLZ24" s="6"/>
      <c r="SMA24" s="6"/>
      <c r="SMH24" s="6"/>
      <c r="SMI24" s="6"/>
      <c r="SMP24" s="6"/>
      <c r="SMQ24" s="6"/>
      <c r="SMX24" s="6"/>
      <c r="SMY24" s="6"/>
      <c r="SNF24" s="6"/>
      <c r="SNG24" s="6"/>
      <c r="SNN24" s="6"/>
      <c r="SNO24" s="6"/>
      <c r="SNV24" s="6"/>
      <c r="SNW24" s="6"/>
      <c r="SOD24" s="6"/>
      <c r="SOE24" s="6"/>
      <c r="SOL24" s="6"/>
      <c r="SOM24" s="6"/>
      <c r="SOT24" s="6"/>
      <c r="SOU24" s="6"/>
      <c r="SPB24" s="6"/>
      <c r="SPC24" s="6"/>
      <c r="SPJ24" s="6"/>
      <c r="SPK24" s="6"/>
      <c r="SPR24" s="6"/>
      <c r="SPS24" s="6"/>
      <c r="SPZ24" s="6"/>
      <c r="SQA24" s="6"/>
      <c r="SQH24" s="6"/>
      <c r="SQI24" s="6"/>
      <c r="SQP24" s="6"/>
      <c r="SQQ24" s="6"/>
      <c r="SQX24" s="6"/>
      <c r="SQY24" s="6"/>
      <c r="SRF24" s="6"/>
      <c r="SRG24" s="6"/>
      <c r="SRN24" s="6"/>
      <c r="SRO24" s="6"/>
      <c r="SRV24" s="6"/>
      <c r="SRW24" s="6"/>
      <c r="SSD24" s="6"/>
      <c r="SSE24" s="6"/>
      <c r="SSL24" s="6"/>
      <c r="SSM24" s="6"/>
      <c r="SST24" s="6"/>
      <c r="SSU24" s="6"/>
      <c r="STB24" s="6"/>
      <c r="STC24" s="6"/>
      <c r="STJ24" s="6"/>
      <c r="STK24" s="6"/>
      <c r="STR24" s="6"/>
      <c r="STS24" s="6"/>
      <c r="STZ24" s="6"/>
      <c r="SUA24" s="6"/>
      <c r="SUH24" s="6"/>
      <c r="SUI24" s="6"/>
      <c r="SUP24" s="6"/>
      <c r="SUQ24" s="6"/>
      <c r="SUX24" s="6"/>
      <c r="SUY24" s="6"/>
      <c r="SVF24" s="6"/>
      <c r="SVG24" s="6"/>
      <c r="SVN24" s="6"/>
      <c r="SVO24" s="6"/>
      <c r="SVV24" s="6"/>
      <c r="SVW24" s="6"/>
      <c r="SWD24" s="6"/>
      <c r="SWE24" s="6"/>
      <c r="SWL24" s="6"/>
      <c r="SWM24" s="6"/>
      <c r="SWT24" s="6"/>
      <c r="SWU24" s="6"/>
      <c r="SXB24" s="6"/>
      <c r="SXC24" s="6"/>
      <c r="SXJ24" s="6"/>
      <c r="SXK24" s="6"/>
      <c r="SXR24" s="6"/>
      <c r="SXS24" s="6"/>
      <c r="SXZ24" s="6"/>
      <c r="SYA24" s="6"/>
      <c r="SYH24" s="6"/>
      <c r="SYI24" s="6"/>
      <c r="SYP24" s="6"/>
      <c r="SYQ24" s="6"/>
      <c r="SYX24" s="6"/>
      <c r="SYY24" s="6"/>
      <c r="SZF24" s="6"/>
      <c r="SZG24" s="6"/>
      <c r="SZN24" s="6"/>
      <c r="SZO24" s="6"/>
      <c r="SZV24" s="6"/>
      <c r="SZW24" s="6"/>
      <c r="TAD24" s="6"/>
      <c r="TAE24" s="6"/>
      <c r="TAL24" s="6"/>
      <c r="TAM24" s="6"/>
      <c r="TAT24" s="6"/>
      <c r="TAU24" s="6"/>
      <c r="TBB24" s="6"/>
      <c r="TBC24" s="6"/>
      <c r="TBJ24" s="6"/>
      <c r="TBK24" s="6"/>
      <c r="TBR24" s="6"/>
      <c r="TBS24" s="6"/>
      <c r="TBZ24" s="6"/>
      <c r="TCA24" s="6"/>
      <c r="TCH24" s="6"/>
      <c r="TCI24" s="6"/>
      <c r="TCP24" s="6"/>
      <c r="TCQ24" s="6"/>
      <c r="TCX24" s="6"/>
      <c r="TCY24" s="6"/>
      <c r="TDF24" s="6"/>
      <c r="TDG24" s="6"/>
      <c r="TDN24" s="6"/>
      <c r="TDO24" s="6"/>
      <c r="TDV24" s="6"/>
      <c r="TDW24" s="6"/>
      <c r="TED24" s="6"/>
      <c r="TEE24" s="6"/>
      <c r="TEL24" s="6"/>
      <c r="TEM24" s="6"/>
      <c r="TET24" s="6"/>
      <c r="TEU24" s="6"/>
      <c r="TFB24" s="6"/>
      <c r="TFC24" s="6"/>
      <c r="TFJ24" s="6"/>
      <c r="TFK24" s="6"/>
      <c r="TFR24" s="6"/>
      <c r="TFS24" s="6"/>
      <c r="TFZ24" s="6"/>
      <c r="TGA24" s="6"/>
      <c r="TGH24" s="6"/>
      <c r="TGI24" s="6"/>
      <c r="TGP24" s="6"/>
      <c r="TGQ24" s="6"/>
      <c r="TGX24" s="6"/>
      <c r="TGY24" s="6"/>
      <c r="THF24" s="6"/>
      <c r="THG24" s="6"/>
      <c r="THN24" s="6"/>
      <c r="THO24" s="6"/>
      <c r="THV24" s="6"/>
      <c r="THW24" s="6"/>
      <c r="TID24" s="6"/>
      <c r="TIE24" s="6"/>
      <c r="TIL24" s="6"/>
      <c r="TIM24" s="6"/>
      <c r="TIT24" s="6"/>
      <c r="TIU24" s="6"/>
      <c r="TJB24" s="6"/>
      <c r="TJC24" s="6"/>
      <c r="TJJ24" s="6"/>
      <c r="TJK24" s="6"/>
      <c r="TJR24" s="6"/>
      <c r="TJS24" s="6"/>
      <c r="TJZ24" s="6"/>
      <c r="TKA24" s="6"/>
      <c r="TKH24" s="6"/>
      <c r="TKI24" s="6"/>
      <c r="TKP24" s="6"/>
      <c r="TKQ24" s="6"/>
      <c r="TKX24" s="6"/>
      <c r="TKY24" s="6"/>
      <c r="TLF24" s="6"/>
      <c r="TLG24" s="6"/>
      <c r="TLN24" s="6"/>
      <c r="TLO24" s="6"/>
      <c r="TLV24" s="6"/>
      <c r="TLW24" s="6"/>
      <c r="TMD24" s="6"/>
      <c r="TME24" s="6"/>
      <c r="TML24" s="6"/>
      <c r="TMM24" s="6"/>
      <c r="TMT24" s="6"/>
      <c r="TMU24" s="6"/>
      <c r="TNB24" s="6"/>
      <c r="TNC24" s="6"/>
      <c r="TNJ24" s="6"/>
      <c r="TNK24" s="6"/>
      <c r="TNR24" s="6"/>
      <c r="TNS24" s="6"/>
      <c r="TNZ24" s="6"/>
      <c r="TOA24" s="6"/>
      <c r="TOH24" s="6"/>
      <c r="TOI24" s="6"/>
      <c r="TOP24" s="6"/>
      <c r="TOQ24" s="6"/>
      <c r="TOX24" s="6"/>
      <c r="TOY24" s="6"/>
      <c r="TPF24" s="6"/>
      <c r="TPG24" s="6"/>
      <c r="TPN24" s="6"/>
      <c r="TPO24" s="6"/>
      <c r="TPV24" s="6"/>
      <c r="TPW24" s="6"/>
      <c r="TQD24" s="6"/>
      <c r="TQE24" s="6"/>
      <c r="TQL24" s="6"/>
      <c r="TQM24" s="6"/>
      <c r="TQT24" s="6"/>
      <c r="TQU24" s="6"/>
      <c r="TRB24" s="6"/>
      <c r="TRC24" s="6"/>
      <c r="TRJ24" s="6"/>
      <c r="TRK24" s="6"/>
      <c r="TRR24" s="6"/>
      <c r="TRS24" s="6"/>
      <c r="TRZ24" s="6"/>
      <c r="TSA24" s="6"/>
      <c r="TSH24" s="6"/>
      <c r="TSI24" s="6"/>
      <c r="TSP24" s="6"/>
      <c r="TSQ24" s="6"/>
      <c r="TSX24" s="6"/>
      <c r="TSY24" s="6"/>
      <c r="TTF24" s="6"/>
      <c r="TTG24" s="6"/>
      <c r="TTN24" s="6"/>
      <c r="TTO24" s="6"/>
      <c r="TTV24" s="6"/>
      <c r="TTW24" s="6"/>
      <c r="TUD24" s="6"/>
      <c r="TUE24" s="6"/>
      <c r="TUL24" s="6"/>
      <c r="TUM24" s="6"/>
      <c r="TUT24" s="6"/>
      <c r="TUU24" s="6"/>
      <c r="TVB24" s="6"/>
      <c r="TVC24" s="6"/>
      <c r="TVJ24" s="6"/>
      <c r="TVK24" s="6"/>
      <c r="TVR24" s="6"/>
      <c r="TVS24" s="6"/>
      <c r="TVZ24" s="6"/>
      <c r="TWA24" s="6"/>
      <c r="TWH24" s="6"/>
      <c r="TWI24" s="6"/>
      <c r="TWP24" s="6"/>
      <c r="TWQ24" s="6"/>
      <c r="TWX24" s="6"/>
      <c r="TWY24" s="6"/>
      <c r="TXF24" s="6"/>
      <c r="TXG24" s="6"/>
      <c r="TXN24" s="6"/>
      <c r="TXO24" s="6"/>
      <c r="TXV24" s="6"/>
      <c r="TXW24" s="6"/>
      <c r="TYD24" s="6"/>
      <c r="TYE24" s="6"/>
      <c r="TYL24" s="6"/>
      <c r="TYM24" s="6"/>
      <c r="TYT24" s="6"/>
      <c r="TYU24" s="6"/>
      <c r="TZB24" s="6"/>
      <c r="TZC24" s="6"/>
      <c r="TZJ24" s="6"/>
      <c r="TZK24" s="6"/>
      <c r="TZR24" s="6"/>
      <c r="TZS24" s="6"/>
      <c r="TZZ24" s="6"/>
      <c r="UAA24" s="6"/>
      <c r="UAH24" s="6"/>
      <c r="UAI24" s="6"/>
      <c r="UAP24" s="6"/>
      <c r="UAQ24" s="6"/>
      <c r="UAX24" s="6"/>
      <c r="UAY24" s="6"/>
      <c r="UBF24" s="6"/>
      <c r="UBG24" s="6"/>
      <c r="UBN24" s="6"/>
      <c r="UBO24" s="6"/>
      <c r="UBV24" s="6"/>
      <c r="UBW24" s="6"/>
      <c r="UCD24" s="6"/>
      <c r="UCE24" s="6"/>
      <c r="UCL24" s="6"/>
      <c r="UCM24" s="6"/>
      <c r="UCT24" s="6"/>
      <c r="UCU24" s="6"/>
      <c r="UDB24" s="6"/>
      <c r="UDC24" s="6"/>
      <c r="UDJ24" s="6"/>
      <c r="UDK24" s="6"/>
      <c r="UDR24" s="6"/>
      <c r="UDS24" s="6"/>
      <c r="UDZ24" s="6"/>
      <c r="UEA24" s="6"/>
      <c r="UEH24" s="6"/>
      <c r="UEI24" s="6"/>
      <c r="UEP24" s="6"/>
      <c r="UEQ24" s="6"/>
      <c r="UEX24" s="6"/>
      <c r="UEY24" s="6"/>
      <c r="UFF24" s="6"/>
      <c r="UFG24" s="6"/>
      <c r="UFN24" s="6"/>
      <c r="UFO24" s="6"/>
      <c r="UFV24" s="6"/>
      <c r="UFW24" s="6"/>
      <c r="UGD24" s="6"/>
      <c r="UGE24" s="6"/>
      <c r="UGL24" s="6"/>
      <c r="UGM24" s="6"/>
      <c r="UGT24" s="6"/>
      <c r="UGU24" s="6"/>
      <c r="UHB24" s="6"/>
      <c r="UHC24" s="6"/>
      <c r="UHJ24" s="6"/>
      <c r="UHK24" s="6"/>
      <c r="UHR24" s="6"/>
      <c r="UHS24" s="6"/>
      <c r="UHZ24" s="6"/>
      <c r="UIA24" s="6"/>
      <c r="UIH24" s="6"/>
      <c r="UII24" s="6"/>
      <c r="UIP24" s="6"/>
      <c r="UIQ24" s="6"/>
      <c r="UIX24" s="6"/>
      <c r="UIY24" s="6"/>
      <c r="UJF24" s="6"/>
      <c r="UJG24" s="6"/>
      <c r="UJN24" s="6"/>
      <c r="UJO24" s="6"/>
      <c r="UJV24" s="6"/>
      <c r="UJW24" s="6"/>
      <c r="UKD24" s="6"/>
      <c r="UKE24" s="6"/>
      <c r="UKL24" s="6"/>
      <c r="UKM24" s="6"/>
      <c r="UKT24" s="6"/>
      <c r="UKU24" s="6"/>
      <c r="ULB24" s="6"/>
      <c r="ULC24" s="6"/>
      <c r="ULJ24" s="6"/>
      <c r="ULK24" s="6"/>
      <c r="ULR24" s="6"/>
      <c r="ULS24" s="6"/>
      <c r="ULZ24" s="6"/>
      <c r="UMA24" s="6"/>
      <c r="UMH24" s="6"/>
      <c r="UMI24" s="6"/>
      <c r="UMP24" s="6"/>
      <c r="UMQ24" s="6"/>
      <c r="UMX24" s="6"/>
      <c r="UMY24" s="6"/>
      <c r="UNF24" s="6"/>
      <c r="UNG24" s="6"/>
      <c r="UNN24" s="6"/>
      <c r="UNO24" s="6"/>
      <c r="UNV24" s="6"/>
      <c r="UNW24" s="6"/>
      <c r="UOD24" s="6"/>
      <c r="UOE24" s="6"/>
      <c r="UOL24" s="6"/>
      <c r="UOM24" s="6"/>
      <c r="UOT24" s="6"/>
      <c r="UOU24" s="6"/>
      <c r="UPB24" s="6"/>
      <c r="UPC24" s="6"/>
      <c r="UPJ24" s="6"/>
      <c r="UPK24" s="6"/>
      <c r="UPR24" s="6"/>
      <c r="UPS24" s="6"/>
      <c r="UPZ24" s="6"/>
      <c r="UQA24" s="6"/>
      <c r="UQH24" s="6"/>
      <c r="UQI24" s="6"/>
      <c r="UQP24" s="6"/>
      <c r="UQQ24" s="6"/>
      <c r="UQX24" s="6"/>
      <c r="UQY24" s="6"/>
      <c r="URF24" s="6"/>
      <c r="URG24" s="6"/>
      <c r="URN24" s="6"/>
      <c r="URO24" s="6"/>
      <c r="URV24" s="6"/>
      <c r="URW24" s="6"/>
      <c r="USD24" s="6"/>
      <c r="USE24" s="6"/>
      <c r="USL24" s="6"/>
      <c r="USM24" s="6"/>
      <c r="UST24" s="6"/>
      <c r="USU24" s="6"/>
      <c r="UTB24" s="6"/>
      <c r="UTC24" s="6"/>
      <c r="UTJ24" s="6"/>
      <c r="UTK24" s="6"/>
      <c r="UTR24" s="6"/>
      <c r="UTS24" s="6"/>
      <c r="UTZ24" s="6"/>
      <c r="UUA24" s="6"/>
      <c r="UUH24" s="6"/>
      <c r="UUI24" s="6"/>
      <c r="UUP24" s="6"/>
      <c r="UUQ24" s="6"/>
      <c r="UUX24" s="6"/>
      <c r="UUY24" s="6"/>
      <c r="UVF24" s="6"/>
      <c r="UVG24" s="6"/>
      <c r="UVN24" s="6"/>
      <c r="UVO24" s="6"/>
      <c r="UVV24" s="6"/>
      <c r="UVW24" s="6"/>
      <c r="UWD24" s="6"/>
      <c r="UWE24" s="6"/>
      <c r="UWL24" s="6"/>
      <c r="UWM24" s="6"/>
      <c r="UWT24" s="6"/>
      <c r="UWU24" s="6"/>
      <c r="UXB24" s="6"/>
      <c r="UXC24" s="6"/>
      <c r="UXJ24" s="6"/>
      <c r="UXK24" s="6"/>
      <c r="UXR24" s="6"/>
      <c r="UXS24" s="6"/>
      <c r="UXZ24" s="6"/>
      <c r="UYA24" s="6"/>
      <c r="UYH24" s="6"/>
      <c r="UYI24" s="6"/>
      <c r="UYP24" s="6"/>
      <c r="UYQ24" s="6"/>
      <c r="UYX24" s="6"/>
      <c r="UYY24" s="6"/>
      <c r="UZF24" s="6"/>
      <c r="UZG24" s="6"/>
      <c r="UZN24" s="6"/>
      <c r="UZO24" s="6"/>
      <c r="UZV24" s="6"/>
      <c r="UZW24" s="6"/>
      <c r="VAD24" s="6"/>
      <c r="VAE24" s="6"/>
      <c r="VAL24" s="6"/>
      <c r="VAM24" s="6"/>
      <c r="VAT24" s="6"/>
      <c r="VAU24" s="6"/>
      <c r="VBB24" s="6"/>
      <c r="VBC24" s="6"/>
      <c r="VBJ24" s="6"/>
      <c r="VBK24" s="6"/>
      <c r="VBR24" s="6"/>
      <c r="VBS24" s="6"/>
      <c r="VBZ24" s="6"/>
      <c r="VCA24" s="6"/>
      <c r="VCH24" s="6"/>
      <c r="VCI24" s="6"/>
      <c r="VCP24" s="6"/>
      <c r="VCQ24" s="6"/>
      <c r="VCX24" s="6"/>
      <c r="VCY24" s="6"/>
      <c r="VDF24" s="6"/>
      <c r="VDG24" s="6"/>
      <c r="VDN24" s="6"/>
      <c r="VDO24" s="6"/>
      <c r="VDV24" s="6"/>
      <c r="VDW24" s="6"/>
      <c r="VED24" s="6"/>
      <c r="VEE24" s="6"/>
      <c r="VEL24" s="6"/>
      <c r="VEM24" s="6"/>
      <c r="VET24" s="6"/>
      <c r="VEU24" s="6"/>
      <c r="VFB24" s="6"/>
      <c r="VFC24" s="6"/>
      <c r="VFJ24" s="6"/>
      <c r="VFK24" s="6"/>
      <c r="VFR24" s="6"/>
      <c r="VFS24" s="6"/>
      <c r="VFZ24" s="6"/>
      <c r="VGA24" s="6"/>
      <c r="VGH24" s="6"/>
      <c r="VGI24" s="6"/>
      <c r="VGP24" s="6"/>
      <c r="VGQ24" s="6"/>
      <c r="VGX24" s="6"/>
      <c r="VGY24" s="6"/>
      <c r="VHF24" s="6"/>
      <c r="VHG24" s="6"/>
      <c r="VHN24" s="6"/>
      <c r="VHO24" s="6"/>
      <c r="VHV24" s="6"/>
      <c r="VHW24" s="6"/>
      <c r="VID24" s="6"/>
      <c r="VIE24" s="6"/>
      <c r="VIL24" s="6"/>
      <c r="VIM24" s="6"/>
      <c r="VIT24" s="6"/>
      <c r="VIU24" s="6"/>
      <c r="VJB24" s="6"/>
      <c r="VJC24" s="6"/>
      <c r="VJJ24" s="6"/>
      <c r="VJK24" s="6"/>
      <c r="VJR24" s="6"/>
      <c r="VJS24" s="6"/>
      <c r="VJZ24" s="6"/>
      <c r="VKA24" s="6"/>
      <c r="VKH24" s="6"/>
      <c r="VKI24" s="6"/>
      <c r="VKP24" s="6"/>
      <c r="VKQ24" s="6"/>
      <c r="VKX24" s="6"/>
      <c r="VKY24" s="6"/>
      <c r="VLF24" s="6"/>
      <c r="VLG24" s="6"/>
      <c r="VLN24" s="6"/>
      <c r="VLO24" s="6"/>
      <c r="VLV24" s="6"/>
      <c r="VLW24" s="6"/>
      <c r="VMD24" s="6"/>
      <c r="VME24" s="6"/>
      <c r="VML24" s="6"/>
      <c r="VMM24" s="6"/>
      <c r="VMT24" s="6"/>
      <c r="VMU24" s="6"/>
      <c r="VNB24" s="6"/>
      <c r="VNC24" s="6"/>
      <c r="VNJ24" s="6"/>
      <c r="VNK24" s="6"/>
      <c r="VNR24" s="6"/>
      <c r="VNS24" s="6"/>
      <c r="VNZ24" s="6"/>
      <c r="VOA24" s="6"/>
      <c r="VOH24" s="6"/>
      <c r="VOI24" s="6"/>
      <c r="VOP24" s="6"/>
      <c r="VOQ24" s="6"/>
      <c r="VOX24" s="6"/>
      <c r="VOY24" s="6"/>
      <c r="VPF24" s="6"/>
      <c r="VPG24" s="6"/>
      <c r="VPN24" s="6"/>
      <c r="VPO24" s="6"/>
      <c r="VPV24" s="6"/>
      <c r="VPW24" s="6"/>
      <c r="VQD24" s="6"/>
      <c r="VQE24" s="6"/>
      <c r="VQL24" s="6"/>
      <c r="VQM24" s="6"/>
      <c r="VQT24" s="6"/>
      <c r="VQU24" s="6"/>
      <c r="VRB24" s="6"/>
      <c r="VRC24" s="6"/>
      <c r="VRJ24" s="6"/>
      <c r="VRK24" s="6"/>
      <c r="VRR24" s="6"/>
      <c r="VRS24" s="6"/>
      <c r="VRZ24" s="6"/>
      <c r="VSA24" s="6"/>
      <c r="VSH24" s="6"/>
      <c r="VSI24" s="6"/>
      <c r="VSP24" s="6"/>
      <c r="VSQ24" s="6"/>
      <c r="VSX24" s="6"/>
      <c r="VSY24" s="6"/>
      <c r="VTF24" s="6"/>
      <c r="VTG24" s="6"/>
      <c r="VTN24" s="6"/>
      <c r="VTO24" s="6"/>
      <c r="VTV24" s="6"/>
      <c r="VTW24" s="6"/>
      <c r="VUD24" s="6"/>
      <c r="VUE24" s="6"/>
      <c r="VUL24" s="6"/>
      <c r="VUM24" s="6"/>
      <c r="VUT24" s="6"/>
      <c r="VUU24" s="6"/>
      <c r="VVB24" s="6"/>
      <c r="VVC24" s="6"/>
      <c r="VVJ24" s="6"/>
      <c r="VVK24" s="6"/>
      <c r="VVR24" s="6"/>
      <c r="VVS24" s="6"/>
      <c r="VVZ24" s="6"/>
      <c r="VWA24" s="6"/>
      <c r="VWH24" s="6"/>
      <c r="VWI24" s="6"/>
      <c r="VWP24" s="6"/>
      <c r="VWQ24" s="6"/>
      <c r="VWX24" s="6"/>
      <c r="VWY24" s="6"/>
      <c r="VXF24" s="6"/>
      <c r="VXG24" s="6"/>
      <c r="VXN24" s="6"/>
      <c r="VXO24" s="6"/>
      <c r="VXV24" s="6"/>
      <c r="VXW24" s="6"/>
      <c r="VYD24" s="6"/>
      <c r="VYE24" s="6"/>
      <c r="VYL24" s="6"/>
      <c r="VYM24" s="6"/>
      <c r="VYT24" s="6"/>
      <c r="VYU24" s="6"/>
      <c r="VZB24" s="6"/>
      <c r="VZC24" s="6"/>
      <c r="VZJ24" s="6"/>
      <c r="VZK24" s="6"/>
      <c r="VZR24" s="6"/>
      <c r="VZS24" s="6"/>
      <c r="VZZ24" s="6"/>
      <c r="WAA24" s="6"/>
      <c r="WAH24" s="6"/>
      <c r="WAI24" s="6"/>
      <c r="WAP24" s="6"/>
      <c r="WAQ24" s="6"/>
      <c r="WAX24" s="6"/>
      <c r="WAY24" s="6"/>
      <c r="WBF24" s="6"/>
      <c r="WBG24" s="6"/>
      <c r="WBN24" s="6"/>
      <c r="WBO24" s="6"/>
      <c r="WBV24" s="6"/>
      <c r="WBW24" s="6"/>
      <c r="WCD24" s="6"/>
      <c r="WCE24" s="6"/>
      <c r="WCL24" s="6"/>
      <c r="WCM24" s="6"/>
      <c r="WCT24" s="6"/>
      <c r="WCU24" s="6"/>
      <c r="WDB24" s="6"/>
      <c r="WDC24" s="6"/>
      <c r="WDJ24" s="6"/>
      <c r="WDK24" s="6"/>
      <c r="WDR24" s="6"/>
      <c r="WDS24" s="6"/>
      <c r="WDZ24" s="6"/>
      <c r="WEA24" s="6"/>
      <c r="WEH24" s="6"/>
      <c r="WEI24" s="6"/>
      <c r="WEP24" s="6"/>
      <c r="WEQ24" s="6"/>
      <c r="WEX24" s="6"/>
      <c r="WEY24" s="6"/>
      <c r="WFF24" s="6"/>
      <c r="WFG24" s="6"/>
      <c r="WFN24" s="6"/>
      <c r="WFO24" s="6"/>
      <c r="WFV24" s="6"/>
      <c r="WFW24" s="6"/>
      <c r="WGD24" s="6"/>
      <c r="WGE24" s="6"/>
      <c r="WGL24" s="6"/>
      <c r="WGM24" s="6"/>
      <c r="WGT24" s="6"/>
      <c r="WGU24" s="6"/>
      <c r="WHB24" s="6"/>
      <c r="WHC24" s="6"/>
      <c r="WHJ24" s="6"/>
      <c r="WHK24" s="6"/>
      <c r="WHR24" s="6"/>
      <c r="WHS24" s="6"/>
      <c r="WHZ24" s="6"/>
      <c r="WIA24" s="6"/>
      <c r="WIH24" s="6"/>
      <c r="WII24" s="6"/>
      <c r="WIP24" s="6"/>
      <c r="WIQ24" s="6"/>
      <c r="WIX24" s="6"/>
      <c r="WIY24" s="6"/>
      <c r="WJF24" s="6"/>
      <c r="WJG24" s="6"/>
      <c r="WJN24" s="6"/>
      <c r="WJO24" s="6"/>
      <c r="WJV24" s="6"/>
      <c r="WJW24" s="6"/>
      <c r="WKD24" s="6"/>
      <c r="WKE24" s="6"/>
      <c r="WKL24" s="6"/>
      <c r="WKM24" s="6"/>
      <c r="WKT24" s="6"/>
      <c r="WKU24" s="6"/>
      <c r="WLB24" s="6"/>
      <c r="WLC24" s="6"/>
      <c r="WLJ24" s="6"/>
      <c r="WLK24" s="6"/>
      <c r="WLR24" s="6"/>
      <c r="WLS24" s="6"/>
      <c r="WLZ24" s="6"/>
      <c r="WMA24" s="6"/>
      <c r="WMH24" s="6"/>
      <c r="WMI24" s="6"/>
      <c r="WMP24" s="6"/>
      <c r="WMQ24" s="6"/>
      <c r="WMX24" s="6"/>
      <c r="WMY24" s="6"/>
      <c r="WNF24" s="6"/>
      <c r="WNG24" s="6"/>
      <c r="WNN24" s="6"/>
      <c r="WNO24" s="6"/>
      <c r="WNV24" s="6"/>
      <c r="WNW24" s="6"/>
      <c r="WOD24" s="6"/>
      <c r="WOE24" s="6"/>
      <c r="WOL24" s="6"/>
      <c r="WOM24" s="6"/>
      <c r="WOT24" s="6"/>
      <c r="WOU24" s="6"/>
      <c r="WPB24" s="6"/>
      <c r="WPC24" s="6"/>
      <c r="WPJ24" s="6"/>
      <c r="WPK24" s="6"/>
      <c r="WPR24" s="6"/>
      <c r="WPS24" s="6"/>
      <c r="WPZ24" s="6"/>
      <c r="WQA24" s="6"/>
      <c r="WQH24" s="6"/>
      <c r="WQI24" s="6"/>
      <c r="WQP24" s="6"/>
      <c r="WQQ24" s="6"/>
      <c r="WQX24" s="6"/>
      <c r="WQY24" s="6"/>
      <c r="WRF24" s="6"/>
      <c r="WRG24" s="6"/>
      <c r="WRN24" s="6"/>
      <c r="WRO24" s="6"/>
      <c r="WRV24" s="6"/>
      <c r="WRW24" s="6"/>
      <c r="WSD24" s="6"/>
      <c r="WSE24" s="6"/>
      <c r="WSL24" s="6"/>
      <c r="WSM24" s="6"/>
      <c r="WST24" s="6"/>
      <c r="WSU24" s="6"/>
      <c r="WTB24" s="6"/>
      <c r="WTC24" s="6"/>
      <c r="WTJ24" s="6"/>
      <c r="WTK24" s="6"/>
      <c r="WTR24" s="6"/>
      <c r="WTS24" s="6"/>
      <c r="WTZ24" s="6"/>
      <c r="WUA24" s="6"/>
      <c r="WUH24" s="6"/>
      <c r="WUI24" s="6"/>
      <c r="WUP24" s="6"/>
      <c r="WUQ24" s="6"/>
      <c r="WUX24" s="6"/>
      <c r="WUY24" s="6"/>
      <c r="WVF24" s="6"/>
      <c r="WVG24" s="6"/>
      <c r="WVN24" s="6"/>
      <c r="WVO24" s="6"/>
      <c r="WVV24" s="6"/>
      <c r="WVW24" s="6"/>
      <c r="WWD24" s="6"/>
      <c r="WWE24" s="6"/>
      <c r="WWL24" s="6"/>
      <c r="WWM24" s="6"/>
      <c r="WWT24" s="6"/>
      <c r="WWU24" s="6"/>
      <c r="WXB24" s="6"/>
      <c r="WXC24" s="6"/>
      <c r="WXJ24" s="6"/>
      <c r="WXK24" s="6"/>
      <c r="WXR24" s="6"/>
      <c r="WXS24" s="6"/>
      <c r="WXZ24" s="6"/>
      <c r="WYA24" s="6"/>
      <c r="WYH24" s="6"/>
      <c r="WYI24" s="6"/>
      <c r="WYP24" s="6"/>
      <c r="WYQ24" s="6"/>
      <c r="WYX24" s="6"/>
      <c r="WYY24" s="6"/>
      <c r="WZF24" s="6"/>
      <c r="WZG24" s="6"/>
      <c r="WZN24" s="6"/>
      <c r="WZO24" s="6"/>
      <c r="WZV24" s="6"/>
      <c r="WZW24" s="6"/>
      <c r="XAD24" s="6"/>
      <c r="XAE24" s="6"/>
      <c r="XAL24" s="6"/>
      <c r="XAM24" s="6"/>
      <c r="XAT24" s="6"/>
      <c r="XAU24" s="6"/>
      <c r="XBB24" s="6"/>
      <c r="XBC24" s="6"/>
      <c r="XBJ24" s="6"/>
      <c r="XBK24" s="6"/>
      <c r="XBR24" s="6"/>
      <c r="XBS24" s="6"/>
      <c r="XBZ24" s="6"/>
      <c r="XCA24" s="6"/>
      <c r="XCH24" s="6"/>
      <c r="XCI24" s="6"/>
      <c r="XCP24" s="6"/>
      <c r="XCQ24" s="6"/>
      <c r="XCX24" s="6"/>
      <c r="XCY24" s="6"/>
      <c r="XDF24" s="6"/>
      <c r="XDG24" s="6"/>
      <c r="XDN24" s="6"/>
      <c r="XDO24" s="6"/>
      <c r="XDV24" s="6"/>
      <c r="XDW24" s="6"/>
      <c r="XED24" s="6"/>
      <c r="XEE24" s="6"/>
      <c r="XEL24" s="6"/>
      <c r="XEM24" s="6"/>
      <c r="XET24" s="6"/>
      <c r="XEU24" s="6"/>
      <c r="XFB24" s="6"/>
      <c r="XFC24" s="6"/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821</v>
      </c>
      <c r="C25" s="14">
        <v>64420255013</v>
      </c>
      <c r="D25" t="s">
        <v>802</v>
      </c>
      <c r="E25" t="s">
        <v>384</v>
      </c>
      <c r="F25">
        <v>1</v>
      </c>
      <c r="G25" s="6">
        <f xml:space="preserve"> 4.97 + 0.05 + 0.25</f>
        <v>5.27</v>
      </c>
      <c r="H25" s="6">
        <f t="shared" si="0"/>
        <v>5.27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1503</v>
      </c>
      <c r="C26" s="14" t="s">
        <v>1642</v>
      </c>
      <c r="D26" t="s">
        <v>1504</v>
      </c>
      <c r="E26" t="s">
        <v>1505</v>
      </c>
      <c r="F26">
        <v>1</v>
      </c>
      <c r="G26" s="6">
        <v>4.47</v>
      </c>
      <c r="H26" s="6">
        <f t="shared" si="0"/>
        <v>4.47</v>
      </c>
      <c r="I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230</v>
      </c>
      <c r="C27" s="14">
        <v>64217007030</v>
      </c>
      <c r="D27" t="s">
        <v>227</v>
      </c>
      <c r="E27" t="s">
        <v>1557</v>
      </c>
      <c r="F27">
        <v>2</v>
      </c>
      <c r="G27" s="6">
        <v>1.96</v>
      </c>
      <c r="H27" s="6">
        <f t="shared" si="0"/>
        <v>3.92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1502</v>
      </c>
      <c r="C28" s="14" t="s">
        <v>1643</v>
      </c>
      <c r="D28" t="s">
        <v>128</v>
      </c>
      <c r="E28" t="s">
        <v>573</v>
      </c>
      <c r="F28">
        <v>1</v>
      </c>
      <c r="G28" s="6">
        <v>6.97</v>
      </c>
      <c r="H28" s="6">
        <f t="shared" si="0"/>
        <v>6.97</v>
      </c>
      <c r="I28" t="s">
        <v>14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476</v>
      </c>
      <c r="C29" s="14">
        <v>68721003625</v>
      </c>
      <c r="D29" t="s">
        <v>477</v>
      </c>
      <c r="E29" t="s">
        <v>478</v>
      </c>
      <c r="F29">
        <v>1</v>
      </c>
      <c r="G29" s="6">
        <v>2.97</v>
      </c>
      <c r="H29" s="6">
        <f t="shared" si="0"/>
        <v>2.97</v>
      </c>
      <c r="I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1515</v>
      </c>
      <c r="C30" s="14" t="s">
        <v>799</v>
      </c>
      <c r="D30" t="s">
        <v>128</v>
      </c>
      <c r="E30" t="s">
        <v>328</v>
      </c>
      <c r="F30">
        <v>1</v>
      </c>
      <c r="G30" s="6">
        <v>4.6399999999999997</v>
      </c>
      <c r="H30" s="6">
        <f t="shared" si="0"/>
        <v>4.6399999999999997</v>
      </c>
      <c r="I30" t="s">
        <v>14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258</v>
      </c>
      <c r="C31" s="14" t="s">
        <v>1644</v>
      </c>
      <c r="D31" t="s">
        <v>256</v>
      </c>
      <c r="E31" t="s">
        <v>1297</v>
      </c>
      <c r="F31">
        <v>1</v>
      </c>
      <c r="G31" s="6">
        <v>19</v>
      </c>
      <c r="H31" s="6">
        <f t="shared" ref="H31:H40" si="1">G31*F31</f>
        <v>19</v>
      </c>
      <c r="I31" t="s">
        <v>14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1645</v>
      </c>
      <c r="C32" s="14">
        <v>68437911474</v>
      </c>
      <c r="D32" t="s">
        <v>1646</v>
      </c>
      <c r="E32" t="s">
        <v>1647</v>
      </c>
      <c r="F32">
        <v>3</v>
      </c>
      <c r="G32" s="6">
        <v>9.98</v>
      </c>
      <c r="H32" s="6">
        <f>G32*F32</f>
        <v>29.94</v>
      </c>
      <c r="I32" t="s">
        <v>14</v>
      </c>
    </row>
    <row r="33" spans="1:9">
      <c r="A33" t="s">
        <v>24</v>
      </c>
      <c r="B33" t="s">
        <v>301</v>
      </c>
      <c r="C33" s="14" t="s">
        <v>1648</v>
      </c>
      <c r="D33" t="s">
        <v>128</v>
      </c>
      <c r="E33" t="s">
        <v>296</v>
      </c>
      <c r="F33">
        <v>1</v>
      </c>
      <c r="G33" s="6">
        <v>0.77</v>
      </c>
      <c r="H33" s="6">
        <f>G33*F33</f>
        <v>0.77</v>
      </c>
      <c r="I33" t="s">
        <v>14</v>
      </c>
    </row>
    <row r="34" spans="1:9">
      <c r="A34" t="s">
        <v>24</v>
      </c>
      <c r="B34" t="s">
        <v>847</v>
      </c>
      <c r="C34" s="14">
        <v>66721005861</v>
      </c>
      <c r="D34" t="s">
        <v>781</v>
      </c>
      <c r="E34" t="s">
        <v>1383</v>
      </c>
      <c r="F34">
        <v>3</v>
      </c>
      <c r="G34" s="6">
        <v>2.97</v>
      </c>
      <c r="H34" s="6">
        <f>G34*F34</f>
        <v>8.91</v>
      </c>
      <c r="I34" t="s">
        <v>14</v>
      </c>
    </row>
    <row r="35" spans="1:9">
      <c r="A35" t="s">
        <v>24</v>
      </c>
      <c r="B35" t="s">
        <v>1649</v>
      </c>
      <c r="C35" s="14">
        <v>37466082721</v>
      </c>
      <c r="D35" t="s">
        <v>1320</v>
      </c>
      <c r="E35" t="s">
        <v>610</v>
      </c>
      <c r="F35">
        <v>4</v>
      </c>
      <c r="G35" s="6">
        <v>5.77</v>
      </c>
      <c r="H35" s="6">
        <f t="shared" si="1"/>
        <v>23.08</v>
      </c>
      <c r="I35" t="s">
        <v>14</v>
      </c>
    </row>
    <row r="36" spans="1:9">
      <c r="A36" t="s">
        <v>24</v>
      </c>
      <c r="B36" t="s">
        <v>1650</v>
      </c>
      <c r="C36" s="14" t="s">
        <v>1651</v>
      </c>
      <c r="D36" t="s">
        <v>1652</v>
      </c>
      <c r="E36" t="s">
        <v>354</v>
      </c>
      <c r="F36">
        <v>1</v>
      </c>
      <c r="G36" s="6">
        <v>4.97</v>
      </c>
      <c r="H36" s="6">
        <f>G36*F36</f>
        <v>4.97</v>
      </c>
      <c r="I36" t="s">
        <v>14</v>
      </c>
    </row>
    <row r="37" spans="1:9">
      <c r="A37" t="s">
        <v>24</v>
      </c>
      <c r="B37" t="s">
        <v>1653</v>
      </c>
      <c r="C37" s="14" t="s">
        <v>1654</v>
      </c>
      <c r="D37" t="s">
        <v>1652</v>
      </c>
      <c r="E37" t="s">
        <v>354</v>
      </c>
      <c r="F37">
        <v>2</v>
      </c>
      <c r="G37" s="6">
        <v>6.97</v>
      </c>
      <c r="H37" s="6">
        <f>G37*F37</f>
        <v>13.94</v>
      </c>
      <c r="I37" t="s">
        <v>14</v>
      </c>
    </row>
    <row r="38" spans="1:9">
      <c r="A38" t="s">
        <v>24</v>
      </c>
      <c r="B38" t="s">
        <v>1655</v>
      </c>
      <c r="C38" s="14">
        <v>60093260682</v>
      </c>
      <c r="D38" t="s">
        <v>1548</v>
      </c>
      <c r="E38" t="s">
        <v>1656</v>
      </c>
      <c r="F38">
        <v>1</v>
      </c>
      <c r="G38" s="6">
        <v>8.9700000000000006</v>
      </c>
      <c r="H38" s="6">
        <f t="shared" si="1"/>
        <v>8.9700000000000006</v>
      </c>
      <c r="I38" t="s">
        <v>14</v>
      </c>
    </row>
    <row r="39" spans="1:9">
      <c r="A39" t="s">
        <v>24</v>
      </c>
      <c r="B39" t="s">
        <v>1657</v>
      </c>
      <c r="C39" s="14" t="s">
        <v>1658</v>
      </c>
      <c r="D39" t="s">
        <v>1275</v>
      </c>
      <c r="E39" t="s">
        <v>1659</v>
      </c>
      <c r="F39">
        <v>1</v>
      </c>
      <c r="G39" s="6">
        <v>39.86</v>
      </c>
      <c r="H39" s="6">
        <f t="shared" si="1"/>
        <v>39.86</v>
      </c>
      <c r="I39" t="s">
        <v>14</v>
      </c>
    </row>
    <row r="40" spans="1:9">
      <c r="A40" t="s">
        <v>24</v>
      </c>
      <c r="B40" t="s">
        <v>570</v>
      </c>
      <c r="C40" s="14">
        <v>79400212269</v>
      </c>
      <c r="D40" t="s">
        <v>571</v>
      </c>
      <c r="E40" t="s">
        <v>1075</v>
      </c>
      <c r="F40">
        <v>1</v>
      </c>
      <c r="G40" s="6">
        <v>2.96</v>
      </c>
      <c r="H40" s="6">
        <f t="shared" si="1"/>
        <v>2.96</v>
      </c>
      <c r="I40" t="s">
        <v>14</v>
      </c>
    </row>
    <row r="41" spans="1:9">
      <c r="A41" t="s">
        <v>24</v>
      </c>
      <c r="B41" t="s">
        <v>1660</v>
      </c>
      <c r="C41" s="14" t="s">
        <v>1661</v>
      </c>
      <c r="D41" t="s">
        <v>1275</v>
      </c>
      <c r="E41" t="s">
        <v>1662</v>
      </c>
      <c r="F41">
        <v>1</v>
      </c>
      <c r="G41" s="6">
        <v>39.86</v>
      </c>
      <c r="H41" s="6">
        <f>G41*F41</f>
        <v>39.86</v>
      </c>
      <c r="I41" t="s">
        <v>14</v>
      </c>
    </row>
    <row r="42" spans="1:9">
      <c r="A42" t="s">
        <v>24</v>
      </c>
      <c r="B42" t="s">
        <v>1663</v>
      </c>
      <c r="C42" s="14" t="s">
        <v>1664</v>
      </c>
      <c r="D42" t="s">
        <v>1275</v>
      </c>
      <c r="E42" t="s">
        <v>1665</v>
      </c>
      <c r="F42">
        <v>1</v>
      </c>
      <c r="G42" s="6">
        <v>49.86</v>
      </c>
      <c r="H42" s="6">
        <f>G42*F42</f>
        <v>49.86</v>
      </c>
      <c r="I42" t="s">
        <v>14</v>
      </c>
    </row>
    <row r="43" spans="1:9">
      <c r="A43" t="s">
        <v>24</v>
      </c>
      <c r="B43" t="s">
        <v>464</v>
      </c>
      <c r="C43" s="14">
        <v>33383462950</v>
      </c>
      <c r="D43" t="s">
        <v>1666</v>
      </c>
      <c r="E43" t="s">
        <v>1361</v>
      </c>
      <c r="F43">
        <v>1</v>
      </c>
      <c r="G43" s="6">
        <v>6.97</v>
      </c>
      <c r="H43" s="6">
        <f>G43*F43</f>
        <v>6.97</v>
      </c>
      <c r="I43" t="s">
        <v>14</v>
      </c>
    </row>
    <row r="44" spans="1:9">
      <c r="A44" t="s">
        <v>24</v>
      </c>
      <c r="B44" t="s">
        <v>1667</v>
      </c>
      <c r="C44" s="14">
        <v>34264497368</v>
      </c>
      <c r="D44" t="s">
        <v>1668</v>
      </c>
      <c r="E44" t="s">
        <v>1669</v>
      </c>
      <c r="F44">
        <v>1</v>
      </c>
      <c r="G44" s="6">
        <v>29.98</v>
      </c>
      <c r="H44" s="6">
        <f>G44*F44</f>
        <v>29.98</v>
      </c>
      <c r="I44" t="s">
        <v>14</v>
      </c>
    </row>
    <row r="45" spans="1:9">
      <c r="A45" t="s">
        <v>24</v>
      </c>
      <c r="B45" t="s">
        <v>197</v>
      </c>
      <c r="D45" t="s">
        <v>24</v>
      </c>
      <c r="E45" t="s">
        <v>12</v>
      </c>
      <c r="F45">
        <v>5</v>
      </c>
      <c r="G45" s="6">
        <v>0.05</v>
      </c>
      <c r="H45" s="6">
        <f>G45*F45</f>
        <v>0.25</v>
      </c>
      <c r="I45" t="s">
        <v>14</v>
      </c>
    </row>
    <row r="46" spans="1:9">
      <c r="A46" t="s">
        <v>24</v>
      </c>
      <c r="B46" t="s">
        <v>23</v>
      </c>
      <c r="D46" t="s">
        <v>12</v>
      </c>
      <c r="E46" t="s">
        <v>12</v>
      </c>
      <c r="F46" s="5">
        <v>0.05</v>
      </c>
      <c r="G46" s="6" t="s">
        <v>12</v>
      </c>
      <c r="H46" s="6">
        <v>13.79</v>
      </c>
      <c r="I46" t="s">
        <v>14</v>
      </c>
    </row>
    <row r="47" spans="1:9">
      <c r="A47" t="s">
        <v>24</v>
      </c>
      <c r="B47" t="s">
        <v>19</v>
      </c>
      <c r="D47" t="s">
        <v>12</v>
      </c>
      <c r="E47" t="s">
        <v>12</v>
      </c>
      <c r="F47" s="5">
        <v>0.06</v>
      </c>
      <c r="G47" s="6" t="s">
        <v>12</v>
      </c>
      <c r="H47" s="6">
        <v>16.53</v>
      </c>
      <c r="I47" t="s">
        <v>14</v>
      </c>
    </row>
    <row r="48" spans="1:9">
      <c r="H48" s="10">
        <f>SUM(H2:H47)</f>
        <v>477.59100000000012</v>
      </c>
      <c r="I48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34"/>
  <sheetViews>
    <sheetView workbookViewId="0">
      <pane ySplit="1" topLeftCell="A13" activePane="bottomLeft" state="frozen"/>
      <selection pane="bottomLeft" activeCell="A15" sqref="A15:XFD32"/>
    </sheetView>
  </sheetViews>
  <sheetFormatPr defaultRowHeight="15"/>
  <cols>
    <col min="1" max="1" width="16" bestFit="1" customWidth="1"/>
    <col min="2" max="2" width="31" bestFit="1" customWidth="1"/>
    <col min="3" max="3" width="16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110</v>
      </c>
      <c r="B2" t="s">
        <v>1670</v>
      </c>
      <c r="C2" s="11">
        <v>889868</v>
      </c>
      <c r="D2" t="s">
        <v>12</v>
      </c>
      <c r="E2" t="s">
        <v>12</v>
      </c>
      <c r="F2">
        <v>1</v>
      </c>
      <c r="G2" s="6">
        <v>4.99</v>
      </c>
      <c r="H2" s="6">
        <f>G2*F2</f>
        <v>4.99</v>
      </c>
      <c r="I2" t="s">
        <v>14</v>
      </c>
    </row>
    <row r="3" spans="1:10">
      <c r="A3" t="s">
        <v>110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0.25</v>
      </c>
      <c r="I3" t="s">
        <v>14</v>
      </c>
    </row>
    <row r="4" spans="1:10">
      <c r="H4" s="10">
        <f>SUM(H2:H3)</f>
        <v>5.24</v>
      </c>
      <c r="I4" s="28"/>
    </row>
    <row r="5" spans="1:10">
      <c r="H5" s="10"/>
      <c r="I5" s="28"/>
    </row>
    <row r="6" spans="1:10">
      <c r="A6" t="s">
        <v>110</v>
      </c>
      <c r="B6" t="s">
        <v>1671</v>
      </c>
      <c r="C6" s="11">
        <v>529211</v>
      </c>
      <c r="D6" t="s">
        <v>12</v>
      </c>
      <c r="E6" t="s">
        <v>12</v>
      </c>
      <c r="F6">
        <v>1</v>
      </c>
      <c r="G6" s="6">
        <v>39.99</v>
      </c>
      <c r="H6" s="6">
        <f t="shared" ref="H6:H11" si="0">G6*F6</f>
        <v>39.99</v>
      </c>
      <c r="I6" t="s">
        <v>14</v>
      </c>
    </row>
    <row r="7" spans="1:10">
      <c r="A7" t="s">
        <v>110</v>
      </c>
      <c r="B7" t="s">
        <v>1672</v>
      </c>
      <c r="C7" s="11">
        <v>803418</v>
      </c>
      <c r="D7" t="s">
        <v>12</v>
      </c>
      <c r="E7" t="s">
        <v>12</v>
      </c>
      <c r="F7">
        <v>1</v>
      </c>
      <c r="G7" s="6">
        <v>30.99</v>
      </c>
      <c r="H7" s="6">
        <f t="shared" si="0"/>
        <v>30.99</v>
      </c>
      <c r="I7" t="s">
        <v>14</v>
      </c>
    </row>
    <row r="8" spans="1:10">
      <c r="A8" t="s">
        <v>110</v>
      </c>
      <c r="B8" t="s">
        <v>1673</v>
      </c>
      <c r="C8" s="11">
        <v>806081</v>
      </c>
      <c r="D8" t="s">
        <v>12</v>
      </c>
      <c r="E8" t="s">
        <v>12</v>
      </c>
      <c r="F8">
        <v>1</v>
      </c>
      <c r="G8" s="6">
        <v>12.99</v>
      </c>
      <c r="H8" s="6">
        <f t="shared" si="0"/>
        <v>12.99</v>
      </c>
      <c r="I8" t="s">
        <v>14</v>
      </c>
    </row>
    <row r="9" spans="1:10">
      <c r="A9" t="s">
        <v>110</v>
      </c>
      <c r="B9" t="s">
        <v>12</v>
      </c>
      <c r="C9" s="11">
        <v>542098</v>
      </c>
      <c r="D9" t="s">
        <v>12</v>
      </c>
      <c r="E9" t="s">
        <v>12</v>
      </c>
      <c r="F9">
        <v>1</v>
      </c>
      <c r="G9" s="6">
        <v>3.99</v>
      </c>
      <c r="H9" s="6">
        <f t="shared" si="0"/>
        <v>3.99</v>
      </c>
      <c r="I9" t="s">
        <v>14</v>
      </c>
    </row>
    <row r="10" spans="1:10">
      <c r="A10" t="s">
        <v>110</v>
      </c>
      <c r="B10" t="s">
        <v>12</v>
      </c>
      <c r="C10" s="11">
        <v>806484</v>
      </c>
      <c r="D10" t="s">
        <v>12</v>
      </c>
      <c r="E10" t="s">
        <v>12</v>
      </c>
      <c r="F10">
        <v>1</v>
      </c>
      <c r="G10" s="6">
        <v>2.99</v>
      </c>
      <c r="H10" s="6">
        <f t="shared" si="0"/>
        <v>2.99</v>
      </c>
      <c r="I10" t="s">
        <v>14</v>
      </c>
    </row>
    <row r="11" spans="1:10">
      <c r="A11" t="s">
        <v>110</v>
      </c>
      <c r="B11" t="s">
        <v>12</v>
      </c>
      <c r="C11" s="11">
        <v>805852</v>
      </c>
      <c r="D11" t="s">
        <v>12</v>
      </c>
      <c r="E11" t="s">
        <v>12</v>
      </c>
      <c r="F11">
        <v>1</v>
      </c>
      <c r="G11" s="6">
        <v>4.99</v>
      </c>
      <c r="H11" s="6">
        <f t="shared" si="0"/>
        <v>4.99</v>
      </c>
      <c r="I11" t="s">
        <v>14</v>
      </c>
    </row>
    <row r="12" spans="1:10">
      <c r="A12" t="s">
        <v>110</v>
      </c>
      <c r="B12" t="s">
        <v>23</v>
      </c>
      <c r="C12" s="11"/>
      <c r="D12" t="s">
        <v>12</v>
      </c>
      <c r="E12" t="s">
        <v>12</v>
      </c>
      <c r="F12" s="5">
        <v>0.05</v>
      </c>
      <c r="G12" s="6" t="s">
        <v>12</v>
      </c>
      <c r="H12" s="6">
        <v>4.8</v>
      </c>
      <c r="I12" t="s">
        <v>14</v>
      </c>
    </row>
    <row r="13" spans="1:10">
      <c r="H13" s="10">
        <f>SUM(H6:H12)</f>
        <v>100.73999999999998</v>
      </c>
      <c r="I13" s="28"/>
    </row>
    <row r="14" spans="1:10">
      <c r="H14" s="10"/>
      <c r="I14" s="28"/>
    </row>
    <row r="15" spans="1:10">
      <c r="A15" t="s">
        <v>1674</v>
      </c>
      <c r="B15" t="s">
        <v>1675</v>
      </c>
      <c r="C15" s="11">
        <v>80715</v>
      </c>
      <c r="D15" t="s">
        <v>12</v>
      </c>
      <c r="E15" t="s">
        <v>12</v>
      </c>
      <c r="F15">
        <v>1</v>
      </c>
      <c r="G15" s="6">
        <v>2</v>
      </c>
      <c r="H15" s="6">
        <f t="shared" ref="H15:H29" si="1">G15*F15</f>
        <v>2</v>
      </c>
      <c r="I15" t="s">
        <v>14</v>
      </c>
    </row>
    <row r="16" spans="1:10">
      <c r="A16" t="s">
        <v>1674</v>
      </c>
      <c r="B16" t="s">
        <v>12</v>
      </c>
      <c r="C16" s="11">
        <v>85167</v>
      </c>
      <c r="D16" t="s">
        <v>12</v>
      </c>
      <c r="E16" t="s">
        <v>12</v>
      </c>
      <c r="F16">
        <v>1</v>
      </c>
      <c r="G16" s="6">
        <v>5</v>
      </c>
      <c r="H16" s="6">
        <f t="shared" si="1"/>
        <v>5</v>
      </c>
      <c r="I16" t="s">
        <v>14</v>
      </c>
    </row>
    <row r="17" spans="1:9">
      <c r="A17" t="s">
        <v>1674</v>
      </c>
      <c r="B17" t="s">
        <v>12</v>
      </c>
      <c r="C17" s="11">
        <v>84714</v>
      </c>
      <c r="D17" t="s">
        <v>12</v>
      </c>
      <c r="E17" t="s">
        <v>12</v>
      </c>
      <c r="F17">
        <v>1</v>
      </c>
      <c r="G17" s="6">
        <v>2</v>
      </c>
      <c r="H17" s="6">
        <f t="shared" si="1"/>
        <v>2</v>
      </c>
      <c r="I17" t="s">
        <v>14</v>
      </c>
    </row>
    <row r="18" spans="1:9">
      <c r="A18" t="s">
        <v>1674</v>
      </c>
      <c r="B18" t="s">
        <v>12</v>
      </c>
      <c r="C18" s="11">
        <v>94752</v>
      </c>
      <c r="D18" t="s">
        <v>12</v>
      </c>
      <c r="E18" t="s">
        <v>12</v>
      </c>
      <c r="F18">
        <v>2</v>
      </c>
      <c r="G18" s="6">
        <v>17</v>
      </c>
      <c r="H18" s="6">
        <f t="shared" si="1"/>
        <v>34</v>
      </c>
      <c r="I18" t="s">
        <v>14</v>
      </c>
    </row>
    <row r="19" spans="1:9">
      <c r="A19" t="s">
        <v>1674</v>
      </c>
      <c r="B19" t="s">
        <v>12</v>
      </c>
      <c r="C19" s="11">
        <v>57229</v>
      </c>
      <c r="D19" t="s">
        <v>12</v>
      </c>
      <c r="E19" t="s">
        <v>12</v>
      </c>
      <c r="F19">
        <v>2</v>
      </c>
      <c r="G19" s="6">
        <v>3</v>
      </c>
      <c r="H19" s="6">
        <f t="shared" si="1"/>
        <v>6</v>
      </c>
      <c r="I19" t="s">
        <v>14</v>
      </c>
    </row>
    <row r="20" spans="1:9">
      <c r="A20" t="s">
        <v>1674</v>
      </c>
      <c r="B20" t="s">
        <v>12</v>
      </c>
      <c r="C20" s="11">
        <v>80712</v>
      </c>
      <c r="D20" t="s">
        <v>12</v>
      </c>
      <c r="E20" t="s">
        <v>12</v>
      </c>
      <c r="F20">
        <v>1</v>
      </c>
      <c r="G20" s="6">
        <v>9</v>
      </c>
      <c r="H20" s="6">
        <f t="shared" si="1"/>
        <v>9</v>
      </c>
      <c r="I20" t="s">
        <v>14</v>
      </c>
    </row>
    <row r="21" spans="1:9">
      <c r="A21" t="s">
        <v>1674</v>
      </c>
      <c r="B21" t="s">
        <v>12</v>
      </c>
      <c r="C21" s="11">
        <v>49959</v>
      </c>
      <c r="D21" t="s">
        <v>12</v>
      </c>
      <c r="E21" t="s">
        <v>12</v>
      </c>
      <c r="F21">
        <v>1</v>
      </c>
      <c r="G21" s="6">
        <v>1</v>
      </c>
      <c r="H21" s="6">
        <f t="shared" si="1"/>
        <v>1</v>
      </c>
      <c r="I21" t="s">
        <v>14</v>
      </c>
    </row>
    <row r="22" spans="1:9">
      <c r="A22" t="s">
        <v>1674</v>
      </c>
      <c r="B22" t="s">
        <v>12</v>
      </c>
      <c r="C22" s="11">
        <v>74075</v>
      </c>
      <c r="D22" t="s">
        <v>12</v>
      </c>
      <c r="E22" t="s">
        <v>12</v>
      </c>
      <c r="F22">
        <v>3</v>
      </c>
      <c r="G22" s="6">
        <v>3</v>
      </c>
      <c r="H22" s="6">
        <f t="shared" si="1"/>
        <v>9</v>
      </c>
      <c r="I22" t="s">
        <v>14</v>
      </c>
    </row>
    <row r="23" spans="1:9">
      <c r="A23" t="s">
        <v>1674</v>
      </c>
      <c r="B23" t="s">
        <v>12</v>
      </c>
      <c r="C23" s="11">
        <v>94753</v>
      </c>
      <c r="D23" t="s">
        <v>12</v>
      </c>
      <c r="E23" t="s">
        <v>12</v>
      </c>
      <c r="F23">
        <v>1</v>
      </c>
      <c r="G23" s="6">
        <v>15</v>
      </c>
      <c r="H23" s="6">
        <f t="shared" si="1"/>
        <v>15</v>
      </c>
      <c r="I23" t="s">
        <v>14</v>
      </c>
    </row>
    <row r="24" spans="1:9">
      <c r="A24" t="s">
        <v>1674</v>
      </c>
      <c r="B24" t="s">
        <v>12</v>
      </c>
      <c r="C24" s="11">
        <v>71471</v>
      </c>
      <c r="D24" t="s">
        <v>12</v>
      </c>
      <c r="E24" t="s">
        <v>12</v>
      </c>
      <c r="F24">
        <v>1</v>
      </c>
      <c r="G24" s="6">
        <v>3</v>
      </c>
      <c r="H24" s="6">
        <f t="shared" si="1"/>
        <v>3</v>
      </c>
      <c r="I24" t="s">
        <v>14</v>
      </c>
    </row>
    <row r="25" spans="1:9">
      <c r="A25" t="s">
        <v>1674</v>
      </c>
      <c r="B25" t="s">
        <v>1676</v>
      </c>
      <c r="C25" s="11">
        <v>85524</v>
      </c>
      <c r="D25" t="s">
        <v>12</v>
      </c>
      <c r="E25" t="s">
        <v>12</v>
      </c>
      <c r="F25">
        <v>1</v>
      </c>
      <c r="G25" s="6">
        <v>5</v>
      </c>
      <c r="H25" s="6">
        <f t="shared" si="1"/>
        <v>5</v>
      </c>
      <c r="I25" t="s">
        <v>14</v>
      </c>
    </row>
    <row r="26" spans="1:9">
      <c r="A26" t="s">
        <v>1674</v>
      </c>
      <c r="B26" t="s">
        <v>12</v>
      </c>
      <c r="C26" s="11">
        <v>14736</v>
      </c>
      <c r="D26" t="s">
        <v>12</v>
      </c>
      <c r="E26" t="s">
        <v>12</v>
      </c>
      <c r="F26">
        <v>1</v>
      </c>
      <c r="G26" s="6">
        <v>1.5</v>
      </c>
      <c r="H26" s="6">
        <f t="shared" si="1"/>
        <v>1.5</v>
      </c>
      <c r="I26" t="s">
        <v>14</v>
      </c>
    </row>
    <row r="27" spans="1:9">
      <c r="A27" t="s">
        <v>1674</v>
      </c>
      <c r="B27" t="s">
        <v>12</v>
      </c>
      <c r="C27" s="11">
        <v>10116</v>
      </c>
      <c r="D27" t="s">
        <v>12</v>
      </c>
      <c r="E27" t="s">
        <v>12</v>
      </c>
      <c r="F27">
        <v>1</v>
      </c>
      <c r="G27" s="6">
        <v>3</v>
      </c>
      <c r="H27" s="6">
        <f t="shared" si="1"/>
        <v>3</v>
      </c>
      <c r="I27" t="s">
        <v>14</v>
      </c>
    </row>
    <row r="28" spans="1:9">
      <c r="A28" t="s">
        <v>1674</v>
      </c>
      <c r="B28" t="s">
        <v>1677</v>
      </c>
      <c r="C28" s="11">
        <v>80722</v>
      </c>
      <c r="D28" t="s">
        <v>12</v>
      </c>
      <c r="E28" t="s">
        <v>12</v>
      </c>
      <c r="F28">
        <v>1</v>
      </c>
      <c r="G28" s="6">
        <v>5</v>
      </c>
      <c r="H28" s="6">
        <f t="shared" si="1"/>
        <v>5</v>
      </c>
      <c r="I28" t="s">
        <v>14</v>
      </c>
    </row>
    <row r="29" spans="1:9">
      <c r="A29" t="s">
        <v>1674</v>
      </c>
      <c r="B29" t="s">
        <v>1678</v>
      </c>
      <c r="C29" s="11">
        <v>96000</v>
      </c>
      <c r="D29" t="s">
        <v>12</v>
      </c>
      <c r="E29" t="s">
        <v>12</v>
      </c>
      <c r="F29">
        <v>2</v>
      </c>
      <c r="G29" s="6">
        <v>1</v>
      </c>
      <c r="H29" s="6">
        <f t="shared" si="1"/>
        <v>2</v>
      </c>
      <c r="I29" t="s">
        <v>14</v>
      </c>
    </row>
    <row r="30" spans="1:9">
      <c r="A30" t="s">
        <v>1674</v>
      </c>
      <c r="B30" t="s">
        <v>23</v>
      </c>
      <c r="C30" s="11"/>
      <c r="D30" t="s">
        <v>12</v>
      </c>
      <c r="E30" t="s">
        <v>12</v>
      </c>
      <c r="F30" s="5">
        <v>0.05</v>
      </c>
      <c r="G30" s="6" t="s">
        <v>12</v>
      </c>
      <c r="H30" s="6">
        <v>5.13</v>
      </c>
      <c r="I30" t="s">
        <v>14</v>
      </c>
    </row>
    <row r="31" spans="1:9">
      <c r="A31" t="s">
        <v>1674</v>
      </c>
      <c r="B31" t="s">
        <v>19</v>
      </c>
      <c r="C31" s="11"/>
      <c r="D31" t="s">
        <v>12</v>
      </c>
      <c r="E31" t="s">
        <v>12</v>
      </c>
      <c r="F31" s="5">
        <v>0.06</v>
      </c>
      <c r="G31" s="6" t="s">
        <v>12</v>
      </c>
      <c r="H31" s="6">
        <v>6.15</v>
      </c>
      <c r="I31" t="s">
        <v>14</v>
      </c>
    </row>
    <row r="32" spans="1:9">
      <c r="H32" s="10">
        <f>SUM(H15:H31)</f>
        <v>113.78</v>
      </c>
      <c r="I32" s="28"/>
    </row>
    <row r="33" spans="8:9">
      <c r="H33" s="10"/>
      <c r="I33" s="28"/>
    </row>
    <row r="34" spans="8:9">
      <c r="H34" s="7">
        <f xml:space="preserve"> H4 + H13 + H32</f>
        <v>219.76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16" bestFit="1" customWidth="1"/>
    <col min="2" max="2" width="31" bestFit="1" customWidth="1"/>
    <col min="3" max="3" width="16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936</v>
      </c>
      <c r="B2" t="s">
        <v>1679</v>
      </c>
      <c r="C2" s="11">
        <v>65914104404</v>
      </c>
      <c r="D2" t="s">
        <v>1680</v>
      </c>
      <c r="E2" t="s">
        <v>1681</v>
      </c>
      <c r="F2">
        <v>1</v>
      </c>
      <c r="G2" s="6">
        <v>19.989999999999998</v>
      </c>
      <c r="H2" s="6">
        <f>G2*F2</f>
        <v>19.989999999999998</v>
      </c>
      <c r="I2" t="s">
        <v>14</v>
      </c>
    </row>
    <row r="3" spans="1:10">
      <c r="A3" t="s">
        <v>936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1</v>
      </c>
      <c r="I3" t="s">
        <v>14</v>
      </c>
    </row>
    <row r="4" spans="1:10">
      <c r="A4" t="s">
        <v>936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1.2</v>
      </c>
      <c r="I4" t="s">
        <v>14</v>
      </c>
    </row>
    <row r="5" spans="1:10">
      <c r="H5" s="10">
        <f>SUM(H2:H4)</f>
        <v>22.189999999999998</v>
      </c>
      <c r="I5" s="28"/>
    </row>
    <row r="6" spans="1:10">
      <c r="H6" s="10"/>
      <c r="I6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27"/>
  <sheetViews>
    <sheetView workbookViewId="0">
      <pane ySplit="1" topLeftCell="A2" activePane="bottomLeft" state="frozen"/>
      <selection pane="bottomLeft" activeCell="A5" sqref="A5:XFD12"/>
    </sheetView>
  </sheetViews>
  <sheetFormatPr defaultRowHeight="15"/>
  <cols>
    <col min="1" max="1" width="23.42578125" bestFit="1" customWidth="1"/>
    <col min="2" max="2" width="14.28515625" bestFit="1" customWidth="1"/>
    <col min="3" max="3" width="7.140625" bestFit="1" customWidth="1"/>
    <col min="4" max="4" width="23.42578125" bestFit="1" customWidth="1"/>
    <col min="5" max="5" width="8.7109375" bestFit="1" customWidth="1"/>
    <col min="6" max="6" width="5" bestFit="1" customWidth="1"/>
    <col min="7" max="7" width="7.5703125" style="6" bestFit="1" customWidth="1"/>
    <col min="8" max="8" width="6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1682</v>
      </c>
      <c r="B2" t="s">
        <v>1205</v>
      </c>
      <c r="C2" s="11">
        <v>16760</v>
      </c>
      <c r="D2" t="s">
        <v>1682</v>
      </c>
      <c r="E2" t="s">
        <v>1206</v>
      </c>
      <c r="F2">
        <v>1</v>
      </c>
      <c r="G2" s="6">
        <v>4.5</v>
      </c>
      <c r="H2" s="6">
        <f>G2*F2</f>
        <v>4.5</v>
      </c>
      <c r="I2" t="s">
        <v>14</v>
      </c>
    </row>
    <row r="3" spans="1:10">
      <c r="H3" s="10">
        <f xml:space="preserve"> H2</f>
        <v>4.5</v>
      </c>
      <c r="I3" s="28"/>
    </row>
    <row r="5" spans="1:10">
      <c r="A5" t="s">
        <v>1683</v>
      </c>
      <c r="B5" t="s">
        <v>1684</v>
      </c>
      <c r="C5" t="s">
        <v>12</v>
      </c>
      <c r="D5" t="s">
        <v>12</v>
      </c>
      <c r="E5" t="s">
        <v>12</v>
      </c>
      <c r="F5">
        <v>1</v>
      </c>
      <c r="G5" s="6">
        <v>3.69</v>
      </c>
      <c r="H5" s="6">
        <f>G5*F5</f>
        <v>3.69</v>
      </c>
      <c r="I5" t="s">
        <v>14</v>
      </c>
    </row>
    <row r="6" spans="1:10">
      <c r="A6" t="s">
        <v>1683</v>
      </c>
      <c r="B6" t="s">
        <v>811</v>
      </c>
      <c r="C6" t="s">
        <v>12</v>
      </c>
      <c r="D6" t="s">
        <v>12</v>
      </c>
      <c r="E6" t="s">
        <v>12</v>
      </c>
      <c r="F6">
        <v>1</v>
      </c>
      <c r="G6" s="6">
        <f xml:space="preserve"> 3.59 + 0.96 + 1.2</f>
        <v>5.75</v>
      </c>
      <c r="H6" s="6">
        <f>G6*F6</f>
        <v>5.75</v>
      </c>
      <c r="I6" t="s">
        <v>14</v>
      </c>
    </row>
    <row r="7" spans="1:10">
      <c r="A7" t="s">
        <v>1683</v>
      </c>
      <c r="B7" t="s">
        <v>1685</v>
      </c>
      <c r="C7" t="s">
        <v>12</v>
      </c>
      <c r="D7" t="s">
        <v>12</v>
      </c>
      <c r="E7" t="s">
        <v>285</v>
      </c>
      <c r="F7">
        <v>1</v>
      </c>
      <c r="G7" s="6">
        <f xml:space="preserve"> 2.49 + 0.25 + 0.5</f>
        <v>3.24</v>
      </c>
      <c r="H7" s="6">
        <f>G7*F7</f>
        <v>3.24</v>
      </c>
      <c r="I7" t="s">
        <v>14</v>
      </c>
    </row>
    <row r="8" spans="1:10">
      <c r="A8" t="s">
        <v>1683</v>
      </c>
      <c r="B8" t="s">
        <v>1686</v>
      </c>
      <c r="C8" t="s">
        <v>12</v>
      </c>
      <c r="D8" t="s">
        <v>1687</v>
      </c>
      <c r="E8" t="s">
        <v>12</v>
      </c>
      <c r="F8">
        <v>1</v>
      </c>
      <c r="G8" s="6">
        <f xml:space="preserve"> 4.49 + 0.48 + 0.6</f>
        <v>5.57</v>
      </c>
      <c r="H8" s="6">
        <f>G8*F8</f>
        <v>5.57</v>
      </c>
      <c r="I8" t="s">
        <v>14</v>
      </c>
    </row>
    <row r="9" spans="1:10">
      <c r="A9" t="s">
        <v>1683</v>
      </c>
      <c r="B9" t="s">
        <v>23</v>
      </c>
      <c r="C9" t="s">
        <v>12</v>
      </c>
      <c r="D9" t="s">
        <v>12</v>
      </c>
      <c r="E9" t="s">
        <v>12</v>
      </c>
      <c r="F9" s="5">
        <v>0.05</v>
      </c>
      <c r="G9" s="6" t="s">
        <v>12</v>
      </c>
      <c r="H9" s="6">
        <v>0.18</v>
      </c>
      <c r="I9" t="s">
        <v>14</v>
      </c>
    </row>
    <row r="10" spans="1:10">
      <c r="A10" t="s">
        <v>1683</v>
      </c>
      <c r="B10" t="s">
        <v>19</v>
      </c>
      <c r="C10" t="s">
        <v>12</v>
      </c>
      <c r="D10" t="s">
        <v>12</v>
      </c>
      <c r="E10" t="s">
        <v>12</v>
      </c>
      <c r="F10" s="5">
        <v>0.06</v>
      </c>
      <c r="G10" s="6" t="s">
        <v>12</v>
      </c>
      <c r="H10" s="6">
        <v>0.22</v>
      </c>
      <c r="I10" t="s">
        <v>14</v>
      </c>
    </row>
    <row r="11" spans="1:10">
      <c r="H11" s="10">
        <f>SUM(H5:H10)</f>
        <v>18.649999999999999</v>
      </c>
      <c r="I11" s="28"/>
    </row>
    <row r="12" spans="1:10">
      <c r="H12" s="10"/>
      <c r="I12" s="28"/>
    </row>
    <row r="13" spans="1:10">
      <c r="A13" t="s">
        <v>1688</v>
      </c>
      <c r="B13" t="s">
        <v>1689</v>
      </c>
      <c r="C13" s="11" t="s">
        <v>12</v>
      </c>
      <c r="D13" t="s">
        <v>1688</v>
      </c>
      <c r="E13" t="s">
        <v>12</v>
      </c>
      <c r="F13">
        <v>1</v>
      </c>
      <c r="G13" s="6">
        <v>4.49</v>
      </c>
      <c r="H13" s="6">
        <f>G13*F13</f>
        <v>4.49</v>
      </c>
      <c r="I13" t="s">
        <v>14</v>
      </c>
    </row>
    <row r="14" spans="1:10">
      <c r="A14" t="s">
        <v>1688</v>
      </c>
      <c r="B14" t="s">
        <v>23</v>
      </c>
      <c r="C14" s="11"/>
      <c r="D14" t="s">
        <v>12</v>
      </c>
      <c r="E14" t="s">
        <v>12</v>
      </c>
      <c r="F14" s="5">
        <v>0.05</v>
      </c>
      <c r="G14" s="6" t="s">
        <v>12</v>
      </c>
      <c r="H14" s="6">
        <v>0.22</v>
      </c>
      <c r="I14" t="s">
        <v>14</v>
      </c>
    </row>
    <row r="15" spans="1:10">
      <c r="A15" t="s">
        <v>1688</v>
      </c>
      <c r="B15" t="s">
        <v>19</v>
      </c>
      <c r="C15" s="11"/>
      <c r="D15" t="s">
        <v>12</v>
      </c>
      <c r="E15" t="s">
        <v>12</v>
      </c>
      <c r="F15" s="5">
        <v>0.06</v>
      </c>
      <c r="G15" s="6" t="s">
        <v>12</v>
      </c>
      <c r="H15" s="6">
        <v>0.27</v>
      </c>
      <c r="I15" t="s">
        <v>14</v>
      </c>
    </row>
    <row r="16" spans="1:10">
      <c r="H16" s="10">
        <f>SUM(H13:H15)</f>
        <v>4.9800000000000004</v>
      </c>
      <c r="I16" s="28"/>
    </row>
    <row r="17" spans="1:9">
      <c r="H17" s="10"/>
      <c r="I17" s="28"/>
    </row>
    <row r="18" spans="1:9">
      <c r="A18" t="s">
        <v>1688</v>
      </c>
      <c r="B18" t="s">
        <v>1690</v>
      </c>
      <c r="C18" s="11" t="s">
        <v>12</v>
      </c>
      <c r="D18" t="s">
        <v>1688</v>
      </c>
      <c r="E18" t="s">
        <v>12</v>
      </c>
      <c r="F18">
        <v>1</v>
      </c>
      <c r="G18" s="6">
        <v>3.19</v>
      </c>
      <c r="H18" s="6">
        <f>G18*F18</f>
        <v>3.19</v>
      </c>
      <c r="I18" t="s">
        <v>14</v>
      </c>
    </row>
    <row r="19" spans="1:9">
      <c r="A19" t="s">
        <v>1688</v>
      </c>
      <c r="B19" t="s">
        <v>23</v>
      </c>
      <c r="C19" s="11"/>
      <c r="D19" t="s">
        <v>12</v>
      </c>
      <c r="E19" t="s">
        <v>12</v>
      </c>
      <c r="F19" s="5">
        <v>0.05</v>
      </c>
      <c r="G19" s="6" t="s">
        <v>12</v>
      </c>
      <c r="H19" s="6">
        <v>0.16</v>
      </c>
      <c r="I19" t="s">
        <v>14</v>
      </c>
    </row>
    <row r="20" spans="1:9">
      <c r="A20" t="s">
        <v>1688</v>
      </c>
      <c r="B20" t="s">
        <v>19</v>
      </c>
      <c r="C20" s="11"/>
      <c r="D20" t="s">
        <v>12</v>
      </c>
      <c r="E20" t="s">
        <v>12</v>
      </c>
      <c r="F20" s="5">
        <v>0.06</v>
      </c>
      <c r="G20" s="6" t="s">
        <v>12</v>
      </c>
      <c r="H20" s="6">
        <v>0.19</v>
      </c>
      <c r="I20" t="s">
        <v>14</v>
      </c>
    </row>
    <row r="21" spans="1:9">
      <c r="H21" s="10">
        <f>SUM(H18:H20)</f>
        <v>3.54</v>
      </c>
      <c r="I21" s="28"/>
    </row>
    <row r="22" spans="1:9">
      <c r="H22" s="10"/>
      <c r="I22" s="28"/>
    </row>
    <row r="23" spans="1:9">
      <c r="H23" s="10"/>
      <c r="I23" s="28"/>
    </row>
    <row r="24" spans="1:9">
      <c r="A24" t="s">
        <v>1204</v>
      </c>
      <c r="B24" t="s">
        <v>1205</v>
      </c>
      <c r="C24" s="11">
        <v>114306</v>
      </c>
      <c r="D24" t="s">
        <v>1204</v>
      </c>
      <c r="E24" t="s">
        <v>1206</v>
      </c>
      <c r="F24">
        <v>1</v>
      </c>
      <c r="G24" s="6">
        <v>5</v>
      </c>
      <c r="H24" s="6">
        <f>G24*F24</f>
        <v>5</v>
      </c>
      <c r="I24" t="s">
        <v>14</v>
      </c>
    </row>
    <row r="25" spans="1:9">
      <c r="H25" s="10">
        <f xml:space="preserve"> H24</f>
        <v>5</v>
      </c>
      <c r="I25" s="28"/>
    </row>
    <row r="26" spans="1:9">
      <c r="H26" s="10"/>
      <c r="I26" s="28"/>
    </row>
    <row r="27" spans="1:9">
      <c r="H27" s="7">
        <f xml:space="preserve"> H3 + H11 + H16 + H21 + H25</f>
        <v>36.67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4"/>
  <sheetViews>
    <sheetView topLeftCell="B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4.7109375" bestFit="1" customWidth="1"/>
    <col min="2" max="2" width="32.140625" bestFit="1" customWidth="1"/>
    <col min="3" max="3" width="13.28515625" bestFit="1" customWidth="1"/>
    <col min="4" max="4" width="18" bestFit="1" customWidth="1"/>
    <col min="5" max="5" width="11.7109375" bestFit="1" customWidth="1"/>
    <col min="6" max="6" width="6.140625" bestFit="1" customWidth="1"/>
    <col min="7" max="7" width="6.710937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1252</v>
      </c>
      <c r="B2" t="s">
        <v>1181</v>
      </c>
      <c r="C2" s="11" t="s">
        <v>12</v>
      </c>
      <c r="D2" t="s">
        <v>1252</v>
      </c>
      <c r="E2" t="s">
        <v>1691</v>
      </c>
      <c r="F2">
        <v>31.547000000000001</v>
      </c>
      <c r="G2" s="6">
        <v>0.95099999999999996</v>
      </c>
      <c r="H2" s="6">
        <f>G2*F2</f>
        <v>30.001196999999998</v>
      </c>
      <c r="I2" t="s">
        <v>14</v>
      </c>
    </row>
    <row r="3" spans="1:10">
      <c r="H3" s="10">
        <f xml:space="preserve"> H2</f>
        <v>30.001196999999998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XFC51"/>
  <sheetViews>
    <sheetView workbookViewId="0">
      <pane ySplit="1" topLeftCell="A13" activePane="bottomLeft" state="frozen"/>
      <selection pane="bottomLeft" activeCell="C15" sqref="C15"/>
    </sheetView>
  </sheetViews>
  <sheetFormatPr defaultRowHeight="15"/>
  <cols>
    <col min="1" max="1" width="14.7109375" bestFit="1" customWidth="1"/>
    <col min="2" max="2" width="32.140625" bestFit="1" customWidth="1"/>
    <col min="3" max="3" width="13.28515625" bestFit="1" customWidth="1"/>
    <col min="4" max="4" width="16" bestFit="1" customWidth="1"/>
    <col min="5" max="5" width="11.7109375" bestFit="1" customWidth="1"/>
    <col min="6" max="6" width="6.140625" bestFit="1" customWidth="1"/>
    <col min="7" max="7" width="6.7109375" style="6" bestFit="1" customWidth="1"/>
    <col min="8" max="8" width="7.7109375" style="6" bestFit="1" customWidth="1"/>
    <col min="9" max="9" width="11.7109375" bestFit="1" customWidth="1"/>
    <col min="10" max="10" width="4.140625" bestFit="1" customWidth="1"/>
  </cols>
  <sheetData>
    <row r="1" spans="1:1023 1030:2047 2054:3071 3078:4095 4102:5119 5126:6143 6150:7167 7174:8191 8198:9215 9222:10239 10246:11263 11270:12287 12294:13311 13318:14335 14342:15359 15366:163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23 1030:2047 2054:3071 3078:4095 4102:5119 5126:6143 6150:7167 7174:8191 8198:9215 9222:10239 10246:11263 11270:12287 12294:13311 13318:14335 14342:15359 15366:16383">
      <c r="A2" t="s">
        <v>24</v>
      </c>
      <c r="B2" t="s">
        <v>210</v>
      </c>
      <c r="C2">
        <v>62847210042</v>
      </c>
      <c r="D2" t="s">
        <v>211</v>
      </c>
      <c r="E2" t="s">
        <v>425</v>
      </c>
      <c r="F2">
        <v>1</v>
      </c>
      <c r="G2" s="6">
        <v>4.82</v>
      </c>
      <c r="H2" s="6">
        <f t="shared" ref="H2:H22" si="0">G2*F2</f>
        <v>4.82</v>
      </c>
      <c r="I2" t="s">
        <v>14</v>
      </c>
    </row>
    <row r="3" spans="1:1023 1030:2047 2054:3071 3078:4095 4102:5119 5126:6143 6150:7167 7174:8191 8198:9215 9222:10239 10246:11263 11270:12287 12294:13311 13318:14335 14342:15359 15366:16383">
      <c r="A3" t="s">
        <v>24</v>
      </c>
      <c r="B3" t="s">
        <v>335</v>
      </c>
      <c r="C3" s="11">
        <v>628915409222</v>
      </c>
      <c r="D3" t="s">
        <v>261</v>
      </c>
      <c r="E3" t="s">
        <v>420</v>
      </c>
      <c r="F3">
        <v>1</v>
      </c>
      <c r="G3" s="6">
        <v>2.97</v>
      </c>
      <c r="H3" s="6">
        <f t="shared" si="0"/>
        <v>2.97</v>
      </c>
      <c r="I3" t="s">
        <v>14</v>
      </c>
    </row>
    <row r="4" spans="1:1023 1030:2047 2054:3071 3078:4095 4102:5119 5126:6143 6150:7167 7174:8191 8198:9215 9222:10239 10246:11263 11270:12287 12294:13311 13318:14335 14342:15359 15366:16383">
      <c r="A4" t="s">
        <v>24</v>
      </c>
      <c r="B4" t="s">
        <v>268</v>
      </c>
      <c r="C4" s="11">
        <v>4011</v>
      </c>
      <c r="D4" t="s">
        <v>269</v>
      </c>
      <c r="E4" t="s">
        <v>1692</v>
      </c>
      <c r="F4">
        <v>1.7050000000000001</v>
      </c>
      <c r="G4" s="6">
        <v>1.7</v>
      </c>
      <c r="H4" s="6">
        <f t="shared" si="0"/>
        <v>2.8984999999999999</v>
      </c>
      <c r="I4" t="s">
        <v>14</v>
      </c>
    </row>
    <row r="5" spans="1:1023 1030:2047 2054:3071 3078:4095 4102:5119 5126:6143 6150:7167 7174:8191 8198:9215 9222:10239 10246:11263 11270:12287 12294:13311 13318:14335 14342:15359 15366:16383">
      <c r="A5" t="s">
        <v>24</v>
      </c>
      <c r="B5" t="s">
        <v>398</v>
      </c>
      <c r="C5" s="11">
        <v>628915224276</v>
      </c>
      <c r="D5" t="s">
        <v>128</v>
      </c>
      <c r="E5" t="s">
        <v>499</v>
      </c>
      <c r="F5">
        <v>1</v>
      </c>
      <c r="G5" s="6">
        <v>5</v>
      </c>
      <c r="H5" s="6">
        <f t="shared" si="0"/>
        <v>5</v>
      </c>
      <c r="I5" t="s">
        <v>14</v>
      </c>
    </row>
    <row r="6" spans="1:1023 1030:2047 2054:3071 3078:4095 4102:5119 5126:6143 6150:7167 7174:8191 8198:9215 9222:10239 10246:11263 11270:12287 12294:13311 13318:14335 14342:15359 15366:16383">
      <c r="A6" t="s">
        <v>24</v>
      </c>
      <c r="B6" t="s">
        <v>279</v>
      </c>
      <c r="C6" s="11">
        <v>628915165005</v>
      </c>
      <c r="D6" t="s">
        <v>128</v>
      </c>
      <c r="E6" t="s">
        <v>288</v>
      </c>
      <c r="F6">
        <v>1</v>
      </c>
      <c r="G6" s="6">
        <v>3.97</v>
      </c>
      <c r="H6" s="6">
        <f t="shared" si="0"/>
        <v>3.97</v>
      </c>
      <c r="I6" t="s">
        <v>14</v>
      </c>
    </row>
    <row r="7" spans="1:1023 1030:2047 2054:3071 3078:4095 4102:5119 5126:6143 6150:7167 7174:8191 8198:9215 9222:10239 10246:11263 11270:12287 12294:13311 13318:14335 14342:15359 15366:16383">
      <c r="A7" t="s">
        <v>24</v>
      </c>
      <c r="B7" t="s">
        <v>142</v>
      </c>
      <c r="C7" s="11">
        <v>4799</v>
      </c>
      <c r="D7" t="s">
        <v>830</v>
      </c>
      <c r="E7" t="s">
        <v>1693</v>
      </c>
      <c r="F7">
        <v>1.73</v>
      </c>
      <c r="G7" s="6">
        <v>3.68</v>
      </c>
      <c r="H7" s="6">
        <f t="shared" si="0"/>
        <v>6.3664000000000005</v>
      </c>
      <c r="I7" t="s">
        <v>14</v>
      </c>
    </row>
    <row r="8" spans="1:1023 1030:2047 2054:3071 3078:4095 4102:5119 5126:6143 6150:7167 7174:8191 8198:9215 9222:10239 10246:11263 11270:12287 12294:13311 13318:14335 14342:15359 15366:16383">
      <c r="A8" t="s">
        <v>24</v>
      </c>
      <c r="B8" t="s">
        <v>446</v>
      </c>
      <c r="C8" s="11">
        <v>888048000028</v>
      </c>
      <c r="D8" t="s">
        <v>1290</v>
      </c>
      <c r="E8" t="s">
        <v>554</v>
      </c>
      <c r="F8">
        <v>1</v>
      </c>
      <c r="G8" s="6">
        <v>3.97</v>
      </c>
      <c r="H8" s="6">
        <f t="shared" si="0"/>
        <v>3.97</v>
      </c>
      <c r="I8" t="s">
        <v>14</v>
      </c>
    </row>
    <row r="9" spans="1:1023 1030:2047 2054:3071 3078:4095 4102:5119 5126:6143 6150:7167 7174:8191 8198:9215 9222:10239 10246:11263 11270:12287 12294:13311 13318:14335 14342:15359 15366:16383">
      <c r="A9" t="s">
        <v>24</v>
      </c>
      <c r="B9" t="s">
        <v>331</v>
      </c>
      <c r="C9" s="11">
        <v>4383</v>
      </c>
      <c r="D9" t="s">
        <v>1694</v>
      </c>
      <c r="E9" t="s">
        <v>1695</v>
      </c>
      <c r="F9">
        <v>1.21</v>
      </c>
      <c r="G9" s="6">
        <v>3.9</v>
      </c>
      <c r="H9" s="6">
        <f t="shared" si="0"/>
        <v>4.7189999999999994</v>
      </c>
      <c r="I9" t="s">
        <v>14</v>
      </c>
    </row>
    <row r="10" spans="1:1023 1030:2047 2054:3071 3078:4095 4102:5119 5126:6143 6150:7167 7174:8191 8198:9215 9222:10239 10246:11263 11270:12287 12294:13311 13318:14335 14342:15359 15366:16383">
      <c r="A10" t="s">
        <v>24</v>
      </c>
      <c r="B10" t="s">
        <v>1696</v>
      </c>
      <c r="C10" s="11">
        <v>65684004713</v>
      </c>
      <c r="D10" t="s">
        <v>1697</v>
      </c>
      <c r="E10" t="s">
        <v>1375</v>
      </c>
      <c r="F10">
        <v>1</v>
      </c>
      <c r="G10" s="6">
        <v>3.94</v>
      </c>
      <c r="H10" s="6">
        <f t="shared" si="0"/>
        <v>3.94</v>
      </c>
      <c r="I10" t="s">
        <v>14</v>
      </c>
    </row>
    <row r="11" spans="1:1023 1030:2047 2054:3071 3078:4095 4102:5119 5126:6143 6150:7167 7174:8191 8198:9215 9222:10239 10246:11263 11270:12287 12294:13311 13318:14335 14342:15359 15366:16383">
      <c r="A11" t="s">
        <v>24</v>
      </c>
      <c r="B11" t="s">
        <v>276</v>
      </c>
      <c r="C11" s="11">
        <v>4173</v>
      </c>
      <c r="D11" t="s">
        <v>1465</v>
      </c>
      <c r="E11" t="s">
        <v>1698</v>
      </c>
      <c r="F11">
        <v>1.01</v>
      </c>
      <c r="G11" s="6">
        <v>4.34</v>
      </c>
      <c r="H11" s="6">
        <f t="shared" si="0"/>
        <v>4.3834</v>
      </c>
      <c r="I11" t="s">
        <v>14</v>
      </c>
    </row>
    <row r="12" spans="1:1023 1030:2047 2054:3071 3078:4095 4102:5119 5126:6143 6150:7167 7174:8191 8198:9215 9222:10239 10246:11263 11270:12287 12294:13311 13318:14335 14342:15359 15366:16383">
      <c r="A12" t="s">
        <v>24</v>
      </c>
      <c r="B12" t="s">
        <v>494</v>
      </c>
      <c r="C12" s="11">
        <v>33383671017</v>
      </c>
      <c r="D12" t="s">
        <v>830</v>
      </c>
      <c r="E12" t="s">
        <v>354</v>
      </c>
      <c r="F12">
        <v>1</v>
      </c>
      <c r="G12">
        <v>1.97</v>
      </c>
      <c r="H12" s="6">
        <f t="shared" si="0"/>
        <v>1.97</v>
      </c>
      <c r="I12" t="s">
        <v>14</v>
      </c>
    </row>
    <row r="13" spans="1:1023 1030:2047 2054:3071 3078:4095 4102:5119 5126:6143 6150:7167 7174:8191 8198:9215 9222:10239 10246:11263 11270:12287 12294:13311 13318:14335 14342:15359 15366:16383">
      <c r="A13" t="s">
        <v>24</v>
      </c>
      <c r="B13" t="s">
        <v>1515</v>
      </c>
      <c r="C13" s="11">
        <v>628915013498</v>
      </c>
      <c r="D13" t="s">
        <v>128</v>
      </c>
      <c r="E13" t="s">
        <v>328</v>
      </c>
      <c r="F13">
        <v>1</v>
      </c>
      <c r="G13" s="6">
        <v>4.6399999999999997</v>
      </c>
      <c r="H13" s="6">
        <f t="shared" si="0"/>
        <v>4.6399999999999997</v>
      </c>
      <c r="I13" t="s">
        <v>14</v>
      </c>
    </row>
    <row r="14" spans="1:1023 1030:2047 2054:3071 3078:4095 4102:5119 5126:6143 6150:7167 7174:8191 8198:9215 9222:10239 10246:11263 11270:12287 12294:13311 13318:14335 14342:15359 15366:16383">
      <c r="A14" t="s">
        <v>24</v>
      </c>
      <c r="B14" t="s">
        <v>291</v>
      </c>
      <c r="C14">
        <v>68100896060</v>
      </c>
      <c r="D14" t="s">
        <v>88</v>
      </c>
      <c r="E14" t="s">
        <v>292</v>
      </c>
      <c r="F14">
        <v>1</v>
      </c>
      <c r="G14">
        <v>5.97</v>
      </c>
      <c r="H14" s="6">
        <f t="shared" si="0"/>
        <v>5.97</v>
      </c>
      <c r="I14" t="s">
        <v>14</v>
      </c>
    </row>
    <row r="15" spans="1:1023 1030:2047 2054:3071 3078:4095 4102:5119 5126:6143 6150:7167 7174:8191 8198:9215 9222:10239 10246:11263 11270:12287 12294:13311 13318:14335 14342:15359 15366:16383">
      <c r="A15" t="s">
        <v>24</v>
      </c>
      <c r="B15" t="s">
        <v>168</v>
      </c>
      <c r="C15" s="11">
        <v>681131862837</v>
      </c>
      <c r="D15" t="s">
        <v>128</v>
      </c>
      <c r="E15" t="s">
        <v>554</v>
      </c>
      <c r="F15">
        <v>1</v>
      </c>
      <c r="G15" s="6">
        <v>3.87</v>
      </c>
      <c r="H15" s="6">
        <f t="shared" si="0"/>
        <v>3.87</v>
      </c>
      <c r="I15" t="s">
        <v>14</v>
      </c>
      <c r="N15" s="6"/>
      <c r="O15" s="6"/>
      <c r="V15" s="6"/>
      <c r="W15" s="6"/>
      <c r="AD15" s="6"/>
      <c r="AE15" s="6"/>
      <c r="AL15" s="6"/>
      <c r="AM15" s="6"/>
      <c r="AT15" s="6"/>
      <c r="AU15" s="6"/>
      <c r="BB15" s="6"/>
      <c r="BC15" s="6"/>
      <c r="BJ15" s="6"/>
      <c r="BK15" s="6"/>
      <c r="BR15" s="6"/>
      <c r="BS15" s="6"/>
      <c r="BZ15" s="6"/>
      <c r="CA15" s="6"/>
      <c r="CH15" s="6"/>
      <c r="CI15" s="6"/>
      <c r="CP15" s="6"/>
      <c r="CQ15" s="6"/>
      <c r="CX15" s="6"/>
      <c r="CY15" s="6"/>
      <c r="DF15" s="6"/>
      <c r="DG15" s="6"/>
      <c r="DN15" s="6"/>
      <c r="DO15" s="6"/>
      <c r="DV15" s="6"/>
      <c r="DW15" s="6"/>
      <c r="ED15" s="6"/>
      <c r="EE15" s="6"/>
      <c r="EL15" s="6"/>
      <c r="EM15" s="6"/>
      <c r="ET15" s="6"/>
      <c r="EU15" s="6"/>
      <c r="FB15" s="6"/>
      <c r="FC15" s="6"/>
      <c r="FJ15" s="6"/>
      <c r="FK15" s="6"/>
      <c r="FR15" s="6"/>
      <c r="FS15" s="6"/>
      <c r="FZ15" s="6"/>
      <c r="GA15" s="6"/>
      <c r="GH15" s="6"/>
      <c r="GI15" s="6"/>
      <c r="GP15" s="6"/>
      <c r="GQ15" s="6"/>
      <c r="GX15" s="6"/>
      <c r="GY15" s="6"/>
      <c r="HF15" s="6"/>
      <c r="HG15" s="6"/>
      <c r="HN15" s="6"/>
      <c r="HO15" s="6"/>
      <c r="HV15" s="6"/>
      <c r="HW15" s="6"/>
      <c r="ID15" s="6"/>
      <c r="IE15" s="6"/>
      <c r="IL15" s="6"/>
      <c r="IM15" s="6"/>
      <c r="IT15" s="6"/>
      <c r="IU15" s="6"/>
      <c r="JB15" s="6"/>
      <c r="JC15" s="6"/>
      <c r="JJ15" s="6"/>
      <c r="JK15" s="6"/>
      <c r="JR15" s="6"/>
      <c r="JS15" s="6"/>
      <c r="JZ15" s="6"/>
      <c r="KA15" s="6"/>
      <c r="KH15" s="6"/>
      <c r="KI15" s="6"/>
      <c r="KP15" s="6"/>
      <c r="KQ15" s="6"/>
      <c r="KX15" s="6"/>
      <c r="KY15" s="6"/>
      <c r="LF15" s="6"/>
      <c r="LG15" s="6"/>
      <c r="LN15" s="6"/>
      <c r="LO15" s="6"/>
      <c r="LV15" s="6"/>
      <c r="LW15" s="6"/>
      <c r="MD15" s="6"/>
      <c r="ME15" s="6"/>
      <c r="ML15" s="6"/>
      <c r="MM15" s="6"/>
      <c r="MT15" s="6"/>
      <c r="MU15" s="6"/>
      <c r="NB15" s="6"/>
      <c r="NC15" s="6"/>
      <c r="NJ15" s="6"/>
      <c r="NK15" s="6"/>
      <c r="NR15" s="6"/>
      <c r="NS15" s="6"/>
      <c r="NZ15" s="6"/>
      <c r="OA15" s="6"/>
      <c r="OH15" s="6"/>
      <c r="OI15" s="6"/>
      <c r="OP15" s="6"/>
      <c r="OQ15" s="6"/>
      <c r="OX15" s="6"/>
      <c r="OY15" s="6"/>
      <c r="PF15" s="6"/>
      <c r="PG15" s="6"/>
      <c r="PN15" s="6"/>
      <c r="PO15" s="6"/>
      <c r="PV15" s="6"/>
      <c r="PW15" s="6"/>
      <c r="QD15" s="6"/>
      <c r="QE15" s="6"/>
      <c r="QL15" s="6"/>
      <c r="QM15" s="6"/>
      <c r="QT15" s="6"/>
      <c r="QU15" s="6"/>
      <c r="RB15" s="6"/>
      <c r="RC15" s="6"/>
      <c r="RJ15" s="6"/>
      <c r="RK15" s="6"/>
      <c r="RR15" s="6"/>
      <c r="RS15" s="6"/>
      <c r="RZ15" s="6"/>
      <c r="SA15" s="6"/>
      <c r="SH15" s="6"/>
      <c r="SI15" s="6"/>
      <c r="SP15" s="6"/>
      <c r="SQ15" s="6"/>
      <c r="SX15" s="6"/>
      <c r="SY15" s="6"/>
      <c r="TF15" s="6"/>
      <c r="TG15" s="6"/>
      <c r="TN15" s="6"/>
      <c r="TO15" s="6"/>
      <c r="TV15" s="6"/>
      <c r="TW15" s="6"/>
      <c r="UD15" s="6"/>
      <c r="UE15" s="6"/>
      <c r="UL15" s="6"/>
      <c r="UM15" s="6"/>
      <c r="UT15" s="6"/>
      <c r="UU15" s="6"/>
      <c r="VB15" s="6"/>
      <c r="VC15" s="6"/>
      <c r="VJ15" s="6"/>
      <c r="VK15" s="6"/>
      <c r="VR15" s="6"/>
      <c r="VS15" s="6"/>
      <c r="VZ15" s="6"/>
      <c r="WA15" s="6"/>
      <c r="WH15" s="6"/>
      <c r="WI15" s="6"/>
      <c r="WP15" s="6"/>
      <c r="WQ15" s="6"/>
      <c r="WX15" s="6"/>
      <c r="WY15" s="6"/>
      <c r="XF15" s="6"/>
      <c r="XG15" s="6"/>
      <c r="XN15" s="6"/>
      <c r="XO15" s="6"/>
      <c r="XV15" s="6"/>
      <c r="XW15" s="6"/>
      <c r="YD15" s="6"/>
      <c r="YE15" s="6"/>
      <c r="YL15" s="6"/>
      <c r="YM15" s="6"/>
      <c r="YT15" s="6"/>
      <c r="YU15" s="6"/>
      <c r="ZB15" s="6"/>
      <c r="ZC15" s="6"/>
      <c r="ZJ15" s="6"/>
      <c r="ZK15" s="6"/>
      <c r="ZR15" s="6"/>
      <c r="ZS15" s="6"/>
      <c r="ZZ15" s="6"/>
      <c r="AAA15" s="6"/>
      <c r="AAH15" s="6"/>
      <c r="AAI15" s="6"/>
      <c r="AAP15" s="6"/>
      <c r="AAQ15" s="6"/>
      <c r="AAX15" s="6"/>
      <c r="AAY15" s="6"/>
      <c r="ABF15" s="6"/>
      <c r="ABG15" s="6"/>
      <c r="ABN15" s="6"/>
      <c r="ABO15" s="6"/>
      <c r="ABV15" s="6"/>
      <c r="ABW15" s="6"/>
      <c r="ACD15" s="6"/>
      <c r="ACE15" s="6"/>
      <c r="ACL15" s="6"/>
      <c r="ACM15" s="6"/>
      <c r="ACT15" s="6"/>
      <c r="ACU15" s="6"/>
      <c r="ADB15" s="6"/>
      <c r="ADC15" s="6"/>
      <c r="ADJ15" s="6"/>
      <c r="ADK15" s="6"/>
      <c r="ADR15" s="6"/>
      <c r="ADS15" s="6"/>
      <c r="ADZ15" s="6"/>
      <c r="AEA15" s="6"/>
      <c r="AEH15" s="6"/>
      <c r="AEI15" s="6"/>
      <c r="AEP15" s="6"/>
      <c r="AEQ15" s="6"/>
      <c r="AEX15" s="6"/>
      <c r="AEY15" s="6"/>
      <c r="AFF15" s="6"/>
      <c r="AFG15" s="6"/>
      <c r="AFN15" s="6"/>
      <c r="AFO15" s="6"/>
      <c r="AFV15" s="6"/>
      <c r="AFW15" s="6"/>
      <c r="AGD15" s="6"/>
      <c r="AGE15" s="6"/>
      <c r="AGL15" s="6"/>
      <c r="AGM15" s="6"/>
      <c r="AGT15" s="6"/>
      <c r="AGU15" s="6"/>
      <c r="AHB15" s="6"/>
      <c r="AHC15" s="6"/>
      <c r="AHJ15" s="6"/>
      <c r="AHK15" s="6"/>
      <c r="AHR15" s="6"/>
      <c r="AHS15" s="6"/>
      <c r="AHZ15" s="6"/>
      <c r="AIA15" s="6"/>
      <c r="AIH15" s="6"/>
      <c r="AII15" s="6"/>
      <c r="AIP15" s="6"/>
      <c r="AIQ15" s="6"/>
      <c r="AIX15" s="6"/>
      <c r="AIY15" s="6"/>
      <c r="AJF15" s="6"/>
      <c r="AJG15" s="6"/>
      <c r="AJN15" s="6"/>
      <c r="AJO15" s="6"/>
      <c r="AJV15" s="6"/>
      <c r="AJW15" s="6"/>
      <c r="AKD15" s="6"/>
      <c r="AKE15" s="6"/>
      <c r="AKL15" s="6"/>
      <c r="AKM15" s="6"/>
      <c r="AKT15" s="6"/>
      <c r="AKU15" s="6"/>
      <c r="ALB15" s="6"/>
      <c r="ALC15" s="6"/>
      <c r="ALJ15" s="6"/>
      <c r="ALK15" s="6"/>
      <c r="ALR15" s="6"/>
      <c r="ALS15" s="6"/>
      <c r="ALZ15" s="6"/>
      <c r="AMA15" s="6"/>
      <c r="AMH15" s="6"/>
      <c r="AMI15" s="6"/>
      <c r="AMP15" s="6"/>
      <c r="AMQ15" s="6"/>
      <c r="AMX15" s="6"/>
      <c r="AMY15" s="6"/>
      <c r="ANF15" s="6"/>
      <c r="ANG15" s="6"/>
      <c r="ANN15" s="6"/>
      <c r="ANO15" s="6"/>
      <c r="ANV15" s="6"/>
      <c r="ANW15" s="6"/>
      <c r="AOD15" s="6"/>
      <c r="AOE15" s="6"/>
      <c r="AOL15" s="6"/>
      <c r="AOM15" s="6"/>
      <c r="AOT15" s="6"/>
      <c r="AOU15" s="6"/>
      <c r="APB15" s="6"/>
      <c r="APC15" s="6"/>
      <c r="APJ15" s="6"/>
      <c r="APK15" s="6"/>
      <c r="APR15" s="6"/>
      <c r="APS15" s="6"/>
      <c r="APZ15" s="6"/>
      <c r="AQA15" s="6"/>
      <c r="AQH15" s="6"/>
      <c r="AQI15" s="6"/>
      <c r="AQP15" s="6"/>
      <c r="AQQ15" s="6"/>
      <c r="AQX15" s="6"/>
      <c r="AQY15" s="6"/>
      <c r="ARF15" s="6"/>
      <c r="ARG15" s="6"/>
      <c r="ARN15" s="6"/>
      <c r="ARO15" s="6"/>
      <c r="ARV15" s="6"/>
      <c r="ARW15" s="6"/>
      <c r="ASD15" s="6"/>
      <c r="ASE15" s="6"/>
      <c r="ASL15" s="6"/>
      <c r="ASM15" s="6"/>
      <c r="AST15" s="6"/>
      <c r="ASU15" s="6"/>
      <c r="ATB15" s="6"/>
      <c r="ATC15" s="6"/>
      <c r="ATJ15" s="6"/>
      <c r="ATK15" s="6"/>
      <c r="ATR15" s="6"/>
      <c r="ATS15" s="6"/>
      <c r="ATZ15" s="6"/>
      <c r="AUA15" s="6"/>
      <c r="AUH15" s="6"/>
      <c r="AUI15" s="6"/>
      <c r="AUP15" s="6"/>
      <c r="AUQ15" s="6"/>
      <c r="AUX15" s="6"/>
      <c r="AUY15" s="6"/>
      <c r="AVF15" s="6"/>
      <c r="AVG15" s="6"/>
      <c r="AVN15" s="6"/>
      <c r="AVO15" s="6"/>
      <c r="AVV15" s="6"/>
      <c r="AVW15" s="6"/>
      <c r="AWD15" s="6"/>
      <c r="AWE15" s="6"/>
      <c r="AWL15" s="6"/>
      <c r="AWM15" s="6"/>
      <c r="AWT15" s="6"/>
      <c r="AWU15" s="6"/>
      <c r="AXB15" s="6"/>
      <c r="AXC15" s="6"/>
      <c r="AXJ15" s="6"/>
      <c r="AXK15" s="6"/>
      <c r="AXR15" s="6"/>
      <c r="AXS15" s="6"/>
      <c r="AXZ15" s="6"/>
      <c r="AYA15" s="6"/>
      <c r="AYH15" s="6"/>
      <c r="AYI15" s="6"/>
      <c r="AYP15" s="6"/>
      <c r="AYQ15" s="6"/>
      <c r="AYX15" s="6"/>
      <c r="AYY15" s="6"/>
      <c r="AZF15" s="6"/>
      <c r="AZG15" s="6"/>
      <c r="AZN15" s="6"/>
      <c r="AZO15" s="6"/>
      <c r="AZV15" s="6"/>
      <c r="AZW15" s="6"/>
      <c r="BAD15" s="6"/>
      <c r="BAE15" s="6"/>
      <c r="BAL15" s="6"/>
      <c r="BAM15" s="6"/>
      <c r="BAT15" s="6"/>
      <c r="BAU15" s="6"/>
      <c r="BBB15" s="6"/>
      <c r="BBC15" s="6"/>
      <c r="BBJ15" s="6"/>
      <c r="BBK15" s="6"/>
      <c r="BBR15" s="6"/>
      <c r="BBS15" s="6"/>
      <c r="BBZ15" s="6"/>
      <c r="BCA15" s="6"/>
      <c r="BCH15" s="6"/>
      <c r="BCI15" s="6"/>
      <c r="BCP15" s="6"/>
      <c r="BCQ15" s="6"/>
      <c r="BCX15" s="6"/>
      <c r="BCY15" s="6"/>
      <c r="BDF15" s="6"/>
      <c r="BDG15" s="6"/>
      <c r="BDN15" s="6"/>
      <c r="BDO15" s="6"/>
      <c r="BDV15" s="6"/>
      <c r="BDW15" s="6"/>
      <c r="BED15" s="6"/>
      <c r="BEE15" s="6"/>
      <c r="BEL15" s="6"/>
      <c r="BEM15" s="6"/>
      <c r="BET15" s="6"/>
      <c r="BEU15" s="6"/>
      <c r="BFB15" s="6"/>
      <c r="BFC15" s="6"/>
      <c r="BFJ15" s="6"/>
      <c r="BFK15" s="6"/>
      <c r="BFR15" s="6"/>
      <c r="BFS15" s="6"/>
      <c r="BFZ15" s="6"/>
      <c r="BGA15" s="6"/>
      <c r="BGH15" s="6"/>
      <c r="BGI15" s="6"/>
      <c r="BGP15" s="6"/>
      <c r="BGQ15" s="6"/>
      <c r="BGX15" s="6"/>
      <c r="BGY15" s="6"/>
      <c r="BHF15" s="6"/>
      <c r="BHG15" s="6"/>
      <c r="BHN15" s="6"/>
      <c r="BHO15" s="6"/>
      <c r="BHV15" s="6"/>
      <c r="BHW15" s="6"/>
      <c r="BID15" s="6"/>
      <c r="BIE15" s="6"/>
      <c r="BIL15" s="6"/>
      <c r="BIM15" s="6"/>
      <c r="BIT15" s="6"/>
      <c r="BIU15" s="6"/>
      <c r="BJB15" s="6"/>
      <c r="BJC15" s="6"/>
      <c r="BJJ15" s="6"/>
      <c r="BJK15" s="6"/>
      <c r="BJR15" s="6"/>
      <c r="BJS15" s="6"/>
      <c r="BJZ15" s="6"/>
      <c r="BKA15" s="6"/>
      <c r="BKH15" s="6"/>
      <c r="BKI15" s="6"/>
      <c r="BKP15" s="6"/>
      <c r="BKQ15" s="6"/>
      <c r="BKX15" s="6"/>
      <c r="BKY15" s="6"/>
      <c r="BLF15" s="6"/>
      <c r="BLG15" s="6"/>
      <c r="BLN15" s="6"/>
      <c r="BLO15" s="6"/>
      <c r="BLV15" s="6"/>
      <c r="BLW15" s="6"/>
      <c r="BMD15" s="6"/>
      <c r="BME15" s="6"/>
      <c r="BML15" s="6"/>
      <c r="BMM15" s="6"/>
      <c r="BMT15" s="6"/>
      <c r="BMU15" s="6"/>
      <c r="BNB15" s="6"/>
      <c r="BNC15" s="6"/>
      <c r="BNJ15" s="6"/>
      <c r="BNK15" s="6"/>
      <c r="BNR15" s="6"/>
      <c r="BNS15" s="6"/>
      <c r="BNZ15" s="6"/>
      <c r="BOA15" s="6"/>
      <c r="BOH15" s="6"/>
      <c r="BOI15" s="6"/>
      <c r="BOP15" s="6"/>
      <c r="BOQ15" s="6"/>
      <c r="BOX15" s="6"/>
      <c r="BOY15" s="6"/>
      <c r="BPF15" s="6"/>
      <c r="BPG15" s="6"/>
      <c r="BPN15" s="6"/>
      <c r="BPO15" s="6"/>
      <c r="BPV15" s="6"/>
      <c r="BPW15" s="6"/>
      <c r="BQD15" s="6"/>
      <c r="BQE15" s="6"/>
      <c r="BQL15" s="6"/>
      <c r="BQM15" s="6"/>
      <c r="BQT15" s="6"/>
      <c r="BQU15" s="6"/>
      <c r="BRB15" s="6"/>
      <c r="BRC15" s="6"/>
      <c r="BRJ15" s="6"/>
      <c r="BRK15" s="6"/>
      <c r="BRR15" s="6"/>
      <c r="BRS15" s="6"/>
      <c r="BRZ15" s="6"/>
      <c r="BSA15" s="6"/>
      <c r="BSH15" s="6"/>
      <c r="BSI15" s="6"/>
      <c r="BSP15" s="6"/>
      <c r="BSQ15" s="6"/>
      <c r="BSX15" s="6"/>
      <c r="BSY15" s="6"/>
      <c r="BTF15" s="6"/>
      <c r="BTG15" s="6"/>
      <c r="BTN15" s="6"/>
      <c r="BTO15" s="6"/>
      <c r="BTV15" s="6"/>
      <c r="BTW15" s="6"/>
      <c r="BUD15" s="6"/>
      <c r="BUE15" s="6"/>
      <c r="BUL15" s="6"/>
      <c r="BUM15" s="6"/>
      <c r="BUT15" s="6"/>
      <c r="BUU15" s="6"/>
      <c r="BVB15" s="6"/>
      <c r="BVC15" s="6"/>
      <c r="BVJ15" s="6"/>
      <c r="BVK15" s="6"/>
      <c r="BVR15" s="6"/>
      <c r="BVS15" s="6"/>
      <c r="BVZ15" s="6"/>
      <c r="BWA15" s="6"/>
      <c r="BWH15" s="6"/>
      <c r="BWI15" s="6"/>
      <c r="BWP15" s="6"/>
      <c r="BWQ15" s="6"/>
      <c r="BWX15" s="6"/>
      <c r="BWY15" s="6"/>
      <c r="BXF15" s="6"/>
      <c r="BXG15" s="6"/>
      <c r="BXN15" s="6"/>
      <c r="BXO15" s="6"/>
      <c r="BXV15" s="6"/>
      <c r="BXW15" s="6"/>
      <c r="BYD15" s="6"/>
      <c r="BYE15" s="6"/>
      <c r="BYL15" s="6"/>
      <c r="BYM15" s="6"/>
      <c r="BYT15" s="6"/>
      <c r="BYU15" s="6"/>
      <c r="BZB15" s="6"/>
      <c r="BZC15" s="6"/>
      <c r="BZJ15" s="6"/>
      <c r="BZK15" s="6"/>
      <c r="BZR15" s="6"/>
      <c r="BZS15" s="6"/>
      <c r="BZZ15" s="6"/>
      <c r="CAA15" s="6"/>
      <c r="CAH15" s="6"/>
      <c r="CAI15" s="6"/>
      <c r="CAP15" s="6"/>
      <c r="CAQ15" s="6"/>
      <c r="CAX15" s="6"/>
      <c r="CAY15" s="6"/>
      <c r="CBF15" s="6"/>
      <c r="CBG15" s="6"/>
      <c r="CBN15" s="6"/>
      <c r="CBO15" s="6"/>
      <c r="CBV15" s="6"/>
      <c r="CBW15" s="6"/>
      <c r="CCD15" s="6"/>
      <c r="CCE15" s="6"/>
      <c r="CCL15" s="6"/>
      <c r="CCM15" s="6"/>
      <c r="CCT15" s="6"/>
      <c r="CCU15" s="6"/>
      <c r="CDB15" s="6"/>
      <c r="CDC15" s="6"/>
      <c r="CDJ15" s="6"/>
      <c r="CDK15" s="6"/>
      <c r="CDR15" s="6"/>
      <c r="CDS15" s="6"/>
      <c r="CDZ15" s="6"/>
      <c r="CEA15" s="6"/>
      <c r="CEH15" s="6"/>
      <c r="CEI15" s="6"/>
      <c r="CEP15" s="6"/>
      <c r="CEQ15" s="6"/>
      <c r="CEX15" s="6"/>
      <c r="CEY15" s="6"/>
      <c r="CFF15" s="6"/>
      <c r="CFG15" s="6"/>
      <c r="CFN15" s="6"/>
      <c r="CFO15" s="6"/>
      <c r="CFV15" s="6"/>
      <c r="CFW15" s="6"/>
      <c r="CGD15" s="6"/>
      <c r="CGE15" s="6"/>
      <c r="CGL15" s="6"/>
      <c r="CGM15" s="6"/>
      <c r="CGT15" s="6"/>
      <c r="CGU15" s="6"/>
      <c r="CHB15" s="6"/>
      <c r="CHC15" s="6"/>
      <c r="CHJ15" s="6"/>
      <c r="CHK15" s="6"/>
      <c r="CHR15" s="6"/>
      <c r="CHS15" s="6"/>
      <c r="CHZ15" s="6"/>
      <c r="CIA15" s="6"/>
      <c r="CIH15" s="6"/>
      <c r="CII15" s="6"/>
      <c r="CIP15" s="6"/>
      <c r="CIQ15" s="6"/>
      <c r="CIX15" s="6"/>
      <c r="CIY15" s="6"/>
      <c r="CJF15" s="6"/>
      <c r="CJG15" s="6"/>
      <c r="CJN15" s="6"/>
      <c r="CJO15" s="6"/>
      <c r="CJV15" s="6"/>
      <c r="CJW15" s="6"/>
      <c r="CKD15" s="6"/>
      <c r="CKE15" s="6"/>
      <c r="CKL15" s="6"/>
      <c r="CKM15" s="6"/>
      <c r="CKT15" s="6"/>
      <c r="CKU15" s="6"/>
      <c r="CLB15" s="6"/>
      <c r="CLC15" s="6"/>
      <c r="CLJ15" s="6"/>
      <c r="CLK15" s="6"/>
      <c r="CLR15" s="6"/>
      <c r="CLS15" s="6"/>
      <c r="CLZ15" s="6"/>
      <c r="CMA15" s="6"/>
      <c r="CMH15" s="6"/>
      <c r="CMI15" s="6"/>
      <c r="CMP15" s="6"/>
      <c r="CMQ15" s="6"/>
      <c r="CMX15" s="6"/>
      <c r="CMY15" s="6"/>
      <c r="CNF15" s="6"/>
      <c r="CNG15" s="6"/>
      <c r="CNN15" s="6"/>
      <c r="CNO15" s="6"/>
      <c r="CNV15" s="6"/>
      <c r="CNW15" s="6"/>
      <c r="COD15" s="6"/>
      <c r="COE15" s="6"/>
      <c r="COL15" s="6"/>
      <c r="COM15" s="6"/>
      <c r="COT15" s="6"/>
      <c r="COU15" s="6"/>
      <c r="CPB15" s="6"/>
      <c r="CPC15" s="6"/>
      <c r="CPJ15" s="6"/>
      <c r="CPK15" s="6"/>
      <c r="CPR15" s="6"/>
      <c r="CPS15" s="6"/>
      <c r="CPZ15" s="6"/>
      <c r="CQA15" s="6"/>
      <c r="CQH15" s="6"/>
      <c r="CQI15" s="6"/>
      <c r="CQP15" s="6"/>
      <c r="CQQ15" s="6"/>
      <c r="CQX15" s="6"/>
      <c r="CQY15" s="6"/>
      <c r="CRF15" s="6"/>
      <c r="CRG15" s="6"/>
      <c r="CRN15" s="6"/>
      <c r="CRO15" s="6"/>
      <c r="CRV15" s="6"/>
      <c r="CRW15" s="6"/>
      <c r="CSD15" s="6"/>
      <c r="CSE15" s="6"/>
      <c r="CSL15" s="6"/>
      <c r="CSM15" s="6"/>
      <c r="CST15" s="6"/>
      <c r="CSU15" s="6"/>
      <c r="CTB15" s="6"/>
      <c r="CTC15" s="6"/>
      <c r="CTJ15" s="6"/>
      <c r="CTK15" s="6"/>
      <c r="CTR15" s="6"/>
      <c r="CTS15" s="6"/>
      <c r="CTZ15" s="6"/>
      <c r="CUA15" s="6"/>
      <c r="CUH15" s="6"/>
      <c r="CUI15" s="6"/>
      <c r="CUP15" s="6"/>
      <c r="CUQ15" s="6"/>
      <c r="CUX15" s="6"/>
      <c r="CUY15" s="6"/>
      <c r="CVF15" s="6"/>
      <c r="CVG15" s="6"/>
      <c r="CVN15" s="6"/>
      <c r="CVO15" s="6"/>
      <c r="CVV15" s="6"/>
      <c r="CVW15" s="6"/>
      <c r="CWD15" s="6"/>
      <c r="CWE15" s="6"/>
      <c r="CWL15" s="6"/>
      <c r="CWM15" s="6"/>
      <c r="CWT15" s="6"/>
      <c r="CWU15" s="6"/>
      <c r="CXB15" s="6"/>
      <c r="CXC15" s="6"/>
      <c r="CXJ15" s="6"/>
      <c r="CXK15" s="6"/>
      <c r="CXR15" s="6"/>
      <c r="CXS15" s="6"/>
      <c r="CXZ15" s="6"/>
      <c r="CYA15" s="6"/>
      <c r="CYH15" s="6"/>
      <c r="CYI15" s="6"/>
      <c r="CYP15" s="6"/>
      <c r="CYQ15" s="6"/>
      <c r="CYX15" s="6"/>
      <c r="CYY15" s="6"/>
      <c r="CZF15" s="6"/>
      <c r="CZG15" s="6"/>
      <c r="CZN15" s="6"/>
      <c r="CZO15" s="6"/>
      <c r="CZV15" s="6"/>
      <c r="CZW15" s="6"/>
      <c r="DAD15" s="6"/>
      <c r="DAE15" s="6"/>
      <c r="DAL15" s="6"/>
      <c r="DAM15" s="6"/>
      <c r="DAT15" s="6"/>
      <c r="DAU15" s="6"/>
      <c r="DBB15" s="6"/>
      <c r="DBC15" s="6"/>
      <c r="DBJ15" s="6"/>
      <c r="DBK15" s="6"/>
      <c r="DBR15" s="6"/>
      <c r="DBS15" s="6"/>
      <c r="DBZ15" s="6"/>
      <c r="DCA15" s="6"/>
      <c r="DCH15" s="6"/>
      <c r="DCI15" s="6"/>
      <c r="DCP15" s="6"/>
      <c r="DCQ15" s="6"/>
      <c r="DCX15" s="6"/>
      <c r="DCY15" s="6"/>
      <c r="DDF15" s="6"/>
      <c r="DDG15" s="6"/>
      <c r="DDN15" s="6"/>
      <c r="DDO15" s="6"/>
      <c r="DDV15" s="6"/>
      <c r="DDW15" s="6"/>
      <c r="DED15" s="6"/>
      <c r="DEE15" s="6"/>
      <c r="DEL15" s="6"/>
      <c r="DEM15" s="6"/>
      <c r="DET15" s="6"/>
      <c r="DEU15" s="6"/>
      <c r="DFB15" s="6"/>
      <c r="DFC15" s="6"/>
      <c r="DFJ15" s="6"/>
      <c r="DFK15" s="6"/>
      <c r="DFR15" s="6"/>
      <c r="DFS15" s="6"/>
      <c r="DFZ15" s="6"/>
      <c r="DGA15" s="6"/>
      <c r="DGH15" s="6"/>
      <c r="DGI15" s="6"/>
      <c r="DGP15" s="6"/>
      <c r="DGQ15" s="6"/>
      <c r="DGX15" s="6"/>
      <c r="DGY15" s="6"/>
      <c r="DHF15" s="6"/>
      <c r="DHG15" s="6"/>
      <c r="DHN15" s="6"/>
      <c r="DHO15" s="6"/>
      <c r="DHV15" s="6"/>
      <c r="DHW15" s="6"/>
      <c r="DID15" s="6"/>
      <c r="DIE15" s="6"/>
      <c r="DIL15" s="6"/>
      <c r="DIM15" s="6"/>
      <c r="DIT15" s="6"/>
      <c r="DIU15" s="6"/>
      <c r="DJB15" s="6"/>
      <c r="DJC15" s="6"/>
      <c r="DJJ15" s="6"/>
      <c r="DJK15" s="6"/>
      <c r="DJR15" s="6"/>
      <c r="DJS15" s="6"/>
      <c r="DJZ15" s="6"/>
      <c r="DKA15" s="6"/>
      <c r="DKH15" s="6"/>
      <c r="DKI15" s="6"/>
      <c r="DKP15" s="6"/>
      <c r="DKQ15" s="6"/>
      <c r="DKX15" s="6"/>
      <c r="DKY15" s="6"/>
      <c r="DLF15" s="6"/>
      <c r="DLG15" s="6"/>
      <c r="DLN15" s="6"/>
      <c r="DLO15" s="6"/>
      <c r="DLV15" s="6"/>
      <c r="DLW15" s="6"/>
      <c r="DMD15" s="6"/>
      <c r="DME15" s="6"/>
      <c r="DML15" s="6"/>
      <c r="DMM15" s="6"/>
      <c r="DMT15" s="6"/>
      <c r="DMU15" s="6"/>
      <c r="DNB15" s="6"/>
      <c r="DNC15" s="6"/>
      <c r="DNJ15" s="6"/>
      <c r="DNK15" s="6"/>
      <c r="DNR15" s="6"/>
      <c r="DNS15" s="6"/>
      <c r="DNZ15" s="6"/>
      <c r="DOA15" s="6"/>
      <c r="DOH15" s="6"/>
      <c r="DOI15" s="6"/>
      <c r="DOP15" s="6"/>
      <c r="DOQ15" s="6"/>
      <c r="DOX15" s="6"/>
      <c r="DOY15" s="6"/>
      <c r="DPF15" s="6"/>
      <c r="DPG15" s="6"/>
      <c r="DPN15" s="6"/>
      <c r="DPO15" s="6"/>
      <c r="DPV15" s="6"/>
      <c r="DPW15" s="6"/>
      <c r="DQD15" s="6"/>
      <c r="DQE15" s="6"/>
      <c r="DQL15" s="6"/>
      <c r="DQM15" s="6"/>
      <c r="DQT15" s="6"/>
      <c r="DQU15" s="6"/>
      <c r="DRB15" s="6"/>
      <c r="DRC15" s="6"/>
      <c r="DRJ15" s="6"/>
      <c r="DRK15" s="6"/>
      <c r="DRR15" s="6"/>
      <c r="DRS15" s="6"/>
      <c r="DRZ15" s="6"/>
      <c r="DSA15" s="6"/>
      <c r="DSH15" s="6"/>
      <c r="DSI15" s="6"/>
      <c r="DSP15" s="6"/>
      <c r="DSQ15" s="6"/>
      <c r="DSX15" s="6"/>
      <c r="DSY15" s="6"/>
      <c r="DTF15" s="6"/>
      <c r="DTG15" s="6"/>
      <c r="DTN15" s="6"/>
      <c r="DTO15" s="6"/>
      <c r="DTV15" s="6"/>
      <c r="DTW15" s="6"/>
      <c r="DUD15" s="6"/>
      <c r="DUE15" s="6"/>
      <c r="DUL15" s="6"/>
      <c r="DUM15" s="6"/>
      <c r="DUT15" s="6"/>
      <c r="DUU15" s="6"/>
      <c r="DVB15" s="6"/>
      <c r="DVC15" s="6"/>
      <c r="DVJ15" s="6"/>
      <c r="DVK15" s="6"/>
      <c r="DVR15" s="6"/>
      <c r="DVS15" s="6"/>
      <c r="DVZ15" s="6"/>
      <c r="DWA15" s="6"/>
      <c r="DWH15" s="6"/>
      <c r="DWI15" s="6"/>
      <c r="DWP15" s="6"/>
      <c r="DWQ15" s="6"/>
      <c r="DWX15" s="6"/>
      <c r="DWY15" s="6"/>
      <c r="DXF15" s="6"/>
      <c r="DXG15" s="6"/>
      <c r="DXN15" s="6"/>
      <c r="DXO15" s="6"/>
      <c r="DXV15" s="6"/>
      <c r="DXW15" s="6"/>
      <c r="DYD15" s="6"/>
      <c r="DYE15" s="6"/>
      <c r="DYL15" s="6"/>
      <c r="DYM15" s="6"/>
      <c r="DYT15" s="6"/>
      <c r="DYU15" s="6"/>
      <c r="DZB15" s="6"/>
      <c r="DZC15" s="6"/>
      <c r="DZJ15" s="6"/>
      <c r="DZK15" s="6"/>
      <c r="DZR15" s="6"/>
      <c r="DZS15" s="6"/>
      <c r="DZZ15" s="6"/>
      <c r="EAA15" s="6"/>
      <c r="EAH15" s="6"/>
      <c r="EAI15" s="6"/>
      <c r="EAP15" s="6"/>
      <c r="EAQ15" s="6"/>
      <c r="EAX15" s="6"/>
      <c r="EAY15" s="6"/>
      <c r="EBF15" s="6"/>
      <c r="EBG15" s="6"/>
      <c r="EBN15" s="6"/>
      <c r="EBO15" s="6"/>
      <c r="EBV15" s="6"/>
      <c r="EBW15" s="6"/>
      <c r="ECD15" s="6"/>
      <c r="ECE15" s="6"/>
      <c r="ECL15" s="6"/>
      <c r="ECM15" s="6"/>
      <c r="ECT15" s="6"/>
      <c r="ECU15" s="6"/>
      <c r="EDB15" s="6"/>
      <c r="EDC15" s="6"/>
      <c r="EDJ15" s="6"/>
      <c r="EDK15" s="6"/>
      <c r="EDR15" s="6"/>
      <c r="EDS15" s="6"/>
      <c r="EDZ15" s="6"/>
      <c r="EEA15" s="6"/>
      <c r="EEH15" s="6"/>
      <c r="EEI15" s="6"/>
      <c r="EEP15" s="6"/>
      <c r="EEQ15" s="6"/>
      <c r="EEX15" s="6"/>
      <c r="EEY15" s="6"/>
      <c r="EFF15" s="6"/>
      <c r="EFG15" s="6"/>
      <c r="EFN15" s="6"/>
      <c r="EFO15" s="6"/>
      <c r="EFV15" s="6"/>
      <c r="EFW15" s="6"/>
      <c r="EGD15" s="6"/>
      <c r="EGE15" s="6"/>
      <c r="EGL15" s="6"/>
      <c r="EGM15" s="6"/>
      <c r="EGT15" s="6"/>
      <c r="EGU15" s="6"/>
      <c r="EHB15" s="6"/>
      <c r="EHC15" s="6"/>
      <c r="EHJ15" s="6"/>
      <c r="EHK15" s="6"/>
      <c r="EHR15" s="6"/>
      <c r="EHS15" s="6"/>
      <c r="EHZ15" s="6"/>
      <c r="EIA15" s="6"/>
      <c r="EIH15" s="6"/>
      <c r="EII15" s="6"/>
      <c r="EIP15" s="6"/>
      <c r="EIQ15" s="6"/>
      <c r="EIX15" s="6"/>
      <c r="EIY15" s="6"/>
      <c r="EJF15" s="6"/>
      <c r="EJG15" s="6"/>
      <c r="EJN15" s="6"/>
      <c r="EJO15" s="6"/>
      <c r="EJV15" s="6"/>
      <c r="EJW15" s="6"/>
      <c r="EKD15" s="6"/>
      <c r="EKE15" s="6"/>
      <c r="EKL15" s="6"/>
      <c r="EKM15" s="6"/>
      <c r="EKT15" s="6"/>
      <c r="EKU15" s="6"/>
      <c r="ELB15" s="6"/>
      <c r="ELC15" s="6"/>
      <c r="ELJ15" s="6"/>
      <c r="ELK15" s="6"/>
      <c r="ELR15" s="6"/>
      <c r="ELS15" s="6"/>
      <c r="ELZ15" s="6"/>
      <c r="EMA15" s="6"/>
      <c r="EMH15" s="6"/>
      <c r="EMI15" s="6"/>
      <c r="EMP15" s="6"/>
      <c r="EMQ15" s="6"/>
      <c r="EMX15" s="6"/>
      <c r="EMY15" s="6"/>
      <c r="ENF15" s="6"/>
      <c r="ENG15" s="6"/>
      <c r="ENN15" s="6"/>
      <c r="ENO15" s="6"/>
      <c r="ENV15" s="6"/>
      <c r="ENW15" s="6"/>
      <c r="EOD15" s="6"/>
      <c r="EOE15" s="6"/>
      <c r="EOL15" s="6"/>
      <c r="EOM15" s="6"/>
      <c r="EOT15" s="6"/>
      <c r="EOU15" s="6"/>
      <c r="EPB15" s="6"/>
      <c r="EPC15" s="6"/>
      <c r="EPJ15" s="6"/>
      <c r="EPK15" s="6"/>
      <c r="EPR15" s="6"/>
      <c r="EPS15" s="6"/>
      <c r="EPZ15" s="6"/>
      <c r="EQA15" s="6"/>
      <c r="EQH15" s="6"/>
      <c r="EQI15" s="6"/>
      <c r="EQP15" s="6"/>
      <c r="EQQ15" s="6"/>
      <c r="EQX15" s="6"/>
      <c r="EQY15" s="6"/>
      <c r="ERF15" s="6"/>
      <c r="ERG15" s="6"/>
      <c r="ERN15" s="6"/>
      <c r="ERO15" s="6"/>
      <c r="ERV15" s="6"/>
      <c r="ERW15" s="6"/>
      <c r="ESD15" s="6"/>
      <c r="ESE15" s="6"/>
      <c r="ESL15" s="6"/>
      <c r="ESM15" s="6"/>
      <c r="EST15" s="6"/>
      <c r="ESU15" s="6"/>
      <c r="ETB15" s="6"/>
      <c r="ETC15" s="6"/>
      <c r="ETJ15" s="6"/>
      <c r="ETK15" s="6"/>
      <c r="ETR15" s="6"/>
      <c r="ETS15" s="6"/>
      <c r="ETZ15" s="6"/>
      <c r="EUA15" s="6"/>
      <c r="EUH15" s="6"/>
      <c r="EUI15" s="6"/>
      <c r="EUP15" s="6"/>
      <c r="EUQ15" s="6"/>
      <c r="EUX15" s="6"/>
      <c r="EUY15" s="6"/>
      <c r="EVF15" s="6"/>
      <c r="EVG15" s="6"/>
      <c r="EVN15" s="6"/>
      <c r="EVO15" s="6"/>
      <c r="EVV15" s="6"/>
      <c r="EVW15" s="6"/>
      <c r="EWD15" s="6"/>
      <c r="EWE15" s="6"/>
      <c r="EWL15" s="6"/>
      <c r="EWM15" s="6"/>
      <c r="EWT15" s="6"/>
      <c r="EWU15" s="6"/>
      <c r="EXB15" s="6"/>
      <c r="EXC15" s="6"/>
      <c r="EXJ15" s="6"/>
      <c r="EXK15" s="6"/>
      <c r="EXR15" s="6"/>
      <c r="EXS15" s="6"/>
      <c r="EXZ15" s="6"/>
      <c r="EYA15" s="6"/>
      <c r="EYH15" s="6"/>
      <c r="EYI15" s="6"/>
      <c r="EYP15" s="6"/>
      <c r="EYQ15" s="6"/>
      <c r="EYX15" s="6"/>
      <c r="EYY15" s="6"/>
      <c r="EZF15" s="6"/>
      <c r="EZG15" s="6"/>
      <c r="EZN15" s="6"/>
      <c r="EZO15" s="6"/>
      <c r="EZV15" s="6"/>
      <c r="EZW15" s="6"/>
      <c r="FAD15" s="6"/>
      <c r="FAE15" s="6"/>
      <c r="FAL15" s="6"/>
      <c r="FAM15" s="6"/>
      <c r="FAT15" s="6"/>
      <c r="FAU15" s="6"/>
      <c r="FBB15" s="6"/>
      <c r="FBC15" s="6"/>
      <c r="FBJ15" s="6"/>
      <c r="FBK15" s="6"/>
      <c r="FBR15" s="6"/>
      <c r="FBS15" s="6"/>
      <c r="FBZ15" s="6"/>
      <c r="FCA15" s="6"/>
      <c r="FCH15" s="6"/>
      <c r="FCI15" s="6"/>
      <c r="FCP15" s="6"/>
      <c r="FCQ15" s="6"/>
      <c r="FCX15" s="6"/>
      <c r="FCY15" s="6"/>
      <c r="FDF15" s="6"/>
      <c r="FDG15" s="6"/>
      <c r="FDN15" s="6"/>
      <c r="FDO15" s="6"/>
      <c r="FDV15" s="6"/>
      <c r="FDW15" s="6"/>
      <c r="FED15" s="6"/>
      <c r="FEE15" s="6"/>
      <c r="FEL15" s="6"/>
      <c r="FEM15" s="6"/>
      <c r="FET15" s="6"/>
      <c r="FEU15" s="6"/>
      <c r="FFB15" s="6"/>
      <c r="FFC15" s="6"/>
      <c r="FFJ15" s="6"/>
      <c r="FFK15" s="6"/>
      <c r="FFR15" s="6"/>
      <c r="FFS15" s="6"/>
      <c r="FFZ15" s="6"/>
      <c r="FGA15" s="6"/>
      <c r="FGH15" s="6"/>
      <c r="FGI15" s="6"/>
      <c r="FGP15" s="6"/>
      <c r="FGQ15" s="6"/>
      <c r="FGX15" s="6"/>
      <c r="FGY15" s="6"/>
      <c r="FHF15" s="6"/>
      <c r="FHG15" s="6"/>
      <c r="FHN15" s="6"/>
      <c r="FHO15" s="6"/>
      <c r="FHV15" s="6"/>
      <c r="FHW15" s="6"/>
      <c r="FID15" s="6"/>
      <c r="FIE15" s="6"/>
      <c r="FIL15" s="6"/>
      <c r="FIM15" s="6"/>
      <c r="FIT15" s="6"/>
      <c r="FIU15" s="6"/>
      <c r="FJB15" s="6"/>
      <c r="FJC15" s="6"/>
      <c r="FJJ15" s="6"/>
      <c r="FJK15" s="6"/>
      <c r="FJR15" s="6"/>
      <c r="FJS15" s="6"/>
      <c r="FJZ15" s="6"/>
      <c r="FKA15" s="6"/>
      <c r="FKH15" s="6"/>
      <c r="FKI15" s="6"/>
      <c r="FKP15" s="6"/>
      <c r="FKQ15" s="6"/>
      <c r="FKX15" s="6"/>
      <c r="FKY15" s="6"/>
      <c r="FLF15" s="6"/>
      <c r="FLG15" s="6"/>
      <c r="FLN15" s="6"/>
      <c r="FLO15" s="6"/>
      <c r="FLV15" s="6"/>
      <c r="FLW15" s="6"/>
      <c r="FMD15" s="6"/>
      <c r="FME15" s="6"/>
      <c r="FML15" s="6"/>
      <c r="FMM15" s="6"/>
      <c r="FMT15" s="6"/>
      <c r="FMU15" s="6"/>
      <c r="FNB15" s="6"/>
      <c r="FNC15" s="6"/>
      <c r="FNJ15" s="6"/>
      <c r="FNK15" s="6"/>
      <c r="FNR15" s="6"/>
      <c r="FNS15" s="6"/>
      <c r="FNZ15" s="6"/>
      <c r="FOA15" s="6"/>
      <c r="FOH15" s="6"/>
      <c r="FOI15" s="6"/>
      <c r="FOP15" s="6"/>
      <c r="FOQ15" s="6"/>
      <c r="FOX15" s="6"/>
      <c r="FOY15" s="6"/>
      <c r="FPF15" s="6"/>
      <c r="FPG15" s="6"/>
      <c r="FPN15" s="6"/>
      <c r="FPO15" s="6"/>
      <c r="FPV15" s="6"/>
      <c r="FPW15" s="6"/>
      <c r="FQD15" s="6"/>
      <c r="FQE15" s="6"/>
      <c r="FQL15" s="6"/>
      <c r="FQM15" s="6"/>
      <c r="FQT15" s="6"/>
      <c r="FQU15" s="6"/>
      <c r="FRB15" s="6"/>
      <c r="FRC15" s="6"/>
      <c r="FRJ15" s="6"/>
      <c r="FRK15" s="6"/>
      <c r="FRR15" s="6"/>
      <c r="FRS15" s="6"/>
      <c r="FRZ15" s="6"/>
      <c r="FSA15" s="6"/>
      <c r="FSH15" s="6"/>
      <c r="FSI15" s="6"/>
      <c r="FSP15" s="6"/>
      <c r="FSQ15" s="6"/>
      <c r="FSX15" s="6"/>
      <c r="FSY15" s="6"/>
      <c r="FTF15" s="6"/>
      <c r="FTG15" s="6"/>
      <c r="FTN15" s="6"/>
      <c r="FTO15" s="6"/>
      <c r="FTV15" s="6"/>
      <c r="FTW15" s="6"/>
      <c r="FUD15" s="6"/>
      <c r="FUE15" s="6"/>
      <c r="FUL15" s="6"/>
      <c r="FUM15" s="6"/>
      <c r="FUT15" s="6"/>
      <c r="FUU15" s="6"/>
      <c r="FVB15" s="6"/>
      <c r="FVC15" s="6"/>
      <c r="FVJ15" s="6"/>
      <c r="FVK15" s="6"/>
      <c r="FVR15" s="6"/>
      <c r="FVS15" s="6"/>
      <c r="FVZ15" s="6"/>
      <c r="FWA15" s="6"/>
      <c r="FWH15" s="6"/>
      <c r="FWI15" s="6"/>
      <c r="FWP15" s="6"/>
      <c r="FWQ15" s="6"/>
      <c r="FWX15" s="6"/>
      <c r="FWY15" s="6"/>
      <c r="FXF15" s="6"/>
      <c r="FXG15" s="6"/>
      <c r="FXN15" s="6"/>
      <c r="FXO15" s="6"/>
      <c r="FXV15" s="6"/>
      <c r="FXW15" s="6"/>
      <c r="FYD15" s="6"/>
      <c r="FYE15" s="6"/>
      <c r="FYL15" s="6"/>
      <c r="FYM15" s="6"/>
      <c r="FYT15" s="6"/>
      <c r="FYU15" s="6"/>
      <c r="FZB15" s="6"/>
      <c r="FZC15" s="6"/>
      <c r="FZJ15" s="6"/>
      <c r="FZK15" s="6"/>
      <c r="FZR15" s="6"/>
      <c r="FZS15" s="6"/>
      <c r="FZZ15" s="6"/>
      <c r="GAA15" s="6"/>
      <c r="GAH15" s="6"/>
      <c r="GAI15" s="6"/>
      <c r="GAP15" s="6"/>
      <c r="GAQ15" s="6"/>
      <c r="GAX15" s="6"/>
      <c r="GAY15" s="6"/>
      <c r="GBF15" s="6"/>
      <c r="GBG15" s="6"/>
      <c r="GBN15" s="6"/>
      <c r="GBO15" s="6"/>
      <c r="GBV15" s="6"/>
      <c r="GBW15" s="6"/>
      <c r="GCD15" s="6"/>
      <c r="GCE15" s="6"/>
      <c r="GCL15" s="6"/>
      <c r="GCM15" s="6"/>
      <c r="GCT15" s="6"/>
      <c r="GCU15" s="6"/>
      <c r="GDB15" s="6"/>
      <c r="GDC15" s="6"/>
      <c r="GDJ15" s="6"/>
      <c r="GDK15" s="6"/>
      <c r="GDR15" s="6"/>
      <c r="GDS15" s="6"/>
      <c r="GDZ15" s="6"/>
      <c r="GEA15" s="6"/>
      <c r="GEH15" s="6"/>
      <c r="GEI15" s="6"/>
      <c r="GEP15" s="6"/>
      <c r="GEQ15" s="6"/>
      <c r="GEX15" s="6"/>
      <c r="GEY15" s="6"/>
      <c r="GFF15" s="6"/>
      <c r="GFG15" s="6"/>
      <c r="GFN15" s="6"/>
      <c r="GFO15" s="6"/>
      <c r="GFV15" s="6"/>
      <c r="GFW15" s="6"/>
      <c r="GGD15" s="6"/>
      <c r="GGE15" s="6"/>
      <c r="GGL15" s="6"/>
      <c r="GGM15" s="6"/>
      <c r="GGT15" s="6"/>
      <c r="GGU15" s="6"/>
      <c r="GHB15" s="6"/>
      <c r="GHC15" s="6"/>
      <c r="GHJ15" s="6"/>
      <c r="GHK15" s="6"/>
      <c r="GHR15" s="6"/>
      <c r="GHS15" s="6"/>
      <c r="GHZ15" s="6"/>
      <c r="GIA15" s="6"/>
      <c r="GIH15" s="6"/>
      <c r="GII15" s="6"/>
      <c r="GIP15" s="6"/>
      <c r="GIQ15" s="6"/>
      <c r="GIX15" s="6"/>
      <c r="GIY15" s="6"/>
      <c r="GJF15" s="6"/>
      <c r="GJG15" s="6"/>
      <c r="GJN15" s="6"/>
      <c r="GJO15" s="6"/>
      <c r="GJV15" s="6"/>
      <c r="GJW15" s="6"/>
      <c r="GKD15" s="6"/>
      <c r="GKE15" s="6"/>
      <c r="GKL15" s="6"/>
      <c r="GKM15" s="6"/>
      <c r="GKT15" s="6"/>
      <c r="GKU15" s="6"/>
      <c r="GLB15" s="6"/>
      <c r="GLC15" s="6"/>
      <c r="GLJ15" s="6"/>
      <c r="GLK15" s="6"/>
      <c r="GLR15" s="6"/>
      <c r="GLS15" s="6"/>
      <c r="GLZ15" s="6"/>
      <c r="GMA15" s="6"/>
      <c r="GMH15" s="6"/>
      <c r="GMI15" s="6"/>
      <c r="GMP15" s="6"/>
      <c r="GMQ15" s="6"/>
      <c r="GMX15" s="6"/>
      <c r="GMY15" s="6"/>
      <c r="GNF15" s="6"/>
      <c r="GNG15" s="6"/>
      <c r="GNN15" s="6"/>
      <c r="GNO15" s="6"/>
      <c r="GNV15" s="6"/>
      <c r="GNW15" s="6"/>
      <c r="GOD15" s="6"/>
      <c r="GOE15" s="6"/>
      <c r="GOL15" s="6"/>
      <c r="GOM15" s="6"/>
      <c r="GOT15" s="6"/>
      <c r="GOU15" s="6"/>
      <c r="GPB15" s="6"/>
      <c r="GPC15" s="6"/>
      <c r="GPJ15" s="6"/>
      <c r="GPK15" s="6"/>
      <c r="GPR15" s="6"/>
      <c r="GPS15" s="6"/>
      <c r="GPZ15" s="6"/>
      <c r="GQA15" s="6"/>
      <c r="GQH15" s="6"/>
      <c r="GQI15" s="6"/>
      <c r="GQP15" s="6"/>
      <c r="GQQ15" s="6"/>
      <c r="GQX15" s="6"/>
      <c r="GQY15" s="6"/>
      <c r="GRF15" s="6"/>
      <c r="GRG15" s="6"/>
      <c r="GRN15" s="6"/>
      <c r="GRO15" s="6"/>
      <c r="GRV15" s="6"/>
      <c r="GRW15" s="6"/>
      <c r="GSD15" s="6"/>
      <c r="GSE15" s="6"/>
      <c r="GSL15" s="6"/>
      <c r="GSM15" s="6"/>
      <c r="GST15" s="6"/>
      <c r="GSU15" s="6"/>
      <c r="GTB15" s="6"/>
      <c r="GTC15" s="6"/>
      <c r="GTJ15" s="6"/>
      <c r="GTK15" s="6"/>
      <c r="GTR15" s="6"/>
      <c r="GTS15" s="6"/>
      <c r="GTZ15" s="6"/>
      <c r="GUA15" s="6"/>
      <c r="GUH15" s="6"/>
      <c r="GUI15" s="6"/>
      <c r="GUP15" s="6"/>
      <c r="GUQ15" s="6"/>
      <c r="GUX15" s="6"/>
      <c r="GUY15" s="6"/>
      <c r="GVF15" s="6"/>
      <c r="GVG15" s="6"/>
      <c r="GVN15" s="6"/>
      <c r="GVO15" s="6"/>
      <c r="GVV15" s="6"/>
      <c r="GVW15" s="6"/>
      <c r="GWD15" s="6"/>
      <c r="GWE15" s="6"/>
      <c r="GWL15" s="6"/>
      <c r="GWM15" s="6"/>
      <c r="GWT15" s="6"/>
      <c r="GWU15" s="6"/>
      <c r="GXB15" s="6"/>
      <c r="GXC15" s="6"/>
      <c r="GXJ15" s="6"/>
      <c r="GXK15" s="6"/>
      <c r="GXR15" s="6"/>
      <c r="GXS15" s="6"/>
      <c r="GXZ15" s="6"/>
      <c r="GYA15" s="6"/>
      <c r="GYH15" s="6"/>
      <c r="GYI15" s="6"/>
      <c r="GYP15" s="6"/>
      <c r="GYQ15" s="6"/>
      <c r="GYX15" s="6"/>
      <c r="GYY15" s="6"/>
      <c r="GZF15" s="6"/>
      <c r="GZG15" s="6"/>
      <c r="GZN15" s="6"/>
      <c r="GZO15" s="6"/>
      <c r="GZV15" s="6"/>
      <c r="GZW15" s="6"/>
      <c r="HAD15" s="6"/>
      <c r="HAE15" s="6"/>
      <c r="HAL15" s="6"/>
      <c r="HAM15" s="6"/>
      <c r="HAT15" s="6"/>
      <c r="HAU15" s="6"/>
      <c r="HBB15" s="6"/>
      <c r="HBC15" s="6"/>
      <c r="HBJ15" s="6"/>
      <c r="HBK15" s="6"/>
      <c r="HBR15" s="6"/>
      <c r="HBS15" s="6"/>
      <c r="HBZ15" s="6"/>
      <c r="HCA15" s="6"/>
      <c r="HCH15" s="6"/>
      <c r="HCI15" s="6"/>
      <c r="HCP15" s="6"/>
      <c r="HCQ15" s="6"/>
      <c r="HCX15" s="6"/>
      <c r="HCY15" s="6"/>
      <c r="HDF15" s="6"/>
      <c r="HDG15" s="6"/>
      <c r="HDN15" s="6"/>
      <c r="HDO15" s="6"/>
      <c r="HDV15" s="6"/>
      <c r="HDW15" s="6"/>
      <c r="HED15" s="6"/>
      <c r="HEE15" s="6"/>
      <c r="HEL15" s="6"/>
      <c r="HEM15" s="6"/>
      <c r="HET15" s="6"/>
      <c r="HEU15" s="6"/>
      <c r="HFB15" s="6"/>
      <c r="HFC15" s="6"/>
      <c r="HFJ15" s="6"/>
      <c r="HFK15" s="6"/>
      <c r="HFR15" s="6"/>
      <c r="HFS15" s="6"/>
      <c r="HFZ15" s="6"/>
      <c r="HGA15" s="6"/>
      <c r="HGH15" s="6"/>
      <c r="HGI15" s="6"/>
      <c r="HGP15" s="6"/>
      <c r="HGQ15" s="6"/>
      <c r="HGX15" s="6"/>
      <c r="HGY15" s="6"/>
      <c r="HHF15" s="6"/>
      <c r="HHG15" s="6"/>
      <c r="HHN15" s="6"/>
      <c r="HHO15" s="6"/>
      <c r="HHV15" s="6"/>
      <c r="HHW15" s="6"/>
      <c r="HID15" s="6"/>
      <c r="HIE15" s="6"/>
      <c r="HIL15" s="6"/>
      <c r="HIM15" s="6"/>
      <c r="HIT15" s="6"/>
      <c r="HIU15" s="6"/>
      <c r="HJB15" s="6"/>
      <c r="HJC15" s="6"/>
      <c r="HJJ15" s="6"/>
      <c r="HJK15" s="6"/>
      <c r="HJR15" s="6"/>
      <c r="HJS15" s="6"/>
      <c r="HJZ15" s="6"/>
      <c r="HKA15" s="6"/>
      <c r="HKH15" s="6"/>
      <c r="HKI15" s="6"/>
      <c r="HKP15" s="6"/>
      <c r="HKQ15" s="6"/>
      <c r="HKX15" s="6"/>
      <c r="HKY15" s="6"/>
      <c r="HLF15" s="6"/>
      <c r="HLG15" s="6"/>
      <c r="HLN15" s="6"/>
      <c r="HLO15" s="6"/>
      <c r="HLV15" s="6"/>
      <c r="HLW15" s="6"/>
      <c r="HMD15" s="6"/>
      <c r="HME15" s="6"/>
      <c r="HML15" s="6"/>
      <c r="HMM15" s="6"/>
      <c r="HMT15" s="6"/>
      <c r="HMU15" s="6"/>
      <c r="HNB15" s="6"/>
      <c r="HNC15" s="6"/>
      <c r="HNJ15" s="6"/>
      <c r="HNK15" s="6"/>
      <c r="HNR15" s="6"/>
      <c r="HNS15" s="6"/>
      <c r="HNZ15" s="6"/>
      <c r="HOA15" s="6"/>
      <c r="HOH15" s="6"/>
      <c r="HOI15" s="6"/>
      <c r="HOP15" s="6"/>
      <c r="HOQ15" s="6"/>
      <c r="HOX15" s="6"/>
      <c r="HOY15" s="6"/>
      <c r="HPF15" s="6"/>
      <c r="HPG15" s="6"/>
      <c r="HPN15" s="6"/>
      <c r="HPO15" s="6"/>
      <c r="HPV15" s="6"/>
      <c r="HPW15" s="6"/>
      <c r="HQD15" s="6"/>
      <c r="HQE15" s="6"/>
      <c r="HQL15" s="6"/>
      <c r="HQM15" s="6"/>
      <c r="HQT15" s="6"/>
      <c r="HQU15" s="6"/>
      <c r="HRB15" s="6"/>
      <c r="HRC15" s="6"/>
      <c r="HRJ15" s="6"/>
      <c r="HRK15" s="6"/>
      <c r="HRR15" s="6"/>
      <c r="HRS15" s="6"/>
      <c r="HRZ15" s="6"/>
      <c r="HSA15" s="6"/>
      <c r="HSH15" s="6"/>
      <c r="HSI15" s="6"/>
      <c r="HSP15" s="6"/>
      <c r="HSQ15" s="6"/>
      <c r="HSX15" s="6"/>
      <c r="HSY15" s="6"/>
      <c r="HTF15" s="6"/>
      <c r="HTG15" s="6"/>
      <c r="HTN15" s="6"/>
      <c r="HTO15" s="6"/>
      <c r="HTV15" s="6"/>
      <c r="HTW15" s="6"/>
      <c r="HUD15" s="6"/>
      <c r="HUE15" s="6"/>
      <c r="HUL15" s="6"/>
      <c r="HUM15" s="6"/>
      <c r="HUT15" s="6"/>
      <c r="HUU15" s="6"/>
      <c r="HVB15" s="6"/>
      <c r="HVC15" s="6"/>
      <c r="HVJ15" s="6"/>
      <c r="HVK15" s="6"/>
      <c r="HVR15" s="6"/>
      <c r="HVS15" s="6"/>
      <c r="HVZ15" s="6"/>
      <c r="HWA15" s="6"/>
      <c r="HWH15" s="6"/>
      <c r="HWI15" s="6"/>
      <c r="HWP15" s="6"/>
      <c r="HWQ15" s="6"/>
      <c r="HWX15" s="6"/>
      <c r="HWY15" s="6"/>
      <c r="HXF15" s="6"/>
      <c r="HXG15" s="6"/>
      <c r="HXN15" s="6"/>
      <c r="HXO15" s="6"/>
      <c r="HXV15" s="6"/>
      <c r="HXW15" s="6"/>
      <c r="HYD15" s="6"/>
      <c r="HYE15" s="6"/>
      <c r="HYL15" s="6"/>
      <c r="HYM15" s="6"/>
      <c r="HYT15" s="6"/>
      <c r="HYU15" s="6"/>
      <c r="HZB15" s="6"/>
      <c r="HZC15" s="6"/>
      <c r="HZJ15" s="6"/>
      <c r="HZK15" s="6"/>
      <c r="HZR15" s="6"/>
      <c r="HZS15" s="6"/>
      <c r="HZZ15" s="6"/>
      <c r="IAA15" s="6"/>
      <c r="IAH15" s="6"/>
      <c r="IAI15" s="6"/>
      <c r="IAP15" s="6"/>
      <c r="IAQ15" s="6"/>
      <c r="IAX15" s="6"/>
      <c r="IAY15" s="6"/>
      <c r="IBF15" s="6"/>
      <c r="IBG15" s="6"/>
      <c r="IBN15" s="6"/>
      <c r="IBO15" s="6"/>
      <c r="IBV15" s="6"/>
      <c r="IBW15" s="6"/>
      <c r="ICD15" s="6"/>
      <c r="ICE15" s="6"/>
      <c r="ICL15" s="6"/>
      <c r="ICM15" s="6"/>
      <c r="ICT15" s="6"/>
      <c r="ICU15" s="6"/>
      <c r="IDB15" s="6"/>
      <c r="IDC15" s="6"/>
      <c r="IDJ15" s="6"/>
      <c r="IDK15" s="6"/>
      <c r="IDR15" s="6"/>
      <c r="IDS15" s="6"/>
      <c r="IDZ15" s="6"/>
      <c r="IEA15" s="6"/>
      <c r="IEH15" s="6"/>
      <c r="IEI15" s="6"/>
      <c r="IEP15" s="6"/>
      <c r="IEQ15" s="6"/>
      <c r="IEX15" s="6"/>
      <c r="IEY15" s="6"/>
      <c r="IFF15" s="6"/>
      <c r="IFG15" s="6"/>
      <c r="IFN15" s="6"/>
      <c r="IFO15" s="6"/>
      <c r="IFV15" s="6"/>
      <c r="IFW15" s="6"/>
      <c r="IGD15" s="6"/>
      <c r="IGE15" s="6"/>
      <c r="IGL15" s="6"/>
      <c r="IGM15" s="6"/>
      <c r="IGT15" s="6"/>
      <c r="IGU15" s="6"/>
      <c r="IHB15" s="6"/>
      <c r="IHC15" s="6"/>
      <c r="IHJ15" s="6"/>
      <c r="IHK15" s="6"/>
      <c r="IHR15" s="6"/>
      <c r="IHS15" s="6"/>
      <c r="IHZ15" s="6"/>
      <c r="IIA15" s="6"/>
      <c r="IIH15" s="6"/>
      <c r="III15" s="6"/>
      <c r="IIP15" s="6"/>
      <c r="IIQ15" s="6"/>
      <c r="IIX15" s="6"/>
      <c r="IIY15" s="6"/>
      <c r="IJF15" s="6"/>
      <c r="IJG15" s="6"/>
      <c r="IJN15" s="6"/>
      <c r="IJO15" s="6"/>
      <c r="IJV15" s="6"/>
      <c r="IJW15" s="6"/>
      <c r="IKD15" s="6"/>
      <c r="IKE15" s="6"/>
      <c r="IKL15" s="6"/>
      <c r="IKM15" s="6"/>
      <c r="IKT15" s="6"/>
      <c r="IKU15" s="6"/>
      <c r="ILB15" s="6"/>
      <c r="ILC15" s="6"/>
      <c r="ILJ15" s="6"/>
      <c r="ILK15" s="6"/>
      <c r="ILR15" s="6"/>
      <c r="ILS15" s="6"/>
      <c r="ILZ15" s="6"/>
      <c r="IMA15" s="6"/>
      <c r="IMH15" s="6"/>
      <c r="IMI15" s="6"/>
      <c r="IMP15" s="6"/>
      <c r="IMQ15" s="6"/>
      <c r="IMX15" s="6"/>
      <c r="IMY15" s="6"/>
      <c r="INF15" s="6"/>
      <c r="ING15" s="6"/>
      <c r="INN15" s="6"/>
      <c r="INO15" s="6"/>
      <c r="INV15" s="6"/>
      <c r="INW15" s="6"/>
      <c r="IOD15" s="6"/>
      <c r="IOE15" s="6"/>
      <c r="IOL15" s="6"/>
      <c r="IOM15" s="6"/>
      <c r="IOT15" s="6"/>
      <c r="IOU15" s="6"/>
      <c r="IPB15" s="6"/>
      <c r="IPC15" s="6"/>
      <c r="IPJ15" s="6"/>
      <c r="IPK15" s="6"/>
      <c r="IPR15" s="6"/>
      <c r="IPS15" s="6"/>
      <c r="IPZ15" s="6"/>
      <c r="IQA15" s="6"/>
      <c r="IQH15" s="6"/>
      <c r="IQI15" s="6"/>
      <c r="IQP15" s="6"/>
      <c r="IQQ15" s="6"/>
      <c r="IQX15" s="6"/>
      <c r="IQY15" s="6"/>
      <c r="IRF15" s="6"/>
      <c r="IRG15" s="6"/>
      <c r="IRN15" s="6"/>
      <c r="IRO15" s="6"/>
      <c r="IRV15" s="6"/>
      <c r="IRW15" s="6"/>
      <c r="ISD15" s="6"/>
      <c r="ISE15" s="6"/>
      <c r="ISL15" s="6"/>
      <c r="ISM15" s="6"/>
      <c r="IST15" s="6"/>
      <c r="ISU15" s="6"/>
      <c r="ITB15" s="6"/>
      <c r="ITC15" s="6"/>
      <c r="ITJ15" s="6"/>
      <c r="ITK15" s="6"/>
      <c r="ITR15" s="6"/>
      <c r="ITS15" s="6"/>
      <c r="ITZ15" s="6"/>
      <c r="IUA15" s="6"/>
      <c r="IUH15" s="6"/>
      <c r="IUI15" s="6"/>
      <c r="IUP15" s="6"/>
      <c r="IUQ15" s="6"/>
      <c r="IUX15" s="6"/>
      <c r="IUY15" s="6"/>
      <c r="IVF15" s="6"/>
      <c r="IVG15" s="6"/>
      <c r="IVN15" s="6"/>
      <c r="IVO15" s="6"/>
      <c r="IVV15" s="6"/>
      <c r="IVW15" s="6"/>
      <c r="IWD15" s="6"/>
      <c r="IWE15" s="6"/>
      <c r="IWL15" s="6"/>
      <c r="IWM15" s="6"/>
      <c r="IWT15" s="6"/>
      <c r="IWU15" s="6"/>
      <c r="IXB15" s="6"/>
      <c r="IXC15" s="6"/>
      <c r="IXJ15" s="6"/>
      <c r="IXK15" s="6"/>
      <c r="IXR15" s="6"/>
      <c r="IXS15" s="6"/>
      <c r="IXZ15" s="6"/>
      <c r="IYA15" s="6"/>
      <c r="IYH15" s="6"/>
      <c r="IYI15" s="6"/>
      <c r="IYP15" s="6"/>
      <c r="IYQ15" s="6"/>
      <c r="IYX15" s="6"/>
      <c r="IYY15" s="6"/>
      <c r="IZF15" s="6"/>
      <c r="IZG15" s="6"/>
      <c r="IZN15" s="6"/>
      <c r="IZO15" s="6"/>
      <c r="IZV15" s="6"/>
      <c r="IZW15" s="6"/>
      <c r="JAD15" s="6"/>
      <c r="JAE15" s="6"/>
      <c r="JAL15" s="6"/>
      <c r="JAM15" s="6"/>
      <c r="JAT15" s="6"/>
      <c r="JAU15" s="6"/>
      <c r="JBB15" s="6"/>
      <c r="JBC15" s="6"/>
      <c r="JBJ15" s="6"/>
      <c r="JBK15" s="6"/>
      <c r="JBR15" s="6"/>
      <c r="JBS15" s="6"/>
      <c r="JBZ15" s="6"/>
      <c r="JCA15" s="6"/>
      <c r="JCH15" s="6"/>
      <c r="JCI15" s="6"/>
      <c r="JCP15" s="6"/>
      <c r="JCQ15" s="6"/>
      <c r="JCX15" s="6"/>
      <c r="JCY15" s="6"/>
      <c r="JDF15" s="6"/>
      <c r="JDG15" s="6"/>
      <c r="JDN15" s="6"/>
      <c r="JDO15" s="6"/>
      <c r="JDV15" s="6"/>
      <c r="JDW15" s="6"/>
      <c r="JED15" s="6"/>
      <c r="JEE15" s="6"/>
      <c r="JEL15" s="6"/>
      <c r="JEM15" s="6"/>
      <c r="JET15" s="6"/>
      <c r="JEU15" s="6"/>
      <c r="JFB15" s="6"/>
      <c r="JFC15" s="6"/>
      <c r="JFJ15" s="6"/>
      <c r="JFK15" s="6"/>
      <c r="JFR15" s="6"/>
      <c r="JFS15" s="6"/>
      <c r="JFZ15" s="6"/>
      <c r="JGA15" s="6"/>
      <c r="JGH15" s="6"/>
      <c r="JGI15" s="6"/>
      <c r="JGP15" s="6"/>
      <c r="JGQ15" s="6"/>
      <c r="JGX15" s="6"/>
      <c r="JGY15" s="6"/>
      <c r="JHF15" s="6"/>
      <c r="JHG15" s="6"/>
      <c r="JHN15" s="6"/>
      <c r="JHO15" s="6"/>
      <c r="JHV15" s="6"/>
      <c r="JHW15" s="6"/>
      <c r="JID15" s="6"/>
      <c r="JIE15" s="6"/>
      <c r="JIL15" s="6"/>
      <c r="JIM15" s="6"/>
      <c r="JIT15" s="6"/>
      <c r="JIU15" s="6"/>
      <c r="JJB15" s="6"/>
      <c r="JJC15" s="6"/>
      <c r="JJJ15" s="6"/>
      <c r="JJK15" s="6"/>
      <c r="JJR15" s="6"/>
      <c r="JJS15" s="6"/>
      <c r="JJZ15" s="6"/>
      <c r="JKA15" s="6"/>
      <c r="JKH15" s="6"/>
      <c r="JKI15" s="6"/>
      <c r="JKP15" s="6"/>
      <c r="JKQ15" s="6"/>
      <c r="JKX15" s="6"/>
      <c r="JKY15" s="6"/>
      <c r="JLF15" s="6"/>
      <c r="JLG15" s="6"/>
      <c r="JLN15" s="6"/>
      <c r="JLO15" s="6"/>
      <c r="JLV15" s="6"/>
      <c r="JLW15" s="6"/>
      <c r="JMD15" s="6"/>
      <c r="JME15" s="6"/>
      <c r="JML15" s="6"/>
      <c r="JMM15" s="6"/>
      <c r="JMT15" s="6"/>
      <c r="JMU15" s="6"/>
      <c r="JNB15" s="6"/>
      <c r="JNC15" s="6"/>
      <c r="JNJ15" s="6"/>
      <c r="JNK15" s="6"/>
      <c r="JNR15" s="6"/>
      <c r="JNS15" s="6"/>
      <c r="JNZ15" s="6"/>
      <c r="JOA15" s="6"/>
      <c r="JOH15" s="6"/>
      <c r="JOI15" s="6"/>
      <c r="JOP15" s="6"/>
      <c r="JOQ15" s="6"/>
      <c r="JOX15" s="6"/>
      <c r="JOY15" s="6"/>
      <c r="JPF15" s="6"/>
      <c r="JPG15" s="6"/>
      <c r="JPN15" s="6"/>
      <c r="JPO15" s="6"/>
      <c r="JPV15" s="6"/>
      <c r="JPW15" s="6"/>
      <c r="JQD15" s="6"/>
      <c r="JQE15" s="6"/>
      <c r="JQL15" s="6"/>
      <c r="JQM15" s="6"/>
      <c r="JQT15" s="6"/>
      <c r="JQU15" s="6"/>
      <c r="JRB15" s="6"/>
      <c r="JRC15" s="6"/>
      <c r="JRJ15" s="6"/>
      <c r="JRK15" s="6"/>
      <c r="JRR15" s="6"/>
      <c r="JRS15" s="6"/>
      <c r="JRZ15" s="6"/>
      <c r="JSA15" s="6"/>
      <c r="JSH15" s="6"/>
      <c r="JSI15" s="6"/>
      <c r="JSP15" s="6"/>
      <c r="JSQ15" s="6"/>
      <c r="JSX15" s="6"/>
      <c r="JSY15" s="6"/>
      <c r="JTF15" s="6"/>
      <c r="JTG15" s="6"/>
      <c r="JTN15" s="6"/>
      <c r="JTO15" s="6"/>
      <c r="JTV15" s="6"/>
      <c r="JTW15" s="6"/>
      <c r="JUD15" s="6"/>
      <c r="JUE15" s="6"/>
      <c r="JUL15" s="6"/>
      <c r="JUM15" s="6"/>
      <c r="JUT15" s="6"/>
      <c r="JUU15" s="6"/>
      <c r="JVB15" s="6"/>
      <c r="JVC15" s="6"/>
      <c r="JVJ15" s="6"/>
      <c r="JVK15" s="6"/>
      <c r="JVR15" s="6"/>
      <c r="JVS15" s="6"/>
      <c r="JVZ15" s="6"/>
      <c r="JWA15" s="6"/>
      <c r="JWH15" s="6"/>
      <c r="JWI15" s="6"/>
      <c r="JWP15" s="6"/>
      <c r="JWQ15" s="6"/>
      <c r="JWX15" s="6"/>
      <c r="JWY15" s="6"/>
      <c r="JXF15" s="6"/>
      <c r="JXG15" s="6"/>
      <c r="JXN15" s="6"/>
      <c r="JXO15" s="6"/>
      <c r="JXV15" s="6"/>
      <c r="JXW15" s="6"/>
      <c r="JYD15" s="6"/>
      <c r="JYE15" s="6"/>
      <c r="JYL15" s="6"/>
      <c r="JYM15" s="6"/>
      <c r="JYT15" s="6"/>
      <c r="JYU15" s="6"/>
      <c r="JZB15" s="6"/>
      <c r="JZC15" s="6"/>
      <c r="JZJ15" s="6"/>
      <c r="JZK15" s="6"/>
      <c r="JZR15" s="6"/>
      <c r="JZS15" s="6"/>
      <c r="JZZ15" s="6"/>
      <c r="KAA15" s="6"/>
      <c r="KAH15" s="6"/>
      <c r="KAI15" s="6"/>
      <c r="KAP15" s="6"/>
      <c r="KAQ15" s="6"/>
      <c r="KAX15" s="6"/>
      <c r="KAY15" s="6"/>
      <c r="KBF15" s="6"/>
      <c r="KBG15" s="6"/>
      <c r="KBN15" s="6"/>
      <c r="KBO15" s="6"/>
      <c r="KBV15" s="6"/>
      <c r="KBW15" s="6"/>
      <c r="KCD15" s="6"/>
      <c r="KCE15" s="6"/>
      <c r="KCL15" s="6"/>
      <c r="KCM15" s="6"/>
      <c r="KCT15" s="6"/>
      <c r="KCU15" s="6"/>
      <c r="KDB15" s="6"/>
      <c r="KDC15" s="6"/>
      <c r="KDJ15" s="6"/>
      <c r="KDK15" s="6"/>
      <c r="KDR15" s="6"/>
      <c r="KDS15" s="6"/>
      <c r="KDZ15" s="6"/>
      <c r="KEA15" s="6"/>
      <c r="KEH15" s="6"/>
      <c r="KEI15" s="6"/>
      <c r="KEP15" s="6"/>
      <c r="KEQ15" s="6"/>
      <c r="KEX15" s="6"/>
      <c r="KEY15" s="6"/>
      <c r="KFF15" s="6"/>
      <c r="KFG15" s="6"/>
      <c r="KFN15" s="6"/>
      <c r="KFO15" s="6"/>
      <c r="KFV15" s="6"/>
      <c r="KFW15" s="6"/>
      <c r="KGD15" s="6"/>
      <c r="KGE15" s="6"/>
      <c r="KGL15" s="6"/>
      <c r="KGM15" s="6"/>
      <c r="KGT15" s="6"/>
      <c r="KGU15" s="6"/>
      <c r="KHB15" s="6"/>
      <c r="KHC15" s="6"/>
      <c r="KHJ15" s="6"/>
      <c r="KHK15" s="6"/>
      <c r="KHR15" s="6"/>
      <c r="KHS15" s="6"/>
      <c r="KHZ15" s="6"/>
      <c r="KIA15" s="6"/>
      <c r="KIH15" s="6"/>
      <c r="KII15" s="6"/>
      <c r="KIP15" s="6"/>
      <c r="KIQ15" s="6"/>
      <c r="KIX15" s="6"/>
      <c r="KIY15" s="6"/>
      <c r="KJF15" s="6"/>
      <c r="KJG15" s="6"/>
      <c r="KJN15" s="6"/>
      <c r="KJO15" s="6"/>
      <c r="KJV15" s="6"/>
      <c r="KJW15" s="6"/>
      <c r="KKD15" s="6"/>
      <c r="KKE15" s="6"/>
      <c r="KKL15" s="6"/>
      <c r="KKM15" s="6"/>
      <c r="KKT15" s="6"/>
      <c r="KKU15" s="6"/>
      <c r="KLB15" s="6"/>
      <c r="KLC15" s="6"/>
      <c r="KLJ15" s="6"/>
      <c r="KLK15" s="6"/>
      <c r="KLR15" s="6"/>
      <c r="KLS15" s="6"/>
      <c r="KLZ15" s="6"/>
      <c r="KMA15" s="6"/>
      <c r="KMH15" s="6"/>
      <c r="KMI15" s="6"/>
      <c r="KMP15" s="6"/>
      <c r="KMQ15" s="6"/>
      <c r="KMX15" s="6"/>
      <c r="KMY15" s="6"/>
      <c r="KNF15" s="6"/>
      <c r="KNG15" s="6"/>
      <c r="KNN15" s="6"/>
      <c r="KNO15" s="6"/>
      <c r="KNV15" s="6"/>
      <c r="KNW15" s="6"/>
      <c r="KOD15" s="6"/>
      <c r="KOE15" s="6"/>
      <c r="KOL15" s="6"/>
      <c r="KOM15" s="6"/>
      <c r="KOT15" s="6"/>
      <c r="KOU15" s="6"/>
      <c r="KPB15" s="6"/>
      <c r="KPC15" s="6"/>
      <c r="KPJ15" s="6"/>
      <c r="KPK15" s="6"/>
      <c r="KPR15" s="6"/>
      <c r="KPS15" s="6"/>
      <c r="KPZ15" s="6"/>
      <c r="KQA15" s="6"/>
      <c r="KQH15" s="6"/>
      <c r="KQI15" s="6"/>
      <c r="KQP15" s="6"/>
      <c r="KQQ15" s="6"/>
      <c r="KQX15" s="6"/>
      <c r="KQY15" s="6"/>
      <c r="KRF15" s="6"/>
      <c r="KRG15" s="6"/>
      <c r="KRN15" s="6"/>
      <c r="KRO15" s="6"/>
      <c r="KRV15" s="6"/>
      <c r="KRW15" s="6"/>
      <c r="KSD15" s="6"/>
      <c r="KSE15" s="6"/>
      <c r="KSL15" s="6"/>
      <c r="KSM15" s="6"/>
      <c r="KST15" s="6"/>
      <c r="KSU15" s="6"/>
      <c r="KTB15" s="6"/>
      <c r="KTC15" s="6"/>
      <c r="KTJ15" s="6"/>
      <c r="KTK15" s="6"/>
      <c r="KTR15" s="6"/>
      <c r="KTS15" s="6"/>
      <c r="KTZ15" s="6"/>
      <c r="KUA15" s="6"/>
      <c r="KUH15" s="6"/>
      <c r="KUI15" s="6"/>
      <c r="KUP15" s="6"/>
      <c r="KUQ15" s="6"/>
      <c r="KUX15" s="6"/>
      <c r="KUY15" s="6"/>
      <c r="KVF15" s="6"/>
      <c r="KVG15" s="6"/>
      <c r="KVN15" s="6"/>
      <c r="KVO15" s="6"/>
      <c r="KVV15" s="6"/>
      <c r="KVW15" s="6"/>
      <c r="KWD15" s="6"/>
      <c r="KWE15" s="6"/>
      <c r="KWL15" s="6"/>
      <c r="KWM15" s="6"/>
      <c r="KWT15" s="6"/>
      <c r="KWU15" s="6"/>
      <c r="KXB15" s="6"/>
      <c r="KXC15" s="6"/>
      <c r="KXJ15" s="6"/>
      <c r="KXK15" s="6"/>
      <c r="KXR15" s="6"/>
      <c r="KXS15" s="6"/>
      <c r="KXZ15" s="6"/>
      <c r="KYA15" s="6"/>
      <c r="KYH15" s="6"/>
      <c r="KYI15" s="6"/>
      <c r="KYP15" s="6"/>
      <c r="KYQ15" s="6"/>
      <c r="KYX15" s="6"/>
      <c r="KYY15" s="6"/>
      <c r="KZF15" s="6"/>
      <c r="KZG15" s="6"/>
      <c r="KZN15" s="6"/>
      <c r="KZO15" s="6"/>
      <c r="KZV15" s="6"/>
      <c r="KZW15" s="6"/>
      <c r="LAD15" s="6"/>
      <c r="LAE15" s="6"/>
      <c r="LAL15" s="6"/>
      <c r="LAM15" s="6"/>
      <c r="LAT15" s="6"/>
      <c r="LAU15" s="6"/>
      <c r="LBB15" s="6"/>
      <c r="LBC15" s="6"/>
      <c r="LBJ15" s="6"/>
      <c r="LBK15" s="6"/>
      <c r="LBR15" s="6"/>
      <c r="LBS15" s="6"/>
      <c r="LBZ15" s="6"/>
      <c r="LCA15" s="6"/>
      <c r="LCH15" s="6"/>
      <c r="LCI15" s="6"/>
      <c r="LCP15" s="6"/>
      <c r="LCQ15" s="6"/>
      <c r="LCX15" s="6"/>
      <c r="LCY15" s="6"/>
      <c r="LDF15" s="6"/>
      <c r="LDG15" s="6"/>
      <c r="LDN15" s="6"/>
      <c r="LDO15" s="6"/>
      <c r="LDV15" s="6"/>
      <c r="LDW15" s="6"/>
      <c r="LED15" s="6"/>
      <c r="LEE15" s="6"/>
      <c r="LEL15" s="6"/>
      <c r="LEM15" s="6"/>
      <c r="LET15" s="6"/>
      <c r="LEU15" s="6"/>
      <c r="LFB15" s="6"/>
      <c r="LFC15" s="6"/>
      <c r="LFJ15" s="6"/>
      <c r="LFK15" s="6"/>
      <c r="LFR15" s="6"/>
      <c r="LFS15" s="6"/>
      <c r="LFZ15" s="6"/>
      <c r="LGA15" s="6"/>
      <c r="LGH15" s="6"/>
      <c r="LGI15" s="6"/>
      <c r="LGP15" s="6"/>
      <c r="LGQ15" s="6"/>
      <c r="LGX15" s="6"/>
      <c r="LGY15" s="6"/>
      <c r="LHF15" s="6"/>
      <c r="LHG15" s="6"/>
      <c r="LHN15" s="6"/>
      <c r="LHO15" s="6"/>
      <c r="LHV15" s="6"/>
      <c r="LHW15" s="6"/>
      <c r="LID15" s="6"/>
      <c r="LIE15" s="6"/>
      <c r="LIL15" s="6"/>
      <c r="LIM15" s="6"/>
      <c r="LIT15" s="6"/>
      <c r="LIU15" s="6"/>
      <c r="LJB15" s="6"/>
      <c r="LJC15" s="6"/>
      <c r="LJJ15" s="6"/>
      <c r="LJK15" s="6"/>
      <c r="LJR15" s="6"/>
      <c r="LJS15" s="6"/>
      <c r="LJZ15" s="6"/>
      <c r="LKA15" s="6"/>
      <c r="LKH15" s="6"/>
      <c r="LKI15" s="6"/>
      <c r="LKP15" s="6"/>
      <c r="LKQ15" s="6"/>
      <c r="LKX15" s="6"/>
      <c r="LKY15" s="6"/>
      <c r="LLF15" s="6"/>
      <c r="LLG15" s="6"/>
      <c r="LLN15" s="6"/>
      <c r="LLO15" s="6"/>
      <c r="LLV15" s="6"/>
      <c r="LLW15" s="6"/>
      <c r="LMD15" s="6"/>
      <c r="LME15" s="6"/>
      <c r="LML15" s="6"/>
      <c r="LMM15" s="6"/>
      <c r="LMT15" s="6"/>
      <c r="LMU15" s="6"/>
      <c r="LNB15" s="6"/>
      <c r="LNC15" s="6"/>
      <c r="LNJ15" s="6"/>
      <c r="LNK15" s="6"/>
      <c r="LNR15" s="6"/>
      <c r="LNS15" s="6"/>
      <c r="LNZ15" s="6"/>
      <c r="LOA15" s="6"/>
      <c r="LOH15" s="6"/>
      <c r="LOI15" s="6"/>
      <c r="LOP15" s="6"/>
      <c r="LOQ15" s="6"/>
      <c r="LOX15" s="6"/>
      <c r="LOY15" s="6"/>
      <c r="LPF15" s="6"/>
      <c r="LPG15" s="6"/>
      <c r="LPN15" s="6"/>
      <c r="LPO15" s="6"/>
      <c r="LPV15" s="6"/>
      <c r="LPW15" s="6"/>
      <c r="LQD15" s="6"/>
      <c r="LQE15" s="6"/>
      <c r="LQL15" s="6"/>
      <c r="LQM15" s="6"/>
      <c r="LQT15" s="6"/>
      <c r="LQU15" s="6"/>
      <c r="LRB15" s="6"/>
      <c r="LRC15" s="6"/>
      <c r="LRJ15" s="6"/>
      <c r="LRK15" s="6"/>
      <c r="LRR15" s="6"/>
      <c r="LRS15" s="6"/>
      <c r="LRZ15" s="6"/>
      <c r="LSA15" s="6"/>
      <c r="LSH15" s="6"/>
      <c r="LSI15" s="6"/>
      <c r="LSP15" s="6"/>
      <c r="LSQ15" s="6"/>
      <c r="LSX15" s="6"/>
      <c r="LSY15" s="6"/>
      <c r="LTF15" s="6"/>
      <c r="LTG15" s="6"/>
      <c r="LTN15" s="6"/>
      <c r="LTO15" s="6"/>
      <c r="LTV15" s="6"/>
      <c r="LTW15" s="6"/>
      <c r="LUD15" s="6"/>
      <c r="LUE15" s="6"/>
      <c r="LUL15" s="6"/>
      <c r="LUM15" s="6"/>
      <c r="LUT15" s="6"/>
      <c r="LUU15" s="6"/>
      <c r="LVB15" s="6"/>
      <c r="LVC15" s="6"/>
      <c r="LVJ15" s="6"/>
      <c r="LVK15" s="6"/>
      <c r="LVR15" s="6"/>
      <c r="LVS15" s="6"/>
      <c r="LVZ15" s="6"/>
      <c r="LWA15" s="6"/>
      <c r="LWH15" s="6"/>
      <c r="LWI15" s="6"/>
      <c r="LWP15" s="6"/>
      <c r="LWQ15" s="6"/>
      <c r="LWX15" s="6"/>
      <c r="LWY15" s="6"/>
      <c r="LXF15" s="6"/>
      <c r="LXG15" s="6"/>
      <c r="LXN15" s="6"/>
      <c r="LXO15" s="6"/>
      <c r="LXV15" s="6"/>
      <c r="LXW15" s="6"/>
      <c r="LYD15" s="6"/>
      <c r="LYE15" s="6"/>
      <c r="LYL15" s="6"/>
      <c r="LYM15" s="6"/>
      <c r="LYT15" s="6"/>
      <c r="LYU15" s="6"/>
      <c r="LZB15" s="6"/>
      <c r="LZC15" s="6"/>
      <c r="LZJ15" s="6"/>
      <c r="LZK15" s="6"/>
      <c r="LZR15" s="6"/>
      <c r="LZS15" s="6"/>
      <c r="LZZ15" s="6"/>
      <c r="MAA15" s="6"/>
      <c r="MAH15" s="6"/>
      <c r="MAI15" s="6"/>
      <c r="MAP15" s="6"/>
      <c r="MAQ15" s="6"/>
      <c r="MAX15" s="6"/>
      <c r="MAY15" s="6"/>
      <c r="MBF15" s="6"/>
      <c r="MBG15" s="6"/>
      <c r="MBN15" s="6"/>
      <c r="MBO15" s="6"/>
      <c r="MBV15" s="6"/>
      <c r="MBW15" s="6"/>
      <c r="MCD15" s="6"/>
      <c r="MCE15" s="6"/>
      <c r="MCL15" s="6"/>
      <c r="MCM15" s="6"/>
      <c r="MCT15" s="6"/>
      <c r="MCU15" s="6"/>
      <c r="MDB15" s="6"/>
      <c r="MDC15" s="6"/>
      <c r="MDJ15" s="6"/>
      <c r="MDK15" s="6"/>
      <c r="MDR15" s="6"/>
      <c r="MDS15" s="6"/>
      <c r="MDZ15" s="6"/>
      <c r="MEA15" s="6"/>
      <c r="MEH15" s="6"/>
      <c r="MEI15" s="6"/>
      <c r="MEP15" s="6"/>
      <c r="MEQ15" s="6"/>
      <c r="MEX15" s="6"/>
      <c r="MEY15" s="6"/>
      <c r="MFF15" s="6"/>
      <c r="MFG15" s="6"/>
      <c r="MFN15" s="6"/>
      <c r="MFO15" s="6"/>
      <c r="MFV15" s="6"/>
      <c r="MFW15" s="6"/>
      <c r="MGD15" s="6"/>
      <c r="MGE15" s="6"/>
      <c r="MGL15" s="6"/>
      <c r="MGM15" s="6"/>
      <c r="MGT15" s="6"/>
      <c r="MGU15" s="6"/>
      <c r="MHB15" s="6"/>
      <c r="MHC15" s="6"/>
      <c r="MHJ15" s="6"/>
      <c r="MHK15" s="6"/>
      <c r="MHR15" s="6"/>
      <c r="MHS15" s="6"/>
      <c r="MHZ15" s="6"/>
      <c r="MIA15" s="6"/>
      <c r="MIH15" s="6"/>
      <c r="MII15" s="6"/>
      <c r="MIP15" s="6"/>
      <c r="MIQ15" s="6"/>
      <c r="MIX15" s="6"/>
      <c r="MIY15" s="6"/>
      <c r="MJF15" s="6"/>
      <c r="MJG15" s="6"/>
      <c r="MJN15" s="6"/>
      <c r="MJO15" s="6"/>
      <c r="MJV15" s="6"/>
      <c r="MJW15" s="6"/>
      <c r="MKD15" s="6"/>
      <c r="MKE15" s="6"/>
      <c r="MKL15" s="6"/>
      <c r="MKM15" s="6"/>
      <c r="MKT15" s="6"/>
      <c r="MKU15" s="6"/>
      <c r="MLB15" s="6"/>
      <c r="MLC15" s="6"/>
      <c r="MLJ15" s="6"/>
      <c r="MLK15" s="6"/>
      <c r="MLR15" s="6"/>
      <c r="MLS15" s="6"/>
      <c r="MLZ15" s="6"/>
      <c r="MMA15" s="6"/>
      <c r="MMH15" s="6"/>
      <c r="MMI15" s="6"/>
      <c r="MMP15" s="6"/>
      <c r="MMQ15" s="6"/>
      <c r="MMX15" s="6"/>
      <c r="MMY15" s="6"/>
      <c r="MNF15" s="6"/>
      <c r="MNG15" s="6"/>
      <c r="MNN15" s="6"/>
      <c r="MNO15" s="6"/>
      <c r="MNV15" s="6"/>
      <c r="MNW15" s="6"/>
      <c r="MOD15" s="6"/>
      <c r="MOE15" s="6"/>
      <c r="MOL15" s="6"/>
      <c r="MOM15" s="6"/>
      <c r="MOT15" s="6"/>
      <c r="MOU15" s="6"/>
      <c r="MPB15" s="6"/>
      <c r="MPC15" s="6"/>
      <c r="MPJ15" s="6"/>
      <c r="MPK15" s="6"/>
      <c r="MPR15" s="6"/>
      <c r="MPS15" s="6"/>
      <c r="MPZ15" s="6"/>
      <c r="MQA15" s="6"/>
      <c r="MQH15" s="6"/>
      <c r="MQI15" s="6"/>
      <c r="MQP15" s="6"/>
      <c r="MQQ15" s="6"/>
      <c r="MQX15" s="6"/>
      <c r="MQY15" s="6"/>
      <c r="MRF15" s="6"/>
      <c r="MRG15" s="6"/>
      <c r="MRN15" s="6"/>
      <c r="MRO15" s="6"/>
      <c r="MRV15" s="6"/>
      <c r="MRW15" s="6"/>
      <c r="MSD15" s="6"/>
      <c r="MSE15" s="6"/>
      <c r="MSL15" s="6"/>
      <c r="MSM15" s="6"/>
      <c r="MST15" s="6"/>
      <c r="MSU15" s="6"/>
      <c r="MTB15" s="6"/>
      <c r="MTC15" s="6"/>
      <c r="MTJ15" s="6"/>
      <c r="MTK15" s="6"/>
      <c r="MTR15" s="6"/>
      <c r="MTS15" s="6"/>
      <c r="MTZ15" s="6"/>
      <c r="MUA15" s="6"/>
      <c r="MUH15" s="6"/>
      <c r="MUI15" s="6"/>
      <c r="MUP15" s="6"/>
      <c r="MUQ15" s="6"/>
      <c r="MUX15" s="6"/>
      <c r="MUY15" s="6"/>
      <c r="MVF15" s="6"/>
      <c r="MVG15" s="6"/>
      <c r="MVN15" s="6"/>
      <c r="MVO15" s="6"/>
      <c r="MVV15" s="6"/>
      <c r="MVW15" s="6"/>
      <c r="MWD15" s="6"/>
      <c r="MWE15" s="6"/>
      <c r="MWL15" s="6"/>
      <c r="MWM15" s="6"/>
      <c r="MWT15" s="6"/>
      <c r="MWU15" s="6"/>
      <c r="MXB15" s="6"/>
      <c r="MXC15" s="6"/>
      <c r="MXJ15" s="6"/>
      <c r="MXK15" s="6"/>
      <c r="MXR15" s="6"/>
      <c r="MXS15" s="6"/>
      <c r="MXZ15" s="6"/>
      <c r="MYA15" s="6"/>
      <c r="MYH15" s="6"/>
      <c r="MYI15" s="6"/>
      <c r="MYP15" s="6"/>
      <c r="MYQ15" s="6"/>
      <c r="MYX15" s="6"/>
      <c r="MYY15" s="6"/>
      <c r="MZF15" s="6"/>
      <c r="MZG15" s="6"/>
      <c r="MZN15" s="6"/>
      <c r="MZO15" s="6"/>
      <c r="MZV15" s="6"/>
      <c r="MZW15" s="6"/>
      <c r="NAD15" s="6"/>
      <c r="NAE15" s="6"/>
      <c r="NAL15" s="6"/>
      <c r="NAM15" s="6"/>
      <c r="NAT15" s="6"/>
      <c r="NAU15" s="6"/>
      <c r="NBB15" s="6"/>
      <c r="NBC15" s="6"/>
      <c r="NBJ15" s="6"/>
      <c r="NBK15" s="6"/>
      <c r="NBR15" s="6"/>
      <c r="NBS15" s="6"/>
      <c r="NBZ15" s="6"/>
      <c r="NCA15" s="6"/>
      <c r="NCH15" s="6"/>
      <c r="NCI15" s="6"/>
      <c r="NCP15" s="6"/>
      <c r="NCQ15" s="6"/>
      <c r="NCX15" s="6"/>
      <c r="NCY15" s="6"/>
      <c r="NDF15" s="6"/>
      <c r="NDG15" s="6"/>
      <c r="NDN15" s="6"/>
      <c r="NDO15" s="6"/>
      <c r="NDV15" s="6"/>
      <c r="NDW15" s="6"/>
      <c r="NED15" s="6"/>
      <c r="NEE15" s="6"/>
      <c r="NEL15" s="6"/>
      <c r="NEM15" s="6"/>
      <c r="NET15" s="6"/>
      <c r="NEU15" s="6"/>
      <c r="NFB15" s="6"/>
      <c r="NFC15" s="6"/>
      <c r="NFJ15" s="6"/>
      <c r="NFK15" s="6"/>
      <c r="NFR15" s="6"/>
      <c r="NFS15" s="6"/>
      <c r="NFZ15" s="6"/>
      <c r="NGA15" s="6"/>
      <c r="NGH15" s="6"/>
      <c r="NGI15" s="6"/>
      <c r="NGP15" s="6"/>
      <c r="NGQ15" s="6"/>
      <c r="NGX15" s="6"/>
      <c r="NGY15" s="6"/>
      <c r="NHF15" s="6"/>
      <c r="NHG15" s="6"/>
      <c r="NHN15" s="6"/>
      <c r="NHO15" s="6"/>
      <c r="NHV15" s="6"/>
      <c r="NHW15" s="6"/>
      <c r="NID15" s="6"/>
      <c r="NIE15" s="6"/>
      <c r="NIL15" s="6"/>
      <c r="NIM15" s="6"/>
      <c r="NIT15" s="6"/>
      <c r="NIU15" s="6"/>
      <c r="NJB15" s="6"/>
      <c r="NJC15" s="6"/>
      <c r="NJJ15" s="6"/>
      <c r="NJK15" s="6"/>
      <c r="NJR15" s="6"/>
      <c r="NJS15" s="6"/>
      <c r="NJZ15" s="6"/>
      <c r="NKA15" s="6"/>
      <c r="NKH15" s="6"/>
      <c r="NKI15" s="6"/>
      <c r="NKP15" s="6"/>
      <c r="NKQ15" s="6"/>
      <c r="NKX15" s="6"/>
      <c r="NKY15" s="6"/>
      <c r="NLF15" s="6"/>
      <c r="NLG15" s="6"/>
      <c r="NLN15" s="6"/>
      <c r="NLO15" s="6"/>
      <c r="NLV15" s="6"/>
      <c r="NLW15" s="6"/>
      <c r="NMD15" s="6"/>
      <c r="NME15" s="6"/>
      <c r="NML15" s="6"/>
      <c r="NMM15" s="6"/>
      <c r="NMT15" s="6"/>
      <c r="NMU15" s="6"/>
      <c r="NNB15" s="6"/>
      <c r="NNC15" s="6"/>
      <c r="NNJ15" s="6"/>
      <c r="NNK15" s="6"/>
      <c r="NNR15" s="6"/>
      <c r="NNS15" s="6"/>
      <c r="NNZ15" s="6"/>
      <c r="NOA15" s="6"/>
      <c r="NOH15" s="6"/>
      <c r="NOI15" s="6"/>
      <c r="NOP15" s="6"/>
      <c r="NOQ15" s="6"/>
      <c r="NOX15" s="6"/>
      <c r="NOY15" s="6"/>
      <c r="NPF15" s="6"/>
      <c r="NPG15" s="6"/>
      <c r="NPN15" s="6"/>
      <c r="NPO15" s="6"/>
      <c r="NPV15" s="6"/>
      <c r="NPW15" s="6"/>
      <c r="NQD15" s="6"/>
      <c r="NQE15" s="6"/>
      <c r="NQL15" s="6"/>
      <c r="NQM15" s="6"/>
      <c r="NQT15" s="6"/>
      <c r="NQU15" s="6"/>
      <c r="NRB15" s="6"/>
      <c r="NRC15" s="6"/>
      <c r="NRJ15" s="6"/>
      <c r="NRK15" s="6"/>
      <c r="NRR15" s="6"/>
      <c r="NRS15" s="6"/>
      <c r="NRZ15" s="6"/>
      <c r="NSA15" s="6"/>
      <c r="NSH15" s="6"/>
      <c r="NSI15" s="6"/>
      <c r="NSP15" s="6"/>
      <c r="NSQ15" s="6"/>
      <c r="NSX15" s="6"/>
      <c r="NSY15" s="6"/>
      <c r="NTF15" s="6"/>
      <c r="NTG15" s="6"/>
      <c r="NTN15" s="6"/>
      <c r="NTO15" s="6"/>
      <c r="NTV15" s="6"/>
      <c r="NTW15" s="6"/>
      <c r="NUD15" s="6"/>
      <c r="NUE15" s="6"/>
      <c r="NUL15" s="6"/>
      <c r="NUM15" s="6"/>
      <c r="NUT15" s="6"/>
      <c r="NUU15" s="6"/>
      <c r="NVB15" s="6"/>
      <c r="NVC15" s="6"/>
      <c r="NVJ15" s="6"/>
      <c r="NVK15" s="6"/>
      <c r="NVR15" s="6"/>
      <c r="NVS15" s="6"/>
      <c r="NVZ15" s="6"/>
      <c r="NWA15" s="6"/>
      <c r="NWH15" s="6"/>
      <c r="NWI15" s="6"/>
      <c r="NWP15" s="6"/>
      <c r="NWQ15" s="6"/>
      <c r="NWX15" s="6"/>
      <c r="NWY15" s="6"/>
      <c r="NXF15" s="6"/>
      <c r="NXG15" s="6"/>
      <c r="NXN15" s="6"/>
      <c r="NXO15" s="6"/>
      <c r="NXV15" s="6"/>
      <c r="NXW15" s="6"/>
      <c r="NYD15" s="6"/>
      <c r="NYE15" s="6"/>
      <c r="NYL15" s="6"/>
      <c r="NYM15" s="6"/>
      <c r="NYT15" s="6"/>
      <c r="NYU15" s="6"/>
      <c r="NZB15" s="6"/>
      <c r="NZC15" s="6"/>
      <c r="NZJ15" s="6"/>
      <c r="NZK15" s="6"/>
      <c r="NZR15" s="6"/>
      <c r="NZS15" s="6"/>
      <c r="NZZ15" s="6"/>
      <c r="OAA15" s="6"/>
      <c r="OAH15" s="6"/>
      <c r="OAI15" s="6"/>
      <c r="OAP15" s="6"/>
      <c r="OAQ15" s="6"/>
      <c r="OAX15" s="6"/>
      <c r="OAY15" s="6"/>
      <c r="OBF15" s="6"/>
      <c r="OBG15" s="6"/>
      <c r="OBN15" s="6"/>
      <c r="OBO15" s="6"/>
      <c r="OBV15" s="6"/>
      <c r="OBW15" s="6"/>
      <c r="OCD15" s="6"/>
      <c r="OCE15" s="6"/>
      <c r="OCL15" s="6"/>
      <c r="OCM15" s="6"/>
      <c r="OCT15" s="6"/>
      <c r="OCU15" s="6"/>
      <c r="ODB15" s="6"/>
      <c r="ODC15" s="6"/>
      <c r="ODJ15" s="6"/>
      <c r="ODK15" s="6"/>
      <c r="ODR15" s="6"/>
      <c r="ODS15" s="6"/>
      <c r="ODZ15" s="6"/>
      <c r="OEA15" s="6"/>
      <c r="OEH15" s="6"/>
      <c r="OEI15" s="6"/>
      <c r="OEP15" s="6"/>
      <c r="OEQ15" s="6"/>
      <c r="OEX15" s="6"/>
      <c r="OEY15" s="6"/>
      <c r="OFF15" s="6"/>
      <c r="OFG15" s="6"/>
      <c r="OFN15" s="6"/>
      <c r="OFO15" s="6"/>
      <c r="OFV15" s="6"/>
      <c r="OFW15" s="6"/>
      <c r="OGD15" s="6"/>
      <c r="OGE15" s="6"/>
      <c r="OGL15" s="6"/>
      <c r="OGM15" s="6"/>
      <c r="OGT15" s="6"/>
      <c r="OGU15" s="6"/>
      <c r="OHB15" s="6"/>
      <c r="OHC15" s="6"/>
      <c r="OHJ15" s="6"/>
      <c r="OHK15" s="6"/>
      <c r="OHR15" s="6"/>
      <c r="OHS15" s="6"/>
      <c r="OHZ15" s="6"/>
      <c r="OIA15" s="6"/>
      <c r="OIH15" s="6"/>
      <c r="OII15" s="6"/>
      <c r="OIP15" s="6"/>
      <c r="OIQ15" s="6"/>
      <c r="OIX15" s="6"/>
      <c r="OIY15" s="6"/>
      <c r="OJF15" s="6"/>
      <c r="OJG15" s="6"/>
      <c r="OJN15" s="6"/>
      <c r="OJO15" s="6"/>
      <c r="OJV15" s="6"/>
      <c r="OJW15" s="6"/>
      <c r="OKD15" s="6"/>
      <c r="OKE15" s="6"/>
      <c r="OKL15" s="6"/>
      <c r="OKM15" s="6"/>
      <c r="OKT15" s="6"/>
      <c r="OKU15" s="6"/>
      <c r="OLB15" s="6"/>
      <c r="OLC15" s="6"/>
      <c r="OLJ15" s="6"/>
      <c r="OLK15" s="6"/>
      <c r="OLR15" s="6"/>
      <c r="OLS15" s="6"/>
      <c r="OLZ15" s="6"/>
      <c r="OMA15" s="6"/>
      <c r="OMH15" s="6"/>
      <c r="OMI15" s="6"/>
      <c r="OMP15" s="6"/>
      <c r="OMQ15" s="6"/>
      <c r="OMX15" s="6"/>
      <c r="OMY15" s="6"/>
      <c r="ONF15" s="6"/>
      <c r="ONG15" s="6"/>
      <c r="ONN15" s="6"/>
      <c r="ONO15" s="6"/>
      <c r="ONV15" s="6"/>
      <c r="ONW15" s="6"/>
      <c r="OOD15" s="6"/>
      <c r="OOE15" s="6"/>
      <c r="OOL15" s="6"/>
      <c r="OOM15" s="6"/>
      <c r="OOT15" s="6"/>
      <c r="OOU15" s="6"/>
      <c r="OPB15" s="6"/>
      <c r="OPC15" s="6"/>
      <c r="OPJ15" s="6"/>
      <c r="OPK15" s="6"/>
      <c r="OPR15" s="6"/>
      <c r="OPS15" s="6"/>
      <c r="OPZ15" s="6"/>
      <c r="OQA15" s="6"/>
      <c r="OQH15" s="6"/>
      <c r="OQI15" s="6"/>
      <c r="OQP15" s="6"/>
      <c r="OQQ15" s="6"/>
      <c r="OQX15" s="6"/>
      <c r="OQY15" s="6"/>
      <c r="ORF15" s="6"/>
      <c r="ORG15" s="6"/>
      <c r="ORN15" s="6"/>
      <c r="ORO15" s="6"/>
      <c r="ORV15" s="6"/>
      <c r="ORW15" s="6"/>
      <c r="OSD15" s="6"/>
      <c r="OSE15" s="6"/>
      <c r="OSL15" s="6"/>
      <c r="OSM15" s="6"/>
      <c r="OST15" s="6"/>
      <c r="OSU15" s="6"/>
      <c r="OTB15" s="6"/>
      <c r="OTC15" s="6"/>
      <c r="OTJ15" s="6"/>
      <c r="OTK15" s="6"/>
      <c r="OTR15" s="6"/>
      <c r="OTS15" s="6"/>
      <c r="OTZ15" s="6"/>
      <c r="OUA15" s="6"/>
      <c r="OUH15" s="6"/>
      <c r="OUI15" s="6"/>
      <c r="OUP15" s="6"/>
      <c r="OUQ15" s="6"/>
      <c r="OUX15" s="6"/>
      <c r="OUY15" s="6"/>
      <c r="OVF15" s="6"/>
      <c r="OVG15" s="6"/>
      <c r="OVN15" s="6"/>
      <c r="OVO15" s="6"/>
      <c r="OVV15" s="6"/>
      <c r="OVW15" s="6"/>
      <c r="OWD15" s="6"/>
      <c r="OWE15" s="6"/>
      <c r="OWL15" s="6"/>
      <c r="OWM15" s="6"/>
      <c r="OWT15" s="6"/>
      <c r="OWU15" s="6"/>
      <c r="OXB15" s="6"/>
      <c r="OXC15" s="6"/>
      <c r="OXJ15" s="6"/>
      <c r="OXK15" s="6"/>
      <c r="OXR15" s="6"/>
      <c r="OXS15" s="6"/>
      <c r="OXZ15" s="6"/>
      <c r="OYA15" s="6"/>
      <c r="OYH15" s="6"/>
      <c r="OYI15" s="6"/>
      <c r="OYP15" s="6"/>
      <c r="OYQ15" s="6"/>
      <c r="OYX15" s="6"/>
      <c r="OYY15" s="6"/>
      <c r="OZF15" s="6"/>
      <c r="OZG15" s="6"/>
      <c r="OZN15" s="6"/>
      <c r="OZO15" s="6"/>
      <c r="OZV15" s="6"/>
      <c r="OZW15" s="6"/>
      <c r="PAD15" s="6"/>
      <c r="PAE15" s="6"/>
      <c r="PAL15" s="6"/>
      <c r="PAM15" s="6"/>
      <c r="PAT15" s="6"/>
      <c r="PAU15" s="6"/>
      <c r="PBB15" s="6"/>
      <c r="PBC15" s="6"/>
      <c r="PBJ15" s="6"/>
      <c r="PBK15" s="6"/>
      <c r="PBR15" s="6"/>
      <c r="PBS15" s="6"/>
      <c r="PBZ15" s="6"/>
      <c r="PCA15" s="6"/>
      <c r="PCH15" s="6"/>
      <c r="PCI15" s="6"/>
      <c r="PCP15" s="6"/>
      <c r="PCQ15" s="6"/>
      <c r="PCX15" s="6"/>
      <c r="PCY15" s="6"/>
      <c r="PDF15" s="6"/>
      <c r="PDG15" s="6"/>
      <c r="PDN15" s="6"/>
      <c r="PDO15" s="6"/>
      <c r="PDV15" s="6"/>
      <c r="PDW15" s="6"/>
      <c r="PED15" s="6"/>
      <c r="PEE15" s="6"/>
      <c r="PEL15" s="6"/>
      <c r="PEM15" s="6"/>
      <c r="PET15" s="6"/>
      <c r="PEU15" s="6"/>
      <c r="PFB15" s="6"/>
      <c r="PFC15" s="6"/>
      <c r="PFJ15" s="6"/>
      <c r="PFK15" s="6"/>
      <c r="PFR15" s="6"/>
      <c r="PFS15" s="6"/>
      <c r="PFZ15" s="6"/>
      <c r="PGA15" s="6"/>
      <c r="PGH15" s="6"/>
      <c r="PGI15" s="6"/>
      <c r="PGP15" s="6"/>
      <c r="PGQ15" s="6"/>
      <c r="PGX15" s="6"/>
      <c r="PGY15" s="6"/>
      <c r="PHF15" s="6"/>
      <c r="PHG15" s="6"/>
      <c r="PHN15" s="6"/>
      <c r="PHO15" s="6"/>
      <c r="PHV15" s="6"/>
      <c r="PHW15" s="6"/>
      <c r="PID15" s="6"/>
      <c r="PIE15" s="6"/>
      <c r="PIL15" s="6"/>
      <c r="PIM15" s="6"/>
      <c r="PIT15" s="6"/>
      <c r="PIU15" s="6"/>
      <c r="PJB15" s="6"/>
      <c r="PJC15" s="6"/>
      <c r="PJJ15" s="6"/>
      <c r="PJK15" s="6"/>
      <c r="PJR15" s="6"/>
      <c r="PJS15" s="6"/>
      <c r="PJZ15" s="6"/>
      <c r="PKA15" s="6"/>
      <c r="PKH15" s="6"/>
      <c r="PKI15" s="6"/>
      <c r="PKP15" s="6"/>
      <c r="PKQ15" s="6"/>
      <c r="PKX15" s="6"/>
      <c r="PKY15" s="6"/>
      <c r="PLF15" s="6"/>
      <c r="PLG15" s="6"/>
      <c r="PLN15" s="6"/>
      <c r="PLO15" s="6"/>
      <c r="PLV15" s="6"/>
      <c r="PLW15" s="6"/>
      <c r="PMD15" s="6"/>
      <c r="PME15" s="6"/>
      <c r="PML15" s="6"/>
      <c r="PMM15" s="6"/>
      <c r="PMT15" s="6"/>
      <c r="PMU15" s="6"/>
      <c r="PNB15" s="6"/>
      <c r="PNC15" s="6"/>
      <c r="PNJ15" s="6"/>
      <c r="PNK15" s="6"/>
      <c r="PNR15" s="6"/>
      <c r="PNS15" s="6"/>
      <c r="PNZ15" s="6"/>
      <c r="POA15" s="6"/>
      <c r="POH15" s="6"/>
      <c r="POI15" s="6"/>
      <c r="POP15" s="6"/>
      <c r="POQ15" s="6"/>
      <c r="POX15" s="6"/>
      <c r="POY15" s="6"/>
      <c r="PPF15" s="6"/>
      <c r="PPG15" s="6"/>
      <c r="PPN15" s="6"/>
      <c r="PPO15" s="6"/>
      <c r="PPV15" s="6"/>
      <c r="PPW15" s="6"/>
      <c r="PQD15" s="6"/>
      <c r="PQE15" s="6"/>
      <c r="PQL15" s="6"/>
      <c r="PQM15" s="6"/>
      <c r="PQT15" s="6"/>
      <c r="PQU15" s="6"/>
      <c r="PRB15" s="6"/>
      <c r="PRC15" s="6"/>
      <c r="PRJ15" s="6"/>
      <c r="PRK15" s="6"/>
      <c r="PRR15" s="6"/>
      <c r="PRS15" s="6"/>
      <c r="PRZ15" s="6"/>
      <c r="PSA15" s="6"/>
      <c r="PSH15" s="6"/>
      <c r="PSI15" s="6"/>
      <c r="PSP15" s="6"/>
      <c r="PSQ15" s="6"/>
      <c r="PSX15" s="6"/>
      <c r="PSY15" s="6"/>
      <c r="PTF15" s="6"/>
      <c r="PTG15" s="6"/>
      <c r="PTN15" s="6"/>
      <c r="PTO15" s="6"/>
      <c r="PTV15" s="6"/>
      <c r="PTW15" s="6"/>
      <c r="PUD15" s="6"/>
      <c r="PUE15" s="6"/>
      <c r="PUL15" s="6"/>
      <c r="PUM15" s="6"/>
      <c r="PUT15" s="6"/>
      <c r="PUU15" s="6"/>
      <c r="PVB15" s="6"/>
      <c r="PVC15" s="6"/>
      <c r="PVJ15" s="6"/>
      <c r="PVK15" s="6"/>
      <c r="PVR15" s="6"/>
      <c r="PVS15" s="6"/>
      <c r="PVZ15" s="6"/>
      <c r="PWA15" s="6"/>
      <c r="PWH15" s="6"/>
      <c r="PWI15" s="6"/>
      <c r="PWP15" s="6"/>
      <c r="PWQ15" s="6"/>
      <c r="PWX15" s="6"/>
      <c r="PWY15" s="6"/>
      <c r="PXF15" s="6"/>
      <c r="PXG15" s="6"/>
      <c r="PXN15" s="6"/>
      <c r="PXO15" s="6"/>
      <c r="PXV15" s="6"/>
      <c r="PXW15" s="6"/>
      <c r="PYD15" s="6"/>
      <c r="PYE15" s="6"/>
      <c r="PYL15" s="6"/>
      <c r="PYM15" s="6"/>
      <c r="PYT15" s="6"/>
      <c r="PYU15" s="6"/>
      <c r="PZB15" s="6"/>
      <c r="PZC15" s="6"/>
      <c r="PZJ15" s="6"/>
      <c r="PZK15" s="6"/>
      <c r="PZR15" s="6"/>
      <c r="PZS15" s="6"/>
      <c r="PZZ15" s="6"/>
      <c r="QAA15" s="6"/>
      <c r="QAH15" s="6"/>
      <c r="QAI15" s="6"/>
      <c r="QAP15" s="6"/>
      <c r="QAQ15" s="6"/>
      <c r="QAX15" s="6"/>
      <c r="QAY15" s="6"/>
      <c r="QBF15" s="6"/>
      <c r="QBG15" s="6"/>
      <c r="QBN15" s="6"/>
      <c r="QBO15" s="6"/>
      <c r="QBV15" s="6"/>
      <c r="QBW15" s="6"/>
      <c r="QCD15" s="6"/>
      <c r="QCE15" s="6"/>
      <c r="QCL15" s="6"/>
      <c r="QCM15" s="6"/>
      <c r="QCT15" s="6"/>
      <c r="QCU15" s="6"/>
      <c r="QDB15" s="6"/>
      <c r="QDC15" s="6"/>
      <c r="QDJ15" s="6"/>
      <c r="QDK15" s="6"/>
      <c r="QDR15" s="6"/>
      <c r="QDS15" s="6"/>
      <c r="QDZ15" s="6"/>
      <c r="QEA15" s="6"/>
      <c r="QEH15" s="6"/>
      <c r="QEI15" s="6"/>
      <c r="QEP15" s="6"/>
      <c r="QEQ15" s="6"/>
      <c r="QEX15" s="6"/>
      <c r="QEY15" s="6"/>
      <c r="QFF15" s="6"/>
      <c r="QFG15" s="6"/>
      <c r="QFN15" s="6"/>
      <c r="QFO15" s="6"/>
      <c r="QFV15" s="6"/>
      <c r="QFW15" s="6"/>
      <c r="QGD15" s="6"/>
      <c r="QGE15" s="6"/>
      <c r="QGL15" s="6"/>
      <c r="QGM15" s="6"/>
      <c r="QGT15" s="6"/>
      <c r="QGU15" s="6"/>
      <c r="QHB15" s="6"/>
      <c r="QHC15" s="6"/>
      <c r="QHJ15" s="6"/>
      <c r="QHK15" s="6"/>
      <c r="QHR15" s="6"/>
      <c r="QHS15" s="6"/>
      <c r="QHZ15" s="6"/>
      <c r="QIA15" s="6"/>
      <c r="QIH15" s="6"/>
      <c r="QII15" s="6"/>
      <c r="QIP15" s="6"/>
      <c r="QIQ15" s="6"/>
      <c r="QIX15" s="6"/>
      <c r="QIY15" s="6"/>
      <c r="QJF15" s="6"/>
      <c r="QJG15" s="6"/>
      <c r="QJN15" s="6"/>
      <c r="QJO15" s="6"/>
      <c r="QJV15" s="6"/>
      <c r="QJW15" s="6"/>
      <c r="QKD15" s="6"/>
      <c r="QKE15" s="6"/>
      <c r="QKL15" s="6"/>
      <c r="QKM15" s="6"/>
      <c r="QKT15" s="6"/>
      <c r="QKU15" s="6"/>
      <c r="QLB15" s="6"/>
      <c r="QLC15" s="6"/>
      <c r="QLJ15" s="6"/>
      <c r="QLK15" s="6"/>
      <c r="QLR15" s="6"/>
      <c r="QLS15" s="6"/>
      <c r="QLZ15" s="6"/>
      <c r="QMA15" s="6"/>
      <c r="QMH15" s="6"/>
      <c r="QMI15" s="6"/>
      <c r="QMP15" s="6"/>
      <c r="QMQ15" s="6"/>
      <c r="QMX15" s="6"/>
      <c r="QMY15" s="6"/>
      <c r="QNF15" s="6"/>
      <c r="QNG15" s="6"/>
      <c r="QNN15" s="6"/>
      <c r="QNO15" s="6"/>
      <c r="QNV15" s="6"/>
      <c r="QNW15" s="6"/>
      <c r="QOD15" s="6"/>
      <c r="QOE15" s="6"/>
      <c r="QOL15" s="6"/>
      <c r="QOM15" s="6"/>
      <c r="QOT15" s="6"/>
      <c r="QOU15" s="6"/>
      <c r="QPB15" s="6"/>
      <c r="QPC15" s="6"/>
      <c r="QPJ15" s="6"/>
      <c r="QPK15" s="6"/>
      <c r="QPR15" s="6"/>
      <c r="QPS15" s="6"/>
      <c r="QPZ15" s="6"/>
      <c r="QQA15" s="6"/>
      <c r="QQH15" s="6"/>
      <c r="QQI15" s="6"/>
      <c r="QQP15" s="6"/>
      <c r="QQQ15" s="6"/>
      <c r="QQX15" s="6"/>
      <c r="QQY15" s="6"/>
      <c r="QRF15" s="6"/>
      <c r="QRG15" s="6"/>
      <c r="QRN15" s="6"/>
      <c r="QRO15" s="6"/>
      <c r="QRV15" s="6"/>
      <c r="QRW15" s="6"/>
      <c r="QSD15" s="6"/>
      <c r="QSE15" s="6"/>
      <c r="QSL15" s="6"/>
      <c r="QSM15" s="6"/>
      <c r="QST15" s="6"/>
      <c r="QSU15" s="6"/>
      <c r="QTB15" s="6"/>
      <c r="QTC15" s="6"/>
      <c r="QTJ15" s="6"/>
      <c r="QTK15" s="6"/>
      <c r="QTR15" s="6"/>
      <c r="QTS15" s="6"/>
      <c r="QTZ15" s="6"/>
      <c r="QUA15" s="6"/>
      <c r="QUH15" s="6"/>
      <c r="QUI15" s="6"/>
      <c r="QUP15" s="6"/>
      <c r="QUQ15" s="6"/>
      <c r="QUX15" s="6"/>
      <c r="QUY15" s="6"/>
      <c r="QVF15" s="6"/>
      <c r="QVG15" s="6"/>
      <c r="QVN15" s="6"/>
      <c r="QVO15" s="6"/>
      <c r="QVV15" s="6"/>
      <c r="QVW15" s="6"/>
      <c r="QWD15" s="6"/>
      <c r="QWE15" s="6"/>
      <c r="QWL15" s="6"/>
      <c r="QWM15" s="6"/>
      <c r="QWT15" s="6"/>
      <c r="QWU15" s="6"/>
      <c r="QXB15" s="6"/>
      <c r="QXC15" s="6"/>
      <c r="QXJ15" s="6"/>
      <c r="QXK15" s="6"/>
      <c r="QXR15" s="6"/>
      <c r="QXS15" s="6"/>
      <c r="QXZ15" s="6"/>
      <c r="QYA15" s="6"/>
      <c r="QYH15" s="6"/>
      <c r="QYI15" s="6"/>
      <c r="QYP15" s="6"/>
      <c r="QYQ15" s="6"/>
      <c r="QYX15" s="6"/>
      <c r="QYY15" s="6"/>
      <c r="QZF15" s="6"/>
      <c r="QZG15" s="6"/>
      <c r="QZN15" s="6"/>
      <c r="QZO15" s="6"/>
      <c r="QZV15" s="6"/>
      <c r="QZW15" s="6"/>
      <c r="RAD15" s="6"/>
      <c r="RAE15" s="6"/>
      <c r="RAL15" s="6"/>
      <c r="RAM15" s="6"/>
      <c r="RAT15" s="6"/>
      <c r="RAU15" s="6"/>
      <c r="RBB15" s="6"/>
      <c r="RBC15" s="6"/>
      <c r="RBJ15" s="6"/>
      <c r="RBK15" s="6"/>
      <c r="RBR15" s="6"/>
      <c r="RBS15" s="6"/>
      <c r="RBZ15" s="6"/>
      <c r="RCA15" s="6"/>
      <c r="RCH15" s="6"/>
      <c r="RCI15" s="6"/>
      <c r="RCP15" s="6"/>
      <c r="RCQ15" s="6"/>
      <c r="RCX15" s="6"/>
      <c r="RCY15" s="6"/>
      <c r="RDF15" s="6"/>
      <c r="RDG15" s="6"/>
      <c r="RDN15" s="6"/>
      <c r="RDO15" s="6"/>
      <c r="RDV15" s="6"/>
      <c r="RDW15" s="6"/>
      <c r="RED15" s="6"/>
      <c r="REE15" s="6"/>
      <c r="REL15" s="6"/>
      <c r="REM15" s="6"/>
      <c r="RET15" s="6"/>
      <c r="REU15" s="6"/>
      <c r="RFB15" s="6"/>
      <c r="RFC15" s="6"/>
      <c r="RFJ15" s="6"/>
      <c r="RFK15" s="6"/>
      <c r="RFR15" s="6"/>
      <c r="RFS15" s="6"/>
      <c r="RFZ15" s="6"/>
      <c r="RGA15" s="6"/>
      <c r="RGH15" s="6"/>
      <c r="RGI15" s="6"/>
      <c r="RGP15" s="6"/>
      <c r="RGQ15" s="6"/>
      <c r="RGX15" s="6"/>
      <c r="RGY15" s="6"/>
      <c r="RHF15" s="6"/>
      <c r="RHG15" s="6"/>
      <c r="RHN15" s="6"/>
      <c r="RHO15" s="6"/>
      <c r="RHV15" s="6"/>
      <c r="RHW15" s="6"/>
      <c r="RID15" s="6"/>
      <c r="RIE15" s="6"/>
      <c r="RIL15" s="6"/>
      <c r="RIM15" s="6"/>
      <c r="RIT15" s="6"/>
      <c r="RIU15" s="6"/>
      <c r="RJB15" s="6"/>
      <c r="RJC15" s="6"/>
      <c r="RJJ15" s="6"/>
      <c r="RJK15" s="6"/>
      <c r="RJR15" s="6"/>
      <c r="RJS15" s="6"/>
      <c r="RJZ15" s="6"/>
      <c r="RKA15" s="6"/>
      <c r="RKH15" s="6"/>
      <c r="RKI15" s="6"/>
      <c r="RKP15" s="6"/>
      <c r="RKQ15" s="6"/>
      <c r="RKX15" s="6"/>
      <c r="RKY15" s="6"/>
      <c r="RLF15" s="6"/>
      <c r="RLG15" s="6"/>
      <c r="RLN15" s="6"/>
      <c r="RLO15" s="6"/>
      <c r="RLV15" s="6"/>
      <c r="RLW15" s="6"/>
      <c r="RMD15" s="6"/>
      <c r="RME15" s="6"/>
      <c r="RML15" s="6"/>
      <c r="RMM15" s="6"/>
      <c r="RMT15" s="6"/>
      <c r="RMU15" s="6"/>
      <c r="RNB15" s="6"/>
      <c r="RNC15" s="6"/>
      <c r="RNJ15" s="6"/>
      <c r="RNK15" s="6"/>
      <c r="RNR15" s="6"/>
      <c r="RNS15" s="6"/>
      <c r="RNZ15" s="6"/>
      <c r="ROA15" s="6"/>
      <c r="ROH15" s="6"/>
      <c r="ROI15" s="6"/>
      <c r="ROP15" s="6"/>
      <c r="ROQ15" s="6"/>
      <c r="ROX15" s="6"/>
      <c r="ROY15" s="6"/>
      <c r="RPF15" s="6"/>
      <c r="RPG15" s="6"/>
      <c r="RPN15" s="6"/>
      <c r="RPO15" s="6"/>
      <c r="RPV15" s="6"/>
      <c r="RPW15" s="6"/>
      <c r="RQD15" s="6"/>
      <c r="RQE15" s="6"/>
      <c r="RQL15" s="6"/>
      <c r="RQM15" s="6"/>
      <c r="RQT15" s="6"/>
      <c r="RQU15" s="6"/>
      <c r="RRB15" s="6"/>
      <c r="RRC15" s="6"/>
      <c r="RRJ15" s="6"/>
      <c r="RRK15" s="6"/>
      <c r="RRR15" s="6"/>
      <c r="RRS15" s="6"/>
      <c r="RRZ15" s="6"/>
      <c r="RSA15" s="6"/>
      <c r="RSH15" s="6"/>
      <c r="RSI15" s="6"/>
      <c r="RSP15" s="6"/>
      <c r="RSQ15" s="6"/>
      <c r="RSX15" s="6"/>
      <c r="RSY15" s="6"/>
      <c r="RTF15" s="6"/>
      <c r="RTG15" s="6"/>
      <c r="RTN15" s="6"/>
      <c r="RTO15" s="6"/>
      <c r="RTV15" s="6"/>
      <c r="RTW15" s="6"/>
      <c r="RUD15" s="6"/>
      <c r="RUE15" s="6"/>
      <c r="RUL15" s="6"/>
      <c r="RUM15" s="6"/>
      <c r="RUT15" s="6"/>
      <c r="RUU15" s="6"/>
      <c r="RVB15" s="6"/>
      <c r="RVC15" s="6"/>
      <c r="RVJ15" s="6"/>
      <c r="RVK15" s="6"/>
      <c r="RVR15" s="6"/>
      <c r="RVS15" s="6"/>
      <c r="RVZ15" s="6"/>
      <c r="RWA15" s="6"/>
      <c r="RWH15" s="6"/>
      <c r="RWI15" s="6"/>
      <c r="RWP15" s="6"/>
      <c r="RWQ15" s="6"/>
      <c r="RWX15" s="6"/>
      <c r="RWY15" s="6"/>
      <c r="RXF15" s="6"/>
      <c r="RXG15" s="6"/>
      <c r="RXN15" s="6"/>
      <c r="RXO15" s="6"/>
      <c r="RXV15" s="6"/>
      <c r="RXW15" s="6"/>
      <c r="RYD15" s="6"/>
      <c r="RYE15" s="6"/>
      <c r="RYL15" s="6"/>
      <c r="RYM15" s="6"/>
      <c r="RYT15" s="6"/>
      <c r="RYU15" s="6"/>
      <c r="RZB15" s="6"/>
      <c r="RZC15" s="6"/>
      <c r="RZJ15" s="6"/>
      <c r="RZK15" s="6"/>
      <c r="RZR15" s="6"/>
      <c r="RZS15" s="6"/>
      <c r="RZZ15" s="6"/>
      <c r="SAA15" s="6"/>
      <c r="SAH15" s="6"/>
      <c r="SAI15" s="6"/>
      <c r="SAP15" s="6"/>
      <c r="SAQ15" s="6"/>
      <c r="SAX15" s="6"/>
      <c r="SAY15" s="6"/>
      <c r="SBF15" s="6"/>
      <c r="SBG15" s="6"/>
      <c r="SBN15" s="6"/>
      <c r="SBO15" s="6"/>
      <c r="SBV15" s="6"/>
      <c r="SBW15" s="6"/>
      <c r="SCD15" s="6"/>
      <c r="SCE15" s="6"/>
      <c r="SCL15" s="6"/>
      <c r="SCM15" s="6"/>
      <c r="SCT15" s="6"/>
      <c r="SCU15" s="6"/>
      <c r="SDB15" s="6"/>
      <c r="SDC15" s="6"/>
      <c r="SDJ15" s="6"/>
      <c r="SDK15" s="6"/>
      <c r="SDR15" s="6"/>
      <c r="SDS15" s="6"/>
      <c r="SDZ15" s="6"/>
      <c r="SEA15" s="6"/>
      <c r="SEH15" s="6"/>
      <c r="SEI15" s="6"/>
      <c r="SEP15" s="6"/>
      <c r="SEQ15" s="6"/>
      <c r="SEX15" s="6"/>
      <c r="SEY15" s="6"/>
      <c r="SFF15" s="6"/>
      <c r="SFG15" s="6"/>
      <c r="SFN15" s="6"/>
      <c r="SFO15" s="6"/>
      <c r="SFV15" s="6"/>
      <c r="SFW15" s="6"/>
      <c r="SGD15" s="6"/>
      <c r="SGE15" s="6"/>
      <c r="SGL15" s="6"/>
      <c r="SGM15" s="6"/>
      <c r="SGT15" s="6"/>
      <c r="SGU15" s="6"/>
      <c r="SHB15" s="6"/>
      <c r="SHC15" s="6"/>
      <c r="SHJ15" s="6"/>
      <c r="SHK15" s="6"/>
      <c r="SHR15" s="6"/>
      <c r="SHS15" s="6"/>
      <c r="SHZ15" s="6"/>
      <c r="SIA15" s="6"/>
      <c r="SIH15" s="6"/>
      <c r="SII15" s="6"/>
      <c r="SIP15" s="6"/>
      <c r="SIQ15" s="6"/>
      <c r="SIX15" s="6"/>
      <c r="SIY15" s="6"/>
      <c r="SJF15" s="6"/>
      <c r="SJG15" s="6"/>
      <c r="SJN15" s="6"/>
      <c r="SJO15" s="6"/>
      <c r="SJV15" s="6"/>
      <c r="SJW15" s="6"/>
      <c r="SKD15" s="6"/>
      <c r="SKE15" s="6"/>
      <c r="SKL15" s="6"/>
      <c r="SKM15" s="6"/>
      <c r="SKT15" s="6"/>
      <c r="SKU15" s="6"/>
      <c r="SLB15" s="6"/>
      <c r="SLC15" s="6"/>
      <c r="SLJ15" s="6"/>
      <c r="SLK15" s="6"/>
      <c r="SLR15" s="6"/>
      <c r="SLS15" s="6"/>
      <c r="SLZ15" s="6"/>
      <c r="SMA15" s="6"/>
      <c r="SMH15" s="6"/>
      <c r="SMI15" s="6"/>
      <c r="SMP15" s="6"/>
      <c r="SMQ15" s="6"/>
      <c r="SMX15" s="6"/>
      <c r="SMY15" s="6"/>
      <c r="SNF15" s="6"/>
      <c r="SNG15" s="6"/>
      <c r="SNN15" s="6"/>
      <c r="SNO15" s="6"/>
      <c r="SNV15" s="6"/>
      <c r="SNW15" s="6"/>
      <c r="SOD15" s="6"/>
      <c r="SOE15" s="6"/>
      <c r="SOL15" s="6"/>
      <c r="SOM15" s="6"/>
      <c r="SOT15" s="6"/>
      <c r="SOU15" s="6"/>
      <c r="SPB15" s="6"/>
      <c r="SPC15" s="6"/>
      <c r="SPJ15" s="6"/>
      <c r="SPK15" s="6"/>
      <c r="SPR15" s="6"/>
      <c r="SPS15" s="6"/>
      <c r="SPZ15" s="6"/>
      <c r="SQA15" s="6"/>
      <c r="SQH15" s="6"/>
      <c r="SQI15" s="6"/>
      <c r="SQP15" s="6"/>
      <c r="SQQ15" s="6"/>
      <c r="SQX15" s="6"/>
      <c r="SQY15" s="6"/>
      <c r="SRF15" s="6"/>
      <c r="SRG15" s="6"/>
      <c r="SRN15" s="6"/>
      <c r="SRO15" s="6"/>
      <c r="SRV15" s="6"/>
      <c r="SRW15" s="6"/>
      <c r="SSD15" s="6"/>
      <c r="SSE15" s="6"/>
      <c r="SSL15" s="6"/>
      <c r="SSM15" s="6"/>
      <c r="SST15" s="6"/>
      <c r="SSU15" s="6"/>
      <c r="STB15" s="6"/>
      <c r="STC15" s="6"/>
      <c r="STJ15" s="6"/>
      <c r="STK15" s="6"/>
      <c r="STR15" s="6"/>
      <c r="STS15" s="6"/>
      <c r="STZ15" s="6"/>
      <c r="SUA15" s="6"/>
      <c r="SUH15" s="6"/>
      <c r="SUI15" s="6"/>
      <c r="SUP15" s="6"/>
      <c r="SUQ15" s="6"/>
      <c r="SUX15" s="6"/>
      <c r="SUY15" s="6"/>
      <c r="SVF15" s="6"/>
      <c r="SVG15" s="6"/>
      <c r="SVN15" s="6"/>
      <c r="SVO15" s="6"/>
      <c r="SVV15" s="6"/>
      <c r="SVW15" s="6"/>
      <c r="SWD15" s="6"/>
      <c r="SWE15" s="6"/>
      <c r="SWL15" s="6"/>
      <c r="SWM15" s="6"/>
      <c r="SWT15" s="6"/>
      <c r="SWU15" s="6"/>
      <c r="SXB15" s="6"/>
      <c r="SXC15" s="6"/>
      <c r="SXJ15" s="6"/>
      <c r="SXK15" s="6"/>
      <c r="SXR15" s="6"/>
      <c r="SXS15" s="6"/>
      <c r="SXZ15" s="6"/>
      <c r="SYA15" s="6"/>
      <c r="SYH15" s="6"/>
      <c r="SYI15" s="6"/>
      <c r="SYP15" s="6"/>
      <c r="SYQ15" s="6"/>
      <c r="SYX15" s="6"/>
      <c r="SYY15" s="6"/>
      <c r="SZF15" s="6"/>
      <c r="SZG15" s="6"/>
      <c r="SZN15" s="6"/>
      <c r="SZO15" s="6"/>
      <c r="SZV15" s="6"/>
      <c r="SZW15" s="6"/>
      <c r="TAD15" s="6"/>
      <c r="TAE15" s="6"/>
      <c r="TAL15" s="6"/>
      <c r="TAM15" s="6"/>
      <c r="TAT15" s="6"/>
      <c r="TAU15" s="6"/>
      <c r="TBB15" s="6"/>
      <c r="TBC15" s="6"/>
      <c r="TBJ15" s="6"/>
      <c r="TBK15" s="6"/>
      <c r="TBR15" s="6"/>
      <c r="TBS15" s="6"/>
      <c r="TBZ15" s="6"/>
      <c r="TCA15" s="6"/>
      <c r="TCH15" s="6"/>
      <c r="TCI15" s="6"/>
      <c r="TCP15" s="6"/>
      <c r="TCQ15" s="6"/>
      <c r="TCX15" s="6"/>
      <c r="TCY15" s="6"/>
      <c r="TDF15" s="6"/>
      <c r="TDG15" s="6"/>
      <c r="TDN15" s="6"/>
      <c r="TDO15" s="6"/>
      <c r="TDV15" s="6"/>
      <c r="TDW15" s="6"/>
      <c r="TED15" s="6"/>
      <c r="TEE15" s="6"/>
      <c r="TEL15" s="6"/>
      <c r="TEM15" s="6"/>
      <c r="TET15" s="6"/>
      <c r="TEU15" s="6"/>
      <c r="TFB15" s="6"/>
      <c r="TFC15" s="6"/>
      <c r="TFJ15" s="6"/>
      <c r="TFK15" s="6"/>
      <c r="TFR15" s="6"/>
      <c r="TFS15" s="6"/>
      <c r="TFZ15" s="6"/>
      <c r="TGA15" s="6"/>
      <c r="TGH15" s="6"/>
      <c r="TGI15" s="6"/>
      <c r="TGP15" s="6"/>
      <c r="TGQ15" s="6"/>
      <c r="TGX15" s="6"/>
      <c r="TGY15" s="6"/>
      <c r="THF15" s="6"/>
      <c r="THG15" s="6"/>
      <c r="THN15" s="6"/>
      <c r="THO15" s="6"/>
      <c r="THV15" s="6"/>
      <c r="THW15" s="6"/>
      <c r="TID15" s="6"/>
      <c r="TIE15" s="6"/>
      <c r="TIL15" s="6"/>
      <c r="TIM15" s="6"/>
      <c r="TIT15" s="6"/>
      <c r="TIU15" s="6"/>
      <c r="TJB15" s="6"/>
      <c r="TJC15" s="6"/>
      <c r="TJJ15" s="6"/>
      <c r="TJK15" s="6"/>
      <c r="TJR15" s="6"/>
      <c r="TJS15" s="6"/>
      <c r="TJZ15" s="6"/>
      <c r="TKA15" s="6"/>
      <c r="TKH15" s="6"/>
      <c r="TKI15" s="6"/>
      <c r="TKP15" s="6"/>
      <c r="TKQ15" s="6"/>
      <c r="TKX15" s="6"/>
      <c r="TKY15" s="6"/>
      <c r="TLF15" s="6"/>
      <c r="TLG15" s="6"/>
      <c r="TLN15" s="6"/>
      <c r="TLO15" s="6"/>
      <c r="TLV15" s="6"/>
      <c r="TLW15" s="6"/>
      <c r="TMD15" s="6"/>
      <c r="TME15" s="6"/>
      <c r="TML15" s="6"/>
      <c r="TMM15" s="6"/>
      <c r="TMT15" s="6"/>
      <c r="TMU15" s="6"/>
      <c r="TNB15" s="6"/>
      <c r="TNC15" s="6"/>
      <c r="TNJ15" s="6"/>
      <c r="TNK15" s="6"/>
      <c r="TNR15" s="6"/>
      <c r="TNS15" s="6"/>
      <c r="TNZ15" s="6"/>
      <c r="TOA15" s="6"/>
      <c r="TOH15" s="6"/>
      <c r="TOI15" s="6"/>
      <c r="TOP15" s="6"/>
      <c r="TOQ15" s="6"/>
      <c r="TOX15" s="6"/>
      <c r="TOY15" s="6"/>
      <c r="TPF15" s="6"/>
      <c r="TPG15" s="6"/>
      <c r="TPN15" s="6"/>
      <c r="TPO15" s="6"/>
      <c r="TPV15" s="6"/>
      <c r="TPW15" s="6"/>
      <c r="TQD15" s="6"/>
      <c r="TQE15" s="6"/>
      <c r="TQL15" s="6"/>
      <c r="TQM15" s="6"/>
      <c r="TQT15" s="6"/>
      <c r="TQU15" s="6"/>
      <c r="TRB15" s="6"/>
      <c r="TRC15" s="6"/>
      <c r="TRJ15" s="6"/>
      <c r="TRK15" s="6"/>
      <c r="TRR15" s="6"/>
      <c r="TRS15" s="6"/>
      <c r="TRZ15" s="6"/>
      <c r="TSA15" s="6"/>
      <c r="TSH15" s="6"/>
      <c r="TSI15" s="6"/>
      <c r="TSP15" s="6"/>
      <c r="TSQ15" s="6"/>
      <c r="TSX15" s="6"/>
      <c r="TSY15" s="6"/>
      <c r="TTF15" s="6"/>
      <c r="TTG15" s="6"/>
      <c r="TTN15" s="6"/>
      <c r="TTO15" s="6"/>
      <c r="TTV15" s="6"/>
      <c r="TTW15" s="6"/>
      <c r="TUD15" s="6"/>
      <c r="TUE15" s="6"/>
      <c r="TUL15" s="6"/>
      <c r="TUM15" s="6"/>
      <c r="TUT15" s="6"/>
      <c r="TUU15" s="6"/>
      <c r="TVB15" s="6"/>
      <c r="TVC15" s="6"/>
      <c r="TVJ15" s="6"/>
      <c r="TVK15" s="6"/>
      <c r="TVR15" s="6"/>
      <c r="TVS15" s="6"/>
      <c r="TVZ15" s="6"/>
      <c r="TWA15" s="6"/>
      <c r="TWH15" s="6"/>
      <c r="TWI15" s="6"/>
      <c r="TWP15" s="6"/>
      <c r="TWQ15" s="6"/>
      <c r="TWX15" s="6"/>
      <c r="TWY15" s="6"/>
      <c r="TXF15" s="6"/>
      <c r="TXG15" s="6"/>
      <c r="TXN15" s="6"/>
      <c r="TXO15" s="6"/>
      <c r="TXV15" s="6"/>
      <c r="TXW15" s="6"/>
      <c r="TYD15" s="6"/>
      <c r="TYE15" s="6"/>
      <c r="TYL15" s="6"/>
      <c r="TYM15" s="6"/>
      <c r="TYT15" s="6"/>
      <c r="TYU15" s="6"/>
      <c r="TZB15" s="6"/>
      <c r="TZC15" s="6"/>
      <c r="TZJ15" s="6"/>
      <c r="TZK15" s="6"/>
      <c r="TZR15" s="6"/>
      <c r="TZS15" s="6"/>
      <c r="TZZ15" s="6"/>
      <c r="UAA15" s="6"/>
      <c r="UAH15" s="6"/>
      <c r="UAI15" s="6"/>
      <c r="UAP15" s="6"/>
      <c r="UAQ15" s="6"/>
      <c r="UAX15" s="6"/>
      <c r="UAY15" s="6"/>
      <c r="UBF15" s="6"/>
      <c r="UBG15" s="6"/>
      <c r="UBN15" s="6"/>
      <c r="UBO15" s="6"/>
      <c r="UBV15" s="6"/>
      <c r="UBW15" s="6"/>
      <c r="UCD15" s="6"/>
      <c r="UCE15" s="6"/>
      <c r="UCL15" s="6"/>
      <c r="UCM15" s="6"/>
      <c r="UCT15" s="6"/>
      <c r="UCU15" s="6"/>
      <c r="UDB15" s="6"/>
      <c r="UDC15" s="6"/>
      <c r="UDJ15" s="6"/>
      <c r="UDK15" s="6"/>
      <c r="UDR15" s="6"/>
      <c r="UDS15" s="6"/>
      <c r="UDZ15" s="6"/>
      <c r="UEA15" s="6"/>
      <c r="UEH15" s="6"/>
      <c r="UEI15" s="6"/>
      <c r="UEP15" s="6"/>
      <c r="UEQ15" s="6"/>
      <c r="UEX15" s="6"/>
      <c r="UEY15" s="6"/>
      <c r="UFF15" s="6"/>
      <c r="UFG15" s="6"/>
      <c r="UFN15" s="6"/>
      <c r="UFO15" s="6"/>
      <c r="UFV15" s="6"/>
      <c r="UFW15" s="6"/>
      <c r="UGD15" s="6"/>
      <c r="UGE15" s="6"/>
      <c r="UGL15" s="6"/>
      <c r="UGM15" s="6"/>
      <c r="UGT15" s="6"/>
      <c r="UGU15" s="6"/>
      <c r="UHB15" s="6"/>
      <c r="UHC15" s="6"/>
      <c r="UHJ15" s="6"/>
      <c r="UHK15" s="6"/>
      <c r="UHR15" s="6"/>
      <c r="UHS15" s="6"/>
      <c r="UHZ15" s="6"/>
      <c r="UIA15" s="6"/>
      <c r="UIH15" s="6"/>
      <c r="UII15" s="6"/>
      <c r="UIP15" s="6"/>
      <c r="UIQ15" s="6"/>
      <c r="UIX15" s="6"/>
      <c r="UIY15" s="6"/>
      <c r="UJF15" s="6"/>
      <c r="UJG15" s="6"/>
      <c r="UJN15" s="6"/>
      <c r="UJO15" s="6"/>
      <c r="UJV15" s="6"/>
      <c r="UJW15" s="6"/>
      <c r="UKD15" s="6"/>
      <c r="UKE15" s="6"/>
      <c r="UKL15" s="6"/>
      <c r="UKM15" s="6"/>
      <c r="UKT15" s="6"/>
      <c r="UKU15" s="6"/>
      <c r="ULB15" s="6"/>
      <c r="ULC15" s="6"/>
      <c r="ULJ15" s="6"/>
      <c r="ULK15" s="6"/>
      <c r="ULR15" s="6"/>
      <c r="ULS15" s="6"/>
      <c r="ULZ15" s="6"/>
      <c r="UMA15" s="6"/>
      <c r="UMH15" s="6"/>
      <c r="UMI15" s="6"/>
      <c r="UMP15" s="6"/>
      <c r="UMQ15" s="6"/>
      <c r="UMX15" s="6"/>
      <c r="UMY15" s="6"/>
      <c r="UNF15" s="6"/>
      <c r="UNG15" s="6"/>
      <c r="UNN15" s="6"/>
      <c r="UNO15" s="6"/>
      <c r="UNV15" s="6"/>
      <c r="UNW15" s="6"/>
      <c r="UOD15" s="6"/>
      <c r="UOE15" s="6"/>
      <c r="UOL15" s="6"/>
      <c r="UOM15" s="6"/>
      <c r="UOT15" s="6"/>
      <c r="UOU15" s="6"/>
      <c r="UPB15" s="6"/>
      <c r="UPC15" s="6"/>
      <c r="UPJ15" s="6"/>
      <c r="UPK15" s="6"/>
      <c r="UPR15" s="6"/>
      <c r="UPS15" s="6"/>
      <c r="UPZ15" s="6"/>
      <c r="UQA15" s="6"/>
      <c r="UQH15" s="6"/>
      <c r="UQI15" s="6"/>
      <c r="UQP15" s="6"/>
      <c r="UQQ15" s="6"/>
      <c r="UQX15" s="6"/>
      <c r="UQY15" s="6"/>
      <c r="URF15" s="6"/>
      <c r="URG15" s="6"/>
      <c r="URN15" s="6"/>
      <c r="URO15" s="6"/>
      <c r="URV15" s="6"/>
      <c r="URW15" s="6"/>
      <c r="USD15" s="6"/>
      <c r="USE15" s="6"/>
      <c r="USL15" s="6"/>
      <c r="USM15" s="6"/>
      <c r="UST15" s="6"/>
      <c r="USU15" s="6"/>
      <c r="UTB15" s="6"/>
      <c r="UTC15" s="6"/>
      <c r="UTJ15" s="6"/>
      <c r="UTK15" s="6"/>
      <c r="UTR15" s="6"/>
      <c r="UTS15" s="6"/>
      <c r="UTZ15" s="6"/>
      <c r="UUA15" s="6"/>
      <c r="UUH15" s="6"/>
      <c r="UUI15" s="6"/>
      <c r="UUP15" s="6"/>
      <c r="UUQ15" s="6"/>
      <c r="UUX15" s="6"/>
      <c r="UUY15" s="6"/>
      <c r="UVF15" s="6"/>
      <c r="UVG15" s="6"/>
      <c r="UVN15" s="6"/>
      <c r="UVO15" s="6"/>
      <c r="UVV15" s="6"/>
      <c r="UVW15" s="6"/>
      <c r="UWD15" s="6"/>
      <c r="UWE15" s="6"/>
      <c r="UWL15" s="6"/>
      <c r="UWM15" s="6"/>
      <c r="UWT15" s="6"/>
      <c r="UWU15" s="6"/>
      <c r="UXB15" s="6"/>
      <c r="UXC15" s="6"/>
      <c r="UXJ15" s="6"/>
      <c r="UXK15" s="6"/>
      <c r="UXR15" s="6"/>
      <c r="UXS15" s="6"/>
      <c r="UXZ15" s="6"/>
      <c r="UYA15" s="6"/>
      <c r="UYH15" s="6"/>
      <c r="UYI15" s="6"/>
      <c r="UYP15" s="6"/>
      <c r="UYQ15" s="6"/>
      <c r="UYX15" s="6"/>
      <c r="UYY15" s="6"/>
      <c r="UZF15" s="6"/>
      <c r="UZG15" s="6"/>
      <c r="UZN15" s="6"/>
      <c r="UZO15" s="6"/>
      <c r="UZV15" s="6"/>
      <c r="UZW15" s="6"/>
      <c r="VAD15" s="6"/>
      <c r="VAE15" s="6"/>
      <c r="VAL15" s="6"/>
      <c r="VAM15" s="6"/>
      <c r="VAT15" s="6"/>
      <c r="VAU15" s="6"/>
      <c r="VBB15" s="6"/>
      <c r="VBC15" s="6"/>
      <c r="VBJ15" s="6"/>
      <c r="VBK15" s="6"/>
      <c r="VBR15" s="6"/>
      <c r="VBS15" s="6"/>
      <c r="VBZ15" s="6"/>
      <c r="VCA15" s="6"/>
      <c r="VCH15" s="6"/>
      <c r="VCI15" s="6"/>
      <c r="VCP15" s="6"/>
      <c r="VCQ15" s="6"/>
      <c r="VCX15" s="6"/>
      <c r="VCY15" s="6"/>
      <c r="VDF15" s="6"/>
      <c r="VDG15" s="6"/>
      <c r="VDN15" s="6"/>
      <c r="VDO15" s="6"/>
      <c r="VDV15" s="6"/>
      <c r="VDW15" s="6"/>
      <c r="VED15" s="6"/>
      <c r="VEE15" s="6"/>
      <c r="VEL15" s="6"/>
      <c r="VEM15" s="6"/>
      <c r="VET15" s="6"/>
      <c r="VEU15" s="6"/>
      <c r="VFB15" s="6"/>
      <c r="VFC15" s="6"/>
      <c r="VFJ15" s="6"/>
      <c r="VFK15" s="6"/>
      <c r="VFR15" s="6"/>
      <c r="VFS15" s="6"/>
      <c r="VFZ15" s="6"/>
      <c r="VGA15" s="6"/>
      <c r="VGH15" s="6"/>
      <c r="VGI15" s="6"/>
      <c r="VGP15" s="6"/>
      <c r="VGQ15" s="6"/>
      <c r="VGX15" s="6"/>
      <c r="VGY15" s="6"/>
      <c r="VHF15" s="6"/>
      <c r="VHG15" s="6"/>
      <c r="VHN15" s="6"/>
      <c r="VHO15" s="6"/>
      <c r="VHV15" s="6"/>
      <c r="VHW15" s="6"/>
      <c r="VID15" s="6"/>
      <c r="VIE15" s="6"/>
      <c r="VIL15" s="6"/>
      <c r="VIM15" s="6"/>
      <c r="VIT15" s="6"/>
      <c r="VIU15" s="6"/>
      <c r="VJB15" s="6"/>
      <c r="VJC15" s="6"/>
      <c r="VJJ15" s="6"/>
      <c r="VJK15" s="6"/>
      <c r="VJR15" s="6"/>
      <c r="VJS15" s="6"/>
      <c r="VJZ15" s="6"/>
      <c r="VKA15" s="6"/>
      <c r="VKH15" s="6"/>
      <c r="VKI15" s="6"/>
      <c r="VKP15" s="6"/>
      <c r="VKQ15" s="6"/>
      <c r="VKX15" s="6"/>
      <c r="VKY15" s="6"/>
      <c r="VLF15" s="6"/>
      <c r="VLG15" s="6"/>
      <c r="VLN15" s="6"/>
      <c r="VLO15" s="6"/>
      <c r="VLV15" s="6"/>
      <c r="VLW15" s="6"/>
      <c r="VMD15" s="6"/>
      <c r="VME15" s="6"/>
      <c r="VML15" s="6"/>
      <c r="VMM15" s="6"/>
      <c r="VMT15" s="6"/>
      <c r="VMU15" s="6"/>
      <c r="VNB15" s="6"/>
      <c r="VNC15" s="6"/>
      <c r="VNJ15" s="6"/>
      <c r="VNK15" s="6"/>
      <c r="VNR15" s="6"/>
      <c r="VNS15" s="6"/>
      <c r="VNZ15" s="6"/>
      <c r="VOA15" s="6"/>
      <c r="VOH15" s="6"/>
      <c r="VOI15" s="6"/>
      <c r="VOP15" s="6"/>
      <c r="VOQ15" s="6"/>
      <c r="VOX15" s="6"/>
      <c r="VOY15" s="6"/>
      <c r="VPF15" s="6"/>
      <c r="VPG15" s="6"/>
      <c r="VPN15" s="6"/>
      <c r="VPO15" s="6"/>
      <c r="VPV15" s="6"/>
      <c r="VPW15" s="6"/>
      <c r="VQD15" s="6"/>
      <c r="VQE15" s="6"/>
      <c r="VQL15" s="6"/>
      <c r="VQM15" s="6"/>
      <c r="VQT15" s="6"/>
      <c r="VQU15" s="6"/>
      <c r="VRB15" s="6"/>
      <c r="VRC15" s="6"/>
      <c r="VRJ15" s="6"/>
      <c r="VRK15" s="6"/>
      <c r="VRR15" s="6"/>
      <c r="VRS15" s="6"/>
      <c r="VRZ15" s="6"/>
      <c r="VSA15" s="6"/>
      <c r="VSH15" s="6"/>
      <c r="VSI15" s="6"/>
      <c r="VSP15" s="6"/>
      <c r="VSQ15" s="6"/>
      <c r="VSX15" s="6"/>
      <c r="VSY15" s="6"/>
      <c r="VTF15" s="6"/>
      <c r="VTG15" s="6"/>
      <c r="VTN15" s="6"/>
      <c r="VTO15" s="6"/>
      <c r="VTV15" s="6"/>
      <c r="VTW15" s="6"/>
      <c r="VUD15" s="6"/>
      <c r="VUE15" s="6"/>
      <c r="VUL15" s="6"/>
      <c r="VUM15" s="6"/>
      <c r="VUT15" s="6"/>
      <c r="VUU15" s="6"/>
      <c r="VVB15" s="6"/>
      <c r="VVC15" s="6"/>
      <c r="VVJ15" s="6"/>
      <c r="VVK15" s="6"/>
      <c r="VVR15" s="6"/>
      <c r="VVS15" s="6"/>
      <c r="VVZ15" s="6"/>
      <c r="VWA15" s="6"/>
      <c r="VWH15" s="6"/>
      <c r="VWI15" s="6"/>
      <c r="VWP15" s="6"/>
      <c r="VWQ15" s="6"/>
      <c r="VWX15" s="6"/>
      <c r="VWY15" s="6"/>
      <c r="VXF15" s="6"/>
      <c r="VXG15" s="6"/>
      <c r="VXN15" s="6"/>
      <c r="VXO15" s="6"/>
      <c r="VXV15" s="6"/>
      <c r="VXW15" s="6"/>
      <c r="VYD15" s="6"/>
      <c r="VYE15" s="6"/>
      <c r="VYL15" s="6"/>
      <c r="VYM15" s="6"/>
      <c r="VYT15" s="6"/>
      <c r="VYU15" s="6"/>
      <c r="VZB15" s="6"/>
      <c r="VZC15" s="6"/>
      <c r="VZJ15" s="6"/>
      <c r="VZK15" s="6"/>
      <c r="VZR15" s="6"/>
      <c r="VZS15" s="6"/>
      <c r="VZZ15" s="6"/>
      <c r="WAA15" s="6"/>
      <c r="WAH15" s="6"/>
      <c r="WAI15" s="6"/>
      <c r="WAP15" s="6"/>
      <c r="WAQ15" s="6"/>
      <c r="WAX15" s="6"/>
      <c r="WAY15" s="6"/>
      <c r="WBF15" s="6"/>
      <c r="WBG15" s="6"/>
      <c r="WBN15" s="6"/>
      <c r="WBO15" s="6"/>
      <c r="WBV15" s="6"/>
      <c r="WBW15" s="6"/>
      <c r="WCD15" s="6"/>
      <c r="WCE15" s="6"/>
      <c r="WCL15" s="6"/>
      <c r="WCM15" s="6"/>
      <c r="WCT15" s="6"/>
      <c r="WCU15" s="6"/>
      <c r="WDB15" s="6"/>
      <c r="WDC15" s="6"/>
      <c r="WDJ15" s="6"/>
      <c r="WDK15" s="6"/>
      <c r="WDR15" s="6"/>
      <c r="WDS15" s="6"/>
      <c r="WDZ15" s="6"/>
      <c r="WEA15" s="6"/>
      <c r="WEH15" s="6"/>
      <c r="WEI15" s="6"/>
      <c r="WEP15" s="6"/>
      <c r="WEQ15" s="6"/>
      <c r="WEX15" s="6"/>
      <c r="WEY15" s="6"/>
      <c r="WFF15" s="6"/>
      <c r="WFG15" s="6"/>
      <c r="WFN15" s="6"/>
      <c r="WFO15" s="6"/>
      <c r="WFV15" s="6"/>
      <c r="WFW15" s="6"/>
      <c r="WGD15" s="6"/>
      <c r="WGE15" s="6"/>
      <c r="WGL15" s="6"/>
      <c r="WGM15" s="6"/>
      <c r="WGT15" s="6"/>
      <c r="WGU15" s="6"/>
      <c r="WHB15" s="6"/>
      <c r="WHC15" s="6"/>
      <c r="WHJ15" s="6"/>
      <c r="WHK15" s="6"/>
      <c r="WHR15" s="6"/>
      <c r="WHS15" s="6"/>
      <c r="WHZ15" s="6"/>
      <c r="WIA15" s="6"/>
      <c r="WIH15" s="6"/>
      <c r="WII15" s="6"/>
      <c r="WIP15" s="6"/>
      <c r="WIQ15" s="6"/>
      <c r="WIX15" s="6"/>
      <c r="WIY15" s="6"/>
      <c r="WJF15" s="6"/>
      <c r="WJG15" s="6"/>
      <c r="WJN15" s="6"/>
      <c r="WJO15" s="6"/>
      <c r="WJV15" s="6"/>
      <c r="WJW15" s="6"/>
      <c r="WKD15" s="6"/>
      <c r="WKE15" s="6"/>
      <c r="WKL15" s="6"/>
      <c r="WKM15" s="6"/>
      <c r="WKT15" s="6"/>
      <c r="WKU15" s="6"/>
      <c r="WLB15" s="6"/>
      <c r="WLC15" s="6"/>
      <c r="WLJ15" s="6"/>
      <c r="WLK15" s="6"/>
      <c r="WLR15" s="6"/>
      <c r="WLS15" s="6"/>
      <c r="WLZ15" s="6"/>
      <c r="WMA15" s="6"/>
      <c r="WMH15" s="6"/>
      <c r="WMI15" s="6"/>
      <c r="WMP15" s="6"/>
      <c r="WMQ15" s="6"/>
      <c r="WMX15" s="6"/>
      <c r="WMY15" s="6"/>
      <c r="WNF15" s="6"/>
      <c r="WNG15" s="6"/>
      <c r="WNN15" s="6"/>
      <c r="WNO15" s="6"/>
      <c r="WNV15" s="6"/>
      <c r="WNW15" s="6"/>
      <c r="WOD15" s="6"/>
      <c r="WOE15" s="6"/>
      <c r="WOL15" s="6"/>
      <c r="WOM15" s="6"/>
      <c r="WOT15" s="6"/>
      <c r="WOU15" s="6"/>
      <c r="WPB15" s="6"/>
      <c r="WPC15" s="6"/>
      <c r="WPJ15" s="6"/>
      <c r="WPK15" s="6"/>
      <c r="WPR15" s="6"/>
      <c r="WPS15" s="6"/>
      <c r="WPZ15" s="6"/>
      <c r="WQA15" s="6"/>
      <c r="WQH15" s="6"/>
      <c r="WQI15" s="6"/>
      <c r="WQP15" s="6"/>
      <c r="WQQ15" s="6"/>
      <c r="WQX15" s="6"/>
      <c r="WQY15" s="6"/>
      <c r="WRF15" s="6"/>
      <c r="WRG15" s="6"/>
      <c r="WRN15" s="6"/>
      <c r="WRO15" s="6"/>
      <c r="WRV15" s="6"/>
      <c r="WRW15" s="6"/>
      <c r="WSD15" s="6"/>
      <c r="WSE15" s="6"/>
      <c r="WSL15" s="6"/>
      <c r="WSM15" s="6"/>
      <c r="WST15" s="6"/>
      <c r="WSU15" s="6"/>
      <c r="WTB15" s="6"/>
      <c r="WTC15" s="6"/>
      <c r="WTJ15" s="6"/>
      <c r="WTK15" s="6"/>
      <c r="WTR15" s="6"/>
      <c r="WTS15" s="6"/>
      <c r="WTZ15" s="6"/>
      <c r="WUA15" s="6"/>
      <c r="WUH15" s="6"/>
      <c r="WUI15" s="6"/>
      <c r="WUP15" s="6"/>
      <c r="WUQ15" s="6"/>
      <c r="WUX15" s="6"/>
      <c r="WUY15" s="6"/>
      <c r="WVF15" s="6"/>
      <c r="WVG15" s="6"/>
      <c r="WVN15" s="6"/>
      <c r="WVO15" s="6"/>
      <c r="WVV15" s="6"/>
      <c r="WVW15" s="6"/>
      <c r="WWD15" s="6"/>
      <c r="WWE15" s="6"/>
      <c r="WWL15" s="6"/>
      <c r="WWM15" s="6"/>
      <c r="WWT15" s="6"/>
      <c r="WWU15" s="6"/>
      <c r="WXB15" s="6"/>
      <c r="WXC15" s="6"/>
      <c r="WXJ15" s="6"/>
      <c r="WXK15" s="6"/>
      <c r="WXR15" s="6"/>
      <c r="WXS15" s="6"/>
      <c r="WXZ15" s="6"/>
      <c r="WYA15" s="6"/>
      <c r="WYH15" s="6"/>
      <c r="WYI15" s="6"/>
      <c r="WYP15" s="6"/>
      <c r="WYQ15" s="6"/>
      <c r="WYX15" s="6"/>
      <c r="WYY15" s="6"/>
      <c r="WZF15" s="6"/>
      <c r="WZG15" s="6"/>
      <c r="WZN15" s="6"/>
      <c r="WZO15" s="6"/>
      <c r="WZV15" s="6"/>
      <c r="WZW15" s="6"/>
      <c r="XAD15" s="6"/>
      <c r="XAE15" s="6"/>
      <c r="XAL15" s="6"/>
      <c r="XAM15" s="6"/>
      <c r="XAT15" s="6"/>
      <c r="XAU15" s="6"/>
      <c r="XBB15" s="6"/>
      <c r="XBC15" s="6"/>
      <c r="XBJ15" s="6"/>
      <c r="XBK15" s="6"/>
      <c r="XBR15" s="6"/>
      <c r="XBS15" s="6"/>
      <c r="XBZ15" s="6"/>
      <c r="XCA15" s="6"/>
      <c r="XCH15" s="6"/>
      <c r="XCI15" s="6"/>
      <c r="XCP15" s="6"/>
      <c r="XCQ15" s="6"/>
      <c r="XCX15" s="6"/>
      <c r="XCY15" s="6"/>
      <c r="XDF15" s="6"/>
      <c r="XDG15" s="6"/>
      <c r="XDN15" s="6"/>
      <c r="XDO15" s="6"/>
      <c r="XDV15" s="6"/>
      <c r="XDW15" s="6"/>
      <c r="XED15" s="6"/>
      <c r="XEE15" s="6"/>
      <c r="XEL15" s="6"/>
      <c r="XEM15" s="6"/>
      <c r="XET15" s="6"/>
      <c r="XEU15" s="6"/>
      <c r="XFB15" s="6"/>
      <c r="XFC15" s="6"/>
    </row>
    <row r="16" spans="1:1023 1030:2047 2054:3071 3078:4095 4102:5119 5126:6143 6150:7167 7174:8191 8198:9215 9222:10239 10246:11263 11270:12287 12294:13311 13318:14335 14342:15359 15366:16383">
      <c r="A16" t="s">
        <v>24</v>
      </c>
      <c r="B16" t="s">
        <v>1699</v>
      </c>
      <c r="C16" s="11">
        <v>76808513936</v>
      </c>
      <c r="D16" t="s">
        <v>1700</v>
      </c>
      <c r="E16" t="s">
        <v>554</v>
      </c>
      <c r="F16">
        <v>2</v>
      </c>
      <c r="G16" s="6">
        <v>1.97</v>
      </c>
      <c r="H16" s="6">
        <f t="shared" si="0"/>
        <v>3.94</v>
      </c>
      <c r="I16" t="s">
        <v>14</v>
      </c>
    </row>
    <row r="17" spans="1:9">
      <c r="A17" t="s">
        <v>24</v>
      </c>
      <c r="B17" t="s">
        <v>800</v>
      </c>
      <c r="C17" s="11">
        <v>83900004637</v>
      </c>
      <c r="D17" t="s">
        <v>442</v>
      </c>
      <c r="E17" t="s">
        <v>1701</v>
      </c>
      <c r="F17">
        <v>1</v>
      </c>
      <c r="G17" s="6">
        <f xml:space="preserve"> 2.97 + 0.5 + 1</f>
        <v>4.4700000000000006</v>
      </c>
      <c r="H17" s="6">
        <f t="shared" si="0"/>
        <v>4.4700000000000006</v>
      </c>
      <c r="I17" t="s">
        <v>14</v>
      </c>
    </row>
    <row r="18" spans="1:9">
      <c r="A18" t="s">
        <v>24</v>
      </c>
      <c r="B18" t="s">
        <v>242</v>
      </c>
      <c r="C18">
        <v>57961003953</v>
      </c>
      <c r="D18" t="s">
        <v>243</v>
      </c>
      <c r="E18" t="s">
        <v>244</v>
      </c>
      <c r="F18">
        <v>1</v>
      </c>
      <c r="G18" s="6">
        <f xml:space="preserve"> 1.47 + 0.25 + 0.5</f>
        <v>2.2199999999999998</v>
      </c>
      <c r="H18" s="6">
        <f t="shared" si="0"/>
        <v>2.2199999999999998</v>
      </c>
      <c r="I18" t="s">
        <v>14</v>
      </c>
    </row>
    <row r="19" spans="1:9">
      <c r="A19" t="s">
        <v>24</v>
      </c>
      <c r="B19" t="s">
        <v>1615</v>
      </c>
      <c r="C19" s="11">
        <v>55000625050</v>
      </c>
      <c r="D19" t="s">
        <v>394</v>
      </c>
      <c r="E19" t="s">
        <v>1616</v>
      </c>
      <c r="F19">
        <v>1</v>
      </c>
      <c r="G19" s="6">
        <v>2.98</v>
      </c>
      <c r="H19" s="6">
        <f t="shared" si="0"/>
        <v>2.98</v>
      </c>
      <c r="I19" t="s">
        <v>14</v>
      </c>
    </row>
    <row r="20" spans="1:9">
      <c r="A20" t="s">
        <v>24</v>
      </c>
      <c r="B20" t="s">
        <v>574</v>
      </c>
      <c r="C20" s="11">
        <v>628915173475</v>
      </c>
      <c r="D20" t="s">
        <v>128</v>
      </c>
      <c r="E20" t="s">
        <v>573</v>
      </c>
      <c r="F20">
        <v>1</v>
      </c>
      <c r="G20" s="6">
        <v>7.97</v>
      </c>
      <c r="H20" s="6">
        <f t="shared" si="0"/>
        <v>7.97</v>
      </c>
      <c r="I20" t="s">
        <v>14</v>
      </c>
    </row>
    <row r="21" spans="1:9">
      <c r="A21" t="s">
        <v>24</v>
      </c>
      <c r="B21" t="s">
        <v>466</v>
      </c>
      <c r="C21" s="11">
        <v>628915364415</v>
      </c>
      <c r="D21" t="s">
        <v>128</v>
      </c>
      <c r="E21" t="s">
        <v>822</v>
      </c>
      <c r="F21">
        <v>1</v>
      </c>
      <c r="G21" s="6">
        <v>9.7799999999999994</v>
      </c>
      <c r="H21" s="6">
        <f t="shared" si="0"/>
        <v>9.7799999999999994</v>
      </c>
      <c r="I21" t="s">
        <v>14</v>
      </c>
    </row>
    <row r="22" spans="1:9">
      <c r="A22" t="s">
        <v>24</v>
      </c>
      <c r="B22" t="s">
        <v>1510</v>
      </c>
      <c r="C22" s="11">
        <v>605388564061</v>
      </c>
      <c r="D22" t="s">
        <v>128</v>
      </c>
      <c r="E22" t="s">
        <v>1511</v>
      </c>
      <c r="F22">
        <v>1</v>
      </c>
      <c r="G22" s="6">
        <v>8.93</v>
      </c>
      <c r="H22" s="6">
        <f t="shared" si="0"/>
        <v>8.93</v>
      </c>
      <c r="I22" t="s">
        <v>14</v>
      </c>
    </row>
    <row r="23" spans="1:9">
      <c r="A23" t="s">
        <v>24</v>
      </c>
      <c r="B23" t="s">
        <v>1702</v>
      </c>
      <c r="C23" s="11">
        <v>630509450305</v>
      </c>
      <c r="D23" t="s">
        <v>1676</v>
      </c>
      <c r="E23" t="s">
        <v>1703</v>
      </c>
      <c r="F23">
        <v>1</v>
      </c>
      <c r="G23" s="6">
        <v>1</v>
      </c>
      <c r="H23" s="6">
        <f t="shared" ref="H23:H30" si="1">G23*F23</f>
        <v>1</v>
      </c>
      <c r="I23" t="s">
        <v>14</v>
      </c>
    </row>
    <row r="24" spans="1:9">
      <c r="A24" t="s">
        <v>24</v>
      </c>
      <c r="B24" t="s">
        <v>1704</v>
      </c>
      <c r="C24" s="11">
        <v>630509446506</v>
      </c>
      <c r="D24" t="s">
        <v>1676</v>
      </c>
      <c r="E24" t="s">
        <v>1703</v>
      </c>
      <c r="F24">
        <v>1</v>
      </c>
      <c r="G24" s="6">
        <v>1</v>
      </c>
      <c r="H24" s="6">
        <f t="shared" si="1"/>
        <v>1</v>
      </c>
      <c r="I24" t="s">
        <v>14</v>
      </c>
    </row>
    <row r="25" spans="1:9">
      <c r="A25" t="s">
        <v>24</v>
      </c>
      <c r="B25" t="s">
        <v>1705</v>
      </c>
      <c r="C25" s="11">
        <v>630509446452</v>
      </c>
      <c r="D25" t="s">
        <v>1676</v>
      </c>
      <c r="E25" t="s">
        <v>1703</v>
      </c>
      <c r="F25">
        <v>1</v>
      </c>
      <c r="G25" s="6">
        <v>1</v>
      </c>
      <c r="H25" s="6">
        <f t="shared" si="1"/>
        <v>1</v>
      </c>
      <c r="I25" t="s">
        <v>14</v>
      </c>
    </row>
    <row r="26" spans="1:9">
      <c r="A26" t="s">
        <v>24</v>
      </c>
      <c r="B26" t="s">
        <v>1706</v>
      </c>
      <c r="C26" s="11">
        <v>630509446469</v>
      </c>
      <c r="D26" t="s">
        <v>1676</v>
      </c>
      <c r="E26" t="s">
        <v>1703</v>
      </c>
      <c r="F26">
        <v>1</v>
      </c>
      <c r="G26" s="6">
        <v>1</v>
      </c>
      <c r="H26" s="6">
        <f t="shared" si="1"/>
        <v>1</v>
      </c>
      <c r="I26" t="s">
        <v>14</v>
      </c>
    </row>
    <row r="27" spans="1:9">
      <c r="A27" t="s">
        <v>24</v>
      </c>
      <c r="B27" t="s">
        <v>481</v>
      </c>
      <c r="C27" s="11">
        <v>605388927163</v>
      </c>
      <c r="D27" t="s">
        <v>128</v>
      </c>
      <c r="E27" t="s">
        <v>287</v>
      </c>
      <c r="F27">
        <v>2</v>
      </c>
      <c r="G27" s="6">
        <v>1.47</v>
      </c>
      <c r="H27" s="6">
        <f t="shared" si="1"/>
        <v>2.94</v>
      </c>
      <c r="I27" t="s">
        <v>14</v>
      </c>
    </row>
    <row r="28" spans="1:9">
      <c r="A28" t="s">
        <v>24</v>
      </c>
      <c r="B28" t="s">
        <v>1707</v>
      </c>
      <c r="C28" s="11">
        <v>681131810289</v>
      </c>
      <c r="D28" t="s">
        <v>128</v>
      </c>
      <c r="E28" t="s">
        <v>1708</v>
      </c>
      <c r="F28">
        <v>1</v>
      </c>
      <c r="G28" s="6">
        <v>0.97</v>
      </c>
      <c r="H28" s="6">
        <f t="shared" si="1"/>
        <v>0.97</v>
      </c>
      <c r="I28" t="s">
        <v>14</v>
      </c>
    </row>
    <row r="29" spans="1:9">
      <c r="A29" t="s">
        <v>24</v>
      </c>
      <c r="B29" t="s">
        <v>1709</v>
      </c>
      <c r="C29" s="11">
        <v>681131759090</v>
      </c>
      <c r="D29" t="s">
        <v>128</v>
      </c>
      <c r="E29" t="s">
        <v>1420</v>
      </c>
      <c r="F29">
        <v>1</v>
      </c>
      <c r="G29" s="6">
        <v>1</v>
      </c>
      <c r="H29" s="6">
        <f t="shared" si="1"/>
        <v>1</v>
      </c>
      <c r="I29" t="s">
        <v>14</v>
      </c>
    </row>
    <row r="30" spans="1:9">
      <c r="A30" t="s">
        <v>24</v>
      </c>
      <c r="B30" t="s">
        <v>1419</v>
      </c>
      <c r="C30" s="11">
        <v>681131759113</v>
      </c>
      <c r="D30" t="s">
        <v>128</v>
      </c>
      <c r="E30" t="s">
        <v>1420</v>
      </c>
      <c r="F30">
        <v>2</v>
      </c>
      <c r="G30" s="6">
        <v>1</v>
      </c>
      <c r="H30" s="6">
        <f t="shared" si="1"/>
        <v>2</v>
      </c>
      <c r="I30" t="s">
        <v>14</v>
      </c>
    </row>
    <row r="31" spans="1:9">
      <c r="A31" t="s">
        <v>24</v>
      </c>
      <c r="B31" t="s">
        <v>198</v>
      </c>
      <c r="C31" s="11">
        <v>628915365634</v>
      </c>
      <c r="D31" t="s">
        <v>128</v>
      </c>
      <c r="E31" t="s">
        <v>290</v>
      </c>
      <c r="F31">
        <v>1</v>
      </c>
      <c r="G31" s="6">
        <v>2.57</v>
      </c>
      <c r="H31" s="6">
        <f t="shared" ref="H31:H43" si="2">G31*F31</f>
        <v>2.57</v>
      </c>
      <c r="I31" t="s">
        <v>14</v>
      </c>
    </row>
    <row r="32" spans="1:9">
      <c r="A32" t="s">
        <v>24</v>
      </c>
      <c r="B32" t="s">
        <v>847</v>
      </c>
      <c r="C32" s="11">
        <v>66721005861</v>
      </c>
      <c r="D32" t="s">
        <v>781</v>
      </c>
      <c r="E32" t="s">
        <v>1383</v>
      </c>
      <c r="F32">
        <v>2</v>
      </c>
      <c r="G32" s="6">
        <v>2.97</v>
      </c>
      <c r="H32" s="6">
        <f t="shared" si="2"/>
        <v>5.94</v>
      </c>
      <c r="I32" t="s">
        <v>14</v>
      </c>
    </row>
    <row r="33" spans="1:9">
      <c r="A33" t="s">
        <v>24</v>
      </c>
      <c r="B33" t="s">
        <v>821</v>
      </c>
      <c r="C33" s="11">
        <v>64420255013</v>
      </c>
      <c r="D33" t="s">
        <v>802</v>
      </c>
      <c r="E33" t="s">
        <v>384</v>
      </c>
      <c r="F33">
        <v>2</v>
      </c>
      <c r="G33" s="6">
        <f xml:space="preserve"> 4.97 + 0.05 + 0.25</f>
        <v>5.27</v>
      </c>
      <c r="H33" s="6">
        <f t="shared" si="2"/>
        <v>10.54</v>
      </c>
      <c r="I33" t="s">
        <v>14</v>
      </c>
    </row>
    <row r="34" spans="1:9">
      <c r="A34" t="s">
        <v>24</v>
      </c>
      <c r="B34" t="s">
        <v>800</v>
      </c>
      <c r="C34" s="11">
        <v>83900006365</v>
      </c>
      <c r="D34" t="s">
        <v>442</v>
      </c>
      <c r="E34" t="s">
        <v>286</v>
      </c>
      <c r="F34">
        <v>2</v>
      </c>
      <c r="G34" s="6">
        <f xml:space="preserve"> 1.47 + 0.05 + 0.1</f>
        <v>1.62</v>
      </c>
      <c r="H34" s="6">
        <f t="shared" si="2"/>
        <v>3.24</v>
      </c>
      <c r="I34" t="s">
        <v>14</v>
      </c>
    </row>
    <row r="35" spans="1:9">
      <c r="A35" t="s">
        <v>24</v>
      </c>
      <c r="B35" t="s">
        <v>258</v>
      </c>
      <c r="C35" s="11">
        <v>605388765017</v>
      </c>
      <c r="D35" t="s">
        <v>256</v>
      </c>
      <c r="E35" t="s">
        <v>1710</v>
      </c>
      <c r="F35">
        <v>1</v>
      </c>
      <c r="G35" s="6">
        <v>11</v>
      </c>
      <c r="H35" s="6">
        <f t="shared" si="2"/>
        <v>11</v>
      </c>
      <c r="I35" t="s">
        <v>14</v>
      </c>
    </row>
    <row r="36" spans="1:9">
      <c r="A36" t="s">
        <v>24</v>
      </c>
      <c r="B36" t="s">
        <v>1470</v>
      </c>
      <c r="C36" s="11">
        <v>190569423249</v>
      </c>
      <c r="D36" t="s">
        <v>426</v>
      </c>
      <c r="E36" t="s">
        <v>1375</v>
      </c>
      <c r="F36">
        <v>1</v>
      </c>
      <c r="G36" s="6">
        <v>2.97</v>
      </c>
      <c r="H36" s="6">
        <f t="shared" si="2"/>
        <v>2.97</v>
      </c>
      <c r="I36" t="s">
        <v>14</v>
      </c>
    </row>
    <row r="37" spans="1:9">
      <c r="A37" t="s">
        <v>24</v>
      </c>
      <c r="B37" t="s">
        <v>1470</v>
      </c>
      <c r="C37" s="11">
        <v>628915751734</v>
      </c>
      <c r="D37" t="s">
        <v>128</v>
      </c>
      <c r="E37" t="s">
        <v>433</v>
      </c>
      <c r="F37">
        <v>1</v>
      </c>
      <c r="G37" s="6">
        <v>2.27</v>
      </c>
      <c r="H37" s="6">
        <f t="shared" si="2"/>
        <v>2.27</v>
      </c>
      <c r="I37" t="s">
        <v>14</v>
      </c>
    </row>
    <row r="38" spans="1:9">
      <c r="A38" t="s">
        <v>24</v>
      </c>
      <c r="B38" t="s">
        <v>1485</v>
      </c>
      <c r="C38" s="11">
        <v>628915083385</v>
      </c>
      <c r="D38" t="s">
        <v>128</v>
      </c>
      <c r="E38" t="s">
        <v>286</v>
      </c>
      <c r="F38">
        <v>1</v>
      </c>
      <c r="G38" s="6">
        <f xml:space="preserve"> 2.27 + 0.05 + 0.1</f>
        <v>2.42</v>
      </c>
      <c r="H38" s="6">
        <f t="shared" si="2"/>
        <v>2.42</v>
      </c>
      <c r="I38" t="s">
        <v>14</v>
      </c>
    </row>
    <row r="39" spans="1:9">
      <c r="A39" t="s">
        <v>24</v>
      </c>
      <c r="B39" t="s">
        <v>474</v>
      </c>
      <c r="C39" s="11">
        <v>821954078101</v>
      </c>
      <c r="D39" t="s">
        <v>1242</v>
      </c>
      <c r="E39" t="s">
        <v>383</v>
      </c>
      <c r="F39">
        <v>1</v>
      </c>
      <c r="G39" s="6">
        <f xml:space="preserve"> 4.74 + 0.05 + 0.25</f>
        <v>5.04</v>
      </c>
      <c r="H39" s="6">
        <f t="shared" si="2"/>
        <v>5.04</v>
      </c>
      <c r="I39" t="s">
        <v>14</v>
      </c>
    </row>
    <row r="40" spans="1:9">
      <c r="A40" t="s">
        <v>24</v>
      </c>
      <c r="B40" t="s">
        <v>559</v>
      </c>
      <c r="C40" s="11">
        <v>628915403596</v>
      </c>
      <c r="D40" t="s">
        <v>128</v>
      </c>
      <c r="E40" t="s">
        <v>560</v>
      </c>
      <c r="F40">
        <v>1</v>
      </c>
      <c r="G40" s="6">
        <v>7.97</v>
      </c>
      <c r="H40" s="6">
        <f t="shared" si="2"/>
        <v>7.97</v>
      </c>
      <c r="I40" t="s">
        <v>14</v>
      </c>
    </row>
    <row r="41" spans="1:9">
      <c r="A41" t="s">
        <v>24</v>
      </c>
      <c r="B41" t="s">
        <v>634</v>
      </c>
      <c r="C41" s="11">
        <v>69052495257</v>
      </c>
      <c r="D41" t="s">
        <v>93</v>
      </c>
      <c r="E41" t="s">
        <v>667</v>
      </c>
      <c r="F41">
        <v>1</v>
      </c>
      <c r="G41" s="6">
        <v>14.97</v>
      </c>
      <c r="H41" s="6">
        <f t="shared" si="2"/>
        <v>14.97</v>
      </c>
      <c r="I41" t="s">
        <v>14</v>
      </c>
    </row>
    <row r="42" spans="1:9">
      <c r="A42" t="s">
        <v>24</v>
      </c>
      <c r="B42" t="s">
        <v>633</v>
      </c>
      <c r="C42" s="11">
        <v>69052495233</v>
      </c>
      <c r="D42" t="s">
        <v>93</v>
      </c>
      <c r="E42" t="s">
        <v>667</v>
      </c>
      <c r="F42">
        <v>1</v>
      </c>
      <c r="G42" s="6">
        <v>14.97</v>
      </c>
      <c r="H42" s="6">
        <f t="shared" si="2"/>
        <v>14.97</v>
      </c>
      <c r="I42" t="s">
        <v>14</v>
      </c>
    </row>
    <row r="43" spans="1:9">
      <c r="A43" t="s">
        <v>24</v>
      </c>
      <c r="B43" t="s">
        <v>197</v>
      </c>
      <c r="D43" t="s">
        <v>24</v>
      </c>
      <c r="E43" t="s">
        <v>12</v>
      </c>
      <c r="F43">
        <v>7</v>
      </c>
      <c r="G43" s="6">
        <v>0.05</v>
      </c>
      <c r="H43" s="6">
        <f t="shared" si="2"/>
        <v>0.35000000000000003</v>
      </c>
      <c r="I43" t="s">
        <v>14</v>
      </c>
    </row>
    <row r="44" spans="1:9">
      <c r="A44" t="s">
        <v>24</v>
      </c>
      <c r="B44" t="s">
        <v>23</v>
      </c>
      <c r="C44" s="11"/>
      <c r="D44" t="s">
        <v>12</v>
      </c>
      <c r="E44" t="s">
        <v>12</v>
      </c>
      <c r="F44" s="5">
        <v>0.05</v>
      </c>
      <c r="G44" s="6" t="s">
        <v>12</v>
      </c>
      <c r="H44" s="6">
        <v>1.58</v>
      </c>
      <c r="I44" t="s">
        <v>14</v>
      </c>
    </row>
    <row r="45" spans="1:9">
      <c r="A45" t="s">
        <v>24</v>
      </c>
      <c r="B45" t="s">
        <v>19</v>
      </c>
      <c r="C45" s="11"/>
      <c r="D45" t="s">
        <v>12</v>
      </c>
      <c r="E45" t="s">
        <v>12</v>
      </c>
      <c r="F45" s="5">
        <v>0.06</v>
      </c>
      <c r="G45" s="6" t="s">
        <v>12</v>
      </c>
      <c r="H45" s="6">
        <v>1.86</v>
      </c>
      <c r="I45" t="s">
        <v>14</v>
      </c>
    </row>
    <row r="46" spans="1:9">
      <c r="H46" s="10">
        <f>SUM(H2:H45)</f>
        <v>198.37729999999999</v>
      </c>
      <c r="I46" s="28"/>
    </row>
    <row r="48" spans="1:9">
      <c r="A48" t="s">
        <v>1204</v>
      </c>
      <c r="B48" t="s">
        <v>1205</v>
      </c>
      <c r="C48" s="11">
        <v>114372</v>
      </c>
      <c r="D48" t="s">
        <v>1204</v>
      </c>
      <c r="E48" t="s">
        <v>1206</v>
      </c>
      <c r="F48">
        <v>1</v>
      </c>
      <c r="G48" s="6">
        <v>5</v>
      </c>
      <c r="H48" s="6">
        <f>G48*F48</f>
        <v>5</v>
      </c>
      <c r="I48" t="s">
        <v>14</v>
      </c>
    </row>
    <row r="49" spans="8:9">
      <c r="H49" s="10">
        <f xml:space="preserve"> H48</f>
        <v>5</v>
      </c>
      <c r="I49" s="28"/>
    </row>
    <row r="50" spans="8:9">
      <c r="H50" s="10"/>
      <c r="I50" s="28"/>
    </row>
    <row r="51" spans="8:9">
      <c r="H51" s="7">
        <f xml:space="preserve"> H46 + H49</f>
        <v>203.37729999999999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39"/>
  <sheetViews>
    <sheetView topLeftCell="B1" workbookViewId="0">
      <pane ySplit="1" topLeftCell="A11" activePane="bottomLeft" state="frozen"/>
      <selection pane="bottomLeft" activeCell="A19" sqref="A19:XFD19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1711</v>
      </c>
      <c r="F2">
        <v>45.773000000000003</v>
      </c>
      <c r="G2" s="6">
        <v>0.86899999999999999</v>
      </c>
      <c r="H2" s="6">
        <f>G2*F2</f>
        <v>39.776737000000004</v>
      </c>
      <c r="I2" t="s">
        <v>14</v>
      </c>
    </row>
    <row r="3" spans="1:10">
      <c r="H3" s="10">
        <f xml:space="preserve"> H2</f>
        <v>39.776737000000004</v>
      </c>
      <c r="I3" s="28"/>
    </row>
    <row r="4" spans="1:10">
      <c r="H4" s="10"/>
      <c r="I4" s="28"/>
    </row>
    <row r="5" spans="1:10">
      <c r="A5" t="s">
        <v>675</v>
      </c>
      <c r="B5" t="s">
        <v>1712</v>
      </c>
      <c r="C5" s="11">
        <v>58496430009</v>
      </c>
      <c r="D5" t="s">
        <v>1082</v>
      </c>
      <c r="E5" t="s">
        <v>1088</v>
      </c>
      <c r="F5">
        <v>1</v>
      </c>
      <c r="G5" s="6">
        <v>13.99</v>
      </c>
      <c r="H5" s="6">
        <f t="shared" ref="H5:H21" si="0">G5*F5</f>
        <v>13.99</v>
      </c>
      <c r="I5" t="s">
        <v>14</v>
      </c>
    </row>
    <row r="6" spans="1:10">
      <c r="A6" t="s">
        <v>675</v>
      </c>
      <c r="B6" t="s">
        <v>979</v>
      </c>
      <c r="C6" s="11">
        <v>718976057255</v>
      </c>
      <c r="D6" t="s">
        <v>980</v>
      </c>
      <c r="E6" t="s">
        <v>1713</v>
      </c>
      <c r="F6">
        <v>1</v>
      </c>
      <c r="G6" s="6">
        <v>15.97</v>
      </c>
      <c r="H6" s="6">
        <f t="shared" si="0"/>
        <v>15.97</v>
      </c>
      <c r="I6" t="s">
        <v>14</v>
      </c>
    </row>
    <row r="7" spans="1:10">
      <c r="A7" t="s">
        <v>675</v>
      </c>
      <c r="B7" t="s">
        <v>1714</v>
      </c>
      <c r="C7" s="11">
        <v>58496270704</v>
      </c>
      <c r="D7" t="s">
        <v>1082</v>
      </c>
      <c r="E7" t="s">
        <v>1715</v>
      </c>
      <c r="F7">
        <v>1</v>
      </c>
      <c r="G7" s="6">
        <v>13.99</v>
      </c>
      <c r="H7" s="6">
        <f t="shared" si="0"/>
        <v>13.99</v>
      </c>
      <c r="I7" t="s">
        <v>14</v>
      </c>
    </row>
    <row r="8" spans="1:10">
      <c r="A8" t="s">
        <v>675</v>
      </c>
      <c r="B8" t="s">
        <v>1716</v>
      </c>
      <c r="C8" s="11">
        <v>17166983498</v>
      </c>
      <c r="D8" t="s">
        <v>1717</v>
      </c>
      <c r="E8" t="s">
        <v>1052</v>
      </c>
      <c r="F8">
        <v>1</v>
      </c>
      <c r="G8" s="6">
        <v>13.69</v>
      </c>
      <c r="H8" s="6">
        <f t="shared" si="0"/>
        <v>13.69</v>
      </c>
      <c r="I8" t="s">
        <v>14</v>
      </c>
    </row>
    <row r="9" spans="1:10">
      <c r="A9" t="s">
        <v>675</v>
      </c>
      <c r="B9" t="s">
        <v>1716</v>
      </c>
      <c r="C9" s="11">
        <v>17166983504</v>
      </c>
      <c r="D9" t="s">
        <v>1717</v>
      </c>
      <c r="E9" t="s">
        <v>876</v>
      </c>
      <c r="F9">
        <v>1</v>
      </c>
      <c r="G9" s="6">
        <v>13.69</v>
      </c>
      <c r="H9" s="6">
        <f t="shared" si="0"/>
        <v>13.69</v>
      </c>
      <c r="I9" t="s">
        <v>14</v>
      </c>
    </row>
    <row r="10" spans="1:10">
      <c r="A10" t="s">
        <v>675</v>
      </c>
      <c r="B10" t="s">
        <v>1718</v>
      </c>
      <c r="C10" s="11">
        <v>777221289360</v>
      </c>
      <c r="D10" t="s">
        <v>1719</v>
      </c>
      <c r="E10" t="s">
        <v>1052</v>
      </c>
      <c r="F10">
        <v>1</v>
      </c>
      <c r="G10" s="6">
        <v>11.99</v>
      </c>
      <c r="H10" s="6">
        <f t="shared" si="0"/>
        <v>11.99</v>
      </c>
      <c r="I10" t="s">
        <v>14</v>
      </c>
    </row>
    <row r="11" spans="1:10">
      <c r="A11" t="s">
        <v>675</v>
      </c>
      <c r="B11" t="s">
        <v>1720</v>
      </c>
      <c r="C11" s="11">
        <v>61536012479</v>
      </c>
      <c r="D11" t="s">
        <v>1721</v>
      </c>
      <c r="E11" t="s">
        <v>1722</v>
      </c>
      <c r="F11">
        <v>1</v>
      </c>
      <c r="G11" s="6">
        <v>11.99</v>
      </c>
      <c r="H11" s="6">
        <f t="shared" si="0"/>
        <v>11.99</v>
      </c>
      <c r="I11" t="s">
        <v>14</v>
      </c>
    </row>
    <row r="12" spans="1:10">
      <c r="A12" t="s">
        <v>675</v>
      </c>
      <c r="B12" t="s">
        <v>135</v>
      </c>
      <c r="C12" s="11">
        <v>716519080012</v>
      </c>
      <c r="D12" s="11" t="s">
        <v>982</v>
      </c>
      <c r="E12" t="s">
        <v>382</v>
      </c>
      <c r="F12">
        <v>1</v>
      </c>
      <c r="G12" s="6">
        <v>4.79</v>
      </c>
      <c r="H12" s="6">
        <f t="shared" si="0"/>
        <v>4.79</v>
      </c>
      <c r="I12" t="s">
        <v>14</v>
      </c>
    </row>
    <row r="13" spans="1:10">
      <c r="A13" t="s">
        <v>675</v>
      </c>
      <c r="B13" t="s">
        <v>1723</v>
      </c>
      <c r="C13" s="11">
        <v>814632013198</v>
      </c>
      <c r="D13" t="s">
        <v>1724</v>
      </c>
      <c r="E13" t="s">
        <v>1725</v>
      </c>
      <c r="F13">
        <v>1</v>
      </c>
      <c r="G13" s="6">
        <v>99.99</v>
      </c>
      <c r="H13" s="6">
        <f t="shared" si="0"/>
        <v>99.99</v>
      </c>
      <c r="I13" t="s">
        <v>14</v>
      </c>
    </row>
    <row r="14" spans="1:10">
      <c r="A14" t="s">
        <v>675</v>
      </c>
      <c r="B14" t="s">
        <v>260</v>
      </c>
      <c r="C14" s="11">
        <v>21927</v>
      </c>
      <c r="D14" t="s">
        <v>12</v>
      </c>
      <c r="E14" t="s">
        <v>12</v>
      </c>
      <c r="F14">
        <v>1</v>
      </c>
      <c r="G14" s="6">
        <v>21.36</v>
      </c>
      <c r="H14" s="6">
        <f t="shared" si="0"/>
        <v>21.36</v>
      </c>
      <c r="I14" t="s">
        <v>14</v>
      </c>
    </row>
    <row r="15" spans="1:10">
      <c r="A15" t="s">
        <v>675</v>
      </c>
      <c r="B15" t="s">
        <v>1726</v>
      </c>
      <c r="C15" s="11">
        <v>31098</v>
      </c>
      <c r="D15" t="s">
        <v>12</v>
      </c>
      <c r="E15" t="s">
        <v>12</v>
      </c>
      <c r="F15">
        <v>1</v>
      </c>
      <c r="G15" s="6">
        <v>17.47</v>
      </c>
      <c r="H15" s="6">
        <f t="shared" si="0"/>
        <v>17.47</v>
      </c>
      <c r="I15" t="s">
        <v>14</v>
      </c>
    </row>
    <row r="16" spans="1:10">
      <c r="A16" t="s">
        <v>675</v>
      </c>
      <c r="B16" t="s">
        <v>258</v>
      </c>
      <c r="C16" s="11">
        <v>22756</v>
      </c>
      <c r="D16" t="s">
        <v>12</v>
      </c>
      <c r="E16" t="s">
        <v>12</v>
      </c>
      <c r="F16">
        <v>1</v>
      </c>
      <c r="G16" s="6">
        <v>28.49</v>
      </c>
      <c r="H16" s="6">
        <f t="shared" si="0"/>
        <v>28.49</v>
      </c>
      <c r="I16" t="s">
        <v>14</v>
      </c>
    </row>
    <row r="17" spans="1:9">
      <c r="A17" t="s">
        <v>675</v>
      </c>
      <c r="B17" t="s">
        <v>1727</v>
      </c>
      <c r="C17" s="11">
        <v>22566</v>
      </c>
      <c r="D17" t="s">
        <v>12</v>
      </c>
      <c r="E17" t="s">
        <v>12</v>
      </c>
      <c r="F17">
        <v>1</v>
      </c>
      <c r="G17" s="6">
        <v>28.43</v>
      </c>
      <c r="H17" s="6">
        <f t="shared" si="0"/>
        <v>28.43</v>
      </c>
      <c r="I17" t="s">
        <v>14</v>
      </c>
    </row>
    <row r="18" spans="1:9">
      <c r="A18" t="s">
        <v>675</v>
      </c>
      <c r="B18" t="s">
        <v>255</v>
      </c>
      <c r="C18" s="11">
        <v>22347</v>
      </c>
      <c r="D18" t="s">
        <v>12</v>
      </c>
      <c r="E18" t="s">
        <v>12</v>
      </c>
      <c r="F18">
        <v>1</v>
      </c>
      <c r="G18" s="6">
        <v>20.350000000000001</v>
      </c>
      <c r="H18" s="6">
        <f t="shared" si="0"/>
        <v>20.350000000000001</v>
      </c>
      <c r="I18" t="s">
        <v>14</v>
      </c>
    </row>
    <row r="19" spans="1:9">
      <c r="A19" t="s">
        <v>675</v>
      </c>
      <c r="B19" t="s">
        <v>136</v>
      </c>
      <c r="C19" s="11">
        <v>812049006604</v>
      </c>
      <c r="D19" t="s">
        <v>1362</v>
      </c>
      <c r="E19" t="s">
        <v>478</v>
      </c>
      <c r="F19">
        <v>1</v>
      </c>
      <c r="G19" s="6">
        <v>5.99</v>
      </c>
      <c r="H19" s="6">
        <f t="shared" si="0"/>
        <v>5.99</v>
      </c>
      <c r="I19" t="s">
        <v>14</v>
      </c>
    </row>
    <row r="20" spans="1:9">
      <c r="A20" t="s">
        <v>675</v>
      </c>
      <c r="B20" t="s">
        <v>1728</v>
      </c>
      <c r="C20" s="11">
        <v>10463291</v>
      </c>
      <c r="D20" t="s">
        <v>693</v>
      </c>
      <c r="E20" t="s">
        <v>974</v>
      </c>
      <c r="F20">
        <v>1.075</v>
      </c>
      <c r="G20" s="6">
        <v>7.43</v>
      </c>
      <c r="H20" s="6">
        <f t="shared" si="0"/>
        <v>7.9872499999999995</v>
      </c>
      <c r="I20" t="s">
        <v>14</v>
      </c>
    </row>
    <row r="21" spans="1:9">
      <c r="A21" t="s">
        <v>675</v>
      </c>
      <c r="B21" t="s">
        <v>514</v>
      </c>
      <c r="C21" s="11">
        <v>661509000702</v>
      </c>
      <c r="D21" t="s">
        <v>691</v>
      </c>
      <c r="E21" t="s">
        <v>420</v>
      </c>
      <c r="F21">
        <v>1</v>
      </c>
      <c r="G21" s="6">
        <v>4.49</v>
      </c>
      <c r="H21" s="6">
        <f t="shared" si="0"/>
        <v>4.49</v>
      </c>
      <c r="I21" t="s">
        <v>14</v>
      </c>
    </row>
    <row r="22" spans="1:9">
      <c r="A22" t="s">
        <v>675</v>
      </c>
      <c r="B22" t="s">
        <v>23</v>
      </c>
      <c r="C22" s="11"/>
      <c r="D22" t="s">
        <v>12</v>
      </c>
      <c r="E22" t="s">
        <v>12</v>
      </c>
      <c r="F22" s="5">
        <v>0.05</v>
      </c>
      <c r="G22" s="6" t="s">
        <v>12</v>
      </c>
      <c r="H22" s="6">
        <v>9.77</v>
      </c>
      <c r="I22" t="s">
        <v>14</v>
      </c>
    </row>
    <row r="23" spans="1:9">
      <c r="A23" t="s">
        <v>675</v>
      </c>
      <c r="B23" t="s">
        <v>19</v>
      </c>
      <c r="C23" s="11"/>
      <c r="D23" t="s">
        <v>12</v>
      </c>
      <c r="E23" t="s">
        <v>12</v>
      </c>
      <c r="F23" s="5">
        <v>0.06</v>
      </c>
      <c r="G23" s="6" t="s">
        <v>12</v>
      </c>
      <c r="H23" s="6">
        <v>11.72</v>
      </c>
      <c r="I23" t="s">
        <v>14</v>
      </c>
    </row>
    <row r="24" spans="1:9">
      <c r="H24" s="10">
        <f>SUM(H5:H23)</f>
        <v>356.14725000000004</v>
      </c>
      <c r="I24" s="28"/>
    </row>
    <row r="26" spans="1:9">
      <c r="A26" t="s">
        <v>1729</v>
      </c>
      <c r="B26" t="s">
        <v>1205</v>
      </c>
      <c r="C26" s="11">
        <v>17751</v>
      </c>
      <c r="D26" t="s">
        <v>1730</v>
      </c>
      <c r="E26" t="s">
        <v>1263</v>
      </c>
      <c r="F26">
        <v>1</v>
      </c>
      <c r="G26" s="6">
        <v>2</v>
      </c>
      <c r="H26" s="6">
        <f>G26*F26</f>
        <v>2</v>
      </c>
      <c r="I26" t="s">
        <v>14</v>
      </c>
    </row>
    <row r="27" spans="1:9">
      <c r="H27" s="10">
        <f xml:space="preserve"> H26</f>
        <v>2</v>
      </c>
      <c r="I27" s="28"/>
    </row>
    <row r="28" spans="1:9">
      <c r="H28" s="10"/>
      <c r="I28" s="28"/>
    </row>
    <row r="29" spans="1:9">
      <c r="A29" t="s">
        <v>1731</v>
      </c>
      <c r="B29" t="s">
        <v>1732</v>
      </c>
      <c r="C29" s="11">
        <v>400289244391</v>
      </c>
      <c r="D29" t="s">
        <v>1731</v>
      </c>
      <c r="E29" t="s">
        <v>179</v>
      </c>
      <c r="F29">
        <v>1</v>
      </c>
      <c r="G29" s="6">
        <v>18</v>
      </c>
      <c r="H29" s="6">
        <f t="shared" ref="H29:H34" si="1">G29*F29</f>
        <v>18</v>
      </c>
      <c r="I29" t="s">
        <v>14</v>
      </c>
    </row>
    <row r="30" spans="1:9">
      <c r="A30" t="s">
        <v>1731</v>
      </c>
      <c r="B30" t="s">
        <v>1733</v>
      </c>
      <c r="C30" s="11">
        <v>400291220413</v>
      </c>
      <c r="D30" t="s">
        <v>1731</v>
      </c>
      <c r="E30" t="s">
        <v>1734</v>
      </c>
      <c r="F30">
        <v>1</v>
      </c>
      <c r="G30" s="6">
        <v>39.979999999999997</v>
      </c>
      <c r="H30" s="6">
        <f t="shared" si="1"/>
        <v>39.979999999999997</v>
      </c>
      <c r="I30" t="s">
        <v>14</v>
      </c>
    </row>
    <row r="31" spans="1:9">
      <c r="A31" t="s">
        <v>1731</v>
      </c>
      <c r="B31" t="s">
        <v>1735</v>
      </c>
      <c r="C31" s="11">
        <v>400285926086</v>
      </c>
      <c r="D31" t="s">
        <v>1731</v>
      </c>
      <c r="E31" t="s">
        <v>1713</v>
      </c>
      <c r="F31">
        <v>1</v>
      </c>
      <c r="G31" s="6">
        <v>31.98</v>
      </c>
      <c r="H31" s="6">
        <f t="shared" si="1"/>
        <v>31.98</v>
      </c>
      <c r="I31" t="s">
        <v>14</v>
      </c>
    </row>
    <row r="32" spans="1:9">
      <c r="A32" t="s">
        <v>1731</v>
      </c>
      <c r="B32" t="s">
        <v>1736</v>
      </c>
      <c r="C32" s="11">
        <v>400290815023</v>
      </c>
      <c r="D32" t="s">
        <v>1731</v>
      </c>
      <c r="E32" t="s">
        <v>1734</v>
      </c>
      <c r="F32">
        <v>1</v>
      </c>
      <c r="G32" s="6">
        <v>19.98</v>
      </c>
      <c r="H32" s="6">
        <f t="shared" si="1"/>
        <v>19.98</v>
      </c>
      <c r="I32" t="s">
        <v>14</v>
      </c>
    </row>
    <row r="33" spans="1:9">
      <c r="A33" t="s">
        <v>1731</v>
      </c>
      <c r="B33" t="s">
        <v>1737</v>
      </c>
      <c r="C33" s="11">
        <v>400290815023</v>
      </c>
      <c r="D33" t="s">
        <v>1731</v>
      </c>
      <c r="E33" t="s">
        <v>1734</v>
      </c>
      <c r="F33">
        <v>1</v>
      </c>
      <c r="G33" s="6">
        <v>19.98</v>
      </c>
      <c r="H33" s="6">
        <f t="shared" si="1"/>
        <v>19.98</v>
      </c>
      <c r="I33" t="s">
        <v>14</v>
      </c>
    </row>
    <row r="34" spans="1:9">
      <c r="A34" t="s">
        <v>1731</v>
      </c>
      <c r="B34" t="s">
        <v>1738</v>
      </c>
      <c r="C34" s="11">
        <v>400290815856</v>
      </c>
      <c r="D34" t="s">
        <v>1731</v>
      </c>
      <c r="E34" t="s">
        <v>1739</v>
      </c>
      <c r="F34">
        <v>1</v>
      </c>
      <c r="G34" s="6">
        <v>19.98</v>
      </c>
      <c r="H34" s="6">
        <f t="shared" si="1"/>
        <v>19.98</v>
      </c>
      <c r="I34" t="s">
        <v>14</v>
      </c>
    </row>
    <row r="35" spans="1:9">
      <c r="A35" t="s">
        <v>1731</v>
      </c>
      <c r="B35" t="s">
        <v>23</v>
      </c>
      <c r="C35" s="11"/>
      <c r="D35" t="s">
        <v>12</v>
      </c>
      <c r="E35" t="s">
        <v>12</v>
      </c>
      <c r="F35" s="5">
        <v>0.05</v>
      </c>
      <c r="G35" s="6" t="s">
        <v>12</v>
      </c>
      <c r="H35" s="6">
        <v>7.49</v>
      </c>
      <c r="I35" t="s">
        <v>14</v>
      </c>
    </row>
    <row r="36" spans="1:9">
      <c r="A36" t="s">
        <v>1731</v>
      </c>
      <c r="B36" t="s">
        <v>19</v>
      </c>
      <c r="C36" s="11"/>
      <c r="D36" t="s">
        <v>12</v>
      </c>
      <c r="E36" t="s">
        <v>12</v>
      </c>
      <c r="F36" s="5">
        <v>0.06</v>
      </c>
      <c r="G36" s="6" t="s">
        <v>12</v>
      </c>
      <c r="H36" s="6">
        <v>9</v>
      </c>
      <c r="I36" t="s">
        <v>14</v>
      </c>
    </row>
    <row r="37" spans="1:9">
      <c r="H37" s="10">
        <f>SUM(H29:H36)</f>
        <v>166.39</v>
      </c>
      <c r="I37" s="28"/>
    </row>
    <row r="38" spans="1:9">
      <c r="H38" s="10"/>
      <c r="I38" s="28"/>
    </row>
    <row r="39" spans="1:9">
      <c r="H39" s="7">
        <f xml:space="preserve"> H3 + H24 + H27 + H37</f>
        <v>564.313987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1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651</v>
      </c>
      <c r="C2" s="11">
        <v>66188050923</v>
      </c>
      <c r="D2" t="s">
        <v>1740</v>
      </c>
      <c r="E2" t="s">
        <v>1741</v>
      </c>
      <c r="F2">
        <v>1</v>
      </c>
      <c r="G2" s="6">
        <v>7.44</v>
      </c>
      <c r="H2" s="6">
        <f>G2*F2</f>
        <v>7.44</v>
      </c>
      <c r="I2" t="s">
        <v>14</v>
      </c>
    </row>
    <row r="3" spans="1:10">
      <c r="A3" t="s">
        <v>24</v>
      </c>
      <c r="B3" t="s">
        <v>651</v>
      </c>
      <c r="C3" s="11">
        <v>55437604864</v>
      </c>
      <c r="D3" t="s">
        <v>652</v>
      </c>
      <c r="E3" t="s">
        <v>653</v>
      </c>
      <c r="F3">
        <v>1</v>
      </c>
      <c r="G3" s="6">
        <v>10.97</v>
      </c>
      <c r="H3" s="6">
        <f>G3*F3</f>
        <v>10.97</v>
      </c>
      <c r="I3" t="s">
        <v>14</v>
      </c>
    </row>
    <row r="4" spans="1:10">
      <c r="A4" t="s">
        <v>24</v>
      </c>
      <c r="B4" t="s">
        <v>197</v>
      </c>
      <c r="D4" t="s">
        <v>24</v>
      </c>
      <c r="E4" t="s">
        <v>12</v>
      </c>
      <c r="F4">
        <v>1</v>
      </c>
      <c r="G4" s="6">
        <v>0.05</v>
      </c>
      <c r="H4" s="6">
        <f>G4*F4</f>
        <v>0.05</v>
      </c>
      <c r="I4" t="s">
        <v>14</v>
      </c>
    </row>
    <row r="5" spans="1:10">
      <c r="A5" t="s">
        <v>24</v>
      </c>
      <c r="B5" t="s">
        <v>23</v>
      </c>
      <c r="C5" s="11"/>
      <c r="D5" t="s">
        <v>12</v>
      </c>
      <c r="E5" t="s">
        <v>12</v>
      </c>
      <c r="F5" s="5">
        <v>0.05</v>
      </c>
      <c r="G5" s="6" t="s">
        <v>12</v>
      </c>
      <c r="H5" s="6">
        <v>0</v>
      </c>
      <c r="I5" t="s">
        <v>14</v>
      </c>
    </row>
    <row r="6" spans="1:10">
      <c r="A6" t="s">
        <v>24</v>
      </c>
      <c r="B6" t="s">
        <v>19</v>
      </c>
      <c r="C6" s="11"/>
      <c r="D6" t="s">
        <v>12</v>
      </c>
      <c r="E6" t="s">
        <v>12</v>
      </c>
      <c r="F6" s="5">
        <v>0.06</v>
      </c>
      <c r="G6" s="6" t="s">
        <v>12</v>
      </c>
      <c r="H6" s="6">
        <v>0</v>
      </c>
      <c r="I6" t="s">
        <v>14</v>
      </c>
    </row>
    <row r="7" spans="1:10">
      <c r="H7" s="10">
        <f>SUM(H2:H6)</f>
        <v>18.46</v>
      </c>
      <c r="I7" s="28"/>
    </row>
    <row r="8" spans="1:10">
      <c r="H8" s="10"/>
      <c r="I8" s="28"/>
    </row>
    <row r="9" spans="1:10">
      <c r="A9" t="s">
        <v>1204</v>
      </c>
      <c r="B9" t="s">
        <v>1205</v>
      </c>
      <c r="C9" s="11">
        <v>114420</v>
      </c>
      <c r="D9" t="s">
        <v>1204</v>
      </c>
      <c r="E9" t="s">
        <v>1206</v>
      </c>
      <c r="F9">
        <v>1</v>
      </c>
      <c r="G9" s="6">
        <v>5</v>
      </c>
      <c r="H9" s="6">
        <f>G9*F9</f>
        <v>5</v>
      </c>
      <c r="I9" t="s">
        <v>14</v>
      </c>
    </row>
    <row r="10" spans="1:10">
      <c r="H10" s="10">
        <f xml:space="preserve"> H9</f>
        <v>5</v>
      </c>
      <c r="I10" s="28"/>
    </row>
    <row r="11" spans="1:10">
      <c r="H11" s="10"/>
      <c r="I11" s="28"/>
    </row>
    <row r="12" spans="1:10">
      <c r="H12" s="7">
        <f xml:space="preserve"> H7 + H10</f>
        <v>23.46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1729</v>
      </c>
      <c r="B2" t="s">
        <v>1205</v>
      </c>
      <c r="C2" s="11">
        <v>18309</v>
      </c>
      <c r="D2" t="s">
        <v>1730</v>
      </c>
      <c r="E2" t="s">
        <v>1263</v>
      </c>
      <c r="F2">
        <v>2</v>
      </c>
      <c r="G2" s="6">
        <v>2</v>
      </c>
      <c r="H2" s="6">
        <f>G2*F2</f>
        <v>4</v>
      </c>
      <c r="I2" t="s">
        <v>14</v>
      </c>
    </row>
    <row r="3" spans="1:10">
      <c r="H3" s="10">
        <f xml:space="preserve"> H2</f>
        <v>4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1204</v>
      </c>
      <c r="B2" t="s">
        <v>1205</v>
      </c>
      <c r="C2" s="11">
        <v>114437</v>
      </c>
      <c r="D2" t="s">
        <v>1204</v>
      </c>
      <c r="E2" t="s">
        <v>1206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 xml:space="preserve"> H2</f>
        <v>5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51"/>
  <sheetViews>
    <sheetView workbookViewId="0">
      <pane ySplit="1" topLeftCell="A22" activePane="bottomLeft" state="frozen"/>
      <selection pane="bottomLeft" activeCell="B41" sqref="B41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1113</v>
      </c>
      <c r="B2" t="s">
        <v>1742</v>
      </c>
      <c r="C2" s="11">
        <v>56394330056</v>
      </c>
      <c r="D2" t="s">
        <v>1743</v>
      </c>
      <c r="E2" t="s">
        <v>1744</v>
      </c>
      <c r="F2">
        <v>1</v>
      </c>
      <c r="G2" s="6">
        <v>43.73</v>
      </c>
      <c r="H2" s="6">
        <f>G2*F2</f>
        <v>43.73</v>
      </c>
      <c r="I2" t="s">
        <v>14</v>
      </c>
    </row>
    <row r="3" spans="1:10">
      <c r="H3" s="10">
        <f>SUM(H2)</f>
        <v>43.73</v>
      </c>
      <c r="I3" s="28"/>
    </row>
    <row r="4" spans="1:10">
      <c r="H4" s="10"/>
      <c r="I4" s="28"/>
    </row>
    <row r="5" spans="1:10">
      <c r="A5" t="s">
        <v>1113</v>
      </c>
      <c r="B5" t="s">
        <v>1745</v>
      </c>
      <c r="C5" s="11">
        <v>37466016207</v>
      </c>
      <c r="D5" t="s">
        <v>1320</v>
      </c>
      <c r="E5" t="s">
        <v>1746</v>
      </c>
      <c r="F5">
        <v>1</v>
      </c>
      <c r="G5" s="6">
        <v>11.99</v>
      </c>
      <c r="H5" s="6">
        <f>G5*F5</f>
        <v>11.99</v>
      </c>
      <c r="I5" t="s">
        <v>14</v>
      </c>
    </row>
    <row r="6" spans="1:10">
      <c r="A6" t="s">
        <v>1113</v>
      </c>
      <c r="B6" t="s">
        <v>1747</v>
      </c>
      <c r="C6" s="11" t="s">
        <v>12</v>
      </c>
      <c r="D6" t="s">
        <v>12</v>
      </c>
      <c r="E6" t="s">
        <v>1108</v>
      </c>
      <c r="F6">
        <v>1</v>
      </c>
      <c r="G6" s="6">
        <v>14.99</v>
      </c>
      <c r="H6" s="6">
        <f>G6*F6</f>
        <v>14.99</v>
      </c>
      <c r="I6" t="s">
        <v>14</v>
      </c>
    </row>
    <row r="7" spans="1:10">
      <c r="A7" t="s">
        <v>1113</v>
      </c>
      <c r="B7" t="s">
        <v>197</v>
      </c>
      <c r="D7" t="s">
        <v>1113</v>
      </c>
      <c r="E7" t="s">
        <v>12</v>
      </c>
      <c r="F7">
        <v>1</v>
      </c>
      <c r="G7" s="6">
        <v>0.05</v>
      </c>
      <c r="H7" s="6">
        <f>G7*F7</f>
        <v>0.05</v>
      </c>
      <c r="I7" t="s">
        <v>14</v>
      </c>
    </row>
    <row r="8" spans="1:10">
      <c r="A8" t="s">
        <v>1113</v>
      </c>
      <c r="B8" t="s">
        <v>23</v>
      </c>
      <c r="C8" s="11"/>
      <c r="D8" t="s">
        <v>12</v>
      </c>
      <c r="E8" t="s">
        <v>12</v>
      </c>
      <c r="F8" s="5">
        <v>0.05</v>
      </c>
      <c r="G8" s="6" t="s">
        <v>12</v>
      </c>
      <c r="H8" s="6">
        <v>1.35</v>
      </c>
      <c r="I8" t="s">
        <v>14</v>
      </c>
    </row>
    <row r="9" spans="1:10">
      <c r="A9" t="s">
        <v>1113</v>
      </c>
      <c r="B9" t="s">
        <v>19</v>
      </c>
      <c r="C9" s="11"/>
      <c r="D9" t="s">
        <v>12</v>
      </c>
      <c r="E9" t="s">
        <v>12</v>
      </c>
      <c r="F9" s="5">
        <v>0.06</v>
      </c>
      <c r="G9" s="6" t="s">
        <v>12</v>
      </c>
      <c r="H9" s="6">
        <v>1.62</v>
      </c>
      <c r="I9" t="s">
        <v>14</v>
      </c>
    </row>
    <row r="10" spans="1:10">
      <c r="H10" s="10">
        <f>SUM(H5:H9)</f>
        <v>30.000000000000004</v>
      </c>
      <c r="I10" s="28"/>
    </row>
    <row r="12" spans="1:10">
      <c r="A12" t="s">
        <v>110</v>
      </c>
      <c r="B12" t="s">
        <v>1748</v>
      </c>
      <c r="C12" s="11">
        <v>800540</v>
      </c>
      <c r="D12" t="s">
        <v>12</v>
      </c>
      <c r="E12" t="s">
        <v>12</v>
      </c>
      <c r="F12">
        <v>1</v>
      </c>
      <c r="G12" s="6">
        <v>7.19</v>
      </c>
      <c r="H12" s="6">
        <f>G12*F12</f>
        <v>7.19</v>
      </c>
      <c r="I12" t="s">
        <v>14</v>
      </c>
    </row>
    <row r="13" spans="1:10">
      <c r="A13" t="s">
        <v>110</v>
      </c>
      <c r="B13" t="s">
        <v>1749</v>
      </c>
      <c r="C13" s="11">
        <v>849538</v>
      </c>
      <c r="D13" t="s">
        <v>12</v>
      </c>
      <c r="E13" t="s">
        <v>12</v>
      </c>
      <c r="F13">
        <v>1</v>
      </c>
      <c r="G13" s="6">
        <v>6.39</v>
      </c>
      <c r="H13" s="6">
        <f>G13*F13</f>
        <v>6.39</v>
      </c>
      <c r="I13" t="s">
        <v>14</v>
      </c>
    </row>
    <row r="14" spans="1:10">
      <c r="A14" t="s">
        <v>110</v>
      </c>
      <c r="B14" t="s">
        <v>23</v>
      </c>
      <c r="C14" s="11"/>
      <c r="D14" t="s">
        <v>12</v>
      </c>
      <c r="E14" t="s">
        <v>12</v>
      </c>
      <c r="F14" s="5">
        <v>0.05</v>
      </c>
      <c r="G14" s="6" t="s">
        <v>12</v>
      </c>
      <c r="H14" s="6">
        <v>0.68</v>
      </c>
      <c r="I14" t="s">
        <v>14</v>
      </c>
    </row>
    <row r="15" spans="1:10">
      <c r="H15" s="10">
        <f>SUM(H12:H14)</f>
        <v>14.26</v>
      </c>
      <c r="I15" s="28"/>
    </row>
    <row r="17" spans="1:9">
      <c r="A17" t="s">
        <v>24</v>
      </c>
      <c r="B17" t="s">
        <v>1059</v>
      </c>
      <c r="C17" s="11">
        <v>67800002061</v>
      </c>
      <c r="D17" t="s">
        <v>1638</v>
      </c>
      <c r="E17" t="s">
        <v>605</v>
      </c>
      <c r="F17">
        <v>1</v>
      </c>
      <c r="G17" s="6">
        <v>7.97</v>
      </c>
      <c r="H17" s="6">
        <f t="shared" ref="H17:H31" si="0">G17*F17</f>
        <v>7.97</v>
      </c>
      <c r="I17" t="s">
        <v>14</v>
      </c>
    </row>
    <row r="18" spans="1:9">
      <c r="A18" t="s">
        <v>24</v>
      </c>
      <c r="B18" t="s">
        <v>481</v>
      </c>
      <c r="C18" s="11">
        <v>605388927163</v>
      </c>
      <c r="D18" t="s">
        <v>128</v>
      </c>
      <c r="E18" t="s">
        <v>287</v>
      </c>
      <c r="F18">
        <v>2</v>
      </c>
      <c r="G18" s="6">
        <v>1.47</v>
      </c>
      <c r="H18" s="6">
        <f t="shared" si="0"/>
        <v>2.94</v>
      </c>
      <c r="I18" t="s">
        <v>14</v>
      </c>
    </row>
    <row r="19" spans="1:9">
      <c r="A19" t="s">
        <v>24</v>
      </c>
      <c r="B19" t="s">
        <v>496</v>
      </c>
      <c r="C19" s="11">
        <v>681131759601</v>
      </c>
      <c r="D19" t="s">
        <v>128</v>
      </c>
      <c r="E19" t="s">
        <v>452</v>
      </c>
      <c r="F19">
        <v>2</v>
      </c>
      <c r="G19" s="6">
        <v>2.68</v>
      </c>
      <c r="H19" s="6">
        <f t="shared" si="0"/>
        <v>5.36</v>
      </c>
      <c r="I19" t="s">
        <v>14</v>
      </c>
    </row>
    <row r="20" spans="1:9">
      <c r="A20" t="s">
        <v>24</v>
      </c>
      <c r="B20" t="s">
        <v>801</v>
      </c>
      <c r="C20" s="11">
        <v>64420355010</v>
      </c>
      <c r="D20" t="s">
        <v>802</v>
      </c>
      <c r="E20" t="s">
        <v>384</v>
      </c>
      <c r="F20">
        <v>2</v>
      </c>
      <c r="G20" s="6">
        <f xml:space="preserve"> 5.17 + 0.05 + 0.25</f>
        <v>5.47</v>
      </c>
      <c r="H20" s="6">
        <f t="shared" si="0"/>
        <v>10.94</v>
      </c>
      <c r="I20" t="s">
        <v>14</v>
      </c>
    </row>
    <row r="21" spans="1:9">
      <c r="A21" t="s">
        <v>24</v>
      </c>
      <c r="B21" t="s">
        <v>1624</v>
      </c>
      <c r="C21">
        <v>628915611250</v>
      </c>
      <c r="D21" t="s">
        <v>128</v>
      </c>
      <c r="E21" t="s">
        <v>1581</v>
      </c>
      <c r="F21">
        <v>1</v>
      </c>
      <c r="G21" s="6">
        <v>22.97</v>
      </c>
      <c r="H21" s="6">
        <f t="shared" si="0"/>
        <v>22.97</v>
      </c>
      <c r="I21" t="s">
        <v>14</v>
      </c>
    </row>
    <row r="22" spans="1:9">
      <c r="A22" t="s">
        <v>24</v>
      </c>
      <c r="B22" t="s">
        <v>474</v>
      </c>
      <c r="C22" s="11">
        <v>821954078101</v>
      </c>
      <c r="D22" t="s">
        <v>1242</v>
      </c>
      <c r="E22" t="s">
        <v>383</v>
      </c>
      <c r="F22">
        <v>1</v>
      </c>
      <c r="G22" s="6">
        <f xml:space="preserve"> 4.74 + 0.05 + 0.25</f>
        <v>5.04</v>
      </c>
      <c r="H22" s="6">
        <f t="shared" si="0"/>
        <v>5.04</v>
      </c>
      <c r="I22" t="s">
        <v>14</v>
      </c>
    </row>
    <row r="23" spans="1:9">
      <c r="A23" t="s">
        <v>24</v>
      </c>
      <c r="B23" t="s">
        <v>251</v>
      </c>
      <c r="C23" s="11">
        <v>6742708</v>
      </c>
      <c r="D23" t="s">
        <v>385</v>
      </c>
      <c r="E23" t="s">
        <v>384</v>
      </c>
      <c r="F23">
        <v>2</v>
      </c>
      <c r="G23" s="6">
        <f xml:space="preserve"> 1.77 + 0.08 + 0.25</f>
        <v>2.1</v>
      </c>
      <c r="H23" s="6">
        <f t="shared" si="0"/>
        <v>4.2</v>
      </c>
      <c r="I23" t="s">
        <v>14</v>
      </c>
    </row>
    <row r="24" spans="1:9">
      <c r="A24" t="s">
        <v>24</v>
      </c>
      <c r="B24" t="s">
        <v>251</v>
      </c>
      <c r="C24" s="11">
        <v>6215718</v>
      </c>
      <c r="D24" t="s">
        <v>1501</v>
      </c>
      <c r="E24" t="s">
        <v>384</v>
      </c>
      <c r="F24">
        <v>1</v>
      </c>
      <c r="G24" s="6">
        <f xml:space="preserve"> 1.77 + 0.08 + 0.25</f>
        <v>2.1</v>
      </c>
      <c r="H24" s="6">
        <f t="shared" si="0"/>
        <v>2.1</v>
      </c>
      <c r="I24" t="s">
        <v>14</v>
      </c>
    </row>
    <row r="25" spans="1:9">
      <c r="A25" t="s">
        <v>24</v>
      </c>
      <c r="B25" t="s">
        <v>800</v>
      </c>
      <c r="C25" s="11">
        <v>83900006365</v>
      </c>
      <c r="D25" t="s">
        <v>442</v>
      </c>
      <c r="E25" t="s">
        <v>286</v>
      </c>
      <c r="F25">
        <v>2</v>
      </c>
      <c r="G25" s="6">
        <f xml:space="preserve"> 1.47 + 0.05 + 0.1</f>
        <v>1.62</v>
      </c>
      <c r="H25" s="6">
        <f t="shared" si="0"/>
        <v>3.24</v>
      </c>
      <c r="I25" t="s">
        <v>14</v>
      </c>
    </row>
    <row r="26" spans="1:9">
      <c r="A26" t="s">
        <v>24</v>
      </c>
      <c r="B26" t="s">
        <v>1750</v>
      </c>
      <c r="C26" s="11">
        <v>63549100044</v>
      </c>
      <c r="D26" t="s">
        <v>703</v>
      </c>
      <c r="E26" t="s">
        <v>296</v>
      </c>
      <c r="F26">
        <v>1</v>
      </c>
      <c r="G26" s="6">
        <v>15.97</v>
      </c>
      <c r="H26" s="6">
        <f t="shared" si="0"/>
        <v>15.97</v>
      </c>
      <c r="I26" t="s">
        <v>14</v>
      </c>
    </row>
    <row r="27" spans="1:9">
      <c r="A27" t="s">
        <v>24</v>
      </c>
      <c r="B27" t="s">
        <v>398</v>
      </c>
      <c r="C27" s="11">
        <v>628915224276</v>
      </c>
      <c r="D27" t="s">
        <v>128</v>
      </c>
      <c r="E27" t="s">
        <v>499</v>
      </c>
      <c r="F27">
        <v>1</v>
      </c>
      <c r="G27" s="6">
        <v>5</v>
      </c>
      <c r="H27" s="6">
        <f t="shared" si="0"/>
        <v>5</v>
      </c>
      <c r="I27" t="s">
        <v>14</v>
      </c>
    </row>
    <row r="28" spans="1:9">
      <c r="A28" t="s">
        <v>24</v>
      </c>
      <c r="B28" t="s">
        <v>574</v>
      </c>
      <c r="C28" s="11">
        <v>628915173475</v>
      </c>
      <c r="D28" t="s">
        <v>128</v>
      </c>
      <c r="E28" t="s">
        <v>573</v>
      </c>
      <c r="F28">
        <v>1</v>
      </c>
      <c r="G28" s="6">
        <v>7.97</v>
      </c>
      <c r="H28" s="6">
        <f t="shared" si="0"/>
        <v>7.97</v>
      </c>
      <c r="I28" t="s">
        <v>14</v>
      </c>
    </row>
    <row r="29" spans="1:9">
      <c r="A29" t="s">
        <v>24</v>
      </c>
      <c r="B29" t="s">
        <v>1419</v>
      </c>
      <c r="C29" s="11">
        <v>681131759113</v>
      </c>
      <c r="D29" t="s">
        <v>128</v>
      </c>
      <c r="E29" t="s">
        <v>1420</v>
      </c>
      <c r="F29">
        <v>2</v>
      </c>
      <c r="G29" s="6">
        <v>1</v>
      </c>
      <c r="H29" s="6">
        <f t="shared" si="0"/>
        <v>2</v>
      </c>
      <c r="I29" t="s">
        <v>14</v>
      </c>
    </row>
    <row r="30" spans="1:9">
      <c r="A30" t="s">
        <v>24</v>
      </c>
      <c r="B30" t="s">
        <v>291</v>
      </c>
      <c r="C30">
        <v>68100896060</v>
      </c>
      <c r="D30" t="s">
        <v>88</v>
      </c>
      <c r="E30" t="s">
        <v>292</v>
      </c>
      <c r="F30">
        <v>1</v>
      </c>
      <c r="G30">
        <v>5.97</v>
      </c>
      <c r="H30" s="6">
        <f t="shared" si="0"/>
        <v>5.97</v>
      </c>
      <c r="I30" t="s">
        <v>14</v>
      </c>
    </row>
    <row r="31" spans="1:9">
      <c r="A31" t="s">
        <v>24</v>
      </c>
      <c r="B31" t="s">
        <v>847</v>
      </c>
      <c r="C31" s="11">
        <v>66721005861</v>
      </c>
      <c r="D31" t="s">
        <v>781</v>
      </c>
      <c r="E31" t="s">
        <v>1383</v>
      </c>
      <c r="F31">
        <v>3</v>
      </c>
      <c r="G31" s="6">
        <v>2.97</v>
      </c>
      <c r="H31" s="6">
        <f t="shared" si="0"/>
        <v>8.91</v>
      </c>
      <c r="I31" t="s">
        <v>14</v>
      </c>
    </row>
    <row r="32" spans="1:9">
      <c r="A32" t="s">
        <v>24</v>
      </c>
      <c r="B32" t="s">
        <v>1617</v>
      </c>
      <c r="C32" s="11">
        <v>62020000620</v>
      </c>
      <c r="D32" t="s">
        <v>870</v>
      </c>
      <c r="E32" t="s">
        <v>1618</v>
      </c>
      <c r="F32">
        <v>1</v>
      </c>
      <c r="G32" s="6">
        <v>3.47</v>
      </c>
      <c r="H32" s="6">
        <v>3</v>
      </c>
      <c r="I32" t="s">
        <v>14</v>
      </c>
    </row>
    <row r="33" spans="1:9">
      <c r="A33" t="s">
        <v>24</v>
      </c>
      <c r="B33" t="s">
        <v>322</v>
      </c>
      <c r="C33" s="11">
        <v>37466082714</v>
      </c>
      <c r="D33" t="s">
        <v>1320</v>
      </c>
      <c r="E33" t="s">
        <v>610</v>
      </c>
      <c r="F33">
        <v>3</v>
      </c>
      <c r="G33" s="6">
        <v>6.47</v>
      </c>
      <c r="H33" s="6">
        <f>G33*F33</f>
        <v>19.41</v>
      </c>
      <c r="I33" t="s">
        <v>14</v>
      </c>
    </row>
    <row r="34" spans="1:9">
      <c r="A34" t="s">
        <v>24</v>
      </c>
      <c r="B34" t="s">
        <v>1617</v>
      </c>
      <c r="C34" s="11">
        <v>62020000610</v>
      </c>
      <c r="D34" t="s">
        <v>870</v>
      </c>
      <c r="E34" t="s">
        <v>1618</v>
      </c>
      <c r="F34">
        <v>1</v>
      </c>
      <c r="G34" s="6">
        <v>3.47</v>
      </c>
      <c r="H34" s="6">
        <v>3</v>
      </c>
      <c r="I34" t="s">
        <v>14</v>
      </c>
    </row>
    <row r="35" spans="1:9">
      <c r="A35" t="s">
        <v>24</v>
      </c>
      <c r="B35" t="s">
        <v>268</v>
      </c>
      <c r="C35" s="11">
        <v>4011</v>
      </c>
      <c r="D35" t="s">
        <v>269</v>
      </c>
      <c r="E35" t="s">
        <v>1751</v>
      </c>
      <c r="F35">
        <v>2.335</v>
      </c>
      <c r="G35" s="6">
        <v>1.7</v>
      </c>
      <c r="H35" s="6">
        <f t="shared" ref="H35:H46" si="1">G35*F35</f>
        <v>3.9695</v>
      </c>
      <c r="I35" t="s">
        <v>14</v>
      </c>
    </row>
    <row r="36" spans="1:9">
      <c r="A36" t="s">
        <v>24</v>
      </c>
      <c r="B36" t="s">
        <v>266</v>
      </c>
      <c r="C36" s="11">
        <v>3338360292</v>
      </c>
      <c r="D36" t="s">
        <v>1752</v>
      </c>
      <c r="E36" t="s">
        <v>420</v>
      </c>
      <c r="F36">
        <v>1</v>
      </c>
      <c r="G36" s="6">
        <v>2.97</v>
      </c>
      <c r="H36" s="6">
        <f t="shared" si="1"/>
        <v>2.97</v>
      </c>
      <c r="I36" t="s">
        <v>14</v>
      </c>
    </row>
    <row r="37" spans="1:9">
      <c r="A37" t="s">
        <v>24</v>
      </c>
      <c r="B37" t="s">
        <v>25</v>
      </c>
      <c r="C37" s="11">
        <v>643126072065</v>
      </c>
      <c r="D37" t="s">
        <v>396</v>
      </c>
      <c r="E37" t="s">
        <v>354</v>
      </c>
      <c r="F37">
        <v>1</v>
      </c>
      <c r="G37" s="6">
        <v>3.47</v>
      </c>
      <c r="H37" s="6">
        <f t="shared" si="1"/>
        <v>3.47</v>
      </c>
      <c r="I37" t="s">
        <v>14</v>
      </c>
    </row>
    <row r="38" spans="1:9">
      <c r="A38" t="s">
        <v>24</v>
      </c>
      <c r="B38" t="s">
        <v>933</v>
      </c>
      <c r="C38" s="11">
        <v>28764952816</v>
      </c>
      <c r="D38" t="s">
        <v>934</v>
      </c>
      <c r="E38" t="s">
        <v>554</v>
      </c>
      <c r="F38">
        <v>1</v>
      </c>
      <c r="G38" s="6">
        <v>5.97</v>
      </c>
      <c r="H38" s="6">
        <f t="shared" si="1"/>
        <v>5.97</v>
      </c>
      <c r="I38" t="s">
        <v>14</v>
      </c>
    </row>
    <row r="39" spans="1:9">
      <c r="A39" t="s">
        <v>24</v>
      </c>
      <c r="B39" t="s">
        <v>977</v>
      </c>
      <c r="C39" s="11">
        <v>62891575209</v>
      </c>
      <c r="D39" t="s">
        <v>12</v>
      </c>
      <c r="E39" t="s">
        <v>306</v>
      </c>
      <c r="F39">
        <v>1</v>
      </c>
      <c r="G39" s="6">
        <v>3.97</v>
      </c>
      <c r="H39" s="6">
        <f t="shared" si="1"/>
        <v>3.97</v>
      </c>
      <c r="I39" t="s">
        <v>14</v>
      </c>
    </row>
    <row r="40" spans="1:9">
      <c r="A40" t="s">
        <v>24</v>
      </c>
      <c r="B40" t="s">
        <v>142</v>
      </c>
      <c r="C40" s="11">
        <v>4799</v>
      </c>
      <c r="D40" t="s">
        <v>830</v>
      </c>
      <c r="E40" t="s">
        <v>1753</v>
      </c>
      <c r="F40">
        <v>1.4750000000000001</v>
      </c>
      <c r="G40" s="6">
        <v>3.68</v>
      </c>
      <c r="H40" s="6">
        <f t="shared" si="1"/>
        <v>5.4280000000000008</v>
      </c>
      <c r="I40" t="s">
        <v>14</v>
      </c>
    </row>
    <row r="41" spans="1:9">
      <c r="A41" t="s">
        <v>24</v>
      </c>
      <c r="B41" t="s">
        <v>589</v>
      </c>
      <c r="C41" s="11">
        <v>89424200006</v>
      </c>
      <c r="D41" t="s">
        <v>12</v>
      </c>
      <c r="E41" t="s">
        <v>404</v>
      </c>
      <c r="F41">
        <v>1</v>
      </c>
      <c r="G41" s="6">
        <v>2.2799999999999998</v>
      </c>
      <c r="H41" s="6">
        <f t="shared" si="1"/>
        <v>2.2799999999999998</v>
      </c>
      <c r="I41" t="s">
        <v>14</v>
      </c>
    </row>
    <row r="42" spans="1:9">
      <c r="A42" t="s">
        <v>24</v>
      </c>
      <c r="B42" t="s">
        <v>380</v>
      </c>
      <c r="C42" s="11">
        <v>68721022206</v>
      </c>
      <c r="D42" t="s">
        <v>819</v>
      </c>
      <c r="E42" t="s">
        <v>504</v>
      </c>
      <c r="F42">
        <v>3</v>
      </c>
      <c r="G42" s="6">
        <v>2.44</v>
      </c>
      <c r="H42" s="6">
        <f t="shared" si="1"/>
        <v>7.32</v>
      </c>
      <c r="I42" t="s">
        <v>14</v>
      </c>
    </row>
    <row r="43" spans="1:9">
      <c r="A43" t="s">
        <v>24</v>
      </c>
      <c r="B43" t="s">
        <v>476</v>
      </c>
      <c r="C43" s="11">
        <v>68721003625</v>
      </c>
      <c r="D43" t="s">
        <v>477</v>
      </c>
      <c r="E43" t="s">
        <v>478</v>
      </c>
      <c r="F43">
        <v>1</v>
      </c>
      <c r="G43" s="6">
        <v>2.97</v>
      </c>
      <c r="H43" s="6">
        <f t="shared" si="1"/>
        <v>2.97</v>
      </c>
      <c r="I43" t="s">
        <v>14</v>
      </c>
    </row>
    <row r="44" spans="1:9">
      <c r="A44" t="s">
        <v>24</v>
      </c>
      <c r="B44" t="s">
        <v>1380</v>
      </c>
      <c r="C44" s="11">
        <v>60410039625</v>
      </c>
      <c r="D44" t="s">
        <v>1381</v>
      </c>
      <c r="E44" t="s">
        <v>610</v>
      </c>
      <c r="F44">
        <v>2</v>
      </c>
      <c r="G44" s="6">
        <v>3.57</v>
      </c>
      <c r="H44" s="6">
        <f t="shared" si="1"/>
        <v>7.14</v>
      </c>
      <c r="I44" t="s">
        <v>14</v>
      </c>
    </row>
    <row r="45" spans="1:9">
      <c r="A45" t="s">
        <v>24</v>
      </c>
      <c r="B45" t="s">
        <v>1754</v>
      </c>
      <c r="C45" s="11">
        <v>77576615055</v>
      </c>
      <c r="D45" t="s">
        <v>12</v>
      </c>
      <c r="E45" t="s">
        <v>12</v>
      </c>
      <c r="F45">
        <v>1</v>
      </c>
      <c r="G45" s="6">
        <v>14.97</v>
      </c>
      <c r="H45" s="6">
        <f t="shared" si="1"/>
        <v>14.97</v>
      </c>
      <c r="I45" t="s">
        <v>14</v>
      </c>
    </row>
    <row r="46" spans="1:9">
      <c r="A46" t="s">
        <v>24</v>
      </c>
      <c r="B46" t="s">
        <v>1755</v>
      </c>
      <c r="C46" s="11">
        <v>88956501477</v>
      </c>
      <c r="D46" t="s">
        <v>924</v>
      </c>
      <c r="E46" t="s">
        <v>12</v>
      </c>
      <c r="F46">
        <v>1</v>
      </c>
      <c r="G46" s="6">
        <v>17.97</v>
      </c>
      <c r="H46" s="6">
        <f t="shared" si="1"/>
        <v>17.97</v>
      </c>
      <c r="I46" t="s">
        <v>14</v>
      </c>
    </row>
    <row r="47" spans="1:9">
      <c r="A47" t="s">
        <v>24</v>
      </c>
      <c r="B47" t="s">
        <v>23</v>
      </c>
      <c r="C47" s="11"/>
      <c r="D47" t="s">
        <v>12</v>
      </c>
      <c r="E47" t="s">
        <v>12</v>
      </c>
      <c r="F47" s="5">
        <v>0.05</v>
      </c>
      <c r="G47" s="6" t="s">
        <v>12</v>
      </c>
      <c r="H47" s="6">
        <v>4.7</v>
      </c>
      <c r="I47" t="s">
        <v>14</v>
      </c>
    </row>
    <row r="48" spans="1:9">
      <c r="A48" t="s">
        <v>24</v>
      </c>
      <c r="B48" t="s">
        <v>19</v>
      </c>
      <c r="C48" s="11"/>
      <c r="D48" t="s">
        <v>12</v>
      </c>
      <c r="E48" t="s">
        <v>12</v>
      </c>
      <c r="F48" s="5">
        <v>0.06</v>
      </c>
      <c r="G48" s="6" t="s">
        <v>12</v>
      </c>
      <c r="H48" s="6">
        <v>5.63</v>
      </c>
      <c r="I48" t="s">
        <v>14</v>
      </c>
    </row>
    <row r="49" spans="8:9">
      <c r="H49" s="10">
        <f>SUM(H17:H48)</f>
        <v>224.74749999999997</v>
      </c>
      <c r="I49" s="28"/>
    </row>
    <row r="51" spans="8:9">
      <c r="H51" s="7">
        <f xml:space="preserve"> H3 + H10 + H15 + H49</f>
        <v>312.73749999999995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4"/>
  <sheetViews>
    <sheetView workbookViewId="0">
      <pane ySplit="1" topLeftCell="A2" activePane="bottomLeft" state="frozen"/>
      <selection pane="bottomLeft" activeCell="A6" sqref="A6:XFD6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639</v>
      </c>
      <c r="B2" t="s">
        <v>1102</v>
      </c>
      <c r="C2" s="11" t="s">
        <v>12</v>
      </c>
      <c r="D2" t="s">
        <v>639</v>
      </c>
      <c r="E2" t="s">
        <v>793</v>
      </c>
      <c r="F2">
        <v>1</v>
      </c>
      <c r="G2" s="6">
        <v>2.99</v>
      </c>
      <c r="H2" s="6">
        <f>G2*F2</f>
        <v>2.99</v>
      </c>
      <c r="I2" t="s">
        <v>14</v>
      </c>
    </row>
    <row r="3" spans="1:10">
      <c r="A3" t="s">
        <v>639</v>
      </c>
      <c r="B3" t="s">
        <v>644</v>
      </c>
      <c r="C3" s="11" t="s">
        <v>12</v>
      </c>
      <c r="D3" t="s">
        <v>639</v>
      </c>
      <c r="E3" t="s">
        <v>645</v>
      </c>
      <c r="F3">
        <v>1</v>
      </c>
      <c r="G3" s="6">
        <v>10.69</v>
      </c>
      <c r="H3" s="6">
        <f>G3*F3</f>
        <v>10.69</v>
      </c>
      <c r="I3" t="s">
        <v>14</v>
      </c>
    </row>
    <row r="4" spans="1:10">
      <c r="A4" t="s">
        <v>639</v>
      </c>
      <c r="B4" t="s">
        <v>1756</v>
      </c>
      <c r="C4" s="11" t="s">
        <v>12</v>
      </c>
      <c r="D4" t="s">
        <v>639</v>
      </c>
      <c r="E4" t="s">
        <v>645</v>
      </c>
      <c r="F4">
        <v>1</v>
      </c>
      <c r="G4" s="6">
        <v>10.69</v>
      </c>
      <c r="H4" s="6">
        <f>G4*F4</f>
        <v>10.69</v>
      </c>
      <c r="I4" t="s">
        <v>14</v>
      </c>
    </row>
    <row r="5" spans="1:10">
      <c r="A5" t="s">
        <v>639</v>
      </c>
      <c r="B5" t="s">
        <v>1103</v>
      </c>
      <c r="C5" s="11" t="s">
        <v>12</v>
      </c>
      <c r="D5" t="s">
        <v>639</v>
      </c>
      <c r="E5" t="s">
        <v>1104</v>
      </c>
      <c r="F5">
        <v>1</v>
      </c>
      <c r="G5" s="6">
        <v>4.09</v>
      </c>
      <c r="H5" s="6">
        <f>G5*F5</f>
        <v>4.09</v>
      </c>
      <c r="I5" t="s">
        <v>14</v>
      </c>
    </row>
    <row r="6" spans="1:10">
      <c r="A6" t="s">
        <v>639</v>
      </c>
      <c r="B6" t="s">
        <v>1587</v>
      </c>
      <c r="C6" s="11" t="s">
        <v>12</v>
      </c>
      <c r="D6" t="s">
        <v>639</v>
      </c>
      <c r="E6" t="s">
        <v>354</v>
      </c>
      <c r="F6">
        <v>1</v>
      </c>
      <c r="G6" s="6">
        <v>0.2</v>
      </c>
      <c r="H6" s="6">
        <f>G6*F6</f>
        <v>0.2</v>
      </c>
      <c r="I6" t="s">
        <v>14</v>
      </c>
    </row>
    <row r="7" spans="1:10">
      <c r="A7" t="s">
        <v>639</v>
      </c>
      <c r="B7" t="s">
        <v>23</v>
      </c>
      <c r="C7" s="11"/>
      <c r="D7" t="s">
        <v>12</v>
      </c>
      <c r="E7" t="s">
        <v>12</v>
      </c>
      <c r="F7" s="5">
        <v>0.05</v>
      </c>
      <c r="G7" s="6" t="s">
        <v>12</v>
      </c>
      <c r="H7" s="6">
        <v>1.43</v>
      </c>
      <c r="I7" t="s">
        <v>14</v>
      </c>
    </row>
    <row r="8" spans="1:10">
      <c r="A8" t="s">
        <v>639</v>
      </c>
      <c r="B8" t="s">
        <v>19</v>
      </c>
      <c r="C8" s="11"/>
      <c r="D8" t="s">
        <v>12</v>
      </c>
      <c r="E8" t="s">
        <v>12</v>
      </c>
      <c r="F8" s="5">
        <v>0.06</v>
      </c>
      <c r="G8" s="6" t="s">
        <v>12</v>
      </c>
      <c r="H8" s="6">
        <v>1.72</v>
      </c>
      <c r="I8" t="s">
        <v>14</v>
      </c>
    </row>
    <row r="9" spans="1:10">
      <c r="H9" s="10">
        <f>SUM(H2:H8)</f>
        <v>31.809999999999995</v>
      </c>
      <c r="I9" s="28"/>
    </row>
    <row r="10" spans="1:10">
      <c r="H10" s="10"/>
      <c r="I10" s="28"/>
    </row>
    <row r="11" spans="1:10">
      <c r="A11" t="s">
        <v>675</v>
      </c>
      <c r="B11" t="s">
        <v>1181</v>
      </c>
      <c r="C11" s="11" t="s">
        <v>12</v>
      </c>
      <c r="D11" t="s">
        <v>675</v>
      </c>
      <c r="E11" t="s">
        <v>1757</v>
      </c>
      <c r="F11">
        <v>49.826000000000001</v>
      </c>
      <c r="G11" s="6">
        <v>0.89900000000000002</v>
      </c>
      <c r="H11" s="6">
        <f>G11*F11</f>
        <v>44.793574</v>
      </c>
      <c r="I11" t="s">
        <v>14</v>
      </c>
    </row>
    <row r="12" spans="1:10">
      <c r="H12" s="10">
        <f xml:space="preserve"> H11</f>
        <v>44.793574</v>
      </c>
      <c r="I12" s="28"/>
    </row>
    <row r="13" spans="1:10">
      <c r="H13" s="10"/>
      <c r="I13" s="28"/>
    </row>
    <row r="14" spans="1:10">
      <c r="H14" s="7">
        <f xml:space="preserve"> H12 + H9</f>
        <v>76.603573999999995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31" bestFit="1" customWidth="1"/>
    <col min="3" max="3" width="18.7109375" bestFit="1" customWidth="1"/>
    <col min="4" max="4" width="17.28515625" bestFit="1" customWidth="1"/>
    <col min="5" max="5" width="23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1261</v>
      </c>
      <c r="B2" t="s">
        <v>1205</v>
      </c>
      <c r="C2" s="11">
        <v>16043</v>
      </c>
      <c r="D2" t="s">
        <v>12</v>
      </c>
      <c r="E2" t="s">
        <v>1263</v>
      </c>
      <c r="F2">
        <v>0.5</v>
      </c>
      <c r="G2" s="6">
        <v>2</v>
      </c>
      <c r="H2" s="6">
        <f>G2*F2</f>
        <v>1</v>
      </c>
      <c r="I2" t="s">
        <v>14</v>
      </c>
    </row>
    <row r="3" spans="1:10">
      <c r="H3" s="10">
        <f xml:space="preserve"> H2</f>
        <v>1</v>
      </c>
      <c r="I3" s="28"/>
    </row>
    <row r="4" spans="1:10">
      <c r="H4" s="10"/>
      <c r="I4" s="28"/>
    </row>
    <row r="5" spans="1:10">
      <c r="A5" t="s">
        <v>1261</v>
      </c>
      <c r="B5" t="s">
        <v>1205</v>
      </c>
      <c r="C5" s="11">
        <v>16045</v>
      </c>
      <c r="D5" t="s">
        <v>12</v>
      </c>
      <c r="E5" t="s">
        <v>1263</v>
      </c>
      <c r="F5">
        <v>0.5</v>
      </c>
      <c r="G5" s="6">
        <v>2</v>
      </c>
      <c r="H5" s="6">
        <f>G5*F5</f>
        <v>1</v>
      </c>
      <c r="I5" t="s">
        <v>14</v>
      </c>
    </row>
    <row r="6" spans="1:10">
      <c r="H6" s="10">
        <f xml:space="preserve"> H5</f>
        <v>1</v>
      </c>
      <c r="I6" s="28"/>
    </row>
    <row r="7" spans="1:10">
      <c r="H7" s="10"/>
      <c r="I7" s="28"/>
    </row>
    <row r="8" spans="1:10">
      <c r="H8" s="7">
        <f xml:space="preserve"> H3 + H6</f>
        <v>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19"/>
  <sheetViews>
    <sheetView workbookViewId="0">
      <pane ySplit="1" topLeftCell="A2" activePane="bottomLeft" state="frozen"/>
      <selection pane="bottomLeft" activeCell="A2" sqref="A2:XFD6"/>
    </sheetView>
  </sheetViews>
  <sheetFormatPr defaultRowHeight="15"/>
  <cols>
    <col min="1" max="1" width="16" bestFit="1" customWidth="1"/>
    <col min="2" max="2" width="31" bestFit="1" customWidth="1"/>
    <col min="3" max="3" width="16" customWidth="1"/>
    <col min="4" max="4" width="17.28515625" bestFit="1" customWidth="1"/>
    <col min="5" max="5" width="23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936</v>
      </c>
      <c r="B2" t="s">
        <v>1758</v>
      </c>
      <c r="C2" s="11">
        <v>57800878650</v>
      </c>
      <c r="D2" t="s">
        <v>1550</v>
      </c>
      <c r="E2" t="s">
        <v>1759</v>
      </c>
      <c r="F2">
        <v>1</v>
      </c>
      <c r="G2" s="6">
        <v>7.99</v>
      </c>
      <c r="H2" s="6">
        <f>G2*F2</f>
        <v>7.99</v>
      </c>
      <c r="I2" t="s">
        <v>14</v>
      </c>
    </row>
    <row r="3" spans="1:10">
      <c r="A3" t="s">
        <v>936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0.4</v>
      </c>
      <c r="I3" t="s">
        <v>14</v>
      </c>
    </row>
    <row r="4" spans="1:10">
      <c r="A4" t="s">
        <v>936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0.48</v>
      </c>
      <c r="I4" t="s">
        <v>14</v>
      </c>
    </row>
    <row r="5" spans="1:10">
      <c r="H5" s="10">
        <f>SUM(H2:H4)</f>
        <v>8.870000000000001</v>
      </c>
      <c r="I5" s="28"/>
    </row>
    <row r="6" spans="1:10">
      <c r="H6" s="10"/>
      <c r="I6" s="28"/>
    </row>
    <row r="7" spans="1:10">
      <c r="A7" t="s">
        <v>1261</v>
      </c>
      <c r="B7" t="s">
        <v>1205</v>
      </c>
      <c r="C7" s="11">
        <v>39801</v>
      </c>
      <c r="D7" t="s">
        <v>12</v>
      </c>
      <c r="E7" t="s">
        <v>1263</v>
      </c>
      <c r="F7">
        <v>0.875</v>
      </c>
      <c r="G7" s="6">
        <v>2</v>
      </c>
      <c r="H7" s="6">
        <f>G7*F7</f>
        <v>1.75</v>
      </c>
      <c r="I7" t="s">
        <v>14</v>
      </c>
    </row>
    <row r="8" spans="1:10">
      <c r="H8" s="10">
        <f xml:space="preserve"> H7</f>
        <v>1.75</v>
      </c>
      <c r="I8" s="28"/>
    </row>
    <row r="10" spans="1:10">
      <c r="A10" t="s">
        <v>24</v>
      </c>
      <c r="B10" t="s">
        <v>251</v>
      </c>
      <c r="C10" s="11">
        <v>6750600</v>
      </c>
      <c r="D10" t="s">
        <v>1229</v>
      </c>
      <c r="E10" t="s">
        <v>384</v>
      </c>
      <c r="F10">
        <v>1</v>
      </c>
      <c r="G10" s="6">
        <f xml:space="preserve"> 1.97 + 0.08 + 0.25</f>
        <v>2.2999999999999998</v>
      </c>
      <c r="H10" s="6">
        <f>G10*F10</f>
        <v>2.2999999999999998</v>
      </c>
      <c r="I10" t="s">
        <v>14</v>
      </c>
    </row>
    <row r="11" spans="1:10">
      <c r="A11" t="s">
        <v>24</v>
      </c>
      <c r="B11" t="s">
        <v>251</v>
      </c>
      <c r="C11" s="11">
        <v>5609008</v>
      </c>
      <c r="D11" t="s">
        <v>1497</v>
      </c>
      <c r="E11" t="s">
        <v>384</v>
      </c>
      <c r="F11">
        <v>1</v>
      </c>
      <c r="G11" s="6">
        <f xml:space="preserve"> 1.97 + 0.08 + 0.25</f>
        <v>2.2999999999999998</v>
      </c>
      <c r="H11" s="6">
        <f>G11*F11</f>
        <v>2.2999999999999998</v>
      </c>
      <c r="I11" t="s">
        <v>14</v>
      </c>
    </row>
    <row r="12" spans="1:10">
      <c r="A12" t="s">
        <v>24</v>
      </c>
      <c r="B12" t="s">
        <v>251</v>
      </c>
      <c r="C12" s="11">
        <v>6742708</v>
      </c>
      <c r="D12" t="s">
        <v>385</v>
      </c>
      <c r="E12" t="s">
        <v>384</v>
      </c>
      <c r="F12">
        <v>2</v>
      </c>
      <c r="G12" s="6">
        <f xml:space="preserve"> 1.97 + 0.08 + 0.25</f>
        <v>2.2999999999999998</v>
      </c>
      <c r="H12" s="6">
        <f>G12*F12</f>
        <v>4.5999999999999996</v>
      </c>
      <c r="I12" t="s">
        <v>14</v>
      </c>
    </row>
    <row r="13" spans="1:10">
      <c r="A13" t="s">
        <v>24</v>
      </c>
      <c r="B13" t="s">
        <v>251</v>
      </c>
      <c r="C13" s="11">
        <v>65400000968</v>
      </c>
      <c r="D13" t="s">
        <v>1760</v>
      </c>
      <c r="E13" t="s">
        <v>1304</v>
      </c>
      <c r="F13">
        <v>1</v>
      </c>
      <c r="G13" s="6">
        <f xml:space="preserve"> 3.33 + 0.48 + 0.6</f>
        <v>4.41</v>
      </c>
      <c r="H13" s="6">
        <f>G13*F13</f>
        <v>4.41</v>
      </c>
      <c r="I13" t="s">
        <v>14</v>
      </c>
    </row>
    <row r="14" spans="1:10">
      <c r="A14" t="s">
        <v>24</v>
      </c>
      <c r="B14" t="s">
        <v>197</v>
      </c>
      <c r="D14" t="s">
        <v>24</v>
      </c>
      <c r="E14" t="s">
        <v>12</v>
      </c>
      <c r="F14">
        <v>2</v>
      </c>
      <c r="G14" s="6">
        <v>0.05</v>
      </c>
      <c r="H14" s="6">
        <f>G14*F14</f>
        <v>0.1</v>
      </c>
      <c r="I14" t="s">
        <v>14</v>
      </c>
    </row>
    <row r="15" spans="1:10">
      <c r="A15" t="s">
        <v>24</v>
      </c>
      <c r="B15" t="s">
        <v>23</v>
      </c>
      <c r="C15" s="11"/>
      <c r="D15" t="s">
        <v>12</v>
      </c>
      <c r="E15" t="s">
        <v>12</v>
      </c>
      <c r="F15" s="5">
        <v>0.05</v>
      </c>
      <c r="G15" s="6" t="s">
        <v>12</v>
      </c>
      <c r="H15" s="6">
        <v>0.61</v>
      </c>
      <c r="I15" t="s">
        <v>14</v>
      </c>
    </row>
    <row r="16" spans="1:10">
      <c r="A16" t="s">
        <v>24</v>
      </c>
      <c r="B16" t="s">
        <v>19</v>
      </c>
      <c r="C16" s="11"/>
      <c r="D16" t="s">
        <v>12</v>
      </c>
      <c r="E16" t="s">
        <v>12</v>
      </c>
      <c r="F16" s="5">
        <v>0.06</v>
      </c>
      <c r="G16" s="6" t="s">
        <v>12</v>
      </c>
      <c r="H16" s="6">
        <v>0.68</v>
      </c>
      <c r="I16" t="s">
        <v>14</v>
      </c>
    </row>
    <row r="17" spans="8:9">
      <c r="H17" s="10">
        <f>SUM(H10:H16)</f>
        <v>14.999999999999998</v>
      </c>
      <c r="I17" s="28"/>
    </row>
    <row r="19" spans="8:9">
      <c r="H19" s="7">
        <f xml:space="preserve"> H5 + H8 + H17</f>
        <v>25.619999999999997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110"/>
  <sheetViews>
    <sheetView topLeftCell="B1" workbookViewId="0">
      <pane ySplit="1" topLeftCell="A75" activePane="bottomLeft" state="frozen"/>
      <selection pane="bottomLeft" activeCell="A100" sqref="A100:XFD100"/>
    </sheetView>
  </sheetViews>
  <sheetFormatPr defaultRowHeight="15"/>
  <cols>
    <col min="1" max="1" width="16" bestFit="1" customWidth="1"/>
    <col min="2" max="2" width="27.28515625" bestFit="1" customWidth="1"/>
    <col min="3" max="3" width="14.28515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9.285156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1588</v>
      </c>
      <c r="B2" t="s">
        <v>1761</v>
      </c>
      <c r="C2" s="14">
        <v>9780008135812</v>
      </c>
      <c r="D2" t="s">
        <v>1762</v>
      </c>
      <c r="E2" t="s">
        <v>12</v>
      </c>
      <c r="F2">
        <v>1</v>
      </c>
      <c r="G2" s="6">
        <v>32.99</v>
      </c>
      <c r="H2" s="6">
        <f>G2*F2</f>
        <v>32.99</v>
      </c>
      <c r="I2" t="s">
        <v>14</v>
      </c>
    </row>
    <row r="3" spans="1:10">
      <c r="A3" t="s">
        <v>1588</v>
      </c>
      <c r="B3" t="s">
        <v>1763</v>
      </c>
      <c r="C3" s="14">
        <v>9781250301901</v>
      </c>
      <c r="D3" t="s">
        <v>12</v>
      </c>
      <c r="E3" t="s">
        <v>12</v>
      </c>
      <c r="F3">
        <v>1</v>
      </c>
      <c r="G3" s="6">
        <v>7.5</v>
      </c>
      <c r="H3" s="6">
        <f>G3*F3</f>
        <v>7.5</v>
      </c>
      <c r="I3" t="s">
        <v>14</v>
      </c>
    </row>
    <row r="4" spans="1:10">
      <c r="A4" t="s">
        <v>1588</v>
      </c>
      <c r="B4" t="s">
        <v>1764</v>
      </c>
      <c r="C4" s="14">
        <v>9780765388100</v>
      </c>
      <c r="D4" t="s">
        <v>12</v>
      </c>
      <c r="E4" t="s">
        <v>12</v>
      </c>
      <c r="F4">
        <v>1</v>
      </c>
      <c r="G4" s="6">
        <v>7.5</v>
      </c>
      <c r="H4" s="6">
        <f>G4*F4</f>
        <v>7.5</v>
      </c>
      <c r="I4" t="s">
        <v>14</v>
      </c>
    </row>
    <row r="5" spans="1:10">
      <c r="A5" t="s">
        <v>1588</v>
      </c>
      <c r="B5" t="s">
        <v>1765</v>
      </c>
      <c r="C5" s="14">
        <v>9780195371253</v>
      </c>
      <c r="D5" t="s">
        <v>1766</v>
      </c>
      <c r="E5" t="s">
        <v>12</v>
      </c>
      <c r="F5">
        <v>1</v>
      </c>
      <c r="G5" s="6">
        <v>26.95</v>
      </c>
      <c r="H5" s="6">
        <f>G5*F5</f>
        <v>26.95</v>
      </c>
      <c r="I5" t="s">
        <v>14</v>
      </c>
    </row>
    <row r="6" spans="1:10">
      <c r="A6" t="s">
        <v>1588</v>
      </c>
      <c r="B6" t="s">
        <v>23</v>
      </c>
      <c r="D6" t="s">
        <v>12</v>
      </c>
      <c r="E6" t="s">
        <v>12</v>
      </c>
      <c r="F6" s="5">
        <v>0.05</v>
      </c>
      <c r="G6" s="6" t="s">
        <v>12</v>
      </c>
      <c r="H6" s="6">
        <v>3.75</v>
      </c>
      <c r="I6" t="s">
        <v>14</v>
      </c>
    </row>
    <row r="7" spans="1:10">
      <c r="A7" t="s">
        <v>1588</v>
      </c>
      <c r="B7" t="s">
        <v>19</v>
      </c>
      <c r="D7" t="s">
        <v>12</v>
      </c>
      <c r="E7" t="s">
        <v>12</v>
      </c>
      <c r="F7" s="5">
        <v>0.06</v>
      </c>
      <c r="G7" s="6" t="s">
        <v>12</v>
      </c>
      <c r="H7" s="6">
        <v>0</v>
      </c>
      <c r="I7" t="s">
        <v>14</v>
      </c>
    </row>
    <row r="8" spans="1:10">
      <c r="H8" s="10">
        <f>SUM(H2:H7)</f>
        <v>78.69</v>
      </c>
      <c r="I8" s="28"/>
    </row>
    <row r="9" spans="1:10">
      <c r="H9" s="10"/>
      <c r="I9" s="28"/>
    </row>
    <row r="10" spans="1:10">
      <c r="A10" t="s">
        <v>1767</v>
      </c>
      <c r="B10" t="s">
        <v>1768</v>
      </c>
      <c r="C10" s="14">
        <v>851897003755</v>
      </c>
      <c r="D10" t="s">
        <v>1769</v>
      </c>
      <c r="E10" t="s">
        <v>12</v>
      </c>
      <c r="F10">
        <v>1</v>
      </c>
      <c r="G10" s="6">
        <v>69.989999999999995</v>
      </c>
      <c r="H10" s="6">
        <f>G10*F10</f>
        <v>69.989999999999995</v>
      </c>
      <c r="I10" t="s">
        <v>14</v>
      </c>
    </row>
    <row r="11" spans="1:10">
      <c r="A11" t="s">
        <v>1767</v>
      </c>
      <c r="B11" t="s">
        <v>23</v>
      </c>
      <c r="D11" t="s">
        <v>12</v>
      </c>
      <c r="E11" t="s">
        <v>12</v>
      </c>
      <c r="F11" s="5">
        <v>0.05</v>
      </c>
      <c r="G11" s="6" t="s">
        <v>12</v>
      </c>
      <c r="H11" s="6">
        <v>3.5</v>
      </c>
      <c r="I11" t="s">
        <v>14</v>
      </c>
    </row>
    <row r="12" spans="1:10">
      <c r="A12" t="s">
        <v>1767</v>
      </c>
      <c r="B12" t="s">
        <v>19</v>
      </c>
      <c r="D12" t="s">
        <v>12</v>
      </c>
      <c r="E12" t="s">
        <v>12</v>
      </c>
      <c r="F12" s="5">
        <v>0.06</v>
      </c>
      <c r="G12" s="6" t="s">
        <v>12</v>
      </c>
      <c r="H12" s="6">
        <v>4.2</v>
      </c>
      <c r="I12" t="s">
        <v>14</v>
      </c>
    </row>
    <row r="13" spans="1:10">
      <c r="H13" s="10">
        <f>SUM(H10:H12)</f>
        <v>77.69</v>
      </c>
      <c r="I13" s="28"/>
    </row>
    <row r="14" spans="1:10">
      <c r="H14" s="10"/>
      <c r="I14" s="28"/>
    </row>
    <row r="15" spans="1:10">
      <c r="A15" t="s">
        <v>1149</v>
      </c>
      <c r="B15" t="s">
        <v>1770</v>
      </c>
      <c r="C15" s="14">
        <v>700100100296</v>
      </c>
      <c r="D15" t="s">
        <v>1771</v>
      </c>
      <c r="E15" t="s">
        <v>12</v>
      </c>
      <c r="F15">
        <v>1</v>
      </c>
      <c r="G15" s="6">
        <v>7.99</v>
      </c>
      <c r="H15" s="6">
        <f>G15*F15</f>
        <v>7.99</v>
      </c>
      <c r="I15" t="s">
        <v>14</v>
      </c>
    </row>
    <row r="16" spans="1:10">
      <c r="A16" t="s">
        <v>1149</v>
      </c>
      <c r="B16" t="s">
        <v>1772</v>
      </c>
      <c r="C16" s="14">
        <v>844702053267</v>
      </c>
      <c r="D16" t="s">
        <v>1773</v>
      </c>
      <c r="E16" t="s">
        <v>12</v>
      </c>
      <c r="F16">
        <v>1</v>
      </c>
      <c r="G16" s="6">
        <v>11.93</v>
      </c>
      <c r="H16" s="6">
        <f>G16*F16</f>
        <v>11.93</v>
      </c>
      <c r="I16" t="s">
        <v>14</v>
      </c>
    </row>
    <row r="17" spans="1:9">
      <c r="A17" t="s">
        <v>1149</v>
      </c>
      <c r="B17" t="s">
        <v>23</v>
      </c>
      <c r="D17" t="s">
        <v>12</v>
      </c>
      <c r="E17" t="s">
        <v>12</v>
      </c>
      <c r="F17" s="5">
        <v>0.05</v>
      </c>
      <c r="G17" s="6" t="s">
        <v>12</v>
      </c>
      <c r="H17" s="6">
        <v>1</v>
      </c>
      <c r="I17" t="s">
        <v>14</v>
      </c>
    </row>
    <row r="18" spans="1:9">
      <c r="A18" t="s">
        <v>1149</v>
      </c>
      <c r="B18" t="s">
        <v>19</v>
      </c>
      <c r="D18" t="s">
        <v>12</v>
      </c>
      <c r="E18" t="s">
        <v>12</v>
      </c>
      <c r="F18" s="5">
        <v>0.06</v>
      </c>
      <c r="G18" s="6" t="s">
        <v>12</v>
      </c>
      <c r="H18" s="6">
        <v>1.2</v>
      </c>
      <c r="I18" t="s">
        <v>14</v>
      </c>
    </row>
    <row r="19" spans="1:9">
      <c r="H19" s="10">
        <f>SUM(H15:H18)</f>
        <v>22.12</v>
      </c>
      <c r="I19" s="28"/>
    </row>
    <row r="20" spans="1:9">
      <c r="H20" s="10"/>
      <c r="I20" s="28"/>
    </row>
    <row r="21" spans="1:9">
      <c r="A21" t="s">
        <v>639</v>
      </c>
      <c r="B21" t="s">
        <v>1102</v>
      </c>
      <c r="C21" s="14" t="s">
        <v>12</v>
      </c>
      <c r="D21" t="s">
        <v>639</v>
      </c>
      <c r="E21" t="s">
        <v>793</v>
      </c>
      <c r="F21">
        <v>1</v>
      </c>
      <c r="G21" s="6">
        <v>2.99</v>
      </c>
      <c r="H21" s="6">
        <f>G21*F21</f>
        <v>2.99</v>
      </c>
      <c r="I21" t="s">
        <v>14</v>
      </c>
    </row>
    <row r="22" spans="1:9">
      <c r="A22" t="s">
        <v>639</v>
      </c>
      <c r="B22" t="s">
        <v>644</v>
      </c>
      <c r="C22" s="14" t="s">
        <v>12</v>
      </c>
      <c r="D22" t="s">
        <v>639</v>
      </c>
      <c r="E22" t="s">
        <v>645</v>
      </c>
      <c r="F22">
        <v>2</v>
      </c>
      <c r="G22" s="6">
        <v>10.69</v>
      </c>
      <c r="H22" s="6">
        <f>G22*F22</f>
        <v>21.38</v>
      </c>
      <c r="I22" t="s">
        <v>14</v>
      </c>
    </row>
    <row r="23" spans="1:9">
      <c r="A23" t="s">
        <v>639</v>
      </c>
      <c r="B23" t="s">
        <v>1103</v>
      </c>
      <c r="C23" s="14" t="s">
        <v>12</v>
      </c>
      <c r="D23" t="s">
        <v>639</v>
      </c>
      <c r="E23" t="s">
        <v>1104</v>
      </c>
      <c r="F23">
        <v>1</v>
      </c>
      <c r="G23" s="6">
        <v>4.09</v>
      </c>
      <c r="H23" s="6">
        <f>G23*F23</f>
        <v>4.09</v>
      </c>
      <c r="I23" t="s">
        <v>14</v>
      </c>
    </row>
    <row r="24" spans="1:9">
      <c r="A24" t="s">
        <v>639</v>
      </c>
      <c r="B24" t="s">
        <v>23</v>
      </c>
      <c r="D24" t="s">
        <v>12</v>
      </c>
      <c r="E24" t="s">
        <v>12</v>
      </c>
      <c r="F24" s="5">
        <v>0.05</v>
      </c>
      <c r="G24" s="6" t="s">
        <v>12</v>
      </c>
      <c r="H24" s="6">
        <v>1.42</v>
      </c>
      <c r="I24" t="s">
        <v>14</v>
      </c>
    </row>
    <row r="25" spans="1:9">
      <c r="A25" t="s">
        <v>639</v>
      </c>
      <c r="B25" t="s">
        <v>19</v>
      </c>
      <c r="D25" t="s">
        <v>12</v>
      </c>
      <c r="E25" t="s">
        <v>12</v>
      </c>
      <c r="F25" s="5">
        <v>0.06</v>
      </c>
      <c r="G25" s="6" t="s">
        <v>12</v>
      </c>
      <c r="H25" s="6">
        <v>1.71</v>
      </c>
      <c r="I25" t="s">
        <v>14</v>
      </c>
    </row>
    <row r="26" spans="1:9">
      <c r="H26" s="10">
        <f>SUM(H21:H25)</f>
        <v>31.589999999999996</v>
      </c>
      <c r="I26" s="28"/>
    </row>
    <row r="27" spans="1:9">
      <c r="H27" s="10"/>
      <c r="I27" s="28"/>
    </row>
    <row r="28" spans="1:9">
      <c r="A28" t="s">
        <v>1774</v>
      </c>
      <c r="B28" t="s">
        <v>1775</v>
      </c>
      <c r="C28" s="14">
        <v>410020060838</v>
      </c>
      <c r="D28" t="s">
        <v>1776</v>
      </c>
      <c r="E28" s="14" t="s">
        <v>878</v>
      </c>
      <c r="F28">
        <v>1</v>
      </c>
      <c r="G28" s="6">
        <v>11.99</v>
      </c>
      <c r="H28" s="6">
        <f t="shared" ref="H28:H34" si="0">G28*F28</f>
        <v>11.99</v>
      </c>
      <c r="I28" t="s">
        <v>14</v>
      </c>
    </row>
    <row r="29" spans="1:9">
      <c r="A29" t="s">
        <v>1774</v>
      </c>
      <c r="B29" t="s">
        <v>1777</v>
      </c>
      <c r="C29" s="14">
        <v>410016554334</v>
      </c>
      <c r="D29" t="s">
        <v>1776</v>
      </c>
      <c r="E29" s="14" t="s">
        <v>878</v>
      </c>
      <c r="F29">
        <v>1</v>
      </c>
      <c r="G29" s="6">
        <v>9.99</v>
      </c>
      <c r="H29" s="6">
        <f t="shared" si="0"/>
        <v>9.99</v>
      </c>
      <c r="I29" t="s">
        <v>14</v>
      </c>
    </row>
    <row r="30" spans="1:9">
      <c r="A30" t="s">
        <v>1774</v>
      </c>
      <c r="B30" t="s">
        <v>1778</v>
      </c>
      <c r="C30" s="14">
        <v>410016574615</v>
      </c>
      <c r="D30" t="s">
        <v>1779</v>
      </c>
      <c r="E30" s="14" t="s">
        <v>1713</v>
      </c>
      <c r="F30">
        <v>1</v>
      </c>
      <c r="G30" s="6">
        <v>17.88</v>
      </c>
      <c r="H30" s="6">
        <f t="shared" si="0"/>
        <v>17.88</v>
      </c>
      <c r="I30" t="s">
        <v>14</v>
      </c>
    </row>
    <row r="31" spans="1:9">
      <c r="A31" t="s">
        <v>1774</v>
      </c>
      <c r="B31" t="s">
        <v>1780</v>
      </c>
      <c r="C31" s="14">
        <v>410019852437</v>
      </c>
      <c r="D31" t="s">
        <v>1779</v>
      </c>
      <c r="E31" s="14" t="s">
        <v>1713</v>
      </c>
      <c r="F31">
        <v>1</v>
      </c>
      <c r="G31" s="6">
        <v>24.88</v>
      </c>
      <c r="H31" s="6">
        <f t="shared" si="0"/>
        <v>24.88</v>
      </c>
      <c r="I31" t="s">
        <v>14</v>
      </c>
    </row>
    <row r="32" spans="1:9">
      <c r="A32" t="s">
        <v>1774</v>
      </c>
      <c r="B32" t="s">
        <v>1781</v>
      </c>
      <c r="C32" s="14">
        <v>410019822614</v>
      </c>
      <c r="D32" t="s">
        <v>1774</v>
      </c>
      <c r="E32" s="14" t="s">
        <v>1739</v>
      </c>
      <c r="F32">
        <v>1</v>
      </c>
      <c r="G32" s="6">
        <v>29.98</v>
      </c>
      <c r="H32" s="6">
        <f t="shared" si="0"/>
        <v>29.98</v>
      </c>
      <c r="I32" t="s">
        <v>14</v>
      </c>
    </row>
    <row r="33" spans="1:9">
      <c r="A33" t="s">
        <v>1774</v>
      </c>
      <c r="B33" t="s">
        <v>1782</v>
      </c>
      <c r="C33" s="14">
        <v>410019457717</v>
      </c>
      <c r="D33" t="s">
        <v>1783</v>
      </c>
      <c r="E33" s="14" t="s">
        <v>1734</v>
      </c>
      <c r="F33">
        <v>1</v>
      </c>
      <c r="G33" s="6">
        <v>14.88</v>
      </c>
      <c r="H33" s="6">
        <f t="shared" si="0"/>
        <v>14.88</v>
      </c>
      <c r="I33" t="s">
        <v>14</v>
      </c>
    </row>
    <row r="34" spans="1:9">
      <c r="A34" t="s">
        <v>1774</v>
      </c>
      <c r="B34" t="s">
        <v>1784</v>
      </c>
      <c r="C34" s="14">
        <v>410019574032</v>
      </c>
      <c r="D34" t="s">
        <v>1783</v>
      </c>
      <c r="E34" s="14" t="s">
        <v>1739</v>
      </c>
      <c r="F34">
        <v>1</v>
      </c>
      <c r="G34" s="6">
        <v>14.88</v>
      </c>
      <c r="H34" s="6">
        <f t="shared" si="0"/>
        <v>14.88</v>
      </c>
      <c r="I34" t="s">
        <v>14</v>
      </c>
    </row>
    <row r="35" spans="1:9">
      <c r="A35" t="s">
        <v>1774</v>
      </c>
      <c r="B35" t="s">
        <v>1785</v>
      </c>
      <c r="C35" s="14">
        <v>410019052073</v>
      </c>
      <c r="D35" t="s">
        <v>1779</v>
      </c>
      <c r="E35" s="14" t="s">
        <v>1739</v>
      </c>
      <c r="F35">
        <v>1</v>
      </c>
      <c r="G35" s="6">
        <v>19.88</v>
      </c>
      <c r="H35" s="6">
        <f>G35*F35</f>
        <v>19.88</v>
      </c>
      <c r="I35" t="s">
        <v>14</v>
      </c>
    </row>
    <row r="36" spans="1:9">
      <c r="A36" t="s">
        <v>1774</v>
      </c>
      <c r="B36" t="s">
        <v>1786</v>
      </c>
      <c r="C36" s="14" t="s">
        <v>1787</v>
      </c>
      <c r="D36" t="s">
        <v>1788</v>
      </c>
      <c r="E36" s="14" t="s">
        <v>1739</v>
      </c>
      <c r="F36">
        <v>1</v>
      </c>
      <c r="G36" s="6">
        <v>29.98</v>
      </c>
      <c r="H36" s="6">
        <f>G36*F36</f>
        <v>29.98</v>
      </c>
      <c r="I36" t="s">
        <v>14</v>
      </c>
    </row>
    <row r="37" spans="1:9">
      <c r="A37" t="s">
        <v>1774</v>
      </c>
      <c r="B37" t="s">
        <v>1789</v>
      </c>
      <c r="C37" s="14">
        <v>410018842446</v>
      </c>
      <c r="D37" t="s">
        <v>1790</v>
      </c>
      <c r="E37" s="14" t="s">
        <v>981</v>
      </c>
      <c r="F37">
        <v>1</v>
      </c>
      <c r="G37" s="6">
        <v>44.98</v>
      </c>
      <c r="H37" s="6">
        <f>G37*F37</f>
        <v>44.98</v>
      </c>
      <c r="I37" t="s">
        <v>14</v>
      </c>
    </row>
    <row r="38" spans="1:9">
      <c r="A38" t="s">
        <v>1774</v>
      </c>
      <c r="B38" t="s">
        <v>1791</v>
      </c>
      <c r="C38" s="14">
        <v>410019112630</v>
      </c>
      <c r="D38" t="s">
        <v>1783</v>
      </c>
      <c r="E38" s="14" t="s">
        <v>1739</v>
      </c>
      <c r="F38">
        <v>1</v>
      </c>
      <c r="G38" s="6">
        <v>19.98</v>
      </c>
      <c r="H38" s="6">
        <f>G38*F38</f>
        <v>19.98</v>
      </c>
      <c r="I38" t="s">
        <v>14</v>
      </c>
    </row>
    <row r="39" spans="1:9">
      <c r="A39" t="s">
        <v>1774</v>
      </c>
      <c r="B39" t="s">
        <v>1792</v>
      </c>
      <c r="C39" s="14" t="s">
        <v>1793</v>
      </c>
      <c r="D39" t="s">
        <v>1788</v>
      </c>
      <c r="E39" s="14" t="s">
        <v>1739</v>
      </c>
      <c r="F39">
        <v>1</v>
      </c>
      <c r="G39" s="6">
        <v>34.880000000000003</v>
      </c>
      <c r="H39" s="6">
        <f>G39*F39</f>
        <v>34.880000000000003</v>
      </c>
      <c r="I39" t="s">
        <v>14</v>
      </c>
    </row>
    <row r="40" spans="1:9">
      <c r="A40" t="s">
        <v>1774</v>
      </c>
      <c r="B40" t="s">
        <v>1794</v>
      </c>
      <c r="C40" s="14">
        <v>410021059534</v>
      </c>
      <c r="D40" t="s">
        <v>1783</v>
      </c>
      <c r="E40" s="14" t="s">
        <v>179</v>
      </c>
      <c r="F40">
        <v>1</v>
      </c>
      <c r="G40" s="6">
        <v>9.49</v>
      </c>
      <c r="H40" s="6">
        <f t="shared" ref="H40:H56" si="1">G40*F40</f>
        <v>9.49</v>
      </c>
      <c r="I40" t="s">
        <v>14</v>
      </c>
    </row>
    <row r="41" spans="1:9">
      <c r="A41" t="s">
        <v>1774</v>
      </c>
      <c r="B41" t="s">
        <v>1795</v>
      </c>
      <c r="C41" s="14">
        <v>410021059312</v>
      </c>
      <c r="D41" t="s">
        <v>1783</v>
      </c>
      <c r="E41" s="14" t="s">
        <v>1713</v>
      </c>
      <c r="F41">
        <v>1</v>
      </c>
      <c r="G41" s="6">
        <v>18.989999999999998</v>
      </c>
      <c r="H41" s="6">
        <f t="shared" si="1"/>
        <v>18.989999999999998</v>
      </c>
      <c r="I41" t="s">
        <v>14</v>
      </c>
    </row>
    <row r="42" spans="1:9">
      <c r="A42" t="s">
        <v>1774</v>
      </c>
      <c r="B42" t="s">
        <v>1796</v>
      </c>
      <c r="C42" s="14">
        <v>410021608848</v>
      </c>
      <c r="D42" t="s">
        <v>1783</v>
      </c>
      <c r="E42" s="14" t="s">
        <v>179</v>
      </c>
      <c r="F42">
        <v>1</v>
      </c>
      <c r="G42" s="6">
        <v>39.99</v>
      </c>
      <c r="H42" s="6">
        <f t="shared" si="1"/>
        <v>39.99</v>
      </c>
      <c r="I42" t="s">
        <v>14</v>
      </c>
    </row>
    <row r="43" spans="1:9">
      <c r="A43" t="s">
        <v>1774</v>
      </c>
      <c r="B43" t="s">
        <v>1797</v>
      </c>
      <c r="C43" s="14">
        <v>410018466833</v>
      </c>
      <c r="D43" t="s">
        <v>1783</v>
      </c>
      <c r="E43" s="14" t="s">
        <v>1739</v>
      </c>
      <c r="F43">
        <v>1</v>
      </c>
      <c r="G43" s="6">
        <v>14.88</v>
      </c>
      <c r="H43" s="6">
        <f t="shared" si="1"/>
        <v>14.88</v>
      </c>
      <c r="I43" t="s">
        <v>14</v>
      </c>
    </row>
    <row r="44" spans="1:9">
      <c r="A44" t="s">
        <v>1774</v>
      </c>
      <c r="B44" t="s">
        <v>1798</v>
      </c>
      <c r="C44" s="14">
        <v>410020502574</v>
      </c>
      <c r="D44" t="s">
        <v>1783</v>
      </c>
      <c r="E44" s="14" t="s">
        <v>1713</v>
      </c>
      <c r="F44">
        <v>1</v>
      </c>
      <c r="G44" s="6">
        <v>21.88</v>
      </c>
      <c r="H44" s="6">
        <f t="shared" si="1"/>
        <v>21.88</v>
      </c>
      <c r="I44" t="s">
        <v>14</v>
      </c>
    </row>
    <row r="45" spans="1:9">
      <c r="A45" t="s">
        <v>1774</v>
      </c>
      <c r="B45" t="s">
        <v>1799</v>
      </c>
      <c r="C45" s="14">
        <v>410019133901</v>
      </c>
      <c r="D45" t="s">
        <v>1783</v>
      </c>
      <c r="E45" s="14" t="s">
        <v>1739</v>
      </c>
      <c r="F45">
        <v>1</v>
      </c>
      <c r="G45" s="6">
        <v>7.88</v>
      </c>
      <c r="H45" s="6">
        <f t="shared" si="1"/>
        <v>7.88</v>
      </c>
      <c r="I45" t="s">
        <v>14</v>
      </c>
    </row>
    <row r="46" spans="1:9">
      <c r="A46" t="s">
        <v>1774</v>
      </c>
      <c r="B46" t="s">
        <v>1800</v>
      </c>
      <c r="C46" s="14">
        <v>410017781883</v>
      </c>
      <c r="D46" t="s">
        <v>1783</v>
      </c>
      <c r="E46" s="14" t="s">
        <v>1734</v>
      </c>
      <c r="F46">
        <v>1</v>
      </c>
      <c r="G46" s="6">
        <v>9.8800000000000008</v>
      </c>
      <c r="H46" s="6">
        <f t="shared" si="1"/>
        <v>9.8800000000000008</v>
      </c>
      <c r="I46" t="s">
        <v>14</v>
      </c>
    </row>
    <row r="47" spans="1:9">
      <c r="A47" t="s">
        <v>1774</v>
      </c>
      <c r="B47" t="s">
        <v>1801</v>
      </c>
      <c r="C47" s="14">
        <v>410019133833</v>
      </c>
      <c r="D47" t="s">
        <v>1783</v>
      </c>
      <c r="E47" s="14" t="s">
        <v>1734</v>
      </c>
      <c r="F47">
        <v>1</v>
      </c>
      <c r="G47" s="6">
        <v>7.88</v>
      </c>
      <c r="H47" s="6">
        <f t="shared" si="1"/>
        <v>7.88</v>
      </c>
      <c r="I47" t="s">
        <v>14</v>
      </c>
    </row>
    <row r="48" spans="1:9">
      <c r="A48" t="s">
        <v>1774</v>
      </c>
      <c r="B48" t="s">
        <v>1802</v>
      </c>
      <c r="C48" s="14">
        <v>410019307487</v>
      </c>
      <c r="D48" t="s">
        <v>1783</v>
      </c>
      <c r="E48" s="14" t="s">
        <v>1734</v>
      </c>
      <c r="F48">
        <v>1</v>
      </c>
      <c r="G48" s="6">
        <v>7.88</v>
      </c>
      <c r="H48" s="6">
        <f t="shared" si="1"/>
        <v>7.88</v>
      </c>
      <c r="I48" t="s">
        <v>14</v>
      </c>
    </row>
    <row r="49" spans="1:9">
      <c r="A49" t="s">
        <v>1774</v>
      </c>
      <c r="B49" t="s">
        <v>1803</v>
      </c>
      <c r="C49" s="14">
        <v>410019134427</v>
      </c>
      <c r="D49" t="s">
        <v>1783</v>
      </c>
      <c r="E49" s="14" t="s">
        <v>1734</v>
      </c>
      <c r="F49">
        <v>1</v>
      </c>
      <c r="G49" s="6">
        <v>7.88</v>
      </c>
      <c r="H49" s="6">
        <f t="shared" si="1"/>
        <v>7.88</v>
      </c>
      <c r="I49" t="s">
        <v>14</v>
      </c>
    </row>
    <row r="50" spans="1:9">
      <c r="A50" t="s">
        <v>1774</v>
      </c>
      <c r="B50" t="s">
        <v>1804</v>
      </c>
      <c r="C50" s="14">
        <v>410019307425</v>
      </c>
      <c r="D50" t="s">
        <v>1783</v>
      </c>
      <c r="E50" s="14" t="s">
        <v>1734</v>
      </c>
      <c r="F50">
        <v>1</v>
      </c>
      <c r="G50" s="6">
        <v>7.88</v>
      </c>
      <c r="H50" s="6">
        <f t="shared" si="1"/>
        <v>7.88</v>
      </c>
      <c r="I50" t="s">
        <v>14</v>
      </c>
    </row>
    <row r="51" spans="1:9">
      <c r="A51" t="s">
        <v>1774</v>
      </c>
      <c r="B51" t="s">
        <v>1805</v>
      </c>
      <c r="C51" s="14">
        <v>410016593098</v>
      </c>
      <c r="D51" t="s">
        <v>12</v>
      </c>
      <c r="E51" s="14" t="s">
        <v>1713</v>
      </c>
      <c r="F51">
        <v>1</v>
      </c>
      <c r="G51" s="6">
        <v>14.88</v>
      </c>
      <c r="H51" s="6">
        <f t="shared" si="1"/>
        <v>14.88</v>
      </c>
      <c r="I51" t="s">
        <v>14</v>
      </c>
    </row>
    <row r="52" spans="1:9">
      <c r="A52" t="s">
        <v>1774</v>
      </c>
      <c r="B52" t="s">
        <v>1806</v>
      </c>
      <c r="C52" s="14">
        <v>410019135288</v>
      </c>
      <c r="D52" t="s">
        <v>1783</v>
      </c>
      <c r="E52" s="14" t="s">
        <v>1739</v>
      </c>
      <c r="F52">
        <v>1</v>
      </c>
      <c r="G52" s="6">
        <v>19.88</v>
      </c>
      <c r="H52" s="6">
        <f t="shared" si="1"/>
        <v>19.88</v>
      </c>
      <c r="I52" t="s">
        <v>14</v>
      </c>
    </row>
    <row r="53" spans="1:9">
      <c r="A53" t="s">
        <v>1774</v>
      </c>
      <c r="B53" t="s">
        <v>1807</v>
      </c>
      <c r="C53" s="14">
        <v>410019099320</v>
      </c>
      <c r="D53" t="s">
        <v>1783</v>
      </c>
      <c r="E53" s="14" t="s">
        <v>1739</v>
      </c>
      <c r="F53">
        <v>1</v>
      </c>
      <c r="G53" s="6">
        <v>15.88</v>
      </c>
      <c r="H53" s="6">
        <f t="shared" si="1"/>
        <v>15.88</v>
      </c>
      <c r="I53" t="s">
        <v>14</v>
      </c>
    </row>
    <row r="54" spans="1:9">
      <c r="A54" t="s">
        <v>1774</v>
      </c>
      <c r="B54" t="s">
        <v>1808</v>
      </c>
      <c r="C54" s="14">
        <v>410019882274</v>
      </c>
      <c r="D54" t="s">
        <v>1790</v>
      </c>
      <c r="E54" s="14" t="s">
        <v>1739</v>
      </c>
      <c r="F54">
        <v>1</v>
      </c>
      <c r="G54" s="6">
        <v>19.88</v>
      </c>
      <c r="H54" s="6">
        <f t="shared" si="1"/>
        <v>19.88</v>
      </c>
      <c r="I54" t="s">
        <v>14</v>
      </c>
    </row>
    <row r="55" spans="1:9">
      <c r="A55" t="s">
        <v>1774</v>
      </c>
      <c r="B55" t="s">
        <v>1809</v>
      </c>
      <c r="C55" s="14">
        <v>410019101634</v>
      </c>
      <c r="D55" t="s">
        <v>1783</v>
      </c>
      <c r="E55" s="14" t="s">
        <v>981</v>
      </c>
      <c r="F55">
        <v>1</v>
      </c>
      <c r="G55" s="6">
        <v>15.88</v>
      </c>
      <c r="H55" s="6">
        <f t="shared" si="1"/>
        <v>15.88</v>
      </c>
      <c r="I55" t="s">
        <v>14</v>
      </c>
    </row>
    <row r="56" spans="1:9">
      <c r="A56" t="s">
        <v>1774</v>
      </c>
      <c r="B56" t="s">
        <v>1810</v>
      </c>
      <c r="C56" s="14">
        <v>410018877516</v>
      </c>
      <c r="D56" t="s">
        <v>1783</v>
      </c>
      <c r="E56" s="14" t="s">
        <v>1713</v>
      </c>
      <c r="F56">
        <v>1</v>
      </c>
      <c r="G56" s="6">
        <v>17.88</v>
      </c>
      <c r="H56" s="6">
        <f t="shared" si="1"/>
        <v>17.88</v>
      </c>
      <c r="I56" t="s">
        <v>14</v>
      </c>
    </row>
    <row r="57" spans="1:9">
      <c r="A57" t="s">
        <v>1774</v>
      </c>
      <c r="B57" t="s">
        <v>1811</v>
      </c>
      <c r="C57" s="14">
        <v>410017832035</v>
      </c>
      <c r="D57" t="s">
        <v>1783</v>
      </c>
      <c r="E57" s="14" t="s">
        <v>981</v>
      </c>
      <c r="F57">
        <v>1</v>
      </c>
      <c r="G57" s="6">
        <v>9.8800000000000008</v>
      </c>
      <c r="H57" s="6">
        <f>G57*F57</f>
        <v>9.8800000000000008</v>
      </c>
      <c r="I57" t="s">
        <v>14</v>
      </c>
    </row>
    <row r="58" spans="1:9">
      <c r="A58" t="s">
        <v>1774</v>
      </c>
      <c r="B58" t="s">
        <v>23</v>
      </c>
      <c r="D58" t="s">
        <v>12</v>
      </c>
      <c r="E58" t="s">
        <v>12</v>
      </c>
      <c r="F58" s="5">
        <v>0.05</v>
      </c>
      <c r="G58" s="6" t="s">
        <v>12</v>
      </c>
      <c r="H58" s="6">
        <v>27.14</v>
      </c>
      <c r="I58" t="s">
        <v>14</v>
      </c>
    </row>
    <row r="59" spans="1:9">
      <c r="A59" t="s">
        <v>1774</v>
      </c>
      <c r="B59" t="s">
        <v>19</v>
      </c>
      <c r="D59" t="s">
        <v>12</v>
      </c>
      <c r="E59" t="s">
        <v>12</v>
      </c>
      <c r="F59" s="5">
        <v>0.06</v>
      </c>
      <c r="G59" s="6" t="s">
        <v>12</v>
      </c>
      <c r="H59" s="6">
        <v>32.57</v>
      </c>
      <c r="I59" t="s">
        <v>14</v>
      </c>
    </row>
    <row r="60" spans="1:9">
      <c r="H60" s="10">
        <f>SUM(H28:H59)</f>
        <v>602.55999999999995</v>
      </c>
      <c r="I60" s="28"/>
    </row>
    <row r="61" spans="1:9">
      <c r="H61" s="10"/>
      <c r="I61" s="28"/>
    </row>
    <row r="62" spans="1:9">
      <c r="A62" t="s">
        <v>24</v>
      </c>
      <c r="B62" t="s">
        <v>200</v>
      </c>
      <c r="C62" s="14" t="s">
        <v>1812</v>
      </c>
      <c r="D62" t="s">
        <v>128</v>
      </c>
      <c r="E62" t="s">
        <v>290</v>
      </c>
      <c r="F62">
        <v>1</v>
      </c>
      <c r="G62" s="6">
        <v>1.17</v>
      </c>
      <c r="H62" s="6">
        <f t="shared" ref="H62:H71" si="2">G62*F62</f>
        <v>1.17</v>
      </c>
      <c r="I62" t="s">
        <v>14</v>
      </c>
    </row>
    <row r="63" spans="1:9">
      <c r="A63" t="s">
        <v>24</v>
      </c>
      <c r="B63" t="s">
        <v>481</v>
      </c>
      <c r="C63" s="14" t="s">
        <v>1636</v>
      </c>
      <c r="D63" t="s">
        <v>128</v>
      </c>
      <c r="E63" t="s">
        <v>287</v>
      </c>
      <c r="F63">
        <v>3</v>
      </c>
      <c r="G63" s="6">
        <v>1.47</v>
      </c>
      <c r="H63" s="6">
        <f t="shared" si="2"/>
        <v>4.41</v>
      </c>
      <c r="I63" t="s">
        <v>14</v>
      </c>
    </row>
    <row r="64" spans="1:9">
      <c r="A64" t="s">
        <v>24</v>
      </c>
      <c r="B64" t="s">
        <v>463</v>
      </c>
      <c r="C64" s="14" t="s">
        <v>1813</v>
      </c>
      <c r="D64" t="s">
        <v>128</v>
      </c>
      <c r="E64" t="s">
        <v>288</v>
      </c>
      <c r="F64">
        <v>1</v>
      </c>
      <c r="G64" s="6">
        <v>2.17</v>
      </c>
      <c r="H64" s="6">
        <f t="shared" si="2"/>
        <v>2.17</v>
      </c>
      <c r="I64" t="s">
        <v>14</v>
      </c>
    </row>
    <row r="65" spans="1:9">
      <c r="A65" t="s">
        <v>24</v>
      </c>
      <c r="B65" t="s">
        <v>633</v>
      </c>
      <c r="C65" s="14">
        <v>69052495233</v>
      </c>
      <c r="D65" t="s">
        <v>93</v>
      </c>
      <c r="E65" t="s">
        <v>667</v>
      </c>
      <c r="F65">
        <v>1</v>
      </c>
      <c r="G65" s="6">
        <v>16.97</v>
      </c>
      <c r="H65" s="6">
        <f t="shared" si="2"/>
        <v>16.97</v>
      </c>
      <c r="I65" t="s">
        <v>14</v>
      </c>
    </row>
    <row r="66" spans="1:9">
      <c r="A66" t="s">
        <v>24</v>
      </c>
      <c r="B66" t="s">
        <v>474</v>
      </c>
      <c r="C66" s="14" t="s">
        <v>1488</v>
      </c>
      <c r="D66" t="s">
        <v>1242</v>
      </c>
      <c r="E66" t="s">
        <v>383</v>
      </c>
      <c r="F66">
        <v>1</v>
      </c>
      <c r="G66" s="6">
        <f xml:space="preserve"> 3.98 + 0.05 + 0.25</f>
        <v>4.28</v>
      </c>
      <c r="H66" s="6">
        <f t="shared" si="2"/>
        <v>4.28</v>
      </c>
      <c r="I66" t="s">
        <v>14</v>
      </c>
    </row>
    <row r="67" spans="1:9">
      <c r="A67" t="s">
        <v>24</v>
      </c>
      <c r="B67" t="s">
        <v>276</v>
      </c>
      <c r="C67" s="14">
        <v>4173</v>
      </c>
      <c r="D67" t="s">
        <v>1465</v>
      </c>
      <c r="E67" t="s">
        <v>1814</v>
      </c>
      <c r="F67">
        <v>0.87</v>
      </c>
      <c r="G67" s="6">
        <v>4.34</v>
      </c>
      <c r="H67" s="6">
        <f t="shared" si="2"/>
        <v>3.7757999999999998</v>
      </c>
      <c r="I67" t="s">
        <v>14</v>
      </c>
    </row>
    <row r="68" spans="1:9">
      <c r="A68" t="s">
        <v>24</v>
      </c>
      <c r="B68" t="s">
        <v>266</v>
      </c>
      <c r="C68" s="14">
        <v>33383602820</v>
      </c>
      <c r="D68" t="s">
        <v>1815</v>
      </c>
      <c r="E68" t="s">
        <v>420</v>
      </c>
      <c r="F68">
        <v>1</v>
      </c>
      <c r="G68" s="6">
        <v>2.97</v>
      </c>
      <c r="H68" s="6">
        <f t="shared" si="2"/>
        <v>2.97</v>
      </c>
      <c r="I68" t="s">
        <v>14</v>
      </c>
    </row>
    <row r="69" spans="1:9">
      <c r="A69" t="s">
        <v>24</v>
      </c>
      <c r="B69" t="s">
        <v>268</v>
      </c>
      <c r="C69" s="14">
        <v>4011</v>
      </c>
      <c r="D69" t="s">
        <v>269</v>
      </c>
      <c r="E69" t="s">
        <v>1816</v>
      </c>
      <c r="F69">
        <v>2.13</v>
      </c>
      <c r="G69" s="6">
        <v>1.7</v>
      </c>
      <c r="H69" s="6">
        <f t="shared" si="2"/>
        <v>3.6209999999999996</v>
      </c>
      <c r="I69" t="s">
        <v>14</v>
      </c>
    </row>
    <row r="70" spans="1:9">
      <c r="A70" t="s">
        <v>24</v>
      </c>
      <c r="B70" t="s">
        <v>142</v>
      </c>
      <c r="C70" s="14">
        <v>4087</v>
      </c>
      <c r="D70" t="s">
        <v>399</v>
      </c>
      <c r="E70" t="s">
        <v>1817</v>
      </c>
      <c r="F70">
        <v>0.505</v>
      </c>
      <c r="G70" s="6">
        <v>6.54</v>
      </c>
      <c r="H70" s="6">
        <f t="shared" si="2"/>
        <v>3.3027000000000002</v>
      </c>
      <c r="I70" t="s">
        <v>14</v>
      </c>
    </row>
    <row r="71" spans="1:9">
      <c r="A71" t="s">
        <v>24</v>
      </c>
      <c r="B71" t="s">
        <v>1326</v>
      </c>
      <c r="C71" s="14" t="s">
        <v>1818</v>
      </c>
      <c r="D71" t="s">
        <v>1082</v>
      </c>
      <c r="E71" t="s">
        <v>296</v>
      </c>
      <c r="F71">
        <v>1</v>
      </c>
      <c r="G71" s="6">
        <v>9.9700000000000006</v>
      </c>
      <c r="H71" s="6">
        <f t="shared" si="2"/>
        <v>9.9700000000000006</v>
      </c>
      <c r="I71" t="s">
        <v>14</v>
      </c>
    </row>
    <row r="72" spans="1:9">
      <c r="A72" t="s">
        <v>24</v>
      </c>
      <c r="B72" t="s">
        <v>1819</v>
      </c>
      <c r="C72" s="14" t="s">
        <v>1820</v>
      </c>
      <c r="D72" t="s">
        <v>1082</v>
      </c>
      <c r="E72" t="s">
        <v>296</v>
      </c>
      <c r="F72">
        <v>2</v>
      </c>
      <c r="G72" s="6">
        <v>9.9700000000000006</v>
      </c>
      <c r="H72" s="6">
        <f t="shared" ref="H72" si="3">G72*F72</f>
        <v>19.940000000000001</v>
      </c>
      <c r="I72" t="s">
        <v>14</v>
      </c>
    </row>
    <row r="73" spans="1:9">
      <c r="A73" t="s">
        <v>24</v>
      </c>
      <c r="B73" t="s">
        <v>1645</v>
      </c>
      <c r="C73" s="14">
        <v>68437911474</v>
      </c>
      <c r="D73" t="s">
        <v>1646</v>
      </c>
      <c r="E73" t="s">
        <v>1647</v>
      </c>
      <c r="F73">
        <v>2</v>
      </c>
      <c r="G73" s="6">
        <v>9.98</v>
      </c>
      <c r="H73" s="6">
        <f>G73*F73</f>
        <v>19.96</v>
      </c>
      <c r="I73" t="s">
        <v>14</v>
      </c>
    </row>
    <row r="74" spans="1:9">
      <c r="A74" t="s">
        <v>24</v>
      </c>
      <c r="B74" t="s">
        <v>1821</v>
      </c>
      <c r="C74" s="14" t="s">
        <v>1822</v>
      </c>
      <c r="D74" t="s">
        <v>401</v>
      </c>
      <c r="E74" t="s">
        <v>402</v>
      </c>
      <c r="F74">
        <v>1</v>
      </c>
      <c r="G74" s="6">
        <v>4.97</v>
      </c>
      <c r="H74" s="6">
        <f t="shared" ref="H74" si="4">G74*F74</f>
        <v>4.97</v>
      </c>
      <c r="I74" t="s">
        <v>14</v>
      </c>
    </row>
    <row r="75" spans="1:9">
      <c r="A75" t="s">
        <v>24</v>
      </c>
      <c r="B75" t="s">
        <v>1823</v>
      </c>
      <c r="C75" s="14" t="s">
        <v>1824</v>
      </c>
      <c r="D75" t="s">
        <v>401</v>
      </c>
      <c r="E75" t="s">
        <v>402</v>
      </c>
      <c r="F75">
        <v>1</v>
      </c>
      <c r="G75" s="6">
        <v>4.97</v>
      </c>
      <c r="H75" s="6">
        <f t="shared" ref="H75" si="5">G75*F75</f>
        <v>4.97</v>
      </c>
      <c r="I75" t="s">
        <v>14</v>
      </c>
    </row>
    <row r="76" spans="1:9">
      <c r="A76" t="s">
        <v>24</v>
      </c>
      <c r="B76" t="s">
        <v>558</v>
      </c>
      <c r="C76" s="14" t="s">
        <v>1321</v>
      </c>
      <c r="D76" t="s">
        <v>401</v>
      </c>
      <c r="E76" t="s">
        <v>402</v>
      </c>
      <c r="F76">
        <v>1</v>
      </c>
      <c r="G76" s="6">
        <v>4.97</v>
      </c>
      <c r="H76" s="6">
        <f t="shared" ref="H76" si="6">G76*F76</f>
        <v>4.97</v>
      </c>
      <c r="I76" t="s">
        <v>14</v>
      </c>
    </row>
    <row r="77" spans="1:9">
      <c r="A77" t="s">
        <v>24</v>
      </c>
      <c r="B77" t="s">
        <v>1825</v>
      </c>
      <c r="C77" s="14" t="s">
        <v>1826</v>
      </c>
      <c r="D77" t="s">
        <v>401</v>
      </c>
      <c r="E77" t="s">
        <v>402</v>
      </c>
      <c r="F77">
        <v>1</v>
      </c>
      <c r="G77" s="6">
        <v>4.97</v>
      </c>
      <c r="H77" s="6">
        <f t="shared" ref="H77" si="7">G77*F77</f>
        <v>4.97</v>
      </c>
      <c r="I77" t="s">
        <v>14</v>
      </c>
    </row>
    <row r="78" spans="1:9">
      <c r="A78" t="s">
        <v>24</v>
      </c>
      <c r="B78" t="s">
        <v>1827</v>
      </c>
      <c r="C78" s="14" t="s">
        <v>1828</v>
      </c>
      <c r="D78" t="s">
        <v>401</v>
      </c>
      <c r="E78" t="s">
        <v>402</v>
      </c>
      <c r="F78">
        <v>1</v>
      </c>
      <c r="G78" s="6">
        <v>4.97</v>
      </c>
      <c r="H78" s="6">
        <f t="shared" ref="H78:H82" si="8">G78*F78</f>
        <v>4.97</v>
      </c>
      <c r="I78" t="s">
        <v>14</v>
      </c>
    </row>
    <row r="79" spans="1:9">
      <c r="A79" t="s">
        <v>24</v>
      </c>
      <c r="B79" t="s">
        <v>1649</v>
      </c>
      <c r="C79" s="14">
        <v>37466082721</v>
      </c>
      <c r="D79" t="s">
        <v>1320</v>
      </c>
      <c r="E79" t="s">
        <v>610</v>
      </c>
      <c r="F79">
        <v>2</v>
      </c>
      <c r="G79" s="6">
        <v>6.47</v>
      </c>
      <c r="H79" s="6">
        <f t="shared" si="8"/>
        <v>12.94</v>
      </c>
      <c r="I79" t="s">
        <v>14</v>
      </c>
    </row>
    <row r="80" spans="1:9">
      <c r="A80" t="s">
        <v>24</v>
      </c>
      <c r="B80" t="s">
        <v>800</v>
      </c>
      <c r="C80" s="14">
        <v>83900006365</v>
      </c>
      <c r="D80" t="s">
        <v>442</v>
      </c>
      <c r="E80" t="s">
        <v>286</v>
      </c>
      <c r="F80">
        <v>2</v>
      </c>
      <c r="G80" s="6">
        <f xml:space="preserve"> 1.47 + 0.05 + 0.1</f>
        <v>1.62</v>
      </c>
      <c r="H80" s="6">
        <f>G80*F80</f>
        <v>3.24</v>
      </c>
      <c r="I80" t="s">
        <v>14</v>
      </c>
    </row>
    <row r="81" spans="1:9">
      <c r="A81" t="s">
        <v>24</v>
      </c>
      <c r="B81" t="s">
        <v>801</v>
      </c>
      <c r="C81" s="14">
        <v>64420355010</v>
      </c>
      <c r="D81" t="s">
        <v>802</v>
      </c>
      <c r="E81" t="s">
        <v>384</v>
      </c>
      <c r="F81">
        <v>3</v>
      </c>
      <c r="G81" s="6">
        <f xml:space="preserve"> 5.17 + 0.05 + 0.25</f>
        <v>5.47</v>
      </c>
      <c r="H81" s="6">
        <f t="shared" si="8"/>
        <v>16.41</v>
      </c>
      <c r="I81" t="s">
        <v>14</v>
      </c>
    </row>
    <row r="82" spans="1:9">
      <c r="A82" t="s">
        <v>24</v>
      </c>
      <c r="B82" t="s">
        <v>1829</v>
      </c>
      <c r="C82" s="14" t="s">
        <v>1830</v>
      </c>
      <c r="D82" t="s">
        <v>233</v>
      </c>
      <c r="E82" t="s">
        <v>1831</v>
      </c>
      <c r="F82">
        <v>1</v>
      </c>
      <c r="G82" s="6">
        <v>16.97</v>
      </c>
      <c r="H82" s="6">
        <f t="shared" si="8"/>
        <v>16.97</v>
      </c>
      <c r="I82" t="s">
        <v>14</v>
      </c>
    </row>
    <row r="83" spans="1:9">
      <c r="A83" t="s">
        <v>24</v>
      </c>
      <c r="B83" t="s">
        <v>1832</v>
      </c>
      <c r="C83" s="14" t="s">
        <v>1833</v>
      </c>
      <c r="D83" t="s">
        <v>233</v>
      </c>
      <c r="E83" t="s">
        <v>1831</v>
      </c>
      <c r="F83">
        <v>1</v>
      </c>
      <c r="G83" s="6">
        <v>16.97</v>
      </c>
      <c r="H83" s="6">
        <f t="shared" ref="H83:H85" si="9">G83*F83</f>
        <v>16.97</v>
      </c>
      <c r="I83" t="s">
        <v>14</v>
      </c>
    </row>
    <row r="84" spans="1:9">
      <c r="A84" t="s">
        <v>24</v>
      </c>
      <c r="B84" t="s">
        <v>496</v>
      </c>
      <c r="C84" s="14" t="s">
        <v>1635</v>
      </c>
      <c r="D84" t="s">
        <v>128</v>
      </c>
      <c r="E84" t="s">
        <v>452</v>
      </c>
      <c r="F84">
        <v>2</v>
      </c>
      <c r="G84" s="6">
        <v>2.68</v>
      </c>
      <c r="H84" s="6">
        <f t="shared" si="9"/>
        <v>5.36</v>
      </c>
      <c r="I84" t="s">
        <v>14</v>
      </c>
    </row>
    <row r="85" spans="1:9">
      <c r="A85" t="s">
        <v>24</v>
      </c>
      <c r="B85" t="s">
        <v>1750</v>
      </c>
      <c r="C85" s="14">
        <v>63549100044</v>
      </c>
      <c r="D85" t="s">
        <v>703</v>
      </c>
      <c r="E85" t="s">
        <v>296</v>
      </c>
      <c r="F85">
        <v>1</v>
      </c>
      <c r="G85" s="6">
        <v>15.97</v>
      </c>
      <c r="H85" s="6">
        <f t="shared" si="9"/>
        <v>15.97</v>
      </c>
      <c r="I85" t="s">
        <v>14</v>
      </c>
    </row>
    <row r="86" spans="1:9">
      <c r="A86" t="s">
        <v>24</v>
      </c>
      <c r="B86" t="s">
        <v>1834</v>
      </c>
      <c r="C86" s="14">
        <v>6490042937</v>
      </c>
      <c r="D86" t="s">
        <v>1835</v>
      </c>
      <c r="E86" t="s">
        <v>1836</v>
      </c>
      <c r="F86">
        <v>1</v>
      </c>
      <c r="G86" s="6">
        <v>2.48</v>
      </c>
      <c r="H86" s="6">
        <f>G86*F86</f>
        <v>2.48</v>
      </c>
      <c r="I86" t="s">
        <v>14</v>
      </c>
    </row>
    <row r="87" spans="1:9">
      <c r="A87" t="s">
        <v>24</v>
      </c>
      <c r="B87" t="s">
        <v>387</v>
      </c>
      <c r="C87" s="14" t="s">
        <v>1837</v>
      </c>
      <c r="D87" t="s">
        <v>388</v>
      </c>
      <c r="E87" t="s">
        <v>1445</v>
      </c>
      <c r="F87">
        <v>1</v>
      </c>
      <c r="G87" s="6">
        <v>8.67</v>
      </c>
      <c r="H87" s="6">
        <f t="shared" ref="H87:H90" si="10">G87*F87</f>
        <v>8.67</v>
      </c>
      <c r="I87" t="s">
        <v>14</v>
      </c>
    </row>
    <row r="88" spans="1:9">
      <c r="A88" t="s">
        <v>24</v>
      </c>
      <c r="B88" t="s">
        <v>230</v>
      </c>
      <c r="C88" s="14">
        <v>64217000024</v>
      </c>
      <c r="D88" t="s">
        <v>227</v>
      </c>
      <c r="E88" t="s">
        <v>591</v>
      </c>
      <c r="F88">
        <v>1</v>
      </c>
      <c r="G88" s="6">
        <v>3.67</v>
      </c>
      <c r="H88" s="6">
        <f t="shared" si="10"/>
        <v>3.67</v>
      </c>
      <c r="I88" t="s">
        <v>14</v>
      </c>
    </row>
    <row r="89" spans="1:9">
      <c r="A89" t="s">
        <v>24</v>
      </c>
      <c r="B89" t="s">
        <v>230</v>
      </c>
      <c r="C89" s="14">
        <v>64217007030</v>
      </c>
      <c r="D89" t="s">
        <v>227</v>
      </c>
      <c r="E89" t="s">
        <v>1557</v>
      </c>
      <c r="F89">
        <v>1</v>
      </c>
      <c r="G89" s="6">
        <v>1.96</v>
      </c>
      <c r="H89" s="6">
        <f t="shared" si="10"/>
        <v>1.96</v>
      </c>
      <c r="I89" t="s">
        <v>14</v>
      </c>
    </row>
    <row r="90" spans="1:9">
      <c r="A90" t="s">
        <v>24</v>
      </c>
      <c r="B90" t="s">
        <v>237</v>
      </c>
      <c r="C90" s="14">
        <v>37867999925</v>
      </c>
      <c r="D90" t="s">
        <v>233</v>
      </c>
      <c r="E90" t="s">
        <v>524</v>
      </c>
      <c r="F90">
        <v>1</v>
      </c>
      <c r="G90" s="6">
        <v>5.23</v>
      </c>
      <c r="H90" s="6">
        <f t="shared" si="10"/>
        <v>5.23</v>
      </c>
      <c r="I90" t="s">
        <v>14</v>
      </c>
    </row>
    <row r="91" spans="1:9">
      <c r="A91" t="s">
        <v>24</v>
      </c>
      <c r="B91" t="s">
        <v>1838</v>
      </c>
      <c r="C91" s="14" t="s">
        <v>1839</v>
      </c>
      <c r="D91" t="s">
        <v>1840</v>
      </c>
      <c r="E91" t="s">
        <v>1841</v>
      </c>
      <c r="F91">
        <v>1</v>
      </c>
      <c r="G91" s="6">
        <v>39.97</v>
      </c>
      <c r="H91" s="6">
        <f>G91*F91</f>
        <v>39.97</v>
      </c>
      <c r="I91" t="s">
        <v>14</v>
      </c>
    </row>
    <row r="92" spans="1:9">
      <c r="A92" t="s">
        <v>24</v>
      </c>
      <c r="B92" t="s">
        <v>1617</v>
      </c>
      <c r="C92" s="14">
        <v>62020000620</v>
      </c>
      <c r="D92" t="s">
        <v>870</v>
      </c>
      <c r="E92" t="s">
        <v>1618</v>
      </c>
      <c r="F92">
        <v>1</v>
      </c>
      <c r="G92" s="6">
        <v>3.47</v>
      </c>
      <c r="H92" s="6">
        <f>G92*F92</f>
        <v>3.47</v>
      </c>
      <c r="I92" t="s">
        <v>14</v>
      </c>
    </row>
    <row r="93" spans="1:9">
      <c r="A93" t="s">
        <v>24</v>
      </c>
      <c r="B93" t="s">
        <v>1842</v>
      </c>
      <c r="C93" s="14" t="s">
        <v>1843</v>
      </c>
      <c r="D93" t="s">
        <v>1844</v>
      </c>
      <c r="E93" t="s">
        <v>1612</v>
      </c>
      <c r="F93">
        <v>2</v>
      </c>
      <c r="G93" s="6">
        <v>5.97</v>
      </c>
      <c r="H93" s="6">
        <f t="shared" ref="H93:H94" si="11">G93*F93</f>
        <v>11.94</v>
      </c>
      <c r="I93" t="s">
        <v>14</v>
      </c>
    </row>
    <row r="94" spans="1:9">
      <c r="A94" t="s">
        <v>24</v>
      </c>
      <c r="B94" t="s">
        <v>574</v>
      </c>
      <c r="C94" s="14" t="s">
        <v>1468</v>
      </c>
      <c r="D94" t="s">
        <v>128</v>
      </c>
      <c r="E94" t="s">
        <v>573</v>
      </c>
      <c r="F94">
        <v>1</v>
      </c>
      <c r="G94" s="6">
        <v>7.97</v>
      </c>
      <c r="H94" s="6">
        <f t="shared" si="11"/>
        <v>7.97</v>
      </c>
      <c r="I94" t="s">
        <v>14</v>
      </c>
    </row>
    <row r="95" spans="1:9">
      <c r="A95" t="s">
        <v>24</v>
      </c>
      <c r="B95" t="s">
        <v>197</v>
      </c>
      <c r="D95" t="s">
        <v>24</v>
      </c>
      <c r="E95" t="s">
        <v>12</v>
      </c>
      <c r="F95">
        <v>6</v>
      </c>
      <c r="G95" s="6">
        <v>0.05</v>
      </c>
      <c r="H95" s="6">
        <f>G95*F95</f>
        <v>0.30000000000000004</v>
      </c>
      <c r="I95" t="s">
        <v>14</v>
      </c>
    </row>
    <row r="96" spans="1:9">
      <c r="A96" t="s">
        <v>24</v>
      </c>
      <c r="B96" t="s">
        <v>23</v>
      </c>
      <c r="D96" t="s">
        <v>12</v>
      </c>
      <c r="E96" t="s">
        <v>12</v>
      </c>
      <c r="F96" s="5">
        <v>0.05</v>
      </c>
      <c r="G96" s="6" t="s">
        <v>12</v>
      </c>
      <c r="H96" s="6">
        <v>9.42</v>
      </c>
      <c r="I96" t="s">
        <v>14</v>
      </c>
    </row>
    <row r="97" spans="1:9">
      <c r="A97" t="s">
        <v>24</v>
      </c>
      <c r="B97" t="s">
        <v>19</v>
      </c>
      <c r="D97" t="s">
        <v>12</v>
      </c>
      <c r="E97" t="s">
        <v>12</v>
      </c>
      <c r="F97" s="5">
        <v>0.06</v>
      </c>
      <c r="G97" s="6" t="s">
        <v>12</v>
      </c>
      <c r="H97" s="6">
        <v>11.31</v>
      </c>
      <c r="I97" t="s">
        <v>14</v>
      </c>
    </row>
    <row r="98" spans="1:9">
      <c r="H98" s="10">
        <f>SUM(H62:H97)</f>
        <v>311.63950000000006</v>
      </c>
      <c r="I98" s="28"/>
    </row>
    <row r="99" spans="1:9">
      <c r="H99" s="10"/>
      <c r="I99" s="28"/>
    </row>
    <row r="100" spans="1:9">
      <c r="A100" t="s">
        <v>1674</v>
      </c>
      <c r="B100" t="s">
        <v>1845</v>
      </c>
      <c r="C100" s="14" t="s">
        <v>1846</v>
      </c>
      <c r="D100" t="s">
        <v>1847</v>
      </c>
      <c r="E100" t="s">
        <v>981</v>
      </c>
      <c r="F100">
        <v>1</v>
      </c>
      <c r="G100" s="6">
        <v>19</v>
      </c>
      <c r="H100" s="6">
        <f t="shared" ref="H100:H105" si="12">G100*F100</f>
        <v>19</v>
      </c>
      <c r="I100" t="s">
        <v>14</v>
      </c>
    </row>
    <row r="101" spans="1:9">
      <c r="A101" t="s">
        <v>1674</v>
      </c>
      <c r="B101" t="s">
        <v>1848</v>
      </c>
      <c r="C101" s="14" t="s">
        <v>1849</v>
      </c>
      <c r="D101" t="s">
        <v>1850</v>
      </c>
      <c r="E101" t="s">
        <v>1851</v>
      </c>
      <c r="F101">
        <v>1</v>
      </c>
      <c r="G101" s="6">
        <v>9</v>
      </c>
      <c r="H101" s="6">
        <f t="shared" si="12"/>
        <v>9</v>
      </c>
      <c r="I101" t="s">
        <v>14</v>
      </c>
    </row>
    <row r="102" spans="1:9">
      <c r="A102" t="s">
        <v>1674</v>
      </c>
      <c r="B102" t="s">
        <v>1852</v>
      </c>
      <c r="C102" s="14" t="s">
        <v>1853</v>
      </c>
      <c r="D102" t="s">
        <v>12</v>
      </c>
      <c r="E102" t="s">
        <v>12</v>
      </c>
      <c r="F102">
        <v>2</v>
      </c>
      <c r="G102" s="6">
        <v>1</v>
      </c>
      <c r="H102" s="6">
        <f t="shared" si="12"/>
        <v>2</v>
      </c>
      <c r="I102" t="s">
        <v>14</v>
      </c>
    </row>
    <row r="103" spans="1:9">
      <c r="A103" t="s">
        <v>1674</v>
      </c>
      <c r="B103" t="s">
        <v>1854</v>
      </c>
      <c r="C103" s="14">
        <v>11932</v>
      </c>
      <c r="D103" t="s">
        <v>1855</v>
      </c>
      <c r="E103" t="s">
        <v>12</v>
      </c>
      <c r="F103">
        <v>1</v>
      </c>
      <c r="G103" s="6">
        <v>4</v>
      </c>
      <c r="H103" s="6">
        <f t="shared" si="12"/>
        <v>4</v>
      </c>
      <c r="I103" t="s">
        <v>14</v>
      </c>
    </row>
    <row r="104" spans="1:9">
      <c r="A104" t="s">
        <v>1674</v>
      </c>
      <c r="B104" t="s">
        <v>1856</v>
      </c>
      <c r="C104" s="14" t="s">
        <v>1857</v>
      </c>
      <c r="D104" t="s">
        <v>1858</v>
      </c>
      <c r="E104" t="s">
        <v>1859</v>
      </c>
      <c r="F104">
        <v>2</v>
      </c>
      <c r="G104" s="6">
        <v>3</v>
      </c>
      <c r="H104" s="6">
        <f t="shared" si="12"/>
        <v>6</v>
      </c>
      <c r="I104" t="s">
        <v>14</v>
      </c>
    </row>
    <row r="105" spans="1:9">
      <c r="A105" t="s">
        <v>1674</v>
      </c>
      <c r="B105" t="s">
        <v>1860</v>
      </c>
      <c r="C105" s="14">
        <v>55101</v>
      </c>
      <c r="D105" t="s">
        <v>12</v>
      </c>
      <c r="E105" t="s">
        <v>1713</v>
      </c>
      <c r="F105">
        <v>1</v>
      </c>
      <c r="G105" s="6">
        <v>29</v>
      </c>
      <c r="H105" s="6">
        <f t="shared" si="12"/>
        <v>29</v>
      </c>
      <c r="I105" t="s">
        <v>14</v>
      </c>
    </row>
    <row r="106" spans="1:9">
      <c r="A106" t="s">
        <v>1674</v>
      </c>
      <c r="B106" t="s">
        <v>23</v>
      </c>
      <c r="D106" t="s">
        <v>12</v>
      </c>
      <c r="E106" t="s">
        <v>12</v>
      </c>
      <c r="F106" s="5">
        <v>0.05</v>
      </c>
      <c r="G106" s="6" t="s">
        <v>12</v>
      </c>
      <c r="H106" s="6">
        <v>3.45</v>
      </c>
      <c r="I106" t="s">
        <v>14</v>
      </c>
    </row>
    <row r="107" spans="1:9">
      <c r="A107" t="s">
        <v>1674</v>
      </c>
      <c r="B107" t="s">
        <v>19</v>
      </c>
      <c r="D107" t="s">
        <v>12</v>
      </c>
      <c r="E107" t="s">
        <v>12</v>
      </c>
      <c r="F107" s="5">
        <v>0.06</v>
      </c>
      <c r="G107" s="6" t="s">
        <v>12</v>
      </c>
      <c r="H107" s="6">
        <v>4.1399999999999997</v>
      </c>
      <c r="I107" t="s">
        <v>14</v>
      </c>
    </row>
    <row r="108" spans="1:9">
      <c r="H108" s="10">
        <f>SUM(H100:H107)</f>
        <v>76.59</v>
      </c>
      <c r="I108" s="28"/>
    </row>
    <row r="109" spans="1:9">
      <c r="H109" s="10"/>
      <c r="I109" s="28"/>
    </row>
    <row r="110" spans="1:9">
      <c r="H110" s="7">
        <f xml:space="preserve"> H8 + H13 + H19 + H26 + H60 + H98 + H108</f>
        <v>1200.8795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24"/>
  <sheetViews>
    <sheetView workbookViewId="0">
      <pane ySplit="1" topLeftCell="A14" activePane="bottomLeft" state="frozen"/>
      <selection pane="bottomLeft" activeCell="A4" sqref="A4"/>
    </sheetView>
  </sheetViews>
  <sheetFormatPr defaultRowHeight="15"/>
  <cols>
    <col min="1" max="1" width="16.140625" bestFit="1" customWidth="1"/>
    <col min="2" max="2" width="28.85546875" bestFit="1" customWidth="1"/>
    <col min="3" max="3" width="13.28515625" bestFit="1" customWidth="1"/>
    <col min="4" max="4" width="23.42578125" bestFit="1" customWidth="1"/>
    <col min="5" max="5" width="8.7109375" bestFit="1" customWidth="1"/>
    <col min="6" max="6" width="5" bestFit="1" customWidth="1"/>
    <col min="7" max="7" width="7.5703125" style="6" bestFit="1" customWidth="1"/>
    <col min="8" max="8" width="6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1683</v>
      </c>
      <c r="B2" t="s">
        <v>279</v>
      </c>
      <c r="C2" s="11" t="s">
        <v>12</v>
      </c>
      <c r="D2" t="s">
        <v>12</v>
      </c>
      <c r="E2" t="s">
        <v>12</v>
      </c>
      <c r="F2">
        <v>2</v>
      </c>
      <c r="G2" s="6">
        <v>5.29</v>
      </c>
      <c r="H2" s="6">
        <f t="shared" ref="H2" si="0">G2*F2</f>
        <v>10.58</v>
      </c>
      <c r="I2" t="s">
        <v>14</v>
      </c>
    </row>
    <row r="3" spans="1:10">
      <c r="A3" t="s">
        <v>1683</v>
      </c>
      <c r="B3" t="s">
        <v>23</v>
      </c>
      <c r="C3" t="s">
        <v>12</v>
      </c>
      <c r="D3" t="s">
        <v>12</v>
      </c>
      <c r="E3" t="s">
        <v>12</v>
      </c>
      <c r="F3" s="5">
        <v>0.05</v>
      </c>
      <c r="G3" s="6" t="s">
        <v>12</v>
      </c>
      <c r="H3" s="6">
        <v>0</v>
      </c>
      <c r="I3" t="s">
        <v>14</v>
      </c>
    </row>
    <row r="4" spans="1:10">
      <c r="A4" t="s">
        <v>1683</v>
      </c>
      <c r="B4" t="s">
        <v>19</v>
      </c>
      <c r="C4" t="s">
        <v>12</v>
      </c>
      <c r="D4" t="s">
        <v>12</v>
      </c>
      <c r="E4" t="s">
        <v>12</v>
      </c>
      <c r="F4" s="5">
        <v>0.06</v>
      </c>
      <c r="G4" s="6" t="s">
        <v>12</v>
      </c>
      <c r="H4" s="6">
        <v>0</v>
      </c>
      <c r="I4" t="s">
        <v>14</v>
      </c>
    </row>
    <row r="5" spans="1:10">
      <c r="H5" s="10">
        <f>SUM(H2:H4)</f>
        <v>10.58</v>
      </c>
      <c r="I5" s="28"/>
    </row>
    <row r="6" spans="1:10">
      <c r="H6" s="10"/>
      <c r="I6" s="28"/>
    </row>
    <row r="7" spans="1:10">
      <c r="A7" t="s">
        <v>864</v>
      </c>
      <c r="B7" t="s">
        <v>1861</v>
      </c>
      <c r="C7" s="11">
        <v>805219431818</v>
      </c>
      <c r="D7" t="s">
        <v>1862</v>
      </c>
      <c r="E7" t="s">
        <v>1863</v>
      </c>
      <c r="F7">
        <v>1</v>
      </c>
      <c r="G7" s="6">
        <v>3</v>
      </c>
      <c r="H7" s="6">
        <f t="shared" ref="H7:H13" si="1">G7*F7</f>
        <v>3</v>
      </c>
      <c r="I7" t="s">
        <v>14</v>
      </c>
    </row>
    <row r="8" spans="1:10">
      <c r="A8" t="s">
        <v>864</v>
      </c>
      <c r="B8" t="s">
        <v>1864</v>
      </c>
      <c r="C8" s="11">
        <v>20335036987</v>
      </c>
      <c r="D8" t="s">
        <v>1865</v>
      </c>
      <c r="E8" s="12" t="s">
        <v>1866</v>
      </c>
      <c r="F8">
        <v>1</v>
      </c>
      <c r="G8" s="6">
        <v>1.25</v>
      </c>
      <c r="H8" s="6">
        <f t="shared" si="1"/>
        <v>1.25</v>
      </c>
      <c r="I8" t="s">
        <v>14</v>
      </c>
    </row>
    <row r="9" spans="1:10">
      <c r="A9" t="s">
        <v>864</v>
      </c>
      <c r="B9" t="s">
        <v>1867</v>
      </c>
      <c r="C9" s="11">
        <v>57975005790</v>
      </c>
      <c r="D9" t="s">
        <v>1868</v>
      </c>
      <c r="E9" t="s">
        <v>12</v>
      </c>
      <c r="F9">
        <v>1</v>
      </c>
      <c r="G9" s="6">
        <v>1</v>
      </c>
      <c r="H9" s="6">
        <f t="shared" si="1"/>
        <v>1</v>
      </c>
      <c r="I9" t="s">
        <v>14</v>
      </c>
    </row>
    <row r="10" spans="1:10">
      <c r="A10" t="s">
        <v>864</v>
      </c>
      <c r="B10" t="s">
        <v>1869</v>
      </c>
      <c r="C10" s="11">
        <v>667888071258</v>
      </c>
      <c r="D10" t="s">
        <v>1870</v>
      </c>
      <c r="E10" t="s">
        <v>12</v>
      </c>
      <c r="F10">
        <v>1</v>
      </c>
      <c r="G10" s="6">
        <v>1</v>
      </c>
      <c r="H10" s="6">
        <f t="shared" si="1"/>
        <v>1</v>
      </c>
      <c r="I10" t="s">
        <v>14</v>
      </c>
    </row>
    <row r="11" spans="1:10">
      <c r="A11" t="s">
        <v>864</v>
      </c>
      <c r="B11" t="s">
        <v>1871</v>
      </c>
      <c r="C11" s="11">
        <v>828018888928</v>
      </c>
      <c r="D11" t="s">
        <v>325</v>
      </c>
      <c r="E11" s="1" t="s">
        <v>1872</v>
      </c>
      <c r="F11">
        <v>5</v>
      </c>
      <c r="G11" s="6">
        <v>1.5</v>
      </c>
      <c r="H11" s="6">
        <f t="shared" si="1"/>
        <v>7.5</v>
      </c>
      <c r="I11" t="s">
        <v>14</v>
      </c>
    </row>
    <row r="12" spans="1:10">
      <c r="A12" t="s">
        <v>864</v>
      </c>
      <c r="B12" t="s">
        <v>1873</v>
      </c>
      <c r="C12" s="11">
        <v>828018889369</v>
      </c>
      <c r="D12" t="s">
        <v>12</v>
      </c>
      <c r="E12" s="1" t="s">
        <v>12</v>
      </c>
      <c r="F12">
        <v>2</v>
      </c>
      <c r="G12" s="6">
        <v>2</v>
      </c>
      <c r="H12" s="6">
        <f t="shared" ref="H12" si="2">G12*F12</f>
        <v>4</v>
      </c>
      <c r="I12" t="s">
        <v>14</v>
      </c>
    </row>
    <row r="13" spans="1:10">
      <c r="A13" t="s">
        <v>864</v>
      </c>
      <c r="B13" t="s">
        <v>197</v>
      </c>
      <c r="D13" t="s">
        <v>864</v>
      </c>
      <c r="E13" t="s">
        <v>12</v>
      </c>
      <c r="F13">
        <v>1</v>
      </c>
      <c r="G13" s="6">
        <v>0.05</v>
      </c>
      <c r="H13" s="6">
        <f t="shared" si="1"/>
        <v>0.05</v>
      </c>
      <c r="I13" t="s">
        <v>14</v>
      </c>
    </row>
    <row r="14" spans="1:10">
      <c r="A14" t="s">
        <v>864</v>
      </c>
      <c r="B14" t="s">
        <v>23</v>
      </c>
      <c r="C14" s="11"/>
      <c r="D14" t="s">
        <v>12</v>
      </c>
      <c r="E14" t="s">
        <v>12</v>
      </c>
      <c r="F14" s="5">
        <v>0.05</v>
      </c>
      <c r="G14" s="6" t="s">
        <v>12</v>
      </c>
      <c r="H14" s="6">
        <v>0.89</v>
      </c>
      <c r="I14" t="s">
        <v>14</v>
      </c>
    </row>
    <row r="15" spans="1:10">
      <c r="A15" t="s">
        <v>864</v>
      </c>
      <c r="B15" t="s">
        <v>19</v>
      </c>
      <c r="C15" s="11"/>
      <c r="D15" t="s">
        <v>12</v>
      </c>
      <c r="E15" t="s">
        <v>12</v>
      </c>
      <c r="F15" s="5">
        <v>0.06</v>
      </c>
      <c r="G15" s="6" t="s">
        <v>12</v>
      </c>
      <c r="H15" s="6">
        <v>0.89</v>
      </c>
      <c r="I15" t="s">
        <v>14</v>
      </c>
    </row>
    <row r="16" spans="1:10">
      <c r="H16" s="10">
        <f>SUM(H7:H15)</f>
        <v>19.580000000000002</v>
      </c>
      <c r="I16" s="28"/>
    </row>
    <row r="17" spans="1:9">
      <c r="H17" s="10"/>
      <c r="I17" s="28"/>
    </row>
    <row r="18" spans="1:9">
      <c r="A18" t="s">
        <v>1113</v>
      </c>
      <c r="B18" t="s">
        <v>1249</v>
      </c>
      <c r="C18" s="11">
        <v>56219823459</v>
      </c>
      <c r="D18" t="s">
        <v>1250</v>
      </c>
      <c r="E18" t="s">
        <v>1251</v>
      </c>
      <c r="F18">
        <v>1</v>
      </c>
      <c r="G18" s="6">
        <v>37.99</v>
      </c>
      <c r="H18" s="6">
        <f>G18*F18</f>
        <v>37.99</v>
      </c>
      <c r="I18" t="s">
        <v>14</v>
      </c>
    </row>
    <row r="19" spans="1:9">
      <c r="A19" t="s">
        <v>1113</v>
      </c>
      <c r="B19" t="s">
        <v>1874</v>
      </c>
      <c r="C19" s="11">
        <v>832992014174</v>
      </c>
      <c r="D19" t="s">
        <v>1875</v>
      </c>
      <c r="E19" t="s">
        <v>1876</v>
      </c>
      <c r="F19">
        <v>1</v>
      </c>
      <c r="G19" s="6">
        <v>4.29</v>
      </c>
      <c r="H19" s="6">
        <f>G19*F19</f>
        <v>4.29</v>
      </c>
      <c r="I19" t="s">
        <v>14</v>
      </c>
    </row>
    <row r="20" spans="1:9">
      <c r="A20" t="s">
        <v>1113</v>
      </c>
      <c r="B20" t="s">
        <v>23</v>
      </c>
      <c r="C20" s="11"/>
      <c r="D20" t="s">
        <v>12</v>
      </c>
      <c r="E20" t="s">
        <v>12</v>
      </c>
      <c r="F20" s="5">
        <v>0.05</v>
      </c>
      <c r="G20" s="6" t="s">
        <v>12</v>
      </c>
      <c r="H20" s="6">
        <v>2.11</v>
      </c>
      <c r="I20" t="s">
        <v>14</v>
      </c>
    </row>
    <row r="21" spans="1:9">
      <c r="A21" t="s">
        <v>1113</v>
      </c>
      <c r="B21" t="s">
        <v>19</v>
      </c>
      <c r="C21" s="11"/>
      <c r="D21" t="s">
        <v>12</v>
      </c>
      <c r="E21" t="s">
        <v>12</v>
      </c>
      <c r="F21" s="5">
        <v>0.06</v>
      </c>
      <c r="G21" s="6" t="s">
        <v>12</v>
      </c>
      <c r="H21" s="6">
        <v>2.54</v>
      </c>
      <c r="I21" t="s">
        <v>14</v>
      </c>
    </row>
    <row r="22" spans="1:9">
      <c r="H22" s="10">
        <f>SUM(H18:H21)</f>
        <v>46.93</v>
      </c>
      <c r="I22" s="28"/>
    </row>
    <row r="23" spans="1:9">
      <c r="H23" s="10"/>
      <c r="I23" s="28"/>
    </row>
    <row r="24" spans="1:9">
      <c r="H24" s="7">
        <f xml:space="preserve"> H5 + H16 + H22</f>
        <v>77.09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13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7109375" bestFit="1" customWidth="1"/>
    <col min="2" max="2" width="32.140625" bestFit="1" customWidth="1"/>
    <col min="3" max="3" width="13.28515625" bestFit="1" customWidth="1"/>
    <col min="4" max="4" width="18" bestFit="1" customWidth="1"/>
    <col min="5" max="5" width="11.7109375" bestFit="1" customWidth="1"/>
    <col min="6" max="6" width="6.140625" bestFit="1" customWidth="1"/>
    <col min="7" max="7" width="6.710937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1252</v>
      </c>
      <c r="B2" t="s">
        <v>1181</v>
      </c>
      <c r="C2" s="11" t="s">
        <v>12</v>
      </c>
      <c r="D2" t="s">
        <v>1252</v>
      </c>
      <c r="E2" t="s">
        <v>1877</v>
      </c>
      <c r="F2">
        <v>30.802</v>
      </c>
      <c r="G2" s="6">
        <v>0.97399999999999998</v>
      </c>
      <c r="H2" s="6">
        <f>G2*F2</f>
        <v>30.001148000000001</v>
      </c>
      <c r="I2" t="s">
        <v>14</v>
      </c>
    </row>
    <row r="3" spans="1:10">
      <c r="H3" s="10">
        <f xml:space="preserve"> H2</f>
        <v>30.001148000000001</v>
      </c>
      <c r="I3" s="28"/>
    </row>
    <row r="4" spans="1:10">
      <c r="H4" s="10"/>
      <c r="I4" s="28"/>
    </row>
    <row r="5" spans="1:10">
      <c r="A5" t="s">
        <v>1878</v>
      </c>
      <c r="B5" t="s">
        <v>1879</v>
      </c>
      <c r="C5" s="11">
        <v>192135570517</v>
      </c>
      <c r="D5" t="s">
        <v>1878</v>
      </c>
      <c r="E5" s="14" t="s">
        <v>1880</v>
      </c>
      <c r="F5">
        <v>1</v>
      </c>
      <c r="G5" s="6">
        <v>26</v>
      </c>
      <c r="H5" s="6">
        <f t="shared" ref="H5" si="0">G5*F5</f>
        <v>26</v>
      </c>
      <c r="I5" t="s">
        <v>14</v>
      </c>
    </row>
    <row r="6" spans="1:10">
      <c r="A6" t="s">
        <v>1878</v>
      </c>
      <c r="B6" t="s">
        <v>23</v>
      </c>
      <c r="C6" s="11"/>
      <c r="D6" t="s">
        <v>12</v>
      </c>
      <c r="E6" t="s">
        <v>12</v>
      </c>
      <c r="F6" s="5">
        <v>0.05</v>
      </c>
      <c r="G6" s="6" t="s">
        <v>12</v>
      </c>
      <c r="H6" s="6">
        <v>1.3</v>
      </c>
      <c r="I6" t="s">
        <v>14</v>
      </c>
    </row>
    <row r="7" spans="1:10">
      <c r="A7" t="s">
        <v>1878</v>
      </c>
      <c r="B7" t="s">
        <v>19</v>
      </c>
      <c r="C7" s="11"/>
      <c r="D7" t="s">
        <v>12</v>
      </c>
      <c r="E7" t="s">
        <v>12</v>
      </c>
      <c r="F7" s="5">
        <v>0.06</v>
      </c>
      <c r="G7" s="6" t="s">
        <v>12</v>
      </c>
      <c r="H7" s="6">
        <v>1.56</v>
      </c>
      <c r="I7" t="s">
        <v>14</v>
      </c>
    </row>
    <row r="8" spans="1:10">
      <c r="H8" s="10">
        <f>SUM(H5:H7)</f>
        <v>28.86</v>
      </c>
      <c r="I8" s="28"/>
    </row>
    <row r="10" spans="1:10">
      <c r="A10" t="s">
        <v>1881</v>
      </c>
      <c r="B10" t="s">
        <v>1882</v>
      </c>
      <c r="C10" s="11">
        <v>31519249</v>
      </c>
      <c r="D10" t="s">
        <v>1881</v>
      </c>
      <c r="E10" s="14" t="s">
        <v>179</v>
      </c>
      <c r="F10">
        <v>1</v>
      </c>
      <c r="G10" s="6">
        <v>29.9</v>
      </c>
      <c r="H10" s="6">
        <f t="shared" ref="H10" si="1">G10*F10</f>
        <v>29.9</v>
      </c>
      <c r="I10" t="s">
        <v>14</v>
      </c>
    </row>
    <row r="11" spans="1:10">
      <c r="A11" t="s">
        <v>1881</v>
      </c>
      <c r="B11" t="s">
        <v>23</v>
      </c>
      <c r="C11" s="11"/>
      <c r="D11" t="s">
        <v>12</v>
      </c>
      <c r="E11" t="s">
        <v>12</v>
      </c>
      <c r="F11" s="5">
        <v>0.05</v>
      </c>
      <c r="G11" s="6" t="s">
        <v>12</v>
      </c>
      <c r="H11" s="6">
        <v>1.5</v>
      </c>
      <c r="I11" t="s">
        <v>14</v>
      </c>
    </row>
    <row r="12" spans="1:10">
      <c r="A12" t="s">
        <v>1881</v>
      </c>
      <c r="B12" t="s">
        <v>19</v>
      </c>
      <c r="C12" s="11"/>
      <c r="D12" t="s">
        <v>12</v>
      </c>
      <c r="E12" t="s">
        <v>12</v>
      </c>
      <c r="F12" s="5">
        <v>0.06</v>
      </c>
      <c r="G12" s="6" t="s">
        <v>12</v>
      </c>
      <c r="H12" s="6">
        <v>1.79</v>
      </c>
      <c r="I12" t="s">
        <v>14</v>
      </c>
    </row>
    <row r="13" spans="1:10">
      <c r="H13" s="10">
        <f>SUM(H10:H12)</f>
        <v>33.19</v>
      </c>
      <c r="I1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15"/>
  <sheetViews>
    <sheetView topLeftCell="B1" workbookViewId="0">
      <pane ySplit="1" topLeftCell="A2" activePane="bottomLeft" state="frozen"/>
      <selection pane="bottomLeft" activeCell="A6" sqref="A6:XFD14"/>
    </sheetView>
  </sheetViews>
  <sheetFormatPr defaultRowHeight="15"/>
  <cols>
    <col min="1" max="1" width="16" bestFit="1" customWidth="1"/>
    <col min="2" max="2" width="27.28515625" bestFit="1" customWidth="1"/>
    <col min="3" max="3" width="23.57031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9.285156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1883</v>
      </c>
      <c r="B2" t="s">
        <v>1884</v>
      </c>
      <c r="C2" s="11" t="s">
        <v>1885</v>
      </c>
      <c r="D2" t="s">
        <v>1883</v>
      </c>
      <c r="E2" t="s">
        <v>12</v>
      </c>
      <c r="F2">
        <v>1</v>
      </c>
      <c r="G2" s="6">
        <v>11.25</v>
      </c>
      <c r="H2" s="6">
        <f t="shared" ref="H2" si="0">G2*F2</f>
        <v>11.25</v>
      </c>
      <c r="I2" t="s">
        <v>14</v>
      </c>
    </row>
    <row r="3" spans="1:10">
      <c r="A3" t="s">
        <v>1883</v>
      </c>
      <c r="B3" t="s">
        <v>1886</v>
      </c>
      <c r="C3" s="11" t="s">
        <v>1885</v>
      </c>
      <c r="D3" t="s">
        <v>1883</v>
      </c>
      <c r="E3" t="s">
        <v>12</v>
      </c>
      <c r="F3">
        <v>1</v>
      </c>
      <c r="G3" s="6">
        <v>2</v>
      </c>
      <c r="H3" s="6">
        <f t="shared" ref="H3" si="1">G3*F3</f>
        <v>2</v>
      </c>
      <c r="I3" t="s">
        <v>14</v>
      </c>
    </row>
    <row r="4" spans="1:10">
      <c r="H4" s="10">
        <f>SUM(H2:H3)</f>
        <v>13.25</v>
      </c>
      <c r="I4" s="28"/>
    </row>
    <row r="5" spans="1:10">
      <c r="H5" s="10"/>
      <c r="I5" s="28"/>
    </row>
    <row r="6" spans="1:10">
      <c r="A6" t="s">
        <v>24</v>
      </c>
      <c r="B6" t="s">
        <v>1887</v>
      </c>
      <c r="C6" s="11">
        <v>66721006233</v>
      </c>
      <c r="D6" t="s">
        <v>203</v>
      </c>
      <c r="E6" t="s">
        <v>1888</v>
      </c>
      <c r="F6">
        <v>2</v>
      </c>
      <c r="G6" s="6">
        <v>2.97</v>
      </c>
      <c r="H6" s="6">
        <f t="shared" ref="H6" si="2">G6*F6</f>
        <v>5.94</v>
      </c>
      <c r="I6" t="s">
        <v>14</v>
      </c>
    </row>
    <row r="7" spans="1:10">
      <c r="A7" t="s">
        <v>24</v>
      </c>
      <c r="B7" t="s">
        <v>1889</v>
      </c>
      <c r="C7" s="11">
        <v>66721006691</v>
      </c>
      <c r="D7" t="s">
        <v>781</v>
      </c>
      <c r="E7" t="s">
        <v>610</v>
      </c>
      <c r="F7">
        <v>2</v>
      </c>
      <c r="G7" s="6">
        <v>2.97</v>
      </c>
      <c r="H7" s="6">
        <f>G7*F7</f>
        <v>5.94</v>
      </c>
      <c r="I7" t="s">
        <v>14</v>
      </c>
    </row>
    <row r="8" spans="1:10">
      <c r="A8" t="s">
        <v>24</v>
      </c>
      <c r="B8" t="s">
        <v>851</v>
      </c>
      <c r="C8" s="11">
        <v>3485602508</v>
      </c>
      <c r="D8" t="s">
        <v>852</v>
      </c>
      <c r="E8" t="s">
        <v>1890</v>
      </c>
      <c r="F8">
        <v>1</v>
      </c>
      <c r="G8" s="6">
        <v>3.33</v>
      </c>
      <c r="H8" s="6">
        <f t="shared" ref="H8:H9" si="3">G8*F8</f>
        <v>3.33</v>
      </c>
      <c r="I8" t="s">
        <v>14</v>
      </c>
    </row>
    <row r="9" spans="1:10">
      <c r="A9" t="s">
        <v>24</v>
      </c>
      <c r="B9" t="s">
        <v>1384</v>
      </c>
      <c r="C9" s="11">
        <v>6634334814</v>
      </c>
      <c r="D9" t="s">
        <v>1385</v>
      </c>
      <c r="E9" t="s">
        <v>12</v>
      </c>
      <c r="F9">
        <v>1</v>
      </c>
      <c r="G9" s="6">
        <v>1.37</v>
      </c>
      <c r="H9" s="6">
        <f t="shared" si="3"/>
        <v>1.37</v>
      </c>
      <c r="I9" t="s">
        <v>14</v>
      </c>
    </row>
    <row r="10" spans="1:10">
      <c r="A10" t="s">
        <v>24</v>
      </c>
      <c r="B10" t="s">
        <v>197</v>
      </c>
      <c r="D10" t="s">
        <v>24</v>
      </c>
      <c r="E10" t="s">
        <v>12</v>
      </c>
      <c r="F10">
        <v>1</v>
      </c>
      <c r="G10" s="6">
        <v>0.05</v>
      </c>
      <c r="H10" s="6">
        <f>G10*F10</f>
        <v>0.05</v>
      </c>
      <c r="I10" t="s">
        <v>14</v>
      </c>
    </row>
    <row r="11" spans="1:10">
      <c r="A11" t="s">
        <v>24</v>
      </c>
      <c r="B11" t="s">
        <v>23</v>
      </c>
      <c r="C11" s="11"/>
      <c r="D11" t="s">
        <v>12</v>
      </c>
      <c r="E11" t="s">
        <v>12</v>
      </c>
      <c r="F11" s="5">
        <v>0.05</v>
      </c>
      <c r="G11" s="6" t="s">
        <v>12</v>
      </c>
      <c r="H11" s="6">
        <v>0.24</v>
      </c>
      <c r="I11" t="s">
        <v>14</v>
      </c>
    </row>
    <row r="12" spans="1:10">
      <c r="A12" t="s">
        <v>24</v>
      </c>
      <c r="B12" t="s">
        <v>19</v>
      </c>
      <c r="C12" s="11"/>
      <c r="D12" t="s">
        <v>12</v>
      </c>
      <c r="E12" t="s">
        <v>12</v>
      </c>
      <c r="F12" s="5">
        <v>0.06</v>
      </c>
      <c r="G12" s="6" t="s">
        <v>12</v>
      </c>
      <c r="H12" s="6">
        <v>0.28000000000000003</v>
      </c>
      <c r="I12" t="s">
        <v>14</v>
      </c>
    </row>
    <row r="13" spans="1:10">
      <c r="H13" s="10">
        <f>SUM(H6:H12)</f>
        <v>17.150000000000002</v>
      </c>
      <c r="I13" s="28"/>
    </row>
    <row r="14" spans="1:10">
      <c r="H14" s="10"/>
      <c r="I14" s="28"/>
    </row>
    <row r="15" spans="1:10">
      <c r="H15" s="7">
        <f xml:space="preserve"> H4 + H13</f>
        <v>30.400000000000002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6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23.57031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9.285156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1891</v>
      </c>
      <c r="B2" t="s">
        <v>1892</v>
      </c>
      <c r="C2" s="11" t="s">
        <v>12</v>
      </c>
      <c r="D2" t="s">
        <v>1891</v>
      </c>
      <c r="E2" t="s">
        <v>12</v>
      </c>
      <c r="F2">
        <v>1</v>
      </c>
      <c r="G2" s="6">
        <v>2.09</v>
      </c>
      <c r="H2" s="6">
        <f t="shared" ref="H2:H3" si="0">G2*F2</f>
        <v>2.09</v>
      </c>
      <c r="I2" t="s">
        <v>14</v>
      </c>
    </row>
    <row r="3" spans="1:10">
      <c r="A3" t="s">
        <v>1891</v>
      </c>
      <c r="B3" t="s">
        <v>1893</v>
      </c>
      <c r="C3" s="11" t="s">
        <v>12</v>
      </c>
      <c r="D3" t="s">
        <v>1891</v>
      </c>
      <c r="E3" t="s">
        <v>12</v>
      </c>
      <c r="F3">
        <v>1</v>
      </c>
      <c r="G3" s="6">
        <v>1.59</v>
      </c>
      <c r="H3" s="6">
        <f t="shared" si="0"/>
        <v>1.59</v>
      </c>
      <c r="I3" t="s">
        <v>14</v>
      </c>
    </row>
    <row r="4" spans="1:10">
      <c r="A4" t="s">
        <v>1891</v>
      </c>
      <c r="B4" t="s">
        <v>23</v>
      </c>
      <c r="C4" s="11"/>
      <c r="D4" t="s">
        <v>12</v>
      </c>
      <c r="E4" t="s">
        <v>12</v>
      </c>
      <c r="F4" s="5">
        <v>0.05</v>
      </c>
      <c r="G4" s="6" t="s">
        <v>12</v>
      </c>
      <c r="H4" s="6">
        <v>0.18</v>
      </c>
      <c r="I4" t="s">
        <v>14</v>
      </c>
    </row>
    <row r="5" spans="1:10">
      <c r="H5" s="10">
        <f>SUM(H2:H4)</f>
        <v>3.86</v>
      </c>
      <c r="I5" s="28"/>
    </row>
    <row r="6" spans="1:10">
      <c r="H6" s="10"/>
      <c r="I6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20"/>
  <sheetViews>
    <sheetView topLeftCell="B1"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16" bestFit="1" customWidth="1"/>
    <col min="2" max="2" width="27.28515625" bestFit="1" customWidth="1"/>
    <col min="3" max="3" width="31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8" width="10.4257812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1894</v>
      </c>
      <c r="B2" t="s">
        <v>1895</v>
      </c>
      <c r="C2" s="14" t="s">
        <v>1896</v>
      </c>
      <c r="D2" t="s">
        <v>1894</v>
      </c>
      <c r="E2" t="s">
        <v>12</v>
      </c>
      <c r="F2">
        <v>1</v>
      </c>
      <c r="G2" s="15">
        <v>1107.26</v>
      </c>
      <c r="H2" s="15">
        <f t="shared" ref="H2" si="0">G2*F2</f>
        <v>1107.26</v>
      </c>
      <c r="I2" t="s">
        <v>14</v>
      </c>
    </row>
    <row r="3" spans="1:10">
      <c r="H3" s="16">
        <f>SUM(H2:H2)</f>
        <v>1107.26</v>
      </c>
      <c r="I3" s="28"/>
    </row>
    <row r="4" spans="1:10">
      <c r="H4" s="16"/>
      <c r="I4" s="28"/>
    </row>
    <row r="5" spans="1:10">
      <c r="A5" t="s">
        <v>1894</v>
      </c>
      <c r="B5" t="s">
        <v>1897</v>
      </c>
      <c r="C5" s="14" t="s">
        <v>1898</v>
      </c>
      <c r="D5" t="s">
        <v>1894</v>
      </c>
      <c r="E5" t="s">
        <v>12</v>
      </c>
      <c r="F5">
        <v>1</v>
      </c>
      <c r="G5" s="15">
        <v>1200</v>
      </c>
      <c r="H5" s="15">
        <f t="shared" ref="H5" si="1">G5*F5</f>
        <v>1200</v>
      </c>
      <c r="I5" t="s">
        <v>14</v>
      </c>
    </row>
    <row r="6" spans="1:10">
      <c r="H6" s="16">
        <f>SUM(H5:H5)</f>
        <v>1200</v>
      </c>
      <c r="I6" s="28"/>
    </row>
    <row r="7" spans="1:10">
      <c r="H7" s="16"/>
      <c r="I7" s="28"/>
    </row>
    <row r="8" spans="1:10">
      <c r="A8" t="s">
        <v>1899</v>
      </c>
      <c r="B8" t="s">
        <v>1900</v>
      </c>
      <c r="C8" s="14" t="s">
        <v>1901</v>
      </c>
      <c r="D8" t="s">
        <v>1899</v>
      </c>
      <c r="E8" t="s">
        <v>354</v>
      </c>
      <c r="F8">
        <v>1</v>
      </c>
      <c r="G8" s="15">
        <v>3.7</v>
      </c>
      <c r="H8" s="15">
        <f t="shared" ref="H8" si="2">G8*F8</f>
        <v>3.7</v>
      </c>
      <c r="I8" t="s">
        <v>14</v>
      </c>
    </row>
    <row r="9" spans="1:10">
      <c r="H9" s="16">
        <f>SUM(H8)</f>
        <v>3.7</v>
      </c>
      <c r="I9" s="28"/>
    </row>
    <row r="10" spans="1:10">
      <c r="H10" s="16"/>
      <c r="I10" s="28"/>
    </row>
    <row r="11" spans="1:10">
      <c r="A11" t="s">
        <v>1899</v>
      </c>
      <c r="B11" t="s">
        <v>1902</v>
      </c>
      <c r="C11" s="19" t="s">
        <v>1903</v>
      </c>
      <c r="D11" t="s">
        <v>1899</v>
      </c>
      <c r="E11" t="s">
        <v>354</v>
      </c>
      <c r="F11">
        <v>1</v>
      </c>
      <c r="G11" s="15">
        <v>3.7</v>
      </c>
      <c r="H11" s="15">
        <f t="shared" ref="H11" si="3">G11*F11</f>
        <v>3.7</v>
      </c>
      <c r="I11" t="s">
        <v>14</v>
      </c>
    </row>
    <row r="12" spans="1:10">
      <c r="H12" s="16">
        <f>SUM(H11)</f>
        <v>3.7</v>
      </c>
      <c r="I12" s="28"/>
    </row>
    <row r="13" spans="1:10">
      <c r="H13" s="16"/>
      <c r="I13" s="28"/>
    </row>
    <row r="14" spans="1:10">
      <c r="A14" t="s">
        <v>1899</v>
      </c>
      <c r="B14" t="s">
        <v>1904</v>
      </c>
      <c r="C14" s="14" t="s">
        <v>1905</v>
      </c>
      <c r="D14" t="s">
        <v>1899</v>
      </c>
      <c r="E14" t="s">
        <v>354</v>
      </c>
      <c r="F14">
        <v>1</v>
      </c>
      <c r="G14" s="15">
        <v>6.7</v>
      </c>
      <c r="H14" s="15">
        <f t="shared" ref="H14" si="4">G14*F14</f>
        <v>6.7</v>
      </c>
      <c r="I14" t="s">
        <v>14</v>
      </c>
    </row>
    <row r="15" spans="1:10">
      <c r="H15" s="16">
        <f>SUM(H14)</f>
        <v>6.7</v>
      </c>
      <c r="I15" s="28"/>
    </row>
    <row r="16" spans="1:10">
      <c r="H16" s="16"/>
      <c r="I16" s="28"/>
    </row>
    <row r="17" spans="1:9">
      <c r="A17" t="s">
        <v>1906</v>
      </c>
      <c r="B17" t="s">
        <v>1907</v>
      </c>
      <c r="C17" s="14">
        <v>523</v>
      </c>
      <c r="D17" t="s">
        <v>1906</v>
      </c>
      <c r="E17" t="s">
        <v>12</v>
      </c>
      <c r="F17">
        <v>1</v>
      </c>
      <c r="G17" s="15">
        <v>159.52000000000001</v>
      </c>
      <c r="H17" s="15">
        <f t="shared" ref="H17" si="5">G17*F17</f>
        <v>159.52000000000001</v>
      </c>
      <c r="I17" t="s">
        <v>14</v>
      </c>
    </row>
    <row r="18" spans="1:9">
      <c r="H18" s="16">
        <f>SUM(H17)</f>
        <v>159.52000000000001</v>
      </c>
      <c r="I18" s="28"/>
    </row>
    <row r="19" spans="1:9">
      <c r="H19" s="16"/>
      <c r="I19" s="28"/>
    </row>
    <row r="20" spans="1:9">
      <c r="H20" s="17">
        <f xml:space="preserve"> H3 + H6 + H9 + H12 + H15 + H18</f>
        <v>2480.8799999999997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63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31" bestFit="1" customWidth="1"/>
    <col min="4" max="4" width="17.28515625" bestFit="1" customWidth="1"/>
    <col min="5" max="5" width="15.7109375" bestFit="1" customWidth="1"/>
    <col min="6" max="6" width="6.140625" bestFit="1" customWidth="1"/>
    <col min="7" max="8" width="10.4257812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1908</v>
      </c>
      <c r="B2" t="s">
        <v>1909</v>
      </c>
      <c r="C2" s="11">
        <v>87674</v>
      </c>
      <c r="D2" t="s">
        <v>1910</v>
      </c>
      <c r="E2" t="s">
        <v>1911</v>
      </c>
      <c r="F2">
        <v>39.115000000000002</v>
      </c>
      <c r="G2" s="15">
        <v>2.4990000000000001</v>
      </c>
      <c r="H2" s="15">
        <f t="shared" ref="H2" si="0">G2*F2</f>
        <v>97.748385000000013</v>
      </c>
      <c r="I2" t="s">
        <v>14</v>
      </c>
    </row>
    <row r="3" spans="1:10">
      <c r="H3" s="16">
        <f>SUM(H2:H2)</f>
        <v>97.748385000000013</v>
      </c>
      <c r="I3" s="28"/>
    </row>
    <row r="4" spans="1:10">
      <c r="H4" s="16"/>
      <c r="I4" s="28"/>
    </row>
    <row r="5" spans="1:10">
      <c r="A5" t="s">
        <v>1912</v>
      </c>
      <c r="B5" t="s">
        <v>1913</v>
      </c>
      <c r="C5" s="11">
        <v>7899403635857</v>
      </c>
      <c r="D5" t="s">
        <v>1914</v>
      </c>
      <c r="E5" t="s">
        <v>354</v>
      </c>
      <c r="F5">
        <v>1</v>
      </c>
      <c r="G5" s="15">
        <v>10</v>
      </c>
      <c r="H5" s="15">
        <f t="shared" ref="H5" si="1">G5*F5</f>
        <v>10</v>
      </c>
      <c r="I5" t="s">
        <v>14</v>
      </c>
    </row>
    <row r="6" spans="1:10">
      <c r="H6" s="16">
        <f>SUM(H5)</f>
        <v>10</v>
      </c>
      <c r="I6" s="28"/>
    </row>
    <row r="7" spans="1:10">
      <c r="H7" s="16"/>
      <c r="I7" s="28"/>
    </row>
    <row r="8" spans="1:10">
      <c r="A8" t="s">
        <v>1899</v>
      </c>
      <c r="B8" t="s">
        <v>1904</v>
      </c>
      <c r="C8" s="11" t="s">
        <v>1915</v>
      </c>
      <c r="D8" t="s">
        <v>1899</v>
      </c>
      <c r="E8" t="s">
        <v>354</v>
      </c>
      <c r="F8">
        <v>1</v>
      </c>
      <c r="G8" s="15">
        <v>6.7</v>
      </c>
      <c r="H8" s="15">
        <f t="shared" ref="H8" si="2">G8*F8</f>
        <v>6.7</v>
      </c>
      <c r="I8" t="s">
        <v>14</v>
      </c>
    </row>
    <row r="9" spans="1:10">
      <c r="H9" s="16">
        <f>SUM(H8)</f>
        <v>6.7</v>
      </c>
      <c r="I9" s="28"/>
    </row>
    <row r="10" spans="1:10">
      <c r="H10" s="16"/>
      <c r="I10" s="28"/>
    </row>
    <row r="11" spans="1:10">
      <c r="A11" t="s">
        <v>1899</v>
      </c>
      <c r="B11" t="s">
        <v>1902</v>
      </c>
      <c r="C11" s="18" t="s">
        <v>1916</v>
      </c>
      <c r="D11" t="s">
        <v>1899</v>
      </c>
      <c r="E11" t="s">
        <v>354</v>
      </c>
      <c r="F11">
        <v>1</v>
      </c>
      <c r="G11" s="15">
        <v>3.7</v>
      </c>
      <c r="H11" s="15">
        <f t="shared" ref="H11" si="3">G11*F11</f>
        <v>3.7</v>
      </c>
      <c r="I11" t="s">
        <v>14</v>
      </c>
    </row>
    <row r="12" spans="1:10">
      <c r="H12" s="16">
        <f>SUM(H11)</f>
        <v>3.7</v>
      </c>
      <c r="I12" s="28"/>
    </row>
    <row r="13" spans="1:10">
      <c r="H13" s="16"/>
      <c r="I13" s="28"/>
    </row>
    <row r="14" spans="1:10">
      <c r="A14" t="s">
        <v>1899</v>
      </c>
      <c r="B14" t="s">
        <v>1900</v>
      </c>
      <c r="C14" s="18" t="s">
        <v>1917</v>
      </c>
      <c r="D14" t="s">
        <v>1899</v>
      </c>
      <c r="E14" t="s">
        <v>354</v>
      </c>
      <c r="F14">
        <v>1</v>
      </c>
      <c r="G14" s="15">
        <v>3.7</v>
      </c>
      <c r="H14" s="15">
        <f t="shared" ref="H14" si="4">G14*F14</f>
        <v>3.7</v>
      </c>
      <c r="I14" t="s">
        <v>14</v>
      </c>
    </row>
    <row r="15" spans="1:10">
      <c r="H15" s="16">
        <f>SUM(H14)</f>
        <v>3.7</v>
      </c>
      <c r="I15" s="28"/>
    </row>
    <row r="16" spans="1:10">
      <c r="H16" s="16"/>
      <c r="I16" s="28"/>
    </row>
    <row r="17" spans="1:9">
      <c r="A17" t="s">
        <v>1918</v>
      </c>
      <c r="B17" t="s">
        <v>1919</v>
      </c>
      <c r="C17" s="18" t="s">
        <v>1920</v>
      </c>
      <c r="D17" t="s">
        <v>1918</v>
      </c>
      <c r="E17" t="s">
        <v>354</v>
      </c>
      <c r="F17">
        <v>1</v>
      </c>
      <c r="G17" s="15">
        <v>4.2</v>
      </c>
      <c r="H17" s="15">
        <f t="shared" ref="H17" si="5">G17*F17</f>
        <v>4.2</v>
      </c>
      <c r="I17" t="s">
        <v>14</v>
      </c>
    </row>
    <row r="18" spans="1:9">
      <c r="H18" s="16">
        <f>SUM(H17)</f>
        <v>4.2</v>
      </c>
      <c r="I18" s="28"/>
    </row>
    <row r="19" spans="1:9">
      <c r="H19" s="16"/>
      <c r="I19" s="28"/>
    </row>
    <row r="20" spans="1:9">
      <c r="A20" t="s">
        <v>1918</v>
      </c>
      <c r="B20" t="s">
        <v>1921</v>
      </c>
      <c r="C20" s="18" t="s">
        <v>1922</v>
      </c>
      <c r="D20" t="s">
        <v>1918</v>
      </c>
      <c r="E20" t="s">
        <v>354</v>
      </c>
      <c r="F20">
        <v>1</v>
      </c>
      <c r="G20" s="15">
        <v>8.4</v>
      </c>
      <c r="H20" s="15">
        <f t="shared" ref="H20" si="6">G20*F20</f>
        <v>8.4</v>
      </c>
      <c r="I20" t="s">
        <v>14</v>
      </c>
    </row>
    <row r="21" spans="1:9">
      <c r="H21" s="16">
        <f>SUM(H20)</f>
        <v>8.4</v>
      </c>
      <c r="I21" s="28"/>
    </row>
    <row r="22" spans="1:9">
      <c r="H22" s="16"/>
      <c r="I22" s="28"/>
    </row>
    <row r="23" spans="1:9">
      <c r="A23" t="s">
        <v>1923</v>
      </c>
      <c r="B23" t="s">
        <v>1924</v>
      </c>
      <c r="C23" s="18">
        <v>10563</v>
      </c>
      <c r="D23" t="s">
        <v>1923</v>
      </c>
      <c r="E23" t="s">
        <v>354</v>
      </c>
      <c r="F23">
        <v>1</v>
      </c>
      <c r="G23" s="15">
        <v>9.4</v>
      </c>
      <c r="H23" s="15">
        <f t="shared" ref="H23" si="7">G23*F23</f>
        <v>9.4</v>
      </c>
      <c r="I23" t="s">
        <v>14</v>
      </c>
    </row>
    <row r="24" spans="1:9">
      <c r="H24" s="16">
        <f>SUM(H23)</f>
        <v>9.4</v>
      </c>
      <c r="I24" s="28"/>
    </row>
    <row r="25" spans="1:9">
      <c r="H25" s="16"/>
      <c r="I25" s="28"/>
    </row>
    <row r="26" spans="1:9">
      <c r="A26" t="s">
        <v>1925</v>
      </c>
      <c r="B26" t="s">
        <v>1926</v>
      </c>
      <c r="C26" s="18" t="s">
        <v>1927</v>
      </c>
      <c r="D26" t="s">
        <v>1925</v>
      </c>
      <c r="E26" t="s">
        <v>354</v>
      </c>
      <c r="F26">
        <v>1</v>
      </c>
      <c r="G26" s="15">
        <v>12.9</v>
      </c>
      <c r="H26" s="15">
        <f t="shared" ref="H26" si="8">G26*F26</f>
        <v>12.9</v>
      </c>
      <c r="I26" t="s">
        <v>14</v>
      </c>
    </row>
    <row r="27" spans="1:9">
      <c r="H27" s="16">
        <f>SUM(H26)</f>
        <v>12.9</v>
      </c>
      <c r="I27" s="28"/>
    </row>
    <row r="28" spans="1:9">
      <c r="H28" s="16"/>
      <c r="I28" s="28"/>
    </row>
    <row r="29" spans="1:9">
      <c r="A29" t="s">
        <v>1925</v>
      </c>
      <c r="B29" t="s">
        <v>1928</v>
      </c>
      <c r="C29" s="18" t="s">
        <v>1929</v>
      </c>
      <c r="D29" t="s">
        <v>1925</v>
      </c>
      <c r="E29" t="s">
        <v>354</v>
      </c>
      <c r="F29">
        <v>1</v>
      </c>
      <c r="G29" s="15">
        <v>12.9</v>
      </c>
      <c r="H29" s="15">
        <f t="shared" ref="H29" si="9">G29*F29</f>
        <v>12.9</v>
      </c>
      <c r="I29" t="s">
        <v>14</v>
      </c>
    </row>
    <row r="30" spans="1:9">
      <c r="H30" s="16">
        <f>SUM(H29)</f>
        <v>12.9</v>
      </c>
      <c r="I30" s="28"/>
    </row>
    <row r="31" spans="1:9">
      <c r="H31" s="16"/>
      <c r="I31" s="28"/>
    </row>
    <row r="32" spans="1:9">
      <c r="A32" t="s">
        <v>1925</v>
      </c>
      <c r="B32" t="s">
        <v>1930</v>
      </c>
      <c r="C32" s="18" t="s">
        <v>1931</v>
      </c>
      <c r="D32" t="s">
        <v>1925</v>
      </c>
      <c r="E32" t="s">
        <v>354</v>
      </c>
      <c r="F32">
        <v>1</v>
      </c>
      <c r="G32" s="15">
        <v>8.6999999999999993</v>
      </c>
      <c r="H32" s="15">
        <f t="shared" ref="H32" si="10">G32*F32</f>
        <v>8.6999999999999993</v>
      </c>
      <c r="I32" t="s">
        <v>14</v>
      </c>
    </row>
    <row r="33" spans="1:9">
      <c r="H33" s="16">
        <f>SUM(H32)</f>
        <v>8.6999999999999993</v>
      </c>
      <c r="I33" s="28"/>
    </row>
    <row r="34" spans="1:9">
      <c r="H34" s="16"/>
      <c r="I34" s="28"/>
    </row>
    <row r="35" spans="1:9">
      <c r="A35" t="s">
        <v>1932</v>
      </c>
      <c r="B35" t="s">
        <v>1933</v>
      </c>
      <c r="C35" s="18">
        <v>2626432292001920</v>
      </c>
      <c r="D35" t="s">
        <v>1932</v>
      </c>
      <c r="E35" t="s">
        <v>354</v>
      </c>
      <c r="F35">
        <v>1</v>
      </c>
      <c r="G35" s="15">
        <v>5.8</v>
      </c>
      <c r="H35" s="15">
        <f t="shared" ref="H35" si="11">G35*F35</f>
        <v>5.8</v>
      </c>
      <c r="I35" t="s">
        <v>14</v>
      </c>
    </row>
    <row r="36" spans="1:9">
      <c r="H36" s="16">
        <f>SUM(H35)</f>
        <v>5.8</v>
      </c>
      <c r="I36" s="28"/>
    </row>
    <row r="37" spans="1:9">
      <c r="H37" s="16"/>
      <c r="I37" s="28"/>
    </row>
    <row r="38" spans="1:9">
      <c r="A38" t="s">
        <v>1934</v>
      </c>
      <c r="B38" t="s">
        <v>1909</v>
      </c>
      <c r="C38" s="11">
        <v>19</v>
      </c>
      <c r="D38" t="s">
        <v>1910</v>
      </c>
      <c r="E38" t="s">
        <v>1935</v>
      </c>
      <c r="F38">
        <v>37.457000000000001</v>
      </c>
      <c r="G38" s="15">
        <v>2.79</v>
      </c>
      <c r="H38" s="15">
        <f t="shared" ref="H38" si="12">G38*F38</f>
        <v>104.50503</v>
      </c>
      <c r="I38" t="s">
        <v>14</v>
      </c>
    </row>
    <row r="39" spans="1:9">
      <c r="H39" s="16">
        <f>SUM(H38:H38)</f>
        <v>104.50503</v>
      </c>
      <c r="I39" s="28"/>
    </row>
    <row r="40" spans="1:9">
      <c r="H40" s="16"/>
      <c r="I40" s="28"/>
    </row>
    <row r="41" spans="1:9">
      <c r="A41" t="s">
        <v>1936</v>
      </c>
      <c r="B41" t="s">
        <v>1937</v>
      </c>
      <c r="C41" s="11">
        <v>647</v>
      </c>
      <c r="D41" t="s">
        <v>1938</v>
      </c>
      <c r="E41" t="s">
        <v>354</v>
      </c>
      <c r="F41">
        <v>4</v>
      </c>
      <c r="G41" s="15">
        <v>7.9</v>
      </c>
      <c r="H41" s="15">
        <f t="shared" ref="H41" si="13">G41*F41</f>
        <v>31.6</v>
      </c>
      <c r="I41" t="s">
        <v>14</v>
      </c>
    </row>
    <row r="42" spans="1:9">
      <c r="A42" t="s">
        <v>1936</v>
      </c>
      <c r="B42" t="s">
        <v>1939</v>
      </c>
      <c r="C42" s="11">
        <v>9871878700237</v>
      </c>
      <c r="D42" t="s">
        <v>1940</v>
      </c>
      <c r="E42" t="s">
        <v>452</v>
      </c>
      <c r="F42">
        <v>3</v>
      </c>
      <c r="G42" s="15">
        <v>6.9</v>
      </c>
      <c r="H42" s="15">
        <f t="shared" ref="H42" si="14">G42*F42</f>
        <v>20.700000000000003</v>
      </c>
      <c r="I42" t="s">
        <v>14</v>
      </c>
    </row>
    <row r="43" spans="1:9">
      <c r="A43" t="s">
        <v>1936</v>
      </c>
      <c r="B43" t="s">
        <v>1941</v>
      </c>
      <c r="C43" s="11">
        <v>7891025101376</v>
      </c>
      <c r="D43" t="s">
        <v>166</v>
      </c>
      <c r="E43" t="s">
        <v>408</v>
      </c>
      <c r="F43">
        <v>1</v>
      </c>
      <c r="G43" s="15">
        <v>5.8</v>
      </c>
      <c r="H43" s="15">
        <f t="shared" ref="H43" si="15">G43*F43</f>
        <v>5.8</v>
      </c>
      <c r="I43" t="s">
        <v>14</v>
      </c>
    </row>
    <row r="44" spans="1:9">
      <c r="A44" t="s">
        <v>1936</v>
      </c>
      <c r="B44" t="s">
        <v>1942</v>
      </c>
      <c r="C44" s="11">
        <v>7894900010015</v>
      </c>
      <c r="D44" t="s">
        <v>1943</v>
      </c>
      <c r="E44" t="s">
        <v>1944</v>
      </c>
      <c r="F44">
        <v>1</v>
      </c>
      <c r="G44" s="15">
        <v>7</v>
      </c>
      <c r="H44" s="15">
        <f t="shared" ref="H44" si="16">G44*F44</f>
        <v>7</v>
      </c>
      <c r="I44" t="s">
        <v>14</v>
      </c>
    </row>
    <row r="45" spans="1:9">
      <c r="A45" t="s">
        <v>1936</v>
      </c>
      <c r="B45" t="s">
        <v>1945</v>
      </c>
      <c r="C45" s="11">
        <v>265</v>
      </c>
      <c r="D45" t="s">
        <v>1938</v>
      </c>
      <c r="E45" t="s">
        <v>1946</v>
      </c>
      <c r="F45">
        <v>0.17</v>
      </c>
      <c r="G45" s="15">
        <v>71.900000000000006</v>
      </c>
      <c r="H45" s="15">
        <f t="shared" ref="H45" si="17">G45*F45</f>
        <v>12.223000000000003</v>
      </c>
      <c r="I45" t="s">
        <v>14</v>
      </c>
    </row>
    <row r="46" spans="1:9">
      <c r="H46" s="16">
        <f>SUM(H41:H45)</f>
        <v>77.322999999999993</v>
      </c>
      <c r="I46" s="28"/>
    </row>
    <row r="47" spans="1:9">
      <c r="H47" s="16"/>
      <c r="I47" s="28"/>
    </row>
    <row r="48" spans="1:9">
      <c r="A48" t="s">
        <v>1932</v>
      </c>
      <c r="B48" t="s">
        <v>1947</v>
      </c>
      <c r="C48" s="18">
        <v>3637113213001140</v>
      </c>
      <c r="D48" t="s">
        <v>1932</v>
      </c>
      <c r="E48" t="s">
        <v>354</v>
      </c>
      <c r="F48">
        <v>1</v>
      </c>
      <c r="G48" s="15">
        <v>7</v>
      </c>
      <c r="H48" s="15">
        <f t="shared" ref="H48" si="18">G48*F48</f>
        <v>7</v>
      </c>
      <c r="I48" t="s">
        <v>14</v>
      </c>
    </row>
    <row r="49" spans="1:9">
      <c r="H49" s="16">
        <f>SUM(H48)</f>
        <v>7</v>
      </c>
      <c r="I49" s="28"/>
    </row>
    <row r="50" spans="1:9">
      <c r="H50" s="16"/>
      <c r="I50" s="28"/>
    </row>
    <row r="51" spans="1:9">
      <c r="A51" t="s">
        <v>1932</v>
      </c>
      <c r="B51" t="s">
        <v>1948</v>
      </c>
      <c r="C51" s="18">
        <v>4720684974001350</v>
      </c>
      <c r="D51" t="s">
        <v>1932</v>
      </c>
      <c r="E51" t="s">
        <v>354</v>
      </c>
      <c r="F51">
        <v>1</v>
      </c>
      <c r="G51" s="15">
        <v>8.3000000000000007</v>
      </c>
      <c r="H51" s="15">
        <f t="shared" ref="H51" si="19">G51*F51</f>
        <v>8.3000000000000007</v>
      </c>
      <c r="I51" t="s">
        <v>14</v>
      </c>
    </row>
    <row r="52" spans="1:9">
      <c r="H52" s="16">
        <f>SUM(H51)</f>
        <v>8.3000000000000007</v>
      </c>
      <c r="I52" s="28"/>
    </row>
    <row r="53" spans="1:9">
      <c r="H53" s="16"/>
      <c r="I53" s="28"/>
    </row>
    <row r="54" spans="1:9">
      <c r="A54" t="s">
        <v>1932</v>
      </c>
      <c r="B54" t="s">
        <v>1949</v>
      </c>
      <c r="C54" s="18">
        <v>5712649955001810</v>
      </c>
      <c r="D54" t="s">
        <v>1932</v>
      </c>
      <c r="E54" t="s">
        <v>354</v>
      </c>
      <c r="F54">
        <v>1</v>
      </c>
      <c r="G54" s="15">
        <v>8.6999999999999993</v>
      </c>
      <c r="H54" s="15">
        <f t="shared" ref="H54" si="20">G54*F54</f>
        <v>8.6999999999999993</v>
      </c>
      <c r="I54" t="s">
        <v>14</v>
      </c>
    </row>
    <row r="55" spans="1:9">
      <c r="H55" s="16">
        <f>SUM(H54)</f>
        <v>8.6999999999999993</v>
      </c>
      <c r="I55" s="28"/>
    </row>
    <row r="56" spans="1:9">
      <c r="H56" s="16"/>
      <c r="I56" s="28"/>
    </row>
    <row r="57" spans="1:9">
      <c r="A57" t="s">
        <v>1932</v>
      </c>
      <c r="B57" t="s">
        <v>1950</v>
      </c>
      <c r="C57" s="18">
        <v>657301076001091</v>
      </c>
      <c r="D57" t="s">
        <v>1932</v>
      </c>
      <c r="E57" t="s">
        <v>354</v>
      </c>
      <c r="F57">
        <v>1</v>
      </c>
      <c r="G57" s="15">
        <v>7.1</v>
      </c>
      <c r="H57" s="15">
        <f t="shared" ref="H57" si="21">G57*F57</f>
        <v>7.1</v>
      </c>
      <c r="I57" t="s">
        <v>14</v>
      </c>
    </row>
    <row r="58" spans="1:9">
      <c r="H58" s="16">
        <f>SUM(H57)</f>
        <v>7.1</v>
      </c>
      <c r="I58" s="28"/>
    </row>
    <row r="59" spans="1:9">
      <c r="H59" s="16"/>
      <c r="I59" s="28"/>
    </row>
    <row r="60" spans="1:9">
      <c r="A60" t="s">
        <v>1932</v>
      </c>
      <c r="B60" t="s">
        <v>1951</v>
      </c>
      <c r="C60" s="18">
        <v>786043567001070</v>
      </c>
      <c r="D60" t="s">
        <v>1932</v>
      </c>
      <c r="E60" t="s">
        <v>354</v>
      </c>
      <c r="F60">
        <v>1</v>
      </c>
      <c r="G60" s="15">
        <v>7.1</v>
      </c>
      <c r="H60" s="15">
        <f t="shared" ref="H60" si="22">G60*F60</f>
        <v>7.1</v>
      </c>
      <c r="I60" t="s">
        <v>14</v>
      </c>
    </row>
    <row r="61" spans="1:9">
      <c r="H61" s="16">
        <f>SUM(H60)</f>
        <v>7.1</v>
      </c>
      <c r="I61" s="28"/>
    </row>
    <row r="62" spans="1:9">
      <c r="H62" s="16"/>
      <c r="I62" s="28"/>
    </row>
    <row r="63" spans="1:9">
      <c r="H63" s="17">
        <f xml:space="preserve"> H3 + H6 + H12 + H9 + H15 + H18 + H21 + H24 + H27 + H30 + H33 + H36 + H39 + H46 + H49 + H52 + H55 + H58 + H61</f>
        <v>404.17641500000008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1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28.85546875" bestFit="1" customWidth="1"/>
    <col min="3" max="3" width="13.28515625" bestFit="1" customWidth="1"/>
    <col min="4" max="4" width="23.42578125" bestFit="1" customWidth="1"/>
    <col min="5" max="5" width="8.7109375" bestFit="1" customWidth="1"/>
    <col min="6" max="6" width="5" bestFit="1" customWidth="1"/>
    <col min="7" max="7" width="7.85546875" style="15" bestFit="1" customWidth="1"/>
    <col min="8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1952</v>
      </c>
      <c r="B2" t="s">
        <v>12</v>
      </c>
      <c r="C2" s="11" t="s">
        <v>12</v>
      </c>
      <c r="D2" t="s">
        <v>12</v>
      </c>
      <c r="E2" t="s">
        <v>12</v>
      </c>
      <c r="F2">
        <v>1</v>
      </c>
      <c r="G2" s="15">
        <v>21.98</v>
      </c>
      <c r="H2" s="15">
        <f t="shared" ref="H2" si="0">G2*F2</f>
        <v>21.98</v>
      </c>
      <c r="I2" t="s">
        <v>14</v>
      </c>
    </row>
    <row r="3" spans="1:10">
      <c r="H3" s="17">
        <f>SUM(H2:H2)</f>
        <v>21.98</v>
      </c>
      <c r="I3" s="28"/>
    </row>
    <row r="4" spans="1:10">
      <c r="I4" s="28"/>
    </row>
    <row r="5" spans="1:10">
      <c r="A5" t="s">
        <v>1953</v>
      </c>
      <c r="B5" t="s">
        <v>1954</v>
      </c>
      <c r="C5" s="11">
        <v>1655</v>
      </c>
      <c r="D5" t="s">
        <v>12</v>
      </c>
      <c r="E5" t="s">
        <v>1108</v>
      </c>
      <c r="F5">
        <v>1</v>
      </c>
      <c r="G5" s="15">
        <v>5</v>
      </c>
      <c r="H5" s="15">
        <f t="shared" ref="H5:H8" si="1">G5*F5</f>
        <v>5</v>
      </c>
      <c r="I5" t="s">
        <v>14</v>
      </c>
    </row>
    <row r="6" spans="1:10">
      <c r="A6" t="s">
        <v>1953</v>
      </c>
      <c r="B6" t="s">
        <v>1955</v>
      </c>
      <c r="C6" s="11">
        <v>2873</v>
      </c>
      <c r="D6" t="s">
        <v>12</v>
      </c>
      <c r="E6" s="12" t="s">
        <v>1956</v>
      </c>
      <c r="F6">
        <v>0.03</v>
      </c>
      <c r="G6" s="15">
        <v>69</v>
      </c>
      <c r="H6" s="15">
        <f t="shared" si="1"/>
        <v>2.0699999999999998</v>
      </c>
      <c r="I6" t="s">
        <v>14</v>
      </c>
    </row>
    <row r="7" spans="1:10">
      <c r="A7" t="s">
        <v>1953</v>
      </c>
      <c r="B7" t="s">
        <v>1957</v>
      </c>
      <c r="C7" s="11">
        <v>8958</v>
      </c>
      <c r="D7" t="s">
        <v>12</v>
      </c>
      <c r="E7" t="s">
        <v>1958</v>
      </c>
      <c r="F7">
        <v>1</v>
      </c>
      <c r="G7" s="15">
        <v>65</v>
      </c>
      <c r="H7" s="15">
        <f t="shared" si="1"/>
        <v>65</v>
      </c>
      <c r="I7" t="s">
        <v>14</v>
      </c>
    </row>
    <row r="8" spans="1:10">
      <c r="A8" t="s">
        <v>1953</v>
      </c>
      <c r="B8" t="s">
        <v>1959</v>
      </c>
      <c r="C8" s="11">
        <v>9466</v>
      </c>
      <c r="D8" t="s">
        <v>12</v>
      </c>
      <c r="E8" t="s">
        <v>1960</v>
      </c>
      <c r="F8">
        <v>1</v>
      </c>
      <c r="G8" s="15">
        <v>7.5</v>
      </c>
      <c r="H8" s="15">
        <f t="shared" si="1"/>
        <v>7.5</v>
      </c>
      <c r="I8" t="s">
        <v>14</v>
      </c>
    </row>
    <row r="9" spans="1:10">
      <c r="H9" s="17">
        <f>SUM(H5:H8)</f>
        <v>79.569999999999993</v>
      </c>
      <c r="I9" s="28"/>
    </row>
    <row r="10" spans="1:10">
      <c r="I10" s="28"/>
    </row>
    <row r="11" spans="1:10">
      <c r="H11" s="17">
        <f xml:space="preserve"> H3 + H9</f>
        <v>101.55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1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28.85546875" bestFit="1" customWidth="1"/>
    <col min="3" max="3" width="14.28515625" bestFit="1" customWidth="1"/>
    <col min="4" max="4" width="23.42578125" bestFit="1" customWidth="1"/>
    <col min="5" max="5" width="8.7109375" bestFit="1" customWidth="1"/>
    <col min="6" max="6" width="5" bestFit="1" customWidth="1"/>
    <col min="7" max="7" width="7.85546875" style="15" bestFit="1" customWidth="1"/>
    <col min="8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1961</v>
      </c>
      <c r="B2" t="s">
        <v>1962</v>
      </c>
      <c r="C2" s="11">
        <v>7898080640932</v>
      </c>
      <c r="D2" t="s">
        <v>1963</v>
      </c>
      <c r="E2" t="s">
        <v>605</v>
      </c>
      <c r="F2">
        <v>3</v>
      </c>
      <c r="G2" s="15">
        <v>2.99</v>
      </c>
      <c r="H2" s="15">
        <f t="shared" ref="H2:H5" si="0">G2*F2</f>
        <v>8.9700000000000006</v>
      </c>
      <c r="I2" t="s">
        <v>14</v>
      </c>
    </row>
    <row r="3" spans="1:10">
      <c r="A3" t="s">
        <v>1961</v>
      </c>
      <c r="B3" t="s">
        <v>1964</v>
      </c>
      <c r="C3" s="11" t="s">
        <v>12</v>
      </c>
      <c r="D3" t="s">
        <v>525</v>
      </c>
      <c r="E3" s="12" t="s">
        <v>1965</v>
      </c>
      <c r="F3">
        <v>1</v>
      </c>
      <c r="G3" s="15">
        <v>8.9499999999999993</v>
      </c>
      <c r="H3" s="15">
        <f t="shared" si="0"/>
        <v>8.9499999999999993</v>
      </c>
      <c r="I3" t="s">
        <v>14</v>
      </c>
    </row>
    <row r="4" spans="1:10">
      <c r="A4" t="s">
        <v>1961</v>
      </c>
      <c r="B4" t="s">
        <v>1966</v>
      </c>
      <c r="C4" s="11">
        <v>7891025105435</v>
      </c>
      <c r="D4" t="s">
        <v>1967</v>
      </c>
      <c r="E4" t="s">
        <v>1968</v>
      </c>
      <c r="F4">
        <v>1</v>
      </c>
      <c r="G4" s="15">
        <v>4.99</v>
      </c>
      <c r="H4" s="15">
        <f t="shared" si="0"/>
        <v>4.99</v>
      </c>
      <c r="I4" t="s">
        <v>14</v>
      </c>
    </row>
    <row r="5" spans="1:10">
      <c r="A5" t="s">
        <v>1961</v>
      </c>
      <c r="B5" t="s">
        <v>1969</v>
      </c>
      <c r="C5" s="11">
        <v>7896003703061</v>
      </c>
      <c r="D5" t="s">
        <v>1970</v>
      </c>
      <c r="E5" t="s">
        <v>402</v>
      </c>
      <c r="F5">
        <v>1</v>
      </c>
      <c r="G5" s="15">
        <v>4.1900000000000004</v>
      </c>
      <c r="H5" s="15">
        <f t="shared" si="0"/>
        <v>4.1900000000000004</v>
      </c>
      <c r="I5" t="s">
        <v>14</v>
      </c>
    </row>
    <row r="6" spans="1:10">
      <c r="A6" t="s">
        <v>1961</v>
      </c>
      <c r="B6" t="s">
        <v>1971</v>
      </c>
      <c r="C6" s="11">
        <v>7898957761012</v>
      </c>
      <c r="D6" t="s">
        <v>1972</v>
      </c>
      <c r="E6" t="s">
        <v>296</v>
      </c>
      <c r="F6">
        <v>1</v>
      </c>
      <c r="G6" s="15">
        <v>7.39</v>
      </c>
      <c r="H6" s="15">
        <f t="shared" ref="H6" si="1">G6*F6</f>
        <v>7.39</v>
      </c>
      <c r="I6" t="s">
        <v>14</v>
      </c>
    </row>
    <row r="7" spans="1:10">
      <c r="A7" t="s">
        <v>1961</v>
      </c>
      <c r="B7" t="s">
        <v>1973</v>
      </c>
      <c r="C7" s="11">
        <v>176915</v>
      </c>
      <c r="D7" t="s">
        <v>1974</v>
      </c>
      <c r="E7" t="s">
        <v>296</v>
      </c>
      <c r="F7">
        <v>1</v>
      </c>
      <c r="G7" s="15">
        <v>13.45</v>
      </c>
      <c r="H7" s="15">
        <f t="shared" ref="H7" si="2">G7*F7</f>
        <v>13.45</v>
      </c>
      <c r="I7" t="s">
        <v>14</v>
      </c>
    </row>
    <row r="8" spans="1:10">
      <c r="A8" t="s">
        <v>1961</v>
      </c>
      <c r="B8" t="s">
        <v>1975</v>
      </c>
      <c r="C8" s="11">
        <v>25</v>
      </c>
      <c r="D8" t="s">
        <v>12</v>
      </c>
      <c r="E8" t="s">
        <v>433</v>
      </c>
      <c r="F8">
        <v>1</v>
      </c>
      <c r="G8" s="15">
        <v>3.99</v>
      </c>
      <c r="H8" s="15">
        <f t="shared" ref="H8" si="3">G8*F8</f>
        <v>3.99</v>
      </c>
      <c r="I8" t="s">
        <v>14</v>
      </c>
    </row>
    <row r="9" spans="1:10">
      <c r="A9" t="s">
        <v>1961</v>
      </c>
      <c r="B9" t="s">
        <v>1976</v>
      </c>
      <c r="C9" s="11">
        <v>7894650005712</v>
      </c>
      <c r="D9" t="s">
        <v>1977</v>
      </c>
      <c r="E9" t="s">
        <v>1128</v>
      </c>
      <c r="F9">
        <v>1</v>
      </c>
      <c r="G9" s="15">
        <v>20.05</v>
      </c>
      <c r="H9" s="15">
        <f t="shared" ref="H9" si="4">G9*F9</f>
        <v>20.05</v>
      </c>
      <c r="I9" t="s">
        <v>14</v>
      </c>
    </row>
    <row r="10" spans="1:10">
      <c r="A10" t="s">
        <v>1961</v>
      </c>
      <c r="B10" t="s">
        <v>1978</v>
      </c>
      <c r="C10" s="11">
        <v>4332</v>
      </c>
      <c r="D10" t="s">
        <v>1961</v>
      </c>
      <c r="E10" t="s">
        <v>1979</v>
      </c>
      <c r="F10">
        <v>0.66100000000000003</v>
      </c>
      <c r="G10" s="15">
        <v>4.99</v>
      </c>
      <c r="H10" s="15">
        <f t="shared" ref="H10" si="5">G10*F10</f>
        <v>3.2983900000000004</v>
      </c>
      <c r="I10" t="s">
        <v>14</v>
      </c>
    </row>
    <row r="11" spans="1:10">
      <c r="H11" s="17">
        <f>SUM(H2:H10)</f>
        <v>75.278390000000002</v>
      </c>
      <c r="I11" s="28"/>
    </row>
    <row r="12" spans="1:10">
      <c r="I12" s="28"/>
    </row>
    <row r="13" spans="1:10">
      <c r="A13" t="s">
        <v>1980</v>
      </c>
      <c r="B13" t="s">
        <v>1981</v>
      </c>
      <c r="C13" s="11" t="s">
        <v>12</v>
      </c>
      <c r="D13" t="s">
        <v>1980</v>
      </c>
      <c r="E13" t="s">
        <v>12</v>
      </c>
      <c r="F13">
        <v>2</v>
      </c>
      <c r="G13" s="15">
        <v>51.5</v>
      </c>
      <c r="H13" s="15">
        <f t="shared" ref="H13" si="6">G13*F13</f>
        <v>103</v>
      </c>
      <c r="I13" t="s">
        <v>14</v>
      </c>
    </row>
    <row r="14" spans="1:10">
      <c r="H14" s="17">
        <f>SUM(H13:H13)</f>
        <v>103</v>
      </c>
      <c r="I14" s="28"/>
    </row>
    <row r="15" spans="1:10">
      <c r="I15" s="28"/>
    </row>
    <row r="16" spans="1:10">
      <c r="H16" s="17">
        <f xml:space="preserve"> H14 + H11</f>
        <v>178.27839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3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31" bestFit="1" customWidth="1"/>
    <col min="4" max="4" width="17.28515625" bestFit="1" customWidth="1"/>
    <col min="5" max="5" width="15.7109375" bestFit="1" customWidth="1"/>
    <col min="6" max="6" width="6.140625" bestFit="1" customWidth="1"/>
    <col min="7" max="8" width="10.4257812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1982</v>
      </c>
      <c r="B2" t="s">
        <v>1909</v>
      </c>
      <c r="C2" s="11" t="s">
        <v>12</v>
      </c>
      <c r="D2" t="s">
        <v>12</v>
      </c>
      <c r="E2" t="s">
        <v>1983</v>
      </c>
      <c r="F2">
        <v>41.09</v>
      </c>
      <c r="G2" s="15">
        <v>2.7989999999999999</v>
      </c>
      <c r="H2" s="15">
        <f t="shared" ref="H2" si="0">G2*F2</f>
        <v>115.01091000000001</v>
      </c>
      <c r="I2" t="s">
        <v>14</v>
      </c>
    </row>
    <row r="3" spans="1:10">
      <c r="H3" s="16">
        <f>SUM(H2:H2)</f>
        <v>115.01091000000001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XFC34"/>
  <sheetViews>
    <sheetView workbookViewId="0">
      <pane ySplit="1" topLeftCell="A6" activePane="bottomLeft" state="frozen"/>
      <selection pane="bottomLeft" activeCell="B24" sqref="B24"/>
    </sheetView>
  </sheetViews>
  <sheetFormatPr defaultRowHeight="15"/>
  <cols>
    <col min="1" max="1" width="22.7109375" bestFit="1" customWidth="1"/>
    <col min="2" max="2" width="28.85546875" bestFit="1" customWidth="1"/>
    <col min="3" max="3" width="14.28515625" bestFit="1" customWidth="1"/>
    <col min="4" max="4" width="23.42578125" bestFit="1" customWidth="1"/>
    <col min="5" max="5" width="8.7109375" bestFit="1" customWidth="1"/>
    <col min="6" max="6" width="4.85546875" customWidth="1"/>
    <col min="7" max="7" width="7.85546875" style="15" bestFit="1" customWidth="1"/>
    <col min="8" max="8" width="8.85546875" style="15" bestFit="1" customWidth="1"/>
    <col min="9" max="9" width="11.7109375" bestFit="1" customWidth="1"/>
    <col min="10" max="10" width="4.140625" bestFit="1" customWidth="1"/>
  </cols>
  <sheetData>
    <row r="1" spans="1:1023 1030:2047 2054:3071 3078:4095 4102:5119 5126:6143 6150:7167 7174:8191 8198:9215 9222:10239 10246:11263 11270:12287 12294:13311 13318:14335 14342:15359 15366:163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23 1030:2047 2054:3071 3078:4095 4102:5119 5126:6143 6150:7167 7174:8191 8198:9215 9222:10239 10246:11263 11270:12287 12294:13311 13318:14335 14342:15359 15366:16383">
      <c r="A2" t="s">
        <v>1984</v>
      </c>
      <c r="B2" t="s">
        <v>1985</v>
      </c>
      <c r="C2" s="11" t="s">
        <v>12</v>
      </c>
      <c r="D2" t="s">
        <v>1984</v>
      </c>
      <c r="E2" t="s">
        <v>12</v>
      </c>
      <c r="F2">
        <v>1</v>
      </c>
      <c r="G2" s="15">
        <v>42.5</v>
      </c>
      <c r="H2" s="15">
        <f t="shared" ref="H2" si="0">G2*F2</f>
        <v>42.5</v>
      </c>
      <c r="I2" t="s">
        <v>14</v>
      </c>
    </row>
    <row r="3" spans="1:1023 1030:2047 2054:3071 3078:4095 4102:5119 5126:6143 6150:7167 7174:8191 8198:9215 9222:10239 10246:11263 11270:12287 12294:13311 13318:14335 14342:15359 15366:16383">
      <c r="H3" s="17">
        <f>SUM(H2:H2)</f>
        <v>42.5</v>
      </c>
      <c r="I3" s="28"/>
    </row>
    <row r="4" spans="1:1023 1030:2047 2054:3071 3078:4095 4102:5119 5126:6143 6150:7167 7174:8191 8198:9215 9222:10239 10246:11263 11270:12287 12294:13311 13318:14335 14342:15359 15366:16383">
      <c r="I4" s="28"/>
    </row>
    <row r="5" spans="1:1023 1030:2047 2054:3071 3078:4095 4102:5119 5126:6143 6150:7167 7174:8191 8198:9215 9222:10239 10246:11263 11270:12287 12294:13311 13318:14335 14342:15359 15366:16383">
      <c r="A5" t="s">
        <v>1961</v>
      </c>
      <c r="B5" t="s">
        <v>1986</v>
      </c>
      <c r="C5" s="11">
        <v>7896068401230</v>
      </c>
      <c r="D5" t="s">
        <v>1987</v>
      </c>
      <c r="E5" t="s">
        <v>404</v>
      </c>
      <c r="F5">
        <v>1</v>
      </c>
      <c r="G5" s="15">
        <v>5.45</v>
      </c>
      <c r="H5" s="15">
        <f t="shared" ref="H5:H16" si="1">G5*F5</f>
        <v>5.45</v>
      </c>
      <c r="I5" t="s">
        <v>14</v>
      </c>
    </row>
    <row r="6" spans="1:1023 1030:2047 2054:3071 3078:4095 4102:5119 5126:6143 6150:7167 7174:8191 8198:9215 9222:10239 10246:11263 11270:12287 12294:13311 13318:14335 14342:15359 15366:16383">
      <c r="A6" t="s">
        <v>1961</v>
      </c>
      <c r="B6" t="s">
        <v>172</v>
      </c>
      <c r="C6" s="11">
        <v>2700100005568</v>
      </c>
      <c r="D6" t="s">
        <v>1988</v>
      </c>
      <c r="E6" s="12" t="s">
        <v>1989</v>
      </c>
      <c r="F6">
        <v>0.56200000000000006</v>
      </c>
      <c r="G6" s="15">
        <v>9.89</v>
      </c>
      <c r="H6" s="15">
        <f t="shared" si="1"/>
        <v>5.558180000000001</v>
      </c>
      <c r="I6" t="s">
        <v>14</v>
      </c>
    </row>
    <row r="7" spans="1:1023 1030:2047 2054:3071 3078:4095 4102:5119 5126:6143 6150:7167 7174:8191 8198:9215 9222:10239 10246:11263 11270:12287 12294:13311 13318:14335 14342:15359 15366:16383">
      <c r="A7" t="s">
        <v>1961</v>
      </c>
      <c r="B7" t="s">
        <v>1990</v>
      </c>
      <c r="C7" s="11">
        <v>7898403930016</v>
      </c>
      <c r="D7" t="s">
        <v>1991</v>
      </c>
      <c r="E7" t="s">
        <v>1992</v>
      </c>
      <c r="F7">
        <v>0.84</v>
      </c>
      <c r="G7" s="15">
        <v>36.450000000000003</v>
      </c>
      <c r="H7" s="15">
        <f t="shared" si="1"/>
        <v>30.618000000000002</v>
      </c>
      <c r="I7" t="s">
        <v>14</v>
      </c>
    </row>
    <row r="8" spans="1:1023 1030:2047 2054:3071 3078:4095 4102:5119 5126:6143 6150:7167 7174:8191 8198:9215 9222:10239 10246:11263 11270:12287 12294:13311 13318:14335 14342:15359 15366:16383">
      <c r="A8" t="s">
        <v>1961</v>
      </c>
      <c r="B8" t="s">
        <v>1993</v>
      </c>
      <c r="C8" s="11">
        <v>7898409957970</v>
      </c>
      <c r="D8" t="s">
        <v>1994</v>
      </c>
      <c r="E8" t="s">
        <v>1995</v>
      </c>
      <c r="F8">
        <v>1</v>
      </c>
      <c r="G8" s="15">
        <v>4.5999999999999996</v>
      </c>
      <c r="H8" s="15">
        <f t="shared" si="1"/>
        <v>4.5999999999999996</v>
      </c>
      <c r="I8" t="s">
        <v>14</v>
      </c>
    </row>
    <row r="9" spans="1:1023 1030:2047 2054:3071 3078:4095 4102:5119 5126:6143 6150:7167 7174:8191 8198:9215 9222:10239 10246:11263 11270:12287 12294:13311 13318:14335 14342:15359 15366:16383">
      <c r="A9" t="s">
        <v>1961</v>
      </c>
      <c r="B9" t="s">
        <v>168</v>
      </c>
      <c r="C9" s="11">
        <v>7896091651497</v>
      </c>
      <c r="D9" t="s">
        <v>1996</v>
      </c>
      <c r="E9" t="s">
        <v>404</v>
      </c>
      <c r="F9">
        <v>1</v>
      </c>
      <c r="G9" s="15">
        <v>7.65</v>
      </c>
      <c r="H9" s="15">
        <f t="shared" si="1"/>
        <v>7.65</v>
      </c>
      <c r="I9" t="s">
        <v>14</v>
      </c>
      <c r="N9" s="6"/>
      <c r="O9" s="6"/>
      <c r="V9" s="6"/>
      <c r="W9" s="6"/>
      <c r="AD9" s="6"/>
      <c r="AE9" s="6"/>
      <c r="AL9" s="6"/>
      <c r="AM9" s="6"/>
      <c r="AT9" s="6"/>
      <c r="AU9" s="6"/>
      <c r="BB9" s="6"/>
      <c r="BC9" s="6"/>
      <c r="BJ9" s="6"/>
      <c r="BK9" s="6"/>
      <c r="BR9" s="6"/>
      <c r="BS9" s="6"/>
      <c r="BZ9" s="6"/>
      <c r="CA9" s="6"/>
      <c r="CH9" s="6"/>
      <c r="CI9" s="6"/>
      <c r="CP9" s="6"/>
      <c r="CQ9" s="6"/>
      <c r="CX9" s="6"/>
      <c r="CY9" s="6"/>
      <c r="DF9" s="6"/>
      <c r="DG9" s="6"/>
      <c r="DN9" s="6"/>
      <c r="DO9" s="6"/>
      <c r="DV9" s="6"/>
      <c r="DW9" s="6"/>
      <c r="ED9" s="6"/>
      <c r="EE9" s="6"/>
      <c r="EL9" s="6"/>
      <c r="EM9" s="6"/>
      <c r="ET9" s="6"/>
      <c r="EU9" s="6"/>
      <c r="FB9" s="6"/>
      <c r="FC9" s="6"/>
      <c r="FJ9" s="6"/>
      <c r="FK9" s="6"/>
      <c r="FR9" s="6"/>
      <c r="FS9" s="6"/>
      <c r="FZ9" s="6"/>
      <c r="GA9" s="6"/>
      <c r="GH9" s="6"/>
      <c r="GI9" s="6"/>
      <c r="GP9" s="6"/>
      <c r="GQ9" s="6"/>
      <c r="GX9" s="6"/>
      <c r="GY9" s="6"/>
      <c r="HF9" s="6"/>
      <c r="HG9" s="6"/>
      <c r="HN9" s="6"/>
      <c r="HO9" s="6"/>
      <c r="HV9" s="6"/>
      <c r="HW9" s="6"/>
      <c r="ID9" s="6"/>
      <c r="IE9" s="6"/>
      <c r="IL9" s="6"/>
      <c r="IM9" s="6"/>
      <c r="IT9" s="6"/>
      <c r="IU9" s="6"/>
      <c r="JB9" s="6"/>
      <c r="JC9" s="6"/>
      <c r="JJ9" s="6"/>
      <c r="JK9" s="6"/>
      <c r="JR9" s="6"/>
      <c r="JS9" s="6"/>
      <c r="JZ9" s="6"/>
      <c r="KA9" s="6"/>
      <c r="KH9" s="6"/>
      <c r="KI9" s="6"/>
      <c r="KP9" s="6"/>
      <c r="KQ9" s="6"/>
      <c r="KX9" s="6"/>
      <c r="KY9" s="6"/>
      <c r="LF9" s="6"/>
      <c r="LG9" s="6"/>
      <c r="LN9" s="6"/>
      <c r="LO9" s="6"/>
      <c r="LV9" s="6"/>
      <c r="LW9" s="6"/>
      <c r="MD9" s="6"/>
      <c r="ME9" s="6"/>
      <c r="ML9" s="6"/>
      <c r="MM9" s="6"/>
      <c r="MT9" s="6"/>
      <c r="MU9" s="6"/>
      <c r="NB9" s="6"/>
      <c r="NC9" s="6"/>
      <c r="NJ9" s="6"/>
      <c r="NK9" s="6"/>
      <c r="NR9" s="6"/>
      <c r="NS9" s="6"/>
      <c r="NZ9" s="6"/>
      <c r="OA9" s="6"/>
      <c r="OH9" s="6"/>
      <c r="OI9" s="6"/>
      <c r="OP9" s="6"/>
      <c r="OQ9" s="6"/>
      <c r="OX9" s="6"/>
      <c r="OY9" s="6"/>
      <c r="PF9" s="6"/>
      <c r="PG9" s="6"/>
      <c r="PN9" s="6"/>
      <c r="PO9" s="6"/>
      <c r="PV9" s="6"/>
      <c r="PW9" s="6"/>
      <c r="QD9" s="6"/>
      <c r="QE9" s="6"/>
      <c r="QL9" s="6"/>
      <c r="QM9" s="6"/>
      <c r="QT9" s="6"/>
      <c r="QU9" s="6"/>
      <c r="RB9" s="6"/>
      <c r="RC9" s="6"/>
      <c r="RJ9" s="6"/>
      <c r="RK9" s="6"/>
      <c r="RR9" s="6"/>
      <c r="RS9" s="6"/>
      <c r="RZ9" s="6"/>
      <c r="SA9" s="6"/>
      <c r="SH9" s="6"/>
      <c r="SI9" s="6"/>
      <c r="SP9" s="6"/>
      <c r="SQ9" s="6"/>
      <c r="SX9" s="6"/>
      <c r="SY9" s="6"/>
      <c r="TF9" s="6"/>
      <c r="TG9" s="6"/>
      <c r="TN9" s="6"/>
      <c r="TO9" s="6"/>
      <c r="TV9" s="6"/>
      <c r="TW9" s="6"/>
      <c r="UD9" s="6"/>
      <c r="UE9" s="6"/>
      <c r="UL9" s="6"/>
      <c r="UM9" s="6"/>
      <c r="UT9" s="6"/>
      <c r="UU9" s="6"/>
      <c r="VB9" s="6"/>
      <c r="VC9" s="6"/>
      <c r="VJ9" s="6"/>
      <c r="VK9" s="6"/>
      <c r="VR9" s="6"/>
      <c r="VS9" s="6"/>
      <c r="VZ9" s="6"/>
      <c r="WA9" s="6"/>
      <c r="WH9" s="6"/>
      <c r="WI9" s="6"/>
      <c r="WP9" s="6"/>
      <c r="WQ9" s="6"/>
      <c r="WX9" s="6"/>
      <c r="WY9" s="6"/>
      <c r="XF9" s="6"/>
      <c r="XG9" s="6"/>
      <c r="XN9" s="6"/>
      <c r="XO9" s="6"/>
      <c r="XV9" s="6"/>
      <c r="XW9" s="6"/>
      <c r="YD9" s="6"/>
      <c r="YE9" s="6"/>
      <c r="YL9" s="6"/>
      <c r="YM9" s="6"/>
      <c r="YT9" s="6"/>
      <c r="YU9" s="6"/>
      <c r="ZB9" s="6"/>
      <c r="ZC9" s="6"/>
      <c r="ZJ9" s="6"/>
      <c r="ZK9" s="6"/>
      <c r="ZR9" s="6"/>
      <c r="ZS9" s="6"/>
      <c r="ZZ9" s="6"/>
      <c r="AAA9" s="6"/>
      <c r="AAH9" s="6"/>
      <c r="AAI9" s="6"/>
      <c r="AAP9" s="6"/>
      <c r="AAQ9" s="6"/>
      <c r="AAX9" s="6"/>
      <c r="AAY9" s="6"/>
      <c r="ABF9" s="6"/>
      <c r="ABG9" s="6"/>
      <c r="ABN9" s="6"/>
      <c r="ABO9" s="6"/>
      <c r="ABV9" s="6"/>
      <c r="ABW9" s="6"/>
      <c r="ACD9" s="6"/>
      <c r="ACE9" s="6"/>
      <c r="ACL9" s="6"/>
      <c r="ACM9" s="6"/>
      <c r="ACT9" s="6"/>
      <c r="ACU9" s="6"/>
      <c r="ADB9" s="6"/>
      <c r="ADC9" s="6"/>
      <c r="ADJ9" s="6"/>
      <c r="ADK9" s="6"/>
      <c r="ADR9" s="6"/>
      <c r="ADS9" s="6"/>
      <c r="ADZ9" s="6"/>
      <c r="AEA9" s="6"/>
      <c r="AEH9" s="6"/>
      <c r="AEI9" s="6"/>
      <c r="AEP9" s="6"/>
      <c r="AEQ9" s="6"/>
      <c r="AEX9" s="6"/>
      <c r="AEY9" s="6"/>
      <c r="AFF9" s="6"/>
      <c r="AFG9" s="6"/>
      <c r="AFN9" s="6"/>
      <c r="AFO9" s="6"/>
      <c r="AFV9" s="6"/>
      <c r="AFW9" s="6"/>
      <c r="AGD9" s="6"/>
      <c r="AGE9" s="6"/>
      <c r="AGL9" s="6"/>
      <c r="AGM9" s="6"/>
      <c r="AGT9" s="6"/>
      <c r="AGU9" s="6"/>
      <c r="AHB9" s="6"/>
      <c r="AHC9" s="6"/>
      <c r="AHJ9" s="6"/>
      <c r="AHK9" s="6"/>
      <c r="AHR9" s="6"/>
      <c r="AHS9" s="6"/>
      <c r="AHZ9" s="6"/>
      <c r="AIA9" s="6"/>
      <c r="AIH9" s="6"/>
      <c r="AII9" s="6"/>
      <c r="AIP9" s="6"/>
      <c r="AIQ9" s="6"/>
      <c r="AIX9" s="6"/>
      <c r="AIY9" s="6"/>
      <c r="AJF9" s="6"/>
      <c r="AJG9" s="6"/>
      <c r="AJN9" s="6"/>
      <c r="AJO9" s="6"/>
      <c r="AJV9" s="6"/>
      <c r="AJW9" s="6"/>
      <c r="AKD9" s="6"/>
      <c r="AKE9" s="6"/>
      <c r="AKL9" s="6"/>
      <c r="AKM9" s="6"/>
      <c r="AKT9" s="6"/>
      <c r="AKU9" s="6"/>
      <c r="ALB9" s="6"/>
      <c r="ALC9" s="6"/>
      <c r="ALJ9" s="6"/>
      <c r="ALK9" s="6"/>
      <c r="ALR9" s="6"/>
      <c r="ALS9" s="6"/>
      <c r="ALZ9" s="6"/>
      <c r="AMA9" s="6"/>
      <c r="AMH9" s="6"/>
      <c r="AMI9" s="6"/>
      <c r="AMP9" s="6"/>
      <c r="AMQ9" s="6"/>
      <c r="AMX9" s="6"/>
      <c r="AMY9" s="6"/>
      <c r="ANF9" s="6"/>
      <c r="ANG9" s="6"/>
      <c r="ANN9" s="6"/>
      <c r="ANO9" s="6"/>
      <c r="ANV9" s="6"/>
      <c r="ANW9" s="6"/>
      <c r="AOD9" s="6"/>
      <c r="AOE9" s="6"/>
      <c r="AOL9" s="6"/>
      <c r="AOM9" s="6"/>
      <c r="AOT9" s="6"/>
      <c r="AOU9" s="6"/>
      <c r="APB9" s="6"/>
      <c r="APC9" s="6"/>
      <c r="APJ9" s="6"/>
      <c r="APK9" s="6"/>
      <c r="APR9" s="6"/>
      <c r="APS9" s="6"/>
      <c r="APZ9" s="6"/>
      <c r="AQA9" s="6"/>
      <c r="AQH9" s="6"/>
      <c r="AQI9" s="6"/>
      <c r="AQP9" s="6"/>
      <c r="AQQ9" s="6"/>
      <c r="AQX9" s="6"/>
      <c r="AQY9" s="6"/>
      <c r="ARF9" s="6"/>
      <c r="ARG9" s="6"/>
      <c r="ARN9" s="6"/>
      <c r="ARO9" s="6"/>
      <c r="ARV9" s="6"/>
      <c r="ARW9" s="6"/>
      <c r="ASD9" s="6"/>
      <c r="ASE9" s="6"/>
      <c r="ASL9" s="6"/>
      <c r="ASM9" s="6"/>
      <c r="AST9" s="6"/>
      <c r="ASU9" s="6"/>
      <c r="ATB9" s="6"/>
      <c r="ATC9" s="6"/>
      <c r="ATJ9" s="6"/>
      <c r="ATK9" s="6"/>
      <c r="ATR9" s="6"/>
      <c r="ATS9" s="6"/>
      <c r="ATZ9" s="6"/>
      <c r="AUA9" s="6"/>
      <c r="AUH9" s="6"/>
      <c r="AUI9" s="6"/>
      <c r="AUP9" s="6"/>
      <c r="AUQ9" s="6"/>
      <c r="AUX9" s="6"/>
      <c r="AUY9" s="6"/>
      <c r="AVF9" s="6"/>
      <c r="AVG9" s="6"/>
      <c r="AVN9" s="6"/>
      <c r="AVO9" s="6"/>
      <c r="AVV9" s="6"/>
      <c r="AVW9" s="6"/>
      <c r="AWD9" s="6"/>
      <c r="AWE9" s="6"/>
      <c r="AWL9" s="6"/>
      <c r="AWM9" s="6"/>
      <c r="AWT9" s="6"/>
      <c r="AWU9" s="6"/>
      <c r="AXB9" s="6"/>
      <c r="AXC9" s="6"/>
      <c r="AXJ9" s="6"/>
      <c r="AXK9" s="6"/>
      <c r="AXR9" s="6"/>
      <c r="AXS9" s="6"/>
      <c r="AXZ9" s="6"/>
      <c r="AYA9" s="6"/>
      <c r="AYH9" s="6"/>
      <c r="AYI9" s="6"/>
      <c r="AYP9" s="6"/>
      <c r="AYQ9" s="6"/>
      <c r="AYX9" s="6"/>
      <c r="AYY9" s="6"/>
      <c r="AZF9" s="6"/>
      <c r="AZG9" s="6"/>
      <c r="AZN9" s="6"/>
      <c r="AZO9" s="6"/>
      <c r="AZV9" s="6"/>
      <c r="AZW9" s="6"/>
      <c r="BAD9" s="6"/>
      <c r="BAE9" s="6"/>
      <c r="BAL9" s="6"/>
      <c r="BAM9" s="6"/>
      <c r="BAT9" s="6"/>
      <c r="BAU9" s="6"/>
      <c r="BBB9" s="6"/>
      <c r="BBC9" s="6"/>
      <c r="BBJ9" s="6"/>
      <c r="BBK9" s="6"/>
      <c r="BBR9" s="6"/>
      <c r="BBS9" s="6"/>
      <c r="BBZ9" s="6"/>
      <c r="BCA9" s="6"/>
      <c r="BCH9" s="6"/>
      <c r="BCI9" s="6"/>
      <c r="BCP9" s="6"/>
      <c r="BCQ9" s="6"/>
      <c r="BCX9" s="6"/>
      <c r="BCY9" s="6"/>
      <c r="BDF9" s="6"/>
      <c r="BDG9" s="6"/>
      <c r="BDN9" s="6"/>
      <c r="BDO9" s="6"/>
      <c r="BDV9" s="6"/>
      <c r="BDW9" s="6"/>
      <c r="BED9" s="6"/>
      <c r="BEE9" s="6"/>
      <c r="BEL9" s="6"/>
      <c r="BEM9" s="6"/>
      <c r="BET9" s="6"/>
      <c r="BEU9" s="6"/>
      <c r="BFB9" s="6"/>
      <c r="BFC9" s="6"/>
      <c r="BFJ9" s="6"/>
      <c r="BFK9" s="6"/>
      <c r="BFR9" s="6"/>
      <c r="BFS9" s="6"/>
      <c r="BFZ9" s="6"/>
      <c r="BGA9" s="6"/>
      <c r="BGH9" s="6"/>
      <c r="BGI9" s="6"/>
      <c r="BGP9" s="6"/>
      <c r="BGQ9" s="6"/>
      <c r="BGX9" s="6"/>
      <c r="BGY9" s="6"/>
      <c r="BHF9" s="6"/>
      <c r="BHG9" s="6"/>
      <c r="BHN9" s="6"/>
      <c r="BHO9" s="6"/>
      <c r="BHV9" s="6"/>
      <c r="BHW9" s="6"/>
      <c r="BID9" s="6"/>
      <c r="BIE9" s="6"/>
      <c r="BIL9" s="6"/>
      <c r="BIM9" s="6"/>
      <c r="BIT9" s="6"/>
      <c r="BIU9" s="6"/>
      <c r="BJB9" s="6"/>
      <c r="BJC9" s="6"/>
      <c r="BJJ9" s="6"/>
      <c r="BJK9" s="6"/>
      <c r="BJR9" s="6"/>
      <c r="BJS9" s="6"/>
      <c r="BJZ9" s="6"/>
      <c r="BKA9" s="6"/>
      <c r="BKH9" s="6"/>
      <c r="BKI9" s="6"/>
      <c r="BKP9" s="6"/>
      <c r="BKQ9" s="6"/>
      <c r="BKX9" s="6"/>
      <c r="BKY9" s="6"/>
      <c r="BLF9" s="6"/>
      <c r="BLG9" s="6"/>
      <c r="BLN9" s="6"/>
      <c r="BLO9" s="6"/>
      <c r="BLV9" s="6"/>
      <c r="BLW9" s="6"/>
      <c r="BMD9" s="6"/>
      <c r="BME9" s="6"/>
      <c r="BML9" s="6"/>
      <c r="BMM9" s="6"/>
      <c r="BMT9" s="6"/>
      <c r="BMU9" s="6"/>
      <c r="BNB9" s="6"/>
      <c r="BNC9" s="6"/>
      <c r="BNJ9" s="6"/>
      <c r="BNK9" s="6"/>
      <c r="BNR9" s="6"/>
      <c r="BNS9" s="6"/>
      <c r="BNZ9" s="6"/>
      <c r="BOA9" s="6"/>
      <c r="BOH9" s="6"/>
      <c r="BOI9" s="6"/>
      <c r="BOP9" s="6"/>
      <c r="BOQ9" s="6"/>
      <c r="BOX9" s="6"/>
      <c r="BOY9" s="6"/>
      <c r="BPF9" s="6"/>
      <c r="BPG9" s="6"/>
      <c r="BPN9" s="6"/>
      <c r="BPO9" s="6"/>
      <c r="BPV9" s="6"/>
      <c r="BPW9" s="6"/>
      <c r="BQD9" s="6"/>
      <c r="BQE9" s="6"/>
      <c r="BQL9" s="6"/>
      <c r="BQM9" s="6"/>
      <c r="BQT9" s="6"/>
      <c r="BQU9" s="6"/>
      <c r="BRB9" s="6"/>
      <c r="BRC9" s="6"/>
      <c r="BRJ9" s="6"/>
      <c r="BRK9" s="6"/>
      <c r="BRR9" s="6"/>
      <c r="BRS9" s="6"/>
      <c r="BRZ9" s="6"/>
      <c r="BSA9" s="6"/>
      <c r="BSH9" s="6"/>
      <c r="BSI9" s="6"/>
      <c r="BSP9" s="6"/>
      <c r="BSQ9" s="6"/>
      <c r="BSX9" s="6"/>
      <c r="BSY9" s="6"/>
      <c r="BTF9" s="6"/>
      <c r="BTG9" s="6"/>
      <c r="BTN9" s="6"/>
      <c r="BTO9" s="6"/>
      <c r="BTV9" s="6"/>
      <c r="BTW9" s="6"/>
      <c r="BUD9" s="6"/>
      <c r="BUE9" s="6"/>
      <c r="BUL9" s="6"/>
      <c r="BUM9" s="6"/>
      <c r="BUT9" s="6"/>
      <c r="BUU9" s="6"/>
      <c r="BVB9" s="6"/>
      <c r="BVC9" s="6"/>
      <c r="BVJ9" s="6"/>
      <c r="BVK9" s="6"/>
      <c r="BVR9" s="6"/>
      <c r="BVS9" s="6"/>
      <c r="BVZ9" s="6"/>
      <c r="BWA9" s="6"/>
      <c r="BWH9" s="6"/>
      <c r="BWI9" s="6"/>
      <c r="BWP9" s="6"/>
      <c r="BWQ9" s="6"/>
      <c r="BWX9" s="6"/>
      <c r="BWY9" s="6"/>
      <c r="BXF9" s="6"/>
      <c r="BXG9" s="6"/>
      <c r="BXN9" s="6"/>
      <c r="BXO9" s="6"/>
      <c r="BXV9" s="6"/>
      <c r="BXW9" s="6"/>
      <c r="BYD9" s="6"/>
      <c r="BYE9" s="6"/>
      <c r="BYL9" s="6"/>
      <c r="BYM9" s="6"/>
      <c r="BYT9" s="6"/>
      <c r="BYU9" s="6"/>
      <c r="BZB9" s="6"/>
      <c r="BZC9" s="6"/>
      <c r="BZJ9" s="6"/>
      <c r="BZK9" s="6"/>
      <c r="BZR9" s="6"/>
      <c r="BZS9" s="6"/>
      <c r="BZZ9" s="6"/>
      <c r="CAA9" s="6"/>
      <c r="CAH9" s="6"/>
      <c r="CAI9" s="6"/>
      <c r="CAP9" s="6"/>
      <c r="CAQ9" s="6"/>
      <c r="CAX9" s="6"/>
      <c r="CAY9" s="6"/>
      <c r="CBF9" s="6"/>
      <c r="CBG9" s="6"/>
      <c r="CBN9" s="6"/>
      <c r="CBO9" s="6"/>
      <c r="CBV9" s="6"/>
      <c r="CBW9" s="6"/>
      <c r="CCD9" s="6"/>
      <c r="CCE9" s="6"/>
      <c r="CCL9" s="6"/>
      <c r="CCM9" s="6"/>
      <c r="CCT9" s="6"/>
      <c r="CCU9" s="6"/>
      <c r="CDB9" s="6"/>
      <c r="CDC9" s="6"/>
      <c r="CDJ9" s="6"/>
      <c r="CDK9" s="6"/>
      <c r="CDR9" s="6"/>
      <c r="CDS9" s="6"/>
      <c r="CDZ9" s="6"/>
      <c r="CEA9" s="6"/>
      <c r="CEH9" s="6"/>
      <c r="CEI9" s="6"/>
      <c r="CEP9" s="6"/>
      <c r="CEQ9" s="6"/>
      <c r="CEX9" s="6"/>
      <c r="CEY9" s="6"/>
      <c r="CFF9" s="6"/>
      <c r="CFG9" s="6"/>
      <c r="CFN9" s="6"/>
      <c r="CFO9" s="6"/>
      <c r="CFV9" s="6"/>
      <c r="CFW9" s="6"/>
      <c r="CGD9" s="6"/>
      <c r="CGE9" s="6"/>
      <c r="CGL9" s="6"/>
      <c r="CGM9" s="6"/>
      <c r="CGT9" s="6"/>
      <c r="CGU9" s="6"/>
      <c r="CHB9" s="6"/>
      <c r="CHC9" s="6"/>
      <c r="CHJ9" s="6"/>
      <c r="CHK9" s="6"/>
      <c r="CHR9" s="6"/>
      <c r="CHS9" s="6"/>
      <c r="CHZ9" s="6"/>
      <c r="CIA9" s="6"/>
      <c r="CIH9" s="6"/>
      <c r="CII9" s="6"/>
      <c r="CIP9" s="6"/>
      <c r="CIQ9" s="6"/>
      <c r="CIX9" s="6"/>
      <c r="CIY9" s="6"/>
      <c r="CJF9" s="6"/>
      <c r="CJG9" s="6"/>
      <c r="CJN9" s="6"/>
      <c r="CJO9" s="6"/>
      <c r="CJV9" s="6"/>
      <c r="CJW9" s="6"/>
      <c r="CKD9" s="6"/>
      <c r="CKE9" s="6"/>
      <c r="CKL9" s="6"/>
      <c r="CKM9" s="6"/>
      <c r="CKT9" s="6"/>
      <c r="CKU9" s="6"/>
      <c r="CLB9" s="6"/>
      <c r="CLC9" s="6"/>
      <c r="CLJ9" s="6"/>
      <c r="CLK9" s="6"/>
      <c r="CLR9" s="6"/>
      <c r="CLS9" s="6"/>
      <c r="CLZ9" s="6"/>
      <c r="CMA9" s="6"/>
      <c r="CMH9" s="6"/>
      <c r="CMI9" s="6"/>
      <c r="CMP9" s="6"/>
      <c r="CMQ9" s="6"/>
      <c r="CMX9" s="6"/>
      <c r="CMY9" s="6"/>
      <c r="CNF9" s="6"/>
      <c r="CNG9" s="6"/>
      <c r="CNN9" s="6"/>
      <c r="CNO9" s="6"/>
      <c r="CNV9" s="6"/>
      <c r="CNW9" s="6"/>
      <c r="COD9" s="6"/>
      <c r="COE9" s="6"/>
      <c r="COL9" s="6"/>
      <c r="COM9" s="6"/>
      <c r="COT9" s="6"/>
      <c r="COU9" s="6"/>
      <c r="CPB9" s="6"/>
      <c r="CPC9" s="6"/>
      <c r="CPJ9" s="6"/>
      <c r="CPK9" s="6"/>
      <c r="CPR9" s="6"/>
      <c r="CPS9" s="6"/>
      <c r="CPZ9" s="6"/>
      <c r="CQA9" s="6"/>
      <c r="CQH9" s="6"/>
      <c r="CQI9" s="6"/>
      <c r="CQP9" s="6"/>
      <c r="CQQ9" s="6"/>
      <c r="CQX9" s="6"/>
      <c r="CQY9" s="6"/>
      <c r="CRF9" s="6"/>
      <c r="CRG9" s="6"/>
      <c r="CRN9" s="6"/>
      <c r="CRO9" s="6"/>
      <c r="CRV9" s="6"/>
      <c r="CRW9" s="6"/>
      <c r="CSD9" s="6"/>
      <c r="CSE9" s="6"/>
      <c r="CSL9" s="6"/>
      <c r="CSM9" s="6"/>
      <c r="CST9" s="6"/>
      <c r="CSU9" s="6"/>
      <c r="CTB9" s="6"/>
      <c r="CTC9" s="6"/>
      <c r="CTJ9" s="6"/>
      <c r="CTK9" s="6"/>
      <c r="CTR9" s="6"/>
      <c r="CTS9" s="6"/>
      <c r="CTZ9" s="6"/>
      <c r="CUA9" s="6"/>
      <c r="CUH9" s="6"/>
      <c r="CUI9" s="6"/>
      <c r="CUP9" s="6"/>
      <c r="CUQ9" s="6"/>
      <c r="CUX9" s="6"/>
      <c r="CUY9" s="6"/>
      <c r="CVF9" s="6"/>
      <c r="CVG9" s="6"/>
      <c r="CVN9" s="6"/>
      <c r="CVO9" s="6"/>
      <c r="CVV9" s="6"/>
      <c r="CVW9" s="6"/>
      <c r="CWD9" s="6"/>
      <c r="CWE9" s="6"/>
      <c r="CWL9" s="6"/>
      <c r="CWM9" s="6"/>
      <c r="CWT9" s="6"/>
      <c r="CWU9" s="6"/>
      <c r="CXB9" s="6"/>
      <c r="CXC9" s="6"/>
      <c r="CXJ9" s="6"/>
      <c r="CXK9" s="6"/>
      <c r="CXR9" s="6"/>
      <c r="CXS9" s="6"/>
      <c r="CXZ9" s="6"/>
      <c r="CYA9" s="6"/>
      <c r="CYH9" s="6"/>
      <c r="CYI9" s="6"/>
      <c r="CYP9" s="6"/>
      <c r="CYQ9" s="6"/>
      <c r="CYX9" s="6"/>
      <c r="CYY9" s="6"/>
      <c r="CZF9" s="6"/>
      <c r="CZG9" s="6"/>
      <c r="CZN9" s="6"/>
      <c r="CZO9" s="6"/>
      <c r="CZV9" s="6"/>
      <c r="CZW9" s="6"/>
      <c r="DAD9" s="6"/>
      <c r="DAE9" s="6"/>
      <c r="DAL9" s="6"/>
      <c r="DAM9" s="6"/>
      <c r="DAT9" s="6"/>
      <c r="DAU9" s="6"/>
      <c r="DBB9" s="6"/>
      <c r="DBC9" s="6"/>
      <c r="DBJ9" s="6"/>
      <c r="DBK9" s="6"/>
      <c r="DBR9" s="6"/>
      <c r="DBS9" s="6"/>
      <c r="DBZ9" s="6"/>
      <c r="DCA9" s="6"/>
      <c r="DCH9" s="6"/>
      <c r="DCI9" s="6"/>
      <c r="DCP9" s="6"/>
      <c r="DCQ9" s="6"/>
      <c r="DCX9" s="6"/>
      <c r="DCY9" s="6"/>
      <c r="DDF9" s="6"/>
      <c r="DDG9" s="6"/>
      <c r="DDN9" s="6"/>
      <c r="DDO9" s="6"/>
      <c r="DDV9" s="6"/>
      <c r="DDW9" s="6"/>
      <c r="DED9" s="6"/>
      <c r="DEE9" s="6"/>
      <c r="DEL9" s="6"/>
      <c r="DEM9" s="6"/>
      <c r="DET9" s="6"/>
      <c r="DEU9" s="6"/>
      <c r="DFB9" s="6"/>
      <c r="DFC9" s="6"/>
      <c r="DFJ9" s="6"/>
      <c r="DFK9" s="6"/>
      <c r="DFR9" s="6"/>
      <c r="DFS9" s="6"/>
      <c r="DFZ9" s="6"/>
      <c r="DGA9" s="6"/>
      <c r="DGH9" s="6"/>
      <c r="DGI9" s="6"/>
      <c r="DGP9" s="6"/>
      <c r="DGQ9" s="6"/>
      <c r="DGX9" s="6"/>
      <c r="DGY9" s="6"/>
      <c r="DHF9" s="6"/>
      <c r="DHG9" s="6"/>
      <c r="DHN9" s="6"/>
      <c r="DHO9" s="6"/>
      <c r="DHV9" s="6"/>
      <c r="DHW9" s="6"/>
      <c r="DID9" s="6"/>
      <c r="DIE9" s="6"/>
      <c r="DIL9" s="6"/>
      <c r="DIM9" s="6"/>
      <c r="DIT9" s="6"/>
      <c r="DIU9" s="6"/>
      <c r="DJB9" s="6"/>
      <c r="DJC9" s="6"/>
      <c r="DJJ9" s="6"/>
      <c r="DJK9" s="6"/>
      <c r="DJR9" s="6"/>
      <c r="DJS9" s="6"/>
      <c r="DJZ9" s="6"/>
      <c r="DKA9" s="6"/>
      <c r="DKH9" s="6"/>
      <c r="DKI9" s="6"/>
      <c r="DKP9" s="6"/>
      <c r="DKQ9" s="6"/>
      <c r="DKX9" s="6"/>
      <c r="DKY9" s="6"/>
      <c r="DLF9" s="6"/>
      <c r="DLG9" s="6"/>
      <c r="DLN9" s="6"/>
      <c r="DLO9" s="6"/>
      <c r="DLV9" s="6"/>
      <c r="DLW9" s="6"/>
      <c r="DMD9" s="6"/>
      <c r="DME9" s="6"/>
      <c r="DML9" s="6"/>
      <c r="DMM9" s="6"/>
      <c r="DMT9" s="6"/>
      <c r="DMU9" s="6"/>
      <c r="DNB9" s="6"/>
      <c r="DNC9" s="6"/>
      <c r="DNJ9" s="6"/>
      <c r="DNK9" s="6"/>
      <c r="DNR9" s="6"/>
      <c r="DNS9" s="6"/>
      <c r="DNZ9" s="6"/>
      <c r="DOA9" s="6"/>
      <c r="DOH9" s="6"/>
      <c r="DOI9" s="6"/>
      <c r="DOP9" s="6"/>
      <c r="DOQ9" s="6"/>
      <c r="DOX9" s="6"/>
      <c r="DOY9" s="6"/>
      <c r="DPF9" s="6"/>
      <c r="DPG9" s="6"/>
      <c r="DPN9" s="6"/>
      <c r="DPO9" s="6"/>
      <c r="DPV9" s="6"/>
      <c r="DPW9" s="6"/>
      <c r="DQD9" s="6"/>
      <c r="DQE9" s="6"/>
      <c r="DQL9" s="6"/>
      <c r="DQM9" s="6"/>
      <c r="DQT9" s="6"/>
      <c r="DQU9" s="6"/>
      <c r="DRB9" s="6"/>
      <c r="DRC9" s="6"/>
      <c r="DRJ9" s="6"/>
      <c r="DRK9" s="6"/>
      <c r="DRR9" s="6"/>
      <c r="DRS9" s="6"/>
      <c r="DRZ9" s="6"/>
      <c r="DSA9" s="6"/>
      <c r="DSH9" s="6"/>
      <c r="DSI9" s="6"/>
      <c r="DSP9" s="6"/>
      <c r="DSQ9" s="6"/>
      <c r="DSX9" s="6"/>
      <c r="DSY9" s="6"/>
      <c r="DTF9" s="6"/>
      <c r="DTG9" s="6"/>
      <c r="DTN9" s="6"/>
      <c r="DTO9" s="6"/>
      <c r="DTV9" s="6"/>
      <c r="DTW9" s="6"/>
      <c r="DUD9" s="6"/>
      <c r="DUE9" s="6"/>
      <c r="DUL9" s="6"/>
      <c r="DUM9" s="6"/>
      <c r="DUT9" s="6"/>
      <c r="DUU9" s="6"/>
      <c r="DVB9" s="6"/>
      <c r="DVC9" s="6"/>
      <c r="DVJ9" s="6"/>
      <c r="DVK9" s="6"/>
      <c r="DVR9" s="6"/>
      <c r="DVS9" s="6"/>
      <c r="DVZ9" s="6"/>
      <c r="DWA9" s="6"/>
      <c r="DWH9" s="6"/>
      <c r="DWI9" s="6"/>
      <c r="DWP9" s="6"/>
      <c r="DWQ9" s="6"/>
      <c r="DWX9" s="6"/>
      <c r="DWY9" s="6"/>
      <c r="DXF9" s="6"/>
      <c r="DXG9" s="6"/>
      <c r="DXN9" s="6"/>
      <c r="DXO9" s="6"/>
      <c r="DXV9" s="6"/>
      <c r="DXW9" s="6"/>
      <c r="DYD9" s="6"/>
      <c r="DYE9" s="6"/>
      <c r="DYL9" s="6"/>
      <c r="DYM9" s="6"/>
      <c r="DYT9" s="6"/>
      <c r="DYU9" s="6"/>
      <c r="DZB9" s="6"/>
      <c r="DZC9" s="6"/>
      <c r="DZJ9" s="6"/>
      <c r="DZK9" s="6"/>
      <c r="DZR9" s="6"/>
      <c r="DZS9" s="6"/>
      <c r="DZZ9" s="6"/>
      <c r="EAA9" s="6"/>
      <c r="EAH9" s="6"/>
      <c r="EAI9" s="6"/>
      <c r="EAP9" s="6"/>
      <c r="EAQ9" s="6"/>
      <c r="EAX9" s="6"/>
      <c r="EAY9" s="6"/>
      <c r="EBF9" s="6"/>
      <c r="EBG9" s="6"/>
      <c r="EBN9" s="6"/>
      <c r="EBO9" s="6"/>
      <c r="EBV9" s="6"/>
      <c r="EBW9" s="6"/>
      <c r="ECD9" s="6"/>
      <c r="ECE9" s="6"/>
      <c r="ECL9" s="6"/>
      <c r="ECM9" s="6"/>
      <c r="ECT9" s="6"/>
      <c r="ECU9" s="6"/>
      <c r="EDB9" s="6"/>
      <c r="EDC9" s="6"/>
      <c r="EDJ9" s="6"/>
      <c r="EDK9" s="6"/>
      <c r="EDR9" s="6"/>
      <c r="EDS9" s="6"/>
      <c r="EDZ9" s="6"/>
      <c r="EEA9" s="6"/>
      <c r="EEH9" s="6"/>
      <c r="EEI9" s="6"/>
      <c r="EEP9" s="6"/>
      <c r="EEQ9" s="6"/>
      <c r="EEX9" s="6"/>
      <c r="EEY9" s="6"/>
      <c r="EFF9" s="6"/>
      <c r="EFG9" s="6"/>
      <c r="EFN9" s="6"/>
      <c r="EFO9" s="6"/>
      <c r="EFV9" s="6"/>
      <c r="EFW9" s="6"/>
      <c r="EGD9" s="6"/>
      <c r="EGE9" s="6"/>
      <c r="EGL9" s="6"/>
      <c r="EGM9" s="6"/>
      <c r="EGT9" s="6"/>
      <c r="EGU9" s="6"/>
      <c r="EHB9" s="6"/>
      <c r="EHC9" s="6"/>
      <c r="EHJ9" s="6"/>
      <c r="EHK9" s="6"/>
      <c r="EHR9" s="6"/>
      <c r="EHS9" s="6"/>
      <c r="EHZ9" s="6"/>
      <c r="EIA9" s="6"/>
      <c r="EIH9" s="6"/>
      <c r="EII9" s="6"/>
      <c r="EIP9" s="6"/>
      <c r="EIQ9" s="6"/>
      <c r="EIX9" s="6"/>
      <c r="EIY9" s="6"/>
      <c r="EJF9" s="6"/>
      <c r="EJG9" s="6"/>
      <c r="EJN9" s="6"/>
      <c r="EJO9" s="6"/>
      <c r="EJV9" s="6"/>
      <c r="EJW9" s="6"/>
      <c r="EKD9" s="6"/>
      <c r="EKE9" s="6"/>
      <c r="EKL9" s="6"/>
      <c r="EKM9" s="6"/>
      <c r="EKT9" s="6"/>
      <c r="EKU9" s="6"/>
      <c r="ELB9" s="6"/>
      <c r="ELC9" s="6"/>
      <c r="ELJ9" s="6"/>
      <c r="ELK9" s="6"/>
      <c r="ELR9" s="6"/>
      <c r="ELS9" s="6"/>
      <c r="ELZ9" s="6"/>
      <c r="EMA9" s="6"/>
      <c r="EMH9" s="6"/>
      <c r="EMI9" s="6"/>
      <c r="EMP9" s="6"/>
      <c r="EMQ9" s="6"/>
      <c r="EMX9" s="6"/>
      <c r="EMY9" s="6"/>
      <c r="ENF9" s="6"/>
      <c r="ENG9" s="6"/>
      <c r="ENN9" s="6"/>
      <c r="ENO9" s="6"/>
      <c r="ENV9" s="6"/>
      <c r="ENW9" s="6"/>
      <c r="EOD9" s="6"/>
      <c r="EOE9" s="6"/>
      <c r="EOL9" s="6"/>
      <c r="EOM9" s="6"/>
      <c r="EOT9" s="6"/>
      <c r="EOU9" s="6"/>
      <c r="EPB9" s="6"/>
      <c r="EPC9" s="6"/>
      <c r="EPJ9" s="6"/>
      <c r="EPK9" s="6"/>
      <c r="EPR9" s="6"/>
      <c r="EPS9" s="6"/>
      <c r="EPZ9" s="6"/>
      <c r="EQA9" s="6"/>
      <c r="EQH9" s="6"/>
      <c r="EQI9" s="6"/>
      <c r="EQP9" s="6"/>
      <c r="EQQ9" s="6"/>
      <c r="EQX9" s="6"/>
      <c r="EQY9" s="6"/>
      <c r="ERF9" s="6"/>
      <c r="ERG9" s="6"/>
      <c r="ERN9" s="6"/>
      <c r="ERO9" s="6"/>
      <c r="ERV9" s="6"/>
      <c r="ERW9" s="6"/>
      <c r="ESD9" s="6"/>
      <c r="ESE9" s="6"/>
      <c r="ESL9" s="6"/>
      <c r="ESM9" s="6"/>
      <c r="EST9" s="6"/>
      <c r="ESU9" s="6"/>
      <c r="ETB9" s="6"/>
      <c r="ETC9" s="6"/>
      <c r="ETJ9" s="6"/>
      <c r="ETK9" s="6"/>
      <c r="ETR9" s="6"/>
      <c r="ETS9" s="6"/>
      <c r="ETZ9" s="6"/>
      <c r="EUA9" s="6"/>
      <c r="EUH9" s="6"/>
      <c r="EUI9" s="6"/>
      <c r="EUP9" s="6"/>
      <c r="EUQ9" s="6"/>
      <c r="EUX9" s="6"/>
      <c r="EUY9" s="6"/>
      <c r="EVF9" s="6"/>
      <c r="EVG9" s="6"/>
      <c r="EVN9" s="6"/>
      <c r="EVO9" s="6"/>
      <c r="EVV9" s="6"/>
      <c r="EVW9" s="6"/>
      <c r="EWD9" s="6"/>
      <c r="EWE9" s="6"/>
      <c r="EWL9" s="6"/>
      <c r="EWM9" s="6"/>
      <c r="EWT9" s="6"/>
      <c r="EWU9" s="6"/>
      <c r="EXB9" s="6"/>
      <c r="EXC9" s="6"/>
      <c r="EXJ9" s="6"/>
      <c r="EXK9" s="6"/>
      <c r="EXR9" s="6"/>
      <c r="EXS9" s="6"/>
      <c r="EXZ9" s="6"/>
      <c r="EYA9" s="6"/>
      <c r="EYH9" s="6"/>
      <c r="EYI9" s="6"/>
      <c r="EYP9" s="6"/>
      <c r="EYQ9" s="6"/>
      <c r="EYX9" s="6"/>
      <c r="EYY9" s="6"/>
      <c r="EZF9" s="6"/>
      <c r="EZG9" s="6"/>
      <c r="EZN9" s="6"/>
      <c r="EZO9" s="6"/>
      <c r="EZV9" s="6"/>
      <c r="EZW9" s="6"/>
      <c r="FAD9" s="6"/>
      <c r="FAE9" s="6"/>
      <c r="FAL9" s="6"/>
      <c r="FAM9" s="6"/>
      <c r="FAT9" s="6"/>
      <c r="FAU9" s="6"/>
      <c r="FBB9" s="6"/>
      <c r="FBC9" s="6"/>
      <c r="FBJ9" s="6"/>
      <c r="FBK9" s="6"/>
      <c r="FBR9" s="6"/>
      <c r="FBS9" s="6"/>
      <c r="FBZ9" s="6"/>
      <c r="FCA9" s="6"/>
      <c r="FCH9" s="6"/>
      <c r="FCI9" s="6"/>
      <c r="FCP9" s="6"/>
      <c r="FCQ9" s="6"/>
      <c r="FCX9" s="6"/>
      <c r="FCY9" s="6"/>
      <c r="FDF9" s="6"/>
      <c r="FDG9" s="6"/>
      <c r="FDN9" s="6"/>
      <c r="FDO9" s="6"/>
      <c r="FDV9" s="6"/>
      <c r="FDW9" s="6"/>
      <c r="FED9" s="6"/>
      <c r="FEE9" s="6"/>
      <c r="FEL9" s="6"/>
      <c r="FEM9" s="6"/>
      <c r="FET9" s="6"/>
      <c r="FEU9" s="6"/>
      <c r="FFB9" s="6"/>
      <c r="FFC9" s="6"/>
      <c r="FFJ9" s="6"/>
      <c r="FFK9" s="6"/>
      <c r="FFR9" s="6"/>
      <c r="FFS9" s="6"/>
      <c r="FFZ9" s="6"/>
      <c r="FGA9" s="6"/>
      <c r="FGH9" s="6"/>
      <c r="FGI9" s="6"/>
      <c r="FGP9" s="6"/>
      <c r="FGQ9" s="6"/>
      <c r="FGX9" s="6"/>
      <c r="FGY9" s="6"/>
      <c r="FHF9" s="6"/>
      <c r="FHG9" s="6"/>
      <c r="FHN9" s="6"/>
      <c r="FHO9" s="6"/>
      <c r="FHV9" s="6"/>
      <c r="FHW9" s="6"/>
      <c r="FID9" s="6"/>
      <c r="FIE9" s="6"/>
      <c r="FIL9" s="6"/>
      <c r="FIM9" s="6"/>
      <c r="FIT9" s="6"/>
      <c r="FIU9" s="6"/>
      <c r="FJB9" s="6"/>
      <c r="FJC9" s="6"/>
      <c r="FJJ9" s="6"/>
      <c r="FJK9" s="6"/>
      <c r="FJR9" s="6"/>
      <c r="FJS9" s="6"/>
      <c r="FJZ9" s="6"/>
      <c r="FKA9" s="6"/>
      <c r="FKH9" s="6"/>
      <c r="FKI9" s="6"/>
      <c r="FKP9" s="6"/>
      <c r="FKQ9" s="6"/>
      <c r="FKX9" s="6"/>
      <c r="FKY9" s="6"/>
      <c r="FLF9" s="6"/>
      <c r="FLG9" s="6"/>
      <c r="FLN9" s="6"/>
      <c r="FLO9" s="6"/>
      <c r="FLV9" s="6"/>
      <c r="FLW9" s="6"/>
      <c r="FMD9" s="6"/>
      <c r="FME9" s="6"/>
      <c r="FML9" s="6"/>
      <c r="FMM9" s="6"/>
      <c r="FMT9" s="6"/>
      <c r="FMU9" s="6"/>
      <c r="FNB9" s="6"/>
      <c r="FNC9" s="6"/>
      <c r="FNJ9" s="6"/>
      <c r="FNK9" s="6"/>
      <c r="FNR9" s="6"/>
      <c r="FNS9" s="6"/>
      <c r="FNZ9" s="6"/>
      <c r="FOA9" s="6"/>
      <c r="FOH9" s="6"/>
      <c r="FOI9" s="6"/>
      <c r="FOP9" s="6"/>
      <c r="FOQ9" s="6"/>
      <c r="FOX9" s="6"/>
      <c r="FOY9" s="6"/>
      <c r="FPF9" s="6"/>
      <c r="FPG9" s="6"/>
      <c r="FPN9" s="6"/>
      <c r="FPO9" s="6"/>
      <c r="FPV9" s="6"/>
      <c r="FPW9" s="6"/>
      <c r="FQD9" s="6"/>
      <c r="FQE9" s="6"/>
      <c r="FQL9" s="6"/>
      <c r="FQM9" s="6"/>
      <c r="FQT9" s="6"/>
      <c r="FQU9" s="6"/>
      <c r="FRB9" s="6"/>
      <c r="FRC9" s="6"/>
      <c r="FRJ9" s="6"/>
      <c r="FRK9" s="6"/>
      <c r="FRR9" s="6"/>
      <c r="FRS9" s="6"/>
      <c r="FRZ9" s="6"/>
      <c r="FSA9" s="6"/>
      <c r="FSH9" s="6"/>
      <c r="FSI9" s="6"/>
      <c r="FSP9" s="6"/>
      <c r="FSQ9" s="6"/>
      <c r="FSX9" s="6"/>
      <c r="FSY9" s="6"/>
      <c r="FTF9" s="6"/>
      <c r="FTG9" s="6"/>
      <c r="FTN9" s="6"/>
      <c r="FTO9" s="6"/>
      <c r="FTV9" s="6"/>
      <c r="FTW9" s="6"/>
      <c r="FUD9" s="6"/>
      <c r="FUE9" s="6"/>
      <c r="FUL9" s="6"/>
      <c r="FUM9" s="6"/>
      <c r="FUT9" s="6"/>
      <c r="FUU9" s="6"/>
      <c r="FVB9" s="6"/>
      <c r="FVC9" s="6"/>
      <c r="FVJ9" s="6"/>
      <c r="FVK9" s="6"/>
      <c r="FVR9" s="6"/>
      <c r="FVS9" s="6"/>
      <c r="FVZ9" s="6"/>
      <c r="FWA9" s="6"/>
      <c r="FWH9" s="6"/>
      <c r="FWI9" s="6"/>
      <c r="FWP9" s="6"/>
      <c r="FWQ9" s="6"/>
      <c r="FWX9" s="6"/>
      <c r="FWY9" s="6"/>
      <c r="FXF9" s="6"/>
      <c r="FXG9" s="6"/>
      <c r="FXN9" s="6"/>
      <c r="FXO9" s="6"/>
      <c r="FXV9" s="6"/>
      <c r="FXW9" s="6"/>
      <c r="FYD9" s="6"/>
      <c r="FYE9" s="6"/>
      <c r="FYL9" s="6"/>
      <c r="FYM9" s="6"/>
      <c r="FYT9" s="6"/>
      <c r="FYU9" s="6"/>
      <c r="FZB9" s="6"/>
      <c r="FZC9" s="6"/>
      <c r="FZJ9" s="6"/>
      <c r="FZK9" s="6"/>
      <c r="FZR9" s="6"/>
      <c r="FZS9" s="6"/>
      <c r="FZZ9" s="6"/>
      <c r="GAA9" s="6"/>
      <c r="GAH9" s="6"/>
      <c r="GAI9" s="6"/>
      <c r="GAP9" s="6"/>
      <c r="GAQ9" s="6"/>
      <c r="GAX9" s="6"/>
      <c r="GAY9" s="6"/>
      <c r="GBF9" s="6"/>
      <c r="GBG9" s="6"/>
      <c r="GBN9" s="6"/>
      <c r="GBO9" s="6"/>
      <c r="GBV9" s="6"/>
      <c r="GBW9" s="6"/>
      <c r="GCD9" s="6"/>
      <c r="GCE9" s="6"/>
      <c r="GCL9" s="6"/>
      <c r="GCM9" s="6"/>
      <c r="GCT9" s="6"/>
      <c r="GCU9" s="6"/>
      <c r="GDB9" s="6"/>
      <c r="GDC9" s="6"/>
      <c r="GDJ9" s="6"/>
      <c r="GDK9" s="6"/>
      <c r="GDR9" s="6"/>
      <c r="GDS9" s="6"/>
      <c r="GDZ9" s="6"/>
      <c r="GEA9" s="6"/>
      <c r="GEH9" s="6"/>
      <c r="GEI9" s="6"/>
      <c r="GEP9" s="6"/>
      <c r="GEQ9" s="6"/>
      <c r="GEX9" s="6"/>
      <c r="GEY9" s="6"/>
      <c r="GFF9" s="6"/>
      <c r="GFG9" s="6"/>
      <c r="GFN9" s="6"/>
      <c r="GFO9" s="6"/>
      <c r="GFV9" s="6"/>
      <c r="GFW9" s="6"/>
      <c r="GGD9" s="6"/>
      <c r="GGE9" s="6"/>
      <c r="GGL9" s="6"/>
      <c r="GGM9" s="6"/>
      <c r="GGT9" s="6"/>
      <c r="GGU9" s="6"/>
      <c r="GHB9" s="6"/>
      <c r="GHC9" s="6"/>
      <c r="GHJ9" s="6"/>
      <c r="GHK9" s="6"/>
      <c r="GHR9" s="6"/>
      <c r="GHS9" s="6"/>
      <c r="GHZ9" s="6"/>
      <c r="GIA9" s="6"/>
      <c r="GIH9" s="6"/>
      <c r="GII9" s="6"/>
      <c r="GIP9" s="6"/>
      <c r="GIQ9" s="6"/>
      <c r="GIX9" s="6"/>
      <c r="GIY9" s="6"/>
      <c r="GJF9" s="6"/>
      <c r="GJG9" s="6"/>
      <c r="GJN9" s="6"/>
      <c r="GJO9" s="6"/>
      <c r="GJV9" s="6"/>
      <c r="GJW9" s="6"/>
      <c r="GKD9" s="6"/>
      <c r="GKE9" s="6"/>
      <c r="GKL9" s="6"/>
      <c r="GKM9" s="6"/>
      <c r="GKT9" s="6"/>
      <c r="GKU9" s="6"/>
      <c r="GLB9" s="6"/>
      <c r="GLC9" s="6"/>
      <c r="GLJ9" s="6"/>
      <c r="GLK9" s="6"/>
      <c r="GLR9" s="6"/>
      <c r="GLS9" s="6"/>
      <c r="GLZ9" s="6"/>
      <c r="GMA9" s="6"/>
      <c r="GMH9" s="6"/>
      <c r="GMI9" s="6"/>
      <c r="GMP9" s="6"/>
      <c r="GMQ9" s="6"/>
      <c r="GMX9" s="6"/>
      <c r="GMY9" s="6"/>
      <c r="GNF9" s="6"/>
      <c r="GNG9" s="6"/>
      <c r="GNN9" s="6"/>
      <c r="GNO9" s="6"/>
      <c r="GNV9" s="6"/>
      <c r="GNW9" s="6"/>
      <c r="GOD9" s="6"/>
      <c r="GOE9" s="6"/>
      <c r="GOL9" s="6"/>
      <c r="GOM9" s="6"/>
      <c r="GOT9" s="6"/>
      <c r="GOU9" s="6"/>
      <c r="GPB9" s="6"/>
      <c r="GPC9" s="6"/>
      <c r="GPJ9" s="6"/>
      <c r="GPK9" s="6"/>
      <c r="GPR9" s="6"/>
      <c r="GPS9" s="6"/>
      <c r="GPZ9" s="6"/>
      <c r="GQA9" s="6"/>
      <c r="GQH9" s="6"/>
      <c r="GQI9" s="6"/>
      <c r="GQP9" s="6"/>
      <c r="GQQ9" s="6"/>
      <c r="GQX9" s="6"/>
      <c r="GQY9" s="6"/>
      <c r="GRF9" s="6"/>
      <c r="GRG9" s="6"/>
      <c r="GRN9" s="6"/>
      <c r="GRO9" s="6"/>
      <c r="GRV9" s="6"/>
      <c r="GRW9" s="6"/>
      <c r="GSD9" s="6"/>
      <c r="GSE9" s="6"/>
      <c r="GSL9" s="6"/>
      <c r="GSM9" s="6"/>
      <c r="GST9" s="6"/>
      <c r="GSU9" s="6"/>
      <c r="GTB9" s="6"/>
      <c r="GTC9" s="6"/>
      <c r="GTJ9" s="6"/>
      <c r="GTK9" s="6"/>
      <c r="GTR9" s="6"/>
      <c r="GTS9" s="6"/>
      <c r="GTZ9" s="6"/>
      <c r="GUA9" s="6"/>
      <c r="GUH9" s="6"/>
      <c r="GUI9" s="6"/>
      <c r="GUP9" s="6"/>
      <c r="GUQ9" s="6"/>
      <c r="GUX9" s="6"/>
      <c r="GUY9" s="6"/>
      <c r="GVF9" s="6"/>
      <c r="GVG9" s="6"/>
      <c r="GVN9" s="6"/>
      <c r="GVO9" s="6"/>
      <c r="GVV9" s="6"/>
      <c r="GVW9" s="6"/>
      <c r="GWD9" s="6"/>
      <c r="GWE9" s="6"/>
      <c r="GWL9" s="6"/>
      <c r="GWM9" s="6"/>
      <c r="GWT9" s="6"/>
      <c r="GWU9" s="6"/>
      <c r="GXB9" s="6"/>
      <c r="GXC9" s="6"/>
      <c r="GXJ9" s="6"/>
      <c r="GXK9" s="6"/>
      <c r="GXR9" s="6"/>
      <c r="GXS9" s="6"/>
      <c r="GXZ9" s="6"/>
      <c r="GYA9" s="6"/>
      <c r="GYH9" s="6"/>
      <c r="GYI9" s="6"/>
      <c r="GYP9" s="6"/>
      <c r="GYQ9" s="6"/>
      <c r="GYX9" s="6"/>
      <c r="GYY9" s="6"/>
      <c r="GZF9" s="6"/>
      <c r="GZG9" s="6"/>
      <c r="GZN9" s="6"/>
      <c r="GZO9" s="6"/>
      <c r="GZV9" s="6"/>
      <c r="GZW9" s="6"/>
      <c r="HAD9" s="6"/>
      <c r="HAE9" s="6"/>
      <c r="HAL9" s="6"/>
      <c r="HAM9" s="6"/>
      <c r="HAT9" s="6"/>
      <c r="HAU9" s="6"/>
      <c r="HBB9" s="6"/>
      <c r="HBC9" s="6"/>
      <c r="HBJ9" s="6"/>
      <c r="HBK9" s="6"/>
      <c r="HBR9" s="6"/>
      <c r="HBS9" s="6"/>
      <c r="HBZ9" s="6"/>
      <c r="HCA9" s="6"/>
      <c r="HCH9" s="6"/>
      <c r="HCI9" s="6"/>
      <c r="HCP9" s="6"/>
      <c r="HCQ9" s="6"/>
      <c r="HCX9" s="6"/>
      <c r="HCY9" s="6"/>
      <c r="HDF9" s="6"/>
      <c r="HDG9" s="6"/>
      <c r="HDN9" s="6"/>
      <c r="HDO9" s="6"/>
      <c r="HDV9" s="6"/>
      <c r="HDW9" s="6"/>
      <c r="HED9" s="6"/>
      <c r="HEE9" s="6"/>
      <c r="HEL9" s="6"/>
      <c r="HEM9" s="6"/>
      <c r="HET9" s="6"/>
      <c r="HEU9" s="6"/>
      <c r="HFB9" s="6"/>
      <c r="HFC9" s="6"/>
      <c r="HFJ9" s="6"/>
      <c r="HFK9" s="6"/>
      <c r="HFR9" s="6"/>
      <c r="HFS9" s="6"/>
      <c r="HFZ9" s="6"/>
      <c r="HGA9" s="6"/>
      <c r="HGH9" s="6"/>
      <c r="HGI9" s="6"/>
      <c r="HGP9" s="6"/>
      <c r="HGQ9" s="6"/>
      <c r="HGX9" s="6"/>
      <c r="HGY9" s="6"/>
      <c r="HHF9" s="6"/>
      <c r="HHG9" s="6"/>
      <c r="HHN9" s="6"/>
      <c r="HHO9" s="6"/>
      <c r="HHV9" s="6"/>
      <c r="HHW9" s="6"/>
      <c r="HID9" s="6"/>
      <c r="HIE9" s="6"/>
      <c r="HIL9" s="6"/>
      <c r="HIM9" s="6"/>
      <c r="HIT9" s="6"/>
      <c r="HIU9" s="6"/>
      <c r="HJB9" s="6"/>
      <c r="HJC9" s="6"/>
      <c r="HJJ9" s="6"/>
      <c r="HJK9" s="6"/>
      <c r="HJR9" s="6"/>
      <c r="HJS9" s="6"/>
      <c r="HJZ9" s="6"/>
      <c r="HKA9" s="6"/>
      <c r="HKH9" s="6"/>
      <c r="HKI9" s="6"/>
      <c r="HKP9" s="6"/>
      <c r="HKQ9" s="6"/>
      <c r="HKX9" s="6"/>
      <c r="HKY9" s="6"/>
      <c r="HLF9" s="6"/>
      <c r="HLG9" s="6"/>
      <c r="HLN9" s="6"/>
      <c r="HLO9" s="6"/>
      <c r="HLV9" s="6"/>
      <c r="HLW9" s="6"/>
      <c r="HMD9" s="6"/>
      <c r="HME9" s="6"/>
      <c r="HML9" s="6"/>
      <c r="HMM9" s="6"/>
      <c r="HMT9" s="6"/>
      <c r="HMU9" s="6"/>
      <c r="HNB9" s="6"/>
      <c r="HNC9" s="6"/>
      <c r="HNJ9" s="6"/>
      <c r="HNK9" s="6"/>
      <c r="HNR9" s="6"/>
      <c r="HNS9" s="6"/>
      <c r="HNZ9" s="6"/>
      <c r="HOA9" s="6"/>
      <c r="HOH9" s="6"/>
      <c r="HOI9" s="6"/>
      <c r="HOP9" s="6"/>
      <c r="HOQ9" s="6"/>
      <c r="HOX9" s="6"/>
      <c r="HOY9" s="6"/>
      <c r="HPF9" s="6"/>
      <c r="HPG9" s="6"/>
      <c r="HPN9" s="6"/>
      <c r="HPO9" s="6"/>
      <c r="HPV9" s="6"/>
      <c r="HPW9" s="6"/>
      <c r="HQD9" s="6"/>
      <c r="HQE9" s="6"/>
      <c r="HQL9" s="6"/>
      <c r="HQM9" s="6"/>
      <c r="HQT9" s="6"/>
      <c r="HQU9" s="6"/>
      <c r="HRB9" s="6"/>
      <c r="HRC9" s="6"/>
      <c r="HRJ9" s="6"/>
      <c r="HRK9" s="6"/>
      <c r="HRR9" s="6"/>
      <c r="HRS9" s="6"/>
      <c r="HRZ9" s="6"/>
      <c r="HSA9" s="6"/>
      <c r="HSH9" s="6"/>
      <c r="HSI9" s="6"/>
      <c r="HSP9" s="6"/>
      <c r="HSQ9" s="6"/>
      <c r="HSX9" s="6"/>
      <c r="HSY9" s="6"/>
      <c r="HTF9" s="6"/>
      <c r="HTG9" s="6"/>
      <c r="HTN9" s="6"/>
      <c r="HTO9" s="6"/>
      <c r="HTV9" s="6"/>
      <c r="HTW9" s="6"/>
      <c r="HUD9" s="6"/>
      <c r="HUE9" s="6"/>
      <c r="HUL9" s="6"/>
      <c r="HUM9" s="6"/>
      <c r="HUT9" s="6"/>
      <c r="HUU9" s="6"/>
      <c r="HVB9" s="6"/>
      <c r="HVC9" s="6"/>
      <c r="HVJ9" s="6"/>
      <c r="HVK9" s="6"/>
      <c r="HVR9" s="6"/>
      <c r="HVS9" s="6"/>
      <c r="HVZ9" s="6"/>
      <c r="HWA9" s="6"/>
      <c r="HWH9" s="6"/>
      <c r="HWI9" s="6"/>
      <c r="HWP9" s="6"/>
      <c r="HWQ9" s="6"/>
      <c r="HWX9" s="6"/>
      <c r="HWY9" s="6"/>
      <c r="HXF9" s="6"/>
      <c r="HXG9" s="6"/>
      <c r="HXN9" s="6"/>
      <c r="HXO9" s="6"/>
      <c r="HXV9" s="6"/>
      <c r="HXW9" s="6"/>
      <c r="HYD9" s="6"/>
      <c r="HYE9" s="6"/>
      <c r="HYL9" s="6"/>
      <c r="HYM9" s="6"/>
      <c r="HYT9" s="6"/>
      <c r="HYU9" s="6"/>
      <c r="HZB9" s="6"/>
      <c r="HZC9" s="6"/>
      <c r="HZJ9" s="6"/>
      <c r="HZK9" s="6"/>
      <c r="HZR9" s="6"/>
      <c r="HZS9" s="6"/>
      <c r="HZZ9" s="6"/>
      <c r="IAA9" s="6"/>
      <c r="IAH9" s="6"/>
      <c r="IAI9" s="6"/>
      <c r="IAP9" s="6"/>
      <c r="IAQ9" s="6"/>
      <c r="IAX9" s="6"/>
      <c r="IAY9" s="6"/>
      <c r="IBF9" s="6"/>
      <c r="IBG9" s="6"/>
      <c r="IBN9" s="6"/>
      <c r="IBO9" s="6"/>
      <c r="IBV9" s="6"/>
      <c r="IBW9" s="6"/>
      <c r="ICD9" s="6"/>
      <c r="ICE9" s="6"/>
      <c r="ICL9" s="6"/>
      <c r="ICM9" s="6"/>
      <c r="ICT9" s="6"/>
      <c r="ICU9" s="6"/>
      <c r="IDB9" s="6"/>
      <c r="IDC9" s="6"/>
      <c r="IDJ9" s="6"/>
      <c r="IDK9" s="6"/>
      <c r="IDR9" s="6"/>
      <c r="IDS9" s="6"/>
      <c r="IDZ9" s="6"/>
      <c r="IEA9" s="6"/>
      <c r="IEH9" s="6"/>
      <c r="IEI9" s="6"/>
      <c r="IEP9" s="6"/>
      <c r="IEQ9" s="6"/>
      <c r="IEX9" s="6"/>
      <c r="IEY9" s="6"/>
      <c r="IFF9" s="6"/>
      <c r="IFG9" s="6"/>
      <c r="IFN9" s="6"/>
      <c r="IFO9" s="6"/>
      <c r="IFV9" s="6"/>
      <c r="IFW9" s="6"/>
      <c r="IGD9" s="6"/>
      <c r="IGE9" s="6"/>
      <c r="IGL9" s="6"/>
      <c r="IGM9" s="6"/>
      <c r="IGT9" s="6"/>
      <c r="IGU9" s="6"/>
      <c r="IHB9" s="6"/>
      <c r="IHC9" s="6"/>
      <c r="IHJ9" s="6"/>
      <c r="IHK9" s="6"/>
      <c r="IHR9" s="6"/>
      <c r="IHS9" s="6"/>
      <c r="IHZ9" s="6"/>
      <c r="IIA9" s="6"/>
      <c r="IIH9" s="6"/>
      <c r="III9" s="6"/>
      <c r="IIP9" s="6"/>
      <c r="IIQ9" s="6"/>
      <c r="IIX9" s="6"/>
      <c r="IIY9" s="6"/>
      <c r="IJF9" s="6"/>
      <c r="IJG9" s="6"/>
      <c r="IJN9" s="6"/>
      <c r="IJO9" s="6"/>
      <c r="IJV9" s="6"/>
      <c r="IJW9" s="6"/>
      <c r="IKD9" s="6"/>
      <c r="IKE9" s="6"/>
      <c r="IKL9" s="6"/>
      <c r="IKM9" s="6"/>
      <c r="IKT9" s="6"/>
      <c r="IKU9" s="6"/>
      <c r="ILB9" s="6"/>
      <c r="ILC9" s="6"/>
      <c r="ILJ9" s="6"/>
      <c r="ILK9" s="6"/>
      <c r="ILR9" s="6"/>
      <c r="ILS9" s="6"/>
      <c r="ILZ9" s="6"/>
      <c r="IMA9" s="6"/>
      <c r="IMH9" s="6"/>
      <c r="IMI9" s="6"/>
      <c r="IMP9" s="6"/>
      <c r="IMQ9" s="6"/>
      <c r="IMX9" s="6"/>
      <c r="IMY9" s="6"/>
      <c r="INF9" s="6"/>
      <c r="ING9" s="6"/>
      <c r="INN9" s="6"/>
      <c r="INO9" s="6"/>
      <c r="INV9" s="6"/>
      <c r="INW9" s="6"/>
      <c r="IOD9" s="6"/>
      <c r="IOE9" s="6"/>
      <c r="IOL9" s="6"/>
      <c r="IOM9" s="6"/>
      <c r="IOT9" s="6"/>
      <c r="IOU9" s="6"/>
      <c r="IPB9" s="6"/>
      <c r="IPC9" s="6"/>
      <c r="IPJ9" s="6"/>
      <c r="IPK9" s="6"/>
      <c r="IPR9" s="6"/>
      <c r="IPS9" s="6"/>
      <c r="IPZ9" s="6"/>
      <c r="IQA9" s="6"/>
      <c r="IQH9" s="6"/>
      <c r="IQI9" s="6"/>
      <c r="IQP9" s="6"/>
      <c r="IQQ9" s="6"/>
      <c r="IQX9" s="6"/>
      <c r="IQY9" s="6"/>
      <c r="IRF9" s="6"/>
      <c r="IRG9" s="6"/>
      <c r="IRN9" s="6"/>
      <c r="IRO9" s="6"/>
      <c r="IRV9" s="6"/>
      <c r="IRW9" s="6"/>
      <c r="ISD9" s="6"/>
      <c r="ISE9" s="6"/>
      <c r="ISL9" s="6"/>
      <c r="ISM9" s="6"/>
      <c r="IST9" s="6"/>
      <c r="ISU9" s="6"/>
      <c r="ITB9" s="6"/>
      <c r="ITC9" s="6"/>
      <c r="ITJ9" s="6"/>
      <c r="ITK9" s="6"/>
      <c r="ITR9" s="6"/>
      <c r="ITS9" s="6"/>
      <c r="ITZ9" s="6"/>
      <c r="IUA9" s="6"/>
      <c r="IUH9" s="6"/>
      <c r="IUI9" s="6"/>
      <c r="IUP9" s="6"/>
      <c r="IUQ9" s="6"/>
      <c r="IUX9" s="6"/>
      <c r="IUY9" s="6"/>
      <c r="IVF9" s="6"/>
      <c r="IVG9" s="6"/>
      <c r="IVN9" s="6"/>
      <c r="IVO9" s="6"/>
      <c r="IVV9" s="6"/>
      <c r="IVW9" s="6"/>
      <c r="IWD9" s="6"/>
      <c r="IWE9" s="6"/>
      <c r="IWL9" s="6"/>
      <c r="IWM9" s="6"/>
      <c r="IWT9" s="6"/>
      <c r="IWU9" s="6"/>
      <c r="IXB9" s="6"/>
      <c r="IXC9" s="6"/>
      <c r="IXJ9" s="6"/>
      <c r="IXK9" s="6"/>
      <c r="IXR9" s="6"/>
      <c r="IXS9" s="6"/>
      <c r="IXZ9" s="6"/>
      <c r="IYA9" s="6"/>
      <c r="IYH9" s="6"/>
      <c r="IYI9" s="6"/>
      <c r="IYP9" s="6"/>
      <c r="IYQ9" s="6"/>
      <c r="IYX9" s="6"/>
      <c r="IYY9" s="6"/>
      <c r="IZF9" s="6"/>
      <c r="IZG9" s="6"/>
      <c r="IZN9" s="6"/>
      <c r="IZO9" s="6"/>
      <c r="IZV9" s="6"/>
      <c r="IZW9" s="6"/>
      <c r="JAD9" s="6"/>
      <c r="JAE9" s="6"/>
      <c r="JAL9" s="6"/>
      <c r="JAM9" s="6"/>
      <c r="JAT9" s="6"/>
      <c r="JAU9" s="6"/>
      <c r="JBB9" s="6"/>
      <c r="JBC9" s="6"/>
      <c r="JBJ9" s="6"/>
      <c r="JBK9" s="6"/>
      <c r="JBR9" s="6"/>
      <c r="JBS9" s="6"/>
      <c r="JBZ9" s="6"/>
      <c r="JCA9" s="6"/>
      <c r="JCH9" s="6"/>
      <c r="JCI9" s="6"/>
      <c r="JCP9" s="6"/>
      <c r="JCQ9" s="6"/>
      <c r="JCX9" s="6"/>
      <c r="JCY9" s="6"/>
      <c r="JDF9" s="6"/>
      <c r="JDG9" s="6"/>
      <c r="JDN9" s="6"/>
      <c r="JDO9" s="6"/>
      <c r="JDV9" s="6"/>
      <c r="JDW9" s="6"/>
      <c r="JED9" s="6"/>
      <c r="JEE9" s="6"/>
      <c r="JEL9" s="6"/>
      <c r="JEM9" s="6"/>
      <c r="JET9" s="6"/>
      <c r="JEU9" s="6"/>
      <c r="JFB9" s="6"/>
      <c r="JFC9" s="6"/>
      <c r="JFJ9" s="6"/>
      <c r="JFK9" s="6"/>
      <c r="JFR9" s="6"/>
      <c r="JFS9" s="6"/>
      <c r="JFZ9" s="6"/>
      <c r="JGA9" s="6"/>
      <c r="JGH9" s="6"/>
      <c r="JGI9" s="6"/>
      <c r="JGP9" s="6"/>
      <c r="JGQ9" s="6"/>
      <c r="JGX9" s="6"/>
      <c r="JGY9" s="6"/>
      <c r="JHF9" s="6"/>
      <c r="JHG9" s="6"/>
      <c r="JHN9" s="6"/>
      <c r="JHO9" s="6"/>
      <c r="JHV9" s="6"/>
      <c r="JHW9" s="6"/>
      <c r="JID9" s="6"/>
      <c r="JIE9" s="6"/>
      <c r="JIL9" s="6"/>
      <c r="JIM9" s="6"/>
      <c r="JIT9" s="6"/>
      <c r="JIU9" s="6"/>
      <c r="JJB9" s="6"/>
      <c r="JJC9" s="6"/>
      <c r="JJJ9" s="6"/>
      <c r="JJK9" s="6"/>
      <c r="JJR9" s="6"/>
      <c r="JJS9" s="6"/>
      <c r="JJZ9" s="6"/>
      <c r="JKA9" s="6"/>
      <c r="JKH9" s="6"/>
      <c r="JKI9" s="6"/>
      <c r="JKP9" s="6"/>
      <c r="JKQ9" s="6"/>
      <c r="JKX9" s="6"/>
      <c r="JKY9" s="6"/>
      <c r="JLF9" s="6"/>
      <c r="JLG9" s="6"/>
      <c r="JLN9" s="6"/>
      <c r="JLO9" s="6"/>
      <c r="JLV9" s="6"/>
      <c r="JLW9" s="6"/>
      <c r="JMD9" s="6"/>
      <c r="JME9" s="6"/>
      <c r="JML9" s="6"/>
      <c r="JMM9" s="6"/>
      <c r="JMT9" s="6"/>
      <c r="JMU9" s="6"/>
      <c r="JNB9" s="6"/>
      <c r="JNC9" s="6"/>
      <c r="JNJ9" s="6"/>
      <c r="JNK9" s="6"/>
      <c r="JNR9" s="6"/>
      <c r="JNS9" s="6"/>
      <c r="JNZ9" s="6"/>
      <c r="JOA9" s="6"/>
      <c r="JOH9" s="6"/>
      <c r="JOI9" s="6"/>
      <c r="JOP9" s="6"/>
      <c r="JOQ9" s="6"/>
      <c r="JOX9" s="6"/>
      <c r="JOY9" s="6"/>
      <c r="JPF9" s="6"/>
      <c r="JPG9" s="6"/>
      <c r="JPN9" s="6"/>
      <c r="JPO9" s="6"/>
      <c r="JPV9" s="6"/>
      <c r="JPW9" s="6"/>
      <c r="JQD9" s="6"/>
      <c r="JQE9" s="6"/>
      <c r="JQL9" s="6"/>
      <c r="JQM9" s="6"/>
      <c r="JQT9" s="6"/>
      <c r="JQU9" s="6"/>
      <c r="JRB9" s="6"/>
      <c r="JRC9" s="6"/>
      <c r="JRJ9" s="6"/>
      <c r="JRK9" s="6"/>
      <c r="JRR9" s="6"/>
      <c r="JRS9" s="6"/>
      <c r="JRZ9" s="6"/>
      <c r="JSA9" s="6"/>
      <c r="JSH9" s="6"/>
      <c r="JSI9" s="6"/>
      <c r="JSP9" s="6"/>
      <c r="JSQ9" s="6"/>
      <c r="JSX9" s="6"/>
      <c r="JSY9" s="6"/>
      <c r="JTF9" s="6"/>
      <c r="JTG9" s="6"/>
      <c r="JTN9" s="6"/>
      <c r="JTO9" s="6"/>
      <c r="JTV9" s="6"/>
      <c r="JTW9" s="6"/>
      <c r="JUD9" s="6"/>
      <c r="JUE9" s="6"/>
      <c r="JUL9" s="6"/>
      <c r="JUM9" s="6"/>
      <c r="JUT9" s="6"/>
      <c r="JUU9" s="6"/>
      <c r="JVB9" s="6"/>
      <c r="JVC9" s="6"/>
      <c r="JVJ9" s="6"/>
      <c r="JVK9" s="6"/>
      <c r="JVR9" s="6"/>
      <c r="JVS9" s="6"/>
      <c r="JVZ9" s="6"/>
      <c r="JWA9" s="6"/>
      <c r="JWH9" s="6"/>
      <c r="JWI9" s="6"/>
      <c r="JWP9" s="6"/>
      <c r="JWQ9" s="6"/>
      <c r="JWX9" s="6"/>
      <c r="JWY9" s="6"/>
      <c r="JXF9" s="6"/>
      <c r="JXG9" s="6"/>
      <c r="JXN9" s="6"/>
      <c r="JXO9" s="6"/>
      <c r="JXV9" s="6"/>
      <c r="JXW9" s="6"/>
      <c r="JYD9" s="6"/>
      <c r="JYE9" s="6"/>
      <c r="JYL9" s="6"/>
      <c r="JYM9" s="6"/>
      <c r="JYT9" s="6"/>
      <c r="JYU9" s="6"/>
      <c r="JZB9" s="6"/>
      <c r="JZC9" s="6"/>
      <c r="JZJ9" s="6"/>
      <c r="JZK9" s="6"/>
      <c r="JZR9" s="6"/>
      <c r="JZS9" s="6"/>
      <c r="JZZ9" s="6"/>
      <c r="KAA9" s="6"/>
      <c r="KAH9" s="6"/>
      <c r="KAI9" s="6"/>
      <c r="KAP9" s="6"/>
      <c r="KAQ9" s="6"/>
      <c r="KAX9" s="6"/>
      <c r="KAY9" s="6"/>
      <c r="KBF9" s="6"/>
      <c r="KBG9" s="6"/>
      <c r="KBN9" s="6"/>
      <c r="KBO9" s="6"/>
      <c r="KBV9" s="6"/>
      <c r="KBW9" s="6"/>
      <c r="KCD9" s="6"/>
      <c r="KCE9" s="6"/>
      <c r="KCL9" s="6"/>
      <c r="KCM9" s="6"/>
      <c r="KCT9" s="6"/>
      <c r="KCU9" s="6"/>
      <c r="KDB9" s="6"/>
      <c r="KDC9" s="6"/>
      <c r="KDJ9" s="6"/>
      <c r="KDK9" s="6"/>
      <c r="KDR9" s="6"/>
      <c r="KDS9" s="6"/>
      <c r="KDZ9" s="6"/>
      <c r="KEA9" s="6"/>
      <c r="KEH9" s="6"/>
      <c r="KEI9" s="6"/>
      <c r="KEP9" s="6"/>
      <c r="KEQ9" s="6"/>
      <c r="KEX9" s="6"/>
      <c r="KEY9" s="6"/>
      <c r="KFF9" s="6"/>
      <c r="KFG9" s="6"/>
      <c r="KFN9" s="6"/>
      <c r="KFO9" s="6"/>
      <c r="KFV9" s="6"/>
      <c r="KFW9" s="6"/>
      <c r="KGD9" s="6"/>
      <c r="KGE9" s="6"/>
      <c r="KGL9" s="6"/>
      <c r="KGM9" s="6"/>
      <c r="KGT9" s="6"/>
      <c r="KGU9" s="6"/>
      <c r="KHB9" s="6"/>
      <c r="KHC9" s="6"/>
      <c r="KHJ9" s="6"/>
      <c r="KHK9" s="6"/>
      <c r="KHR9" s="6"/>
      <c r="KHS9" s="6"/>
      <c r="KHZ9" s="6"/>
      <c r="KIA9" s="6"/>
      <c r="KIH9" s="6"/>
      <c r="KII9" s="6"/>
      <c r="KIP9" s="6"/>
      <c r="KIQ9" s="6"/>
      <c r="KIX9" s="6"/>
      <c r="KIY9" s="6"/>
      <c r="KJF9" s="6"/>
      <c r="KJG9" s="6"/>
      <c r="KJN9" s="6"/>
      <c r="KJO9" s="6"/>
      <c r="KJV9" s="6"/>
      <c r="KJW9" s="6"/>
      <c r="KKD9" s="6"/>
      <c r="KKE9" s="6"/>
      <c r="KKL9" s="6"/>
      <c r="KKM9" s="6"/>
      <c r="KKT9" s="6"/>
      <c r="KKU9" s="6"/>
      <c r="KLB9" s="6"/>
      <c r="KLC9" s="6"/>
      <c r="KLJ9" s="6"/>
      <c r="KLK9" s="6"/>
      <c r="KLR9" s="6"/>
      <c r="KLS9" s="6"/>
      <c r="KLZ9" s="6"/>
      <c r="KMA9" s="6"/>
      <c r="KMH9" s="6"/>
      <c r="KMI9" s="6"/>
      <c r="KMP9" s="6"/>
      <c r="KMQ9" s="6"/>
      <c r="KMX9" s="6"/>
      <c r="KMY9" s="6"/>
      <c r="KNF9" s="6"/>
      <c r="KNG9" s="6"/>
      <c r="KNN9" s="6"/>
      <c r="KNO9" s="6"/>
      <c r="KNV9" s="6"/>
      <c r="KNW9" s="6"/>
      <c r="KOD9" s="6"/>
      <c r="KOE9" s="6"/>
      <c r="KOL9" s="6"/>
      <c r="KOM9" s="6"/>
      <c r="KOT9" s="6"/>
      <c r="KOU9" s="6"/>
      <c r="KPB9" s="6"/>
      <c r="KPC9" s="6"/>
      <c r="KPJ9" s="6"/>
      <c r="KPK9" s="6"/>
      <c r="KPR9" s="6"/>
      <c r="KPS9" s="6"/>
      <c r="KPZ9" s="6"/>
      <c r="KQA9" s="6"/>
      <c r="KQH9" s="6"/>
      <c r="KQI9" s="6"/>
      <c r="KQP9" s="6"/>
      <c r="KQQ9" s="6"/>
      <c r="KQX9" s="6"/>
      <c r="KQY9" s="6"/>
      <c r="KRF9" s="6"/>
      <c r="KRG9" s="6"/>
      <c r="KRN9" s="6"/>
      <c r="KRO9" s="6"/>
      <c r="KRV9" s="6"/>
      <c r="KRW9" s="6"/>
      <c r="KSD9" s="6"/>
      <c r="KSE9" s="6"/>
      <c r="KSL9" s="6"/>
      <c r="KSM9" s="6"/>
      <c r="KST9" s="6"/>
      <c r="KSU9" s="6"/>
      <c r="KTB9" s="6"/>
      <c r="KTC9" s="6"/>
      <c r="KTJ9" s="6"/>
      <c r="KTK9" s="6"/>
      <c r="KTR9" s="6"/>
      <c r="KTS9" s="6"/>
      <c r="KTZ9" s="6"/>
      <c r="KUA9" s="6"/>
      <c r="KUH9" s="6"/>
      <c r="KUI9" s="6"/>
      <c r="KUP9" s="6"/>
      <c r="KUQ9" s="6"/>
      <c r="KUX9" s="6"/>
      <c r="KUY9" s="6"/>
      <c r="KVF9" s="6"/>
      <c r="KVG9" s="6"/>
      <c r="KVN9" s="6"/>
      <c r="KVO9" s="6"/>
      <c r="KVV9" s="6"/>
      <c r="KVW9" s="6"/>
      <c r="KWD9" s="6"/>
      <c r="KWE9" s="6"/>
      <c r="KWL9" s="6"/>
      <c r="KWM9" s="6"/>
      <c r="KWT9" s="6"/>
      <c r="KWU9" s="6"/>
      <c r="KXB9" s="6"/>
      <c r="KXC9" s="6"/>
      <c r="KXJ9" s="6"/>
      <c r="KXK9" s="6"/>
      <c r="KXR9" s="6"/>
      <c r="KXS9" s="6"/>
      <c r="KXZ9" s="6"/>
      <c r="KYA9" s="6"/>
      <c r="KYH9" s="6"/>
      <c r="KYI9" s="6"/>
      <c r="KYP9" s="6"/>
      <c r="KYQ9" s="6"/>
      <c r="KYX9" s="6"/>
      <c r="KYY9" s="6"/>
      <c r="KZF9" s="6"/>
      <c r="KZG9" s="6"/>
      <c r="KZN9" s="6"/>
      <c r="KZO9" s="6"/>
      <c r="KZV9" s="6"/>
      <c r="KZW9" s="6"/>
      <c r="LAD9" s="6"/>
      <c r="LAE9" s="6"/>
      <c r="LAL9" s="6"/>
      <c r="LAM9" s="6"/>
      <c r="LAT9" s="6"/>
      <c r="LAU9" s="6"/>
      <c r="LBB9" s="6"/>
      <c r="LBC9" s="6"/>
      <c r="LBJ9" s="6"/>
      <c r="LBK9" s="6"/>
      <c r="LBR9" s="6"/>
      <c r="LBS9" s="6"/>
      <c r="LBZ9" s="6"/>
      <c r="LCA9" s="6"/>
      <c r="LCH9" s="6"/>
      <c r="LCI9" s="6"/>
      <c r="LCP9" s="6"/>
      <c r="LCQ9" s="6"/>
      <c r="LCX9" s="6"/>
      <c r="LCY9" s="6"/>
      <c r="LDF9" s="6"/>
      <c r="LDG9" s="6"/>
      <c r="LDN9" s="6"/>
      <c r="LDO9" s="6"/>
      <c r="LDV9" s="6"/>
      <c r="LDW9" s="6"/>
      <c r="LED9" s="6"/>
      <c r="LEE9" s="6"/>
      <c r="LEL9" s="6"/>
      <c r="LEM9" s="6"/>
      <c r="LET9" s="6"/>
      <c r="LEU9" s="6"/>
      <c r="LFB9" s="6"/>
      <c r="LFC9" s="6"/>
      <c r="LFJ9" s="6"/>
      <c r="LFK9" s="6"/>
      <c r="LFR9" s="6"/>
      <c r="LFS9" s="6"/>
      <c r="LFZ9" s="6"/>
      <c r="LGA9" s="6"/>
      <c r="LGH9" s="6"/>
      <c r="LGI9" s="6"/>
      <c r="LGP9" s="6"/>
      <c r="LGQ9" s="6"/>
      <c r="LGX9" s="6"/>
      <c r="LGY9" s="6"/>
      <c r="LHF9" s="6"/>
      <c r="LHG9" s="6"/>
      <c r="LHN9" s="6"/>
      <c r="LHO9" s="6"/>
      <c r="LHV9" s="6"/>
      <c r="LHW9" s="6"/>
      <c r="LID9" s="6"/>
      <c r="LIE9" s="6"/>
      <c r="LIL9" s="6"/>
      <c r="LIM9" s="6"/>
      <c r="LIT9" s="6"/>
      <c r="LIU9" s="6"/>
      <c r="LJB9" s="6"/>
      <c r="LJC9" s="6"/>
      <c r="LJJ9" s="6"/>
      <c r="LJK9" s="6"/>
      <c r="LJR9" s="6"/>
      <c r="LJS9" s="6"/>
      <c r="LJZ9" s="6"/>
      <c r="LKA9" s="6"/>
      <c r="LKH9" s="6"/>
      <c r="LKI9" s="6"/>
      <c r="LKP9" s="6"/>
      <c r="LKQ9" s="6"/>
      <c r="LKX9" s="6"/>
      <c r="LKY9" s="6"/>
      <c r="LLF9" s="6"/>
      <c r="LLG9" s="6"/>
      <c r="LLN9" s="6"/>
      <c r="LLO9" s="6"/>
      <c r="LLV9" s="6"/>
      <c r="LLW9" s="6"/>
      <c r="LMD9" s="6"/>
      <c r="LME9" s="6"/>
      <c r="LML9" s="6"/>
      <c r="LMM9" s="6"/>
      <c r="LMT9" s="6"/>
      <c r="LMU9" s="6"/>
      <c r="LNB9" s="6"/>
      <c r="LNC9" s="6"/>
      <c r="LNJ9" s="6"/>
      <c r="LNK9" s="6"/>
      <c r="LNR9" s="6"/>
      <c r="LNS9" s="6"/>
      <c r="LNZ9" s="6"/>
      <c r="LOA9" s="6"/>
      <c r="LOH9" s="6"/>
      <c r="LOI9" s="6"/>
      <c r="LOP9" s="6"/>
      <c r="LOQ9" s="6"/>
      <c r="LOX9" s="6"/>
      <c r="LOY9" s="6"/>
      <c r="LPF9" s="6"/>
      <c r="LPG9" s="6"/>
      <c r="LPN9" s="6"/>
      <c r="LPO9" s="6"/>
      <c r="LPV9" s="6"/>
      <c r="LPW9" s="6"/>
      <c r="LQD9" s="6"/>
      <c r="LQE9" s="6"/>
      <c r="LQL9" s="6"/>
      <c r="LQM9" s="6"/>
      <c r="LQT9" s="6"/>
      <c r="LQU9" s="6"/>
      <c r="LRB9" s="6"/>
      <c r="LRC9" s="6"/>
      <c r="LRJ9" s="6"/>
      <c r="LRK9" s="6"/>
      <c r="LRR9" s="6"/>
      <c r="LRS9" s="6"/>
      <c r="LRZ9" s="6"/>
      <c r="LSA9" s="6"/>
      <c r="LSH9" s="6"/>
      <c r="LSI9" s="6"/>
      <c r="LSP9" s="6"/>
      <c r="LSQ9" s="6"/>
      <c r="LSX9" s="6"/>
      <c r="LSY9" s="6"/>
      <c r="LTF9" s="6"/>
      <c r="LTG9" s="6"/>
      <c r="LTN9" s="6"/>
      <c r="LTO9" s="6"/>
      <c r="LTV9" s="6"/>
      <c r="LTW9" s="6"/>
      <c r="LUD9" s="6"/>
      <c r="LUE9" s="6"/>
      <c r="LUL9" s="6"/>
      <c r="LUM9" s="6"/>
      <c r="LUT9" s="6"/>
      <c r="LUU9" s="6"/>
      <c r="LVB9" s="6"/>
      <c r="LVC9" s="6"/>
      <c r="LVJ9" s="6"/>
      <c r="LVK9" s="6"/>
      <c r="LVR9" s="6"/>
      <c r="LVS9" s="6"/>
      <c r="LVZ9" s="6"/>
      <c r="LWA9" s="6"/>
      <c r="LWH9" s="6"/>
      <c r="LWI9" s="6"/>
      <c r="LWP9" s="6"/>
      <c r="LWQ9" s="6"/>
      <c r="LWX9" s="6"/>
      <c r="LWY9" s="6"/>
      <c r="LXF9" s="6"/>
      <c r="LXG9" s="6"/>
      <c r="LXN9" s="6"/>
      <c r="LXO9" s="6"/>
      <c r="LXV9" s="6"/>
      <c r="LXW9" s="6"/>
      <c r="LYD9" s="6"/>
      <c r="LYE9" s="6"/>
      <c r="LYL9" s="6"/>
      <c r="LYM9" s="6"/>
      <c r="LYT9" s="6"/>
      <c r="LYU9" s="6"/>
      <c r="LZB9" s="6"/>
      <c r="LZC9" s="6"/>
      <c r="LZJ9" s="6"/>
      <c r="LZK9" s="6"/>
      <c r="LZR9" s="6"/>
      <c r="LZS9" s="6"/>
      <c r="LZZ9" s="6"/>
      <c r="MAA9" s="6"/>
      <c r="MAH9" s="6"/>
      <c r="MAI9" s="6"/>
      <c r="MAP9" s="6"/>
      <c r="MAQ9" s="6"/>
      <c r="MAX9" s="6"/>
      <c r="MAY9" s="6"/>
      <c r="MBF9" s="6"/>
      <c r="MBG9" s="6"/>
      <c r="MBN9" s="6"/>
      <c r="MBO9" s="6"/>
      <c r="MBV9" s="6"/>
      <c r="MBW9" s="6"/>
      <c r="MCD9" s="6"/>
      <c r="MCE9" s="6"/>
      <c r="MCL9" s="6"/>
      <c r="MCM9" s="6"/>
      <c r="MCT9" s="6"/>
      <c r="MCU9" s="6"/>
      <c r="MDB9" s="6"/>
      <c r="MDC9" s="6"/>
      <c r="MDJ9" s="6"/>
      <c r="MDK9" s="6"/>
      <c r="MDR9" s="6"/>
      <c r="MDS9" s="6"/>
      <c r="MDZ9" s="6"/>
      <c r="MEA9" s="6"/>
      <c r="MEH9" s="6"/>
      <c r="MEI9" s="6"/>
      <c r="MEP9" s="6"/>
      <c r="MEQ9" s="6"/>
      <c r="MEX9" s="6"/>
      <c r="MEY9" s="6"/>
      <c r="MFF9" s="6"/>
      <c r="MFG9" s="6"/>
      <c r="MFN9" s="6"/>
      <c r="MFO9" s="6"/>
      <c r="MFV9" s="6"/>
      <c r="MFW9" s="6"/>
      <c r="MGD9" s="6"/>
      <c r="MGE9" s="6"/>
      <c r="MGL9" s="6"/>
      <c r="MGM9" s="6"/>
      <c r="MGT9" s="6"/>
      <c r="MGU9" s="6"/>
      <c r="MHB9" s="6"/>
      <c r="MHC9" s="6"/>
      <c r="MHJ9" s="6"/>
      <c r="MHK9" s="6"/>
      <c r="MHR9" s="6"/>
      <c r="MHS9" s="6"/>
      <c r="MHZ9" s="6"/>
      <c r="MIA9" s="6"/>
      <c r="MIH9" s="6"/>
      <c r="MII9" s="6"/>
      <c r="MIP9" s="6"/>
      <c r="MIQ9" s="6"/>
      <c r="MIX9" s="6"/>
      <c r="MIY9" s="6"/>
      <c r="MJF9" s="6"/>
      <c r="MJG9" s="6"/>
      <c r="MJN9" s="6"/>
      <c r="MJO9" s="6"/>
      <c r="MJV9" s="6"/>
      <c r="MJW9" s="6"/>
      <c r="MKD9" s="6"/>
      <c r="MKE9" s="6"/>
      <c r="MKL9" s="6"/>
      <c r="MKM9" s="6"/>
      <c r="MKT9" s="6"/>
      <c r="MKU9" s="6"/>
      <c r="MLB9" s="6"/>
      <c r="MLC9" s="6"/>
      <c r="MLJ9" s="6"/>
      <c r="MLK9" s="6"/>
      <c r="MLR9" s="6"/>
      <c r="MLS9" s="6"/>
      <c r="MLZ9" s="6"/>
      <c r="MMA9" s="6"/>
      <c r="MMH9" s="6"/>
      <c r="MMI9" s="6"/>
      <c r="MMP9" s="6"/>
      <c r="MMQ9" s="6"/>
      <c r="MMX9" s="6"/>
      <c r="MMY9" s="6"/>
      <c r="MNF9" s="6"/>
      <c r="MNG9" s="6"/>
      <c r="MNN9" s="6"/>
      <c r="MNO9" s="6"/>
      <c r="MNV9" s="6"/>
      <c r="MNW9" s="6"/>
      <c r="MOD9" s="6"/>
      <c r="MOE9" s="6"/>
      <c r="MOL9" s="6"/>
      <c r="MOM9" s="6"/>
      <c r="MOT9" s="6"/>
      <c r="MOU9" s="6"/>
      <c r="MPB9" s="6"/>
      <c r="MPC9" s="6"/>
      <c r="MPJ9" s="6"/>
      <c r="MPK9" s="6"/>
      <c r="MPR9" s="6"/>
      <c r="MPS9" s="6"/>
      <c r="MPZ9" s="6"/>
      <c r="MQA9" s="6"/>
      <c r="MQH9" s="6"/>
      <c r="MQI9" s="6"/>
      <c r="MQP9" s="6"/>
      <c r="MQQ9" s="6"/>
      <c r="MQX9" s="6"/>
      <c r="MQY9" s="6"/>
      <c r="MRF9" s="6"/>
      <c r="MRG9" s="6"/>
      <c r="MRN9" s="6"/>
      <c r="MRO9" s="6"/>
      <c r="MRV9" s="6"/>
      <c r="MRW9" s="6"/>
      <c r="MSD9" s="6"/>
      <c r="MSE9" s="6"/>
      <c r="MSL9" s="6"/>
      <c r="MSM9" s="6"/>
      <c r="MST9" s="6"/>
      <c r="MSU9" s="6"/>
      <c r="MTB9" s="6"/>
      <c r="MTC9" s="6"/>
      <c r="MTJ9" s="6"/>
      <c r="MTK9" s="6"/>
      <c r="MTR9" s="6"/>
      <c r="MTS9" s="6"/>
      <c r="MTZ9" s="6"/>
      <c r="MUA9" s="6"/>
      <c r="MUH9" s="6"/>
      <c r="MUI9" s="6"/>
      <c r="MUP9" s="6"/>
      <c r="MUQ9" s="6"/>
      <c r="MUX9" s="6"/>
      <c r="MUY9" s="6"/>
      <c r="MVF9" s="6"/>
      <c r="MVG9" s="6"/>
      <c r="MVN9" s="6"/>
      <c r="MVO9" s="6"/>
      <c r="MVV9" s="6"/>
      <c r="MVW9" s="6"/>
      <c r="MWD9" s="6"/>
      <c r="MWE9" s="6"/>
      <c r="MWL9" s="6"/>
      <c r="MWM9" s="6"/>
      <c r="MWT9" s="6"/>
      <c r="MWU9" s="6"/>
      <c r="MXB9" s="6"/>
      <c r="MXC9" s="6"/>
      <c r="MXJ9" s="6"/>
      <c r="MXK9" s="6"/>
      <c r="MXR9" s="6"/>
      <c r="MXS9" s="6"/>
      <c r="MXZ9" s="6"/>
      <c r="MYA9" s="6"/>
      <c r="MYH9" s="6"/>
      <c r="MYI9" s="6"/>
      <c r="MYP9" s="6"/>
      <c r="MYQ9" s="6"/>
      <c r="MYX9" s="6"/>
      <c r="MYY9" s="6"/>
      <c r="MZF9" s="6"/>
      <c r="MZG9" s="6"/>
      <c r="MZN9" s="6"/>
      <c r="MZO9" s="6"/>
      <c r="MZV9" s="6"/>
      <c r="MZW9" s="6"/>
      <c r="NAD9" s="6"/>
      <c r="NAE9" s="6"/>
      <c r="NAL9" s="6"/>
      <c r="NAM9" s="6"/>
      <c r="NAT9" s="6"/>
      <c r="NAU9" s="6"/>
      <c r="NBB9" s="6"/>
      <c r="NBC9" s="6"/>
      <c r="NBJ9" s="6"/>
      <c r="NBK9" s="6"/>
      <c r="NBR9" s="6"/>
      <c r="NBS9" s="6"/>
      <c r="NBZ9" s="6"/>
      <c r="NCA9" s="6"/>
      <c r="NCH9" s="6"/>
      <c r="NCI9" s="6"/>
      <c r="NCP9" s="6"/>
      <c r="NCQ9" s="6"/>
      <c r="NCX9" s="6"/>
      <c r="NCY9" s="6"/>
      <c r="NDF9" s="6"/>
      <c r="NDG9" s="6"/>
      <c r="NDN9" s="6"/>
      <c r="NDO9" s="6"/>
      <c r="NDV9" s="6"/>
      <c r="NDW9" s="6"/>
      <c r="NED9" s="6"/>
      <c r="NEE9" s="6"/>
      <c r="NEL9" s="6"/>
      <c r="NEM9" s="6"/>
      <c r="NET9" s="6"/>
      <c r="NEU9" s="6"/>
      <c r="NFB9" s="6"/>
      <c r="NFC9" s="6"/>
      <c r="NFJ9" s="6"/>
      <c r="NFK9" s="6"/>
      <c r="NFR9" s="6"/>
      <c r="NFS9" s="6"/>
      <c r="NFZ9" s="6"/>
      <c r="NGA9" s="6"/>
      <c r="NGH9" s="6"/>
      <c r="NGI9" s="6"/>
      <c r="NGP9" s="6"/>
      <c r="NGQ9" s="6"/>
      <c r="NGX9" s="6"/>
      <c r="NGY9" s="6"/>
      <c r="NHF9" s="6"/>
      <c r="NHG9" s="6"/>
      <c r="NHN9" s="6"/>
      <c r="NHO9" s="6"/>
      <c r="NHV9" s="6"/>
      <c r="NHW9" s="6"/>
      <c r="NID9" s="6"/>
      <c r="NIE9" s="6"/>
      <c r="NIL9" s="6"/>
      <c r="NIM9" s="6"/>
      <c r="NIT9" s="6"/>
      <c r="NIU9" s="6"/>
      <c r="NJB9" s="6"/>
      <c r="NJC9" s="6"/>
      <c r="NJJ9" s="6"/>
      <c r="NJK9" s="6"/>
      <c r="NJR9" s="6"/>
      <c r="NJS9" s="6"/>
      <c r="NJZ9" s="6"/>
      <c r="NKA9" s="6"/>
      <c r="NKH9" s="6"/>
      <c r="NKI9" s="6"/>
      <c r="NKP9" s="6"/>
      <c r="NKQ9" s="6"/>
      <c r="NKX9" s="6"/>
      <c r="NKY9" s="6"/>
      <c r="NLF9" s="6"/>
      <c r="NLG9" s="6"/>
      <c r="NLN9" s="6"/>
      <c r="NLO9" s="6"/>
      <c r="NLV9" s="6"/>
      <c r="NLW9" s="6"/>
      <c r="NMD9" s="6"/>
      <c r="NME9" s="6"/>
      <c r="NML9" s="6"/>
      <c r="NMM9" s="6"/>
      <c r="NMT9" s="6"/>
      <c r="NMU9" s="6"/>
      <c r="NNB9" s="6"/>
      <c r="NNC9" s="6"/>
      <c r="NNJ9" s="6"/>
      <c r="NNK9" s="6"/>
      <c r="NNR9" s="6"/>
      <c r="NNS9" s="6"/>
      <c r="NNZ9" s="6"/>
      <c r="NOA9" s="6"/>
      <c r="NOH9" s="6"/>
      <c r="NOI9" s="6"/>
      <c r="NOP9" s="6"/>
      <c r="NOQ9" s="6"/>
      <c r="NOX9" s="6"/>
      <c r="NOY9" s="6"/>
      <c r="NPF9" s="6"/>
      <c r="NPG9" s="6"/>
      <c r="NPN9" s="6"/>
      <c r="NPO9" s="6"/>
      <c r="NPV9" s="6"/>
      <c r="NPW9" s="6"/>
      <c r="NQD9" s="6"/>
      <c r="NQE9" s="6"/>
      <c r="NQL9" s="6"/>
      <c r="NQM9" s="6"/>
      <c r="NQT9" s="6"/>
      <c r="NQU9" s="6"/>
      <c r="NRB9" s="6"/>
      <c r="NRC9" s="6"/>
      <c r="NRJ9" s="6"/>
      <c r="NRK9" s="6"/>
      <c r="NRR9" s="6"/>
      <c r="NRS9" s="6"/>
      <c r="NRZ9" s="6"/>
      <c r="NSA9" s="6"/>
      <c r="NSH9" s="6"/>
      <c r="NSI9" s="6"/>
      <c r="NSP9" s="6"/>
      <c r="NSQ9" s="6"/>
      <c r="NSX9" s="6"/>
      <c r="NSY9" s="6"/>
      <c r="NTF9" s="6"/>
      <c r="NTG9" s="6"/>
      <c r="NTN9" s="6"/>
      <c r="NTO9" s="6"/>
      <c r="NTV9" s="6"/>
      <c r="NTW9" s="6"/>
      <c r="NUD9" s="6"/>
      <c r="NUE9" s="6"/>
      <c r="NUL9" s="6"/>
      <c r="NUM9" s="6"/>
      <c r="NUT9" s="6"/>
      <c r="NUU9" s="6"/>
      <c r="NVB9" s="6"/>
      <c r="NVC9" s="6"/>
      <c r="NVJ9" s="6"/>
      <c r="NVK9" s="6"/>
      <c r="NVR9" s="6"/>
      <c r="NVS9" s="6"/>
      <c r="NVZ9" s="6"/>
      <c r="NWA9" s="6"/>
      <c r="NWH9" s="6"/>
      <c r="NWI9" s="6"/>
      <c r="NWP9" s="6"/>
      <c r="NWQ9" s="6"/>
      <c r="NWX9" s="6"/>
      <c r="NWY9" s="6"/>
      <c r="NXF9" s="6"/>
      <c r="NXG9" s="6"/>
      <c r="NXN9" s="6"/>
      <c r="NXO9" s="6"/>
      <c r="NXV9" s="6"/>
      <c r="NXW9" s="6"/>
      <c r="NYD9" s="6"/>
      <c r="NYE9" s="6"/>
      <c r="NYL9" s="6"/>
      <c r="NYM9" s="6"/>
      <c r="NYT9" s="6"/>
      <c r="NYU9" s="6"/>
      <c r="NZB9" s="6"/>
      <c r="NZC9" s="6"/>
      <c r="NZJ9" s="6"/>
      <c r="NZK9" s="6"/>
      <c r="NZR9" s="6"/>
      <c r="NZS9" s="6"/>
      <c r="NZZ9" s="6"/>
      <c r="OAA9" s="6"/>
      <c r="OAH9" s="6"/>
      <c r="OAI9" s="6"/>
      <c r="OAP9" s="6"/>
      <c r="OAQ9" s="6"/>
      <c r="OAX9" s="6"/>
      <c r="OAY9" s="6"/>
      <c r="OBF9" s="6"/>
      <c r="OBG9" s="6"/>
      <c r="OBN9" s="6"/>
      <c r="OBO9" s="6"/>
      <c r="OBV9" s="6"/>
      <c r="OBW9" s="6"/>
      <c r="OCD9" s="6"/>
      <c r="OCE9" s="6"/>
      <c r="OCL9" s="6"/>
      <c r="OCM9" s="6"/>
      <c r="OCT9" s="6"/>
      <c r="OCU9" s="6"/>
      <c r="ODB9" s="6"/>
      <c r="ODC9" s="6"/>
      <c r="ODJ9" s="6"/>
      <c r="ODK9" s="6"/>
      <c r="ODR9" s="6"/>
      <c r="ODS9" s="6"/>
      <c r="ODZ9" s="6"/>
      <c r="OEA9" s="6"/>
      <c r="OEH9" s="6"/>
      <c r="OEI9" s="6"/>
      <c r="OEP9" s="6"/>
      <c r="OEQ9" s="6"/>
      <c r="OEX9" s="6"/>
      <c r="OEY9" s="6"/>
      <c r="OFF9" s="6"/>
      <c r="OFG9" s="6"/>
      <c r="OFN9" s="6"/>
      <c r="OFO9" s="6"/>
      <c r="OFV9" s="6"/>
      <c r="OFW9" s="6"/>
      <c r="OGD9" s="6"/>
      <c r="OGE9" s="6"/>
      <c r="OGL9" s="6"/>
      <c r="OGM9" s="6"/>
      <c r="OGT9" s="6"/>
      <c r="OGU9" s="6"/>
      <c r="OHB9" s="6"/>
      <c r="OHC9" s="6"/>
      <c r="OHJ9" s="6"/>
      <c r="OHK9" s="6"/>
      <c r="OHR9" s="6"/>
      <c r="OHS9" s="6"/>
      <c r="OHZ9" s="6"/>
      <c r="OIA9" s="6"/>
      <c r="OIH9" s="6"/>
      <c r="OII9" s="6"/>
      <c r="OIP9" s="6"/>
      <c r="OIQ9" s="6"/>
      <c r="OIX9" s="6"/>
      <c r="OIY9" s="6"/>
      <c r="OJF9" s="6"/>
      <c r="OJG9" s="6"/>
      <c r="OJN9" s="6"/>
      <c r="OJO9" s="6"/>
      <c r="OJV9" s="6"/>
      <c r="OJW9" s="6"/>
      <c r="OKD9" s="6"/>
      <c r="OKE9" s="6"/>
      <c r="OKL9" s="6"/>
      <c r="OKM9" s="6"/>
      <c r="OKT9" s="6"/>
      <c r="OKU9" s="6"/>
      <c r="OLB9" s="6"/>
      <c r="OLC9" s="6"/>
      <c r="OLJ9" s="6"/>
      <c r="OLK9" s="6"/>
      <c r="OLR9" s="6"/>
      <c r="OLS9" s="6"/>
      <c r="OLZ9" s="6"/>
      <c r="OMA9" s="6"/>
      <c r="OMH9" s="6"/>
      <c r="OMI9" s="6"/>
      <c r="OMP9" s="6"/>
      <c r="OMQ9" s="6"/>
      <c r="OMX9" s="6"/>
      <c r="OMY9" s="6"/>
      <c r="ONF9" s="6"/>
      <c r="ONG9" s="6"/>
      <c r="ONN9" s="6"/>
      <c r="ONO9" s="6"/>
      <c r="ONV9" s="6"/>
      <c r="ONW9" s="6"/>
      <c r="OOD9" s="6"/>
      <c r="OOE9" s="6"/>
      <c r="OOL9" s="6"/>
      <c r="OOM9" s="6"/>
      <c r="OOT9" s="6"/>
      <c r="OOU9" s="6"/>
      <c r="OPB9" s="6"/>
      <c r="OPC9" s="6"/>
      <c r="OPJ9" s="6"/>
      <c r="OPK9" s="6"/>
      <c r="OPR9" s="6"/>
      <c r="OPS9" s="6"/>
      <c r="OPZ9" s="6"/>
      <c r="OQA9" s="6"/>
      <c r="OQH9" s="6"/>
      <c r="OQI9" s="6"/>
      <c r="OQP9" s="6"/>
      <c r="OQQ9" s="6"/>
      <c r="OQX9" s="6"/>
      <c r="OQY9" s="6"/>
      <c r="ORF9" s="6"/>
      <c r="ORG9" s="6"/>
      <c r="ORN9" s="6"/>
      <c r="ORO9" s="6"/>
      <c r="ORV9" s="6"/>
      <c r="ORW9" s="6"/>
      <c r="OSD9" s="6"/>
      <c r="OSE9" s="6"/>
      <c r="OSL9" s="6"/>
      <c r="OSM9" s="6"/>
      <c r="OST9" s="6"/>
      <c r="OSU9" s="6"/>
      <c r="OTB9" s="6"/>
      <c r="OTC9" s="6"/>
      <c r="OTJ9" s="6"/>
      <c r="OTK9" s="6"/>
      <c r="OTR9" s="6"/>
      <c r="OTS9" s="6"/>
      <c r="OTZ9" s="6"/>
      <c r="OUA9" s="6"/>
      <c r="OUH9" s="6"/>
      <c r="OUI9" s="6"/>
      <c r="OUP9" s="6"/>
      <c r="OUQ9" s="6"/>
      <c r="OUX9" s="6"/>
      <c r="OUY9" s="6"/>
      <c r="OVF9" s="6"/>
      <c r="OVG9" s="6"/>
      <c r="OVN9" s="6"/>
      <c r="OVO9" s="6"/>
      <c r="OVV9" s="6"/>
      <c r="OVW9" s="6"/>
      <c r="OWD9" s="6"/>
      <c r="OWE9" s="6"/>
      <c r="OWL9" s="6"/>
      <c r="OWM9" s="6"/>
      <c r="OWT9" s="6"/>
      <c r="OWU9" s="6"/>
      <c r="OXB9" s="6"/>
      <c r="OXC9" s="6"/>
      <c r="OXJ9" s="6"/>
      <c r="OXK9" s="6"/>
      <c r="OXR9" s="6"/>
      <c r="OXS9" s="6"/>
      <c r="OXZ9" s="6"/>
      <c r="OYA9" s="6"/>
      <c r="OYH9" s="6"/>
      <c r="OYI9" s="6"/>
      <c r="OYP9" s="6"/>
      <c r="OYQ9" s="6"/>
      <c r="OYX9" s="6"/>
      <c r="OYY9" s="6"/>
      <c r="OZF9" s="6"/>
      <c r="OZG9" s="6"/>
      <c r="OZN9" s="6"/>
      <c r="OZO9" s="6"/>
      <c r="OZV9" s="6"/>
      <c r="OZW9" s="6"/>
      <c r="PAD9" s="6"/>
      <c r="PAE9" s="6"/>
      <c r="PAL9" s="6"/>
      <c r="PAM9" s="6"/>
      <c r="PAT9" s="6"/>
      <c r="PAU9" s="6"/>
      <c r="PBB9" s="6"/>
      <c r="PBC9" s="6"/>
      <c r="PBJ9" s="6"/>
      <c r="PBK9" s="6"/>
      <c r="PBR9" s="6"/>
      <c r="PBS9" s="6"/>
      <c r="PBZ9" s="6"/>
      <c r="PCA9" s="6"/>
      <c r="PCH9" s="6"/>
      <c r="PCI9" s="6"/>
      <c r="PCP9" s="6"/>
      <c r="PCQ9" s="6"/>
      <c r="PCX9" s="6"/>
      <c r="PCY9" s="6"/>
      <c r="PDF9" s="6"/>
      <c r="PDG9" s="6"/>
      <c r="PDN9" s="6"/>
      <c r="PDO9" s="6"/>
      <c r="PDV9" s="6"/>
      <c r="PDW9" s="6"/>
      <c r="PED9" s="6"/>
      <c r="PEE9" s="6"/>
      <c r="PEL9" s="6"/>
      <c r="PEM9" s="6"/>
      <c r="PET9" s="6"/>
      <c r="PEU9" s="6"/>
      <c r="PFB9" s="6"/>
      <c r="PFC9" s="6"/>
      <c r="PFJ9" s="6"/>
      <c r="PFK9" s="6"/>
      <c r="PFR9" s="6"/>
      <c r="PFS9" s="6"/>
      <c r="PFZ9" s="6"/>
      <c r="PGA9" s="6"/>
      <c r="PGH9" s="6"/>
      <c r="PGI9" s="6"/>
      <c r="PGP9" s="6"/>
      <c r="PGQ9" s="6"/>
      <c r="PGX9" s="6"/>
      <c r="PGY9" s="6"/>
      <c r="PHF9" s="6"/>
      <c r="PHG9" s="6"/>
      <c r="PHN9" s="6"/>
      <c r="PHO9" s="6"/>
      <c r="PHV9" s="6"/>
      <c r="PHW9" s="6"/>
      <c r="PID9" s="6"/>
      <c r="PIE9" s="6"/>
      <c r="PIL9" s="6"/>
      <c r="PIM9" s="6"/>
      <c r="PIT9" s="6"/>
      <c r="PIU9" s="6"/>
      <c r="PJB9" s="6"/>
      <c r="PJC9" s="6"/>
      <c r="PJJ9" s="6"/>
      <c r="PJK9" s="6"/>
      <c r="PJR9" s="6"/>
      <c r="PJS9" s="6"/>
      <c r="PJZ9" s="6"/>
      <c r="PKA9" s="6"/>
      <c r="PKH9" s="6"/>
      <c r="PKI9" s="6"/>
      <c r="PKP9" s="6"/>
      <c r="PKQ9" s="6"/>
      <c r="PKX9" s="6"/>
      <c r="PKY9" s="6"/>
      <c r="PLF9" s="6"/>
      <c r="PLG9" s="6"/>
      <c r="PLN9" s="6"/>
      <c r="PLO9" s="6"/>
      <c r="PLV9" s="6"/>
      <c r="PLW9" s="6"/>
      <c r="PMD9" s="6"/>
      <c r="PME9" s="6"/>
      <c r="PML9" s="6"/>
      <c r="PMM9" s="6"/>
      <c r="PMT9" s="6"/>
      <c r="PMU9" s="6"/>
      <c r="PNB9" s="6"/>
      <c r="PNC9" s="6"/>
      <c r="PNJ9" s="6"/>
      <c r="PNK9" s="6"/>
      <c r="PNR9" s="6"/>
      <c r="PNS9" s="6"/>
      <c r="PNZ9" s="6"/>
      <c r="POA9" s="6"/>
      <c r="POH9" s="6"/>
      <c r="POI9" s="6"/>
      <c r="POP9" s="6"/>
      <c r="POQ9" s="6"/>
      <c r="POX9" s="6"/>
      <c r="POY9" s="6"/>
      <c r="PPF9" s="6"/>
      <c r="PPG9" s="6"/>
      <c r="PPN9" s="6"/>
      <c r="PPO9" s="6"/>
      <c r="PPV9" s="6"/>
      <c r="PPW9" s="6"/>
      <c r="PQD9" s="6"/>
      <c r="PQE9" s="6"/>
      <c r="PQL9" s="6"/>
      <c r="PQM9" s="6"/>
      <c r="PQT9" s="6"/>
      <c r="PQU9" s="6"/>
      <c r="PRB9" s="6"/>
      <c r="PRC9" s="6"/>
      <c r="PRJ9" s="6"/>
      <c r="PRK9" s="6"/>
      <c r="PRR9" s="6"/>
      <c r="PRS9" s="6"/>
      <c r="PRZ9" s="6"/>
      <c r="PSA9" s="6"/>
      <c r="PSH9" s="6"/>
      <c r="PSI9" s="6"/>
      <c r="PSP9" s="6"/>
      <c r="PSQ9" s="6"/>
      <c r="PSX9" s="6"/>
      <c r="PSY9" s="6"/>
      <c r="PTF9" s="6"/>
      <c r="PTG9" s="6"/>
      <c r="PTN9" s="6"/>
      <c r="PTO9" s="6"/>
      <c r="PTV9" s="6"/>
      <c r="PTW9" s="6"/>
      <c r="PUD9" s="6"/>
      <c r="PUE9" s="6"/>
      <c r="PUL9" s="6"/>
      <c r="PUM9" s="6"/>
      <c r="PUT9" s="6"/>
      <c r="PUU9" s="6"/>
      <c r="PVB9" s="6"/>
      <c r="PVC9" s="6"/>
      <c r="PVJ9" s="6"/>
      <c r="PVK9" s="6"/>
      <c r="PVR9" s="6"/>
      <c r="PVS9" s="6"/>
      <c r="PVZ9" s="6"/>
      <c r="PWA9" s="6"/>
      <c r="PWH9" s="6"/>
      <c r="PWI9" s="6"/>
      <c r="PWP9" s="6"/>
      <c r="PWQ9" s="6"/>
      <c r="PWX9" s="6"/>
      <c r="PWY9" s="6"/>
      <c r="PXF9" s="6"/>
      <c r="PXG9" s="6"/>
      <c r="PXN9" s="6"/>
      <c r="PXO9" s="6"/>
      <c r="PXV9" s="6"/>
      <c r="PXW9" s="6"/>
      <c r="PYD9" s="6"/>
      <c r="PYE9" s="6"/>
      <c r="PYL9" s="6"/>
      <c r="PYM9" s="6"/>
      <c r="PYT9" s="6"/>
      <c r="PYU9" s="6"/>
      <c r="PZB9" s="6"/>
      <c r="PZC9" s="6"/>
      <c r="PZJ9" s="6"/>
      <c r="PZK9" s="6"/>
      <c r="PZR9" s="6"/>
      <c r="PZS9" s="6"/>
      <c r="PZZ9" s="6"/>
      <c r="QAA9" s="6"/>
      <c r="QAH9" s="6"/>
      <c r="QAI9" s="6"/>
      <c r="QAP9" s="6"/>
      <c r="QAQ9" s="6"/>
      <c r="QAX9" s="6"/>
      <c r="QAY9" s="6"/>
      <c r="QBF9" s="6"/>
      <c r="QBG9" s="6"/>
      <c r="QBN9" s="6"/>
      <c r="QBO9" s="6"/>
      <c r="QBV9" s="6"/>
      <c r="QBW9" s="6"/>
      <c r="QCD9" s="6"/>
      <c r="QCE9" s="6"/>
      <c r="QCL9" s="6"/>
      <c r="QCM9" s="6"/>
      <c r="QCT9" s="6"/>
      <c r="QCU9" s="6"/>
      <c r="QDB9" s="6"/>
      <c r="QDC9" s="6"/>
      <c r="QDJ9" s="6"/>
      <c r="QDK9" s="6"/>
      <c r="QDR9" s="6"/>
      <c r="QDS9" s="6"/>
      <c r="QDZ9" s="6"/>
      <c r="QEA9" s="6"/>
      <c r="QEH9" s="6"/>
      <c r="QEI9" s="6"/>
      <c r="QEP9" s="6"/>
      <c r="QEQ9" s="6"/>
      <c r="QEX9" s="6"/>
      <c r="QEY9" s="6"/>
      <c r="QFF9" s="6"/>
      <c r="QFG9" s="6"/>
      <c r="QFN9" s="6"/>
      <c r="QFO9" s="6"/>
      <c r="QFV9" s="6"/>
      <c r="QFW9" s="6"/>
      <c r="QGD9" s="6"/>
      <c r="QGE9" s="6"/>
      <c r="QGL9" s="6"/>
      <c r="QGM9" s="6"/>
      <c r="QGT9" s="6"/>
      <c r="QGU9" s="6"/>
      <c r="QHB9" s="6"/>
      <c r="QHC9" s="6"/>
      <c r="QHJ9" s="6"/>
      <c r="QHK9" s="6"/>
      <c r="QHR9" s="6"/>
      <c r="QHS9" s="6"/>
      <c r="QHZ9" s="6"/>
      <c r="QIA9" s="6"/>
      <c r="QIH9" s="6"/>
      <c r="QII9" s="6"/>
      <c r="QIP9" s="6"/>
      <c r="QIQ9" s="6"/>
      <c r="QIX9" s="6"/>
      <c r="QIY9" s="6"/>
      <c r="QJF9" s="6"/>
      <c r="QJG9" s="6"/>
      <c r="QJN9" s="6"/>
      <c r="QJO9" s="6"/>
      <c r="QJV9" s="6"/>
      <c r="QJW9" s="6"/>
      <c r="QKD9" s="6"/>
      <c r="QKE9" s="6"/>
      <c r="QKL9" s="6"/>
      <c r="QKM9" s="6"/>
      <c r="QKT9" s="6"/>
      <c r="QKU9" s="6"/>
      <c r="QLB9" s="6"/>
      <c r="QLC9" s="6"/>
      <c r="QLJ9" s="6"/>
      <c r="QLK9" s="6"/>
      <c r="QLR9" s="6"/>
      <c r="QLS9" s="6"/>
      <c r="QLZ9" s="6"/>
      <c r="QMA9" s="6"/>
      <c r="QMH9" s="6"/>
      <c r="QMI9" s="6"/>
      <c r="QMP9" s="6"/>
      <c r="QMQ9" s="6"/>
      <c r="QMX9" s="6"/>
      <c r="QMY9" s="6"/>
      <c r="QNF9" s="6"/>
      <c r="QNG9" s="6"/>
      <c r="QNN9" s="6"/>
      <c r="QNO9" s="6"/>
      <c r="QNV9" s="6"/>
      <c r="QNW9" s="6"/>
      <c r="QOD9" s="6"/>
      <c r="QOE9" s="6"/>
      <c r="QOL9" s="6"/>
      <c r="QOM9" s="6"/>
      <c r="QOT9" s="6"/>
      <c r="QOU9" s="6"/>
      <c r="QPB9" s="6"/>
      <c r="QPC9" s="6"/>
      <c r="QPJ9" s="6"/>
      <c r="QPK9" s="6"/>
      <c r="QPR9" s="6"/>
      <c r="QPS9" s="6"/>
      <c r="QPZ9" s="6"/>
      <c r="QQA9" s="6"/>
      <c r="QQH9" s="6"/>
      <c r="QQI9" s="6"/>
      <c r="QQP9" s="6"/>
      <c r="QQQ9" s="6"/>
      <c r="QQX9" s="6"/>
      <c r="QQY9" s="6"/>
      <c r="QRF9" s="6"/>
      <c r="QRG9" s="6"/>
      <c r="QRN9" s="6"/>
      <c r="QRO9" s="6"/>
      <c r="QRV9" s="6"/>
      <c r="QRW9" s="6"/>
      <c r="QSD9" s="6"/>
      <c r="QSE9" s="6"/>
      <c r="QSL9" s="6"/>
      <c r="QSM9" s="6"/>
      <c r="QST9" s="6"/>
      <c r="QSU9" s="6"/>
      <c r="QTB9" s="6"/>
      <c r="QTC9" s="6"/>
      <c r="QTJ9" s="6"/>
      <c r="QTK9" s="6"/>
      <c r="QTR9" s="6"/>
      <c r="QTS9" s="6"/>
      <c r="QTZ9" s="6"/>
      <c r="QUA9" s="6"/>
      <c r="QUH9" s="6"/>
      <c r="QUI9" s="6"/>
      <c r="QUP9" s="6"/>
      <c r="QUQ9" s="6"/>
      <c r="QUX9" s="6"/>
      <c r="QUY9" s="6"/>
      <c r="QVF9" s="6"/>
      <c r="QVG9" s="6"/>
      <c r="QVN9" s="6"/>
      <c r="QVO9" s="6"/>
      <c r="QVV9" s="6"/>
      <c r="QVW9" s="6"/>
      <c r="QWD9" s="6"/>
      <c r="QWE9" s="6"/>
      <c r="QWL9" s="6"/>
      <c r="QWM9" s="6"/>
      <c r="QWT9" s="6"/>
      <c r="QWU9" s="6"/>
      <c r="QXB9" s="6"/>
      <c r="QXC9" s="6"/>
      <c r="QXJ9" s="6"/>
      <c r="QXK9" s="6"/>
      <c r="QXR9" s="6"/>
      <c r="QXS9" s="6"/>
      <c r="QXZ9" s="6"/>
      <c r="QYA9" s="6"/>
      <c r="QYH9" s="6"/>
      <c r="QYI9" s="6"/>
      <c r="QYP9" s="6"/>
      <c r="QYQ9" s="6"/>
      <c r="QYX9" s="6"/>
      <c r="QYY9" s="6"/>
      <c r="QZF9" s="6"/>
      <c r="QZG9" s="6"/>
      <c r="QZN9" s="6"/>
      <c r="QZO9" s="6"/>
      <c r="QZV9" s="6"/>
      <c r="QZW9" s="6"/>
      <c r="RAD9" s="6"/>
      <c r="RAE9" s="6"/>
      <c r="RAL9" s="6"/>
      <c r="RAM9" s="6"/>
      <c r="RAT9" s="6"/>
      <c r="RAU9" s="6"/>
      <c r="RBB9" s="6"/>
      <c r="RBC9" s="6"/>
      <c r="RBJ9" s="6"/>
      <c r="RBK9" s="6"/>
      <c r="RBR9" s="6"/>
      <c r="RBS9" s="6"/>
      <c r="RBZ9" s="6"/>
      <c r="RCA9" s="6"/>
      <c r="RCH9" s="6"/>
      <c r="RCI9" s="6"/>
      <c r="RCP9" s="6"/>
      <c r="RCQ9" s="6"/>
      <c r="RCX9" s="6"/>
      <c r="RCY9" s="6"/>
      <c r="RDF9" s="6"/>
      <c r="RDG9" s="6"/>
      <c r="RDN9" s="6"/>
      <c r="RDO9" s="6"/>
      <c r="RDV9" s="6"/>
      <c r="RDW9" s="6"/>
      <c r="RED9" s="6"/>
      <c r="REE9" s="6"/>
      <c r="REL9" s="6"/>
      <c r="REM9" s="6"/>
      <c r="RET9" s="6"/>
      <c r="REU9" s="6"/>
      <c r="RFB9" s="6"/>
      <c r="RFC9" s="6"/>
      <c r="RFJ9" s="6"/>
      <c r="RFK9" s="6"/>
      <c r="RFR9" s="6"/>
      <c r="RFS9" s="6"/>
      <c r="RFZ9" s="6"/>
      <c r="RGA9" s="6"/>
      <c r="RGH9" s="6"/>
      <c r="RGI9" s="6"/>
      <c r="RGP9" s="6"/>
      <c r="RGQ9" s="6"/>
      <c r="RGX9" s="6"/>
      <c r="RGY9" s="6"/>
      <c r="RHF9" s="6"/>
      <c r="RHG9" s="6"/>
      <c r="RHN9" s="6"/>
      <c r="RHO9" s="6"/>
      <c r="RHV9" s="6"/>
      <c r="RHW9" s="6"/>
      <c r="RID9" s="6"/>
      <c r="RIE9" s="6"/>
      <c r="RIL9" s="6"/>
      <c r="RIM9" s="6"/>
      <c r="RIT9" s="6"/>
      <c r="RIU9" s="6"/>
      <c r="RJB9" s="6"/>
      <c r="RJC9" s="6"/>
      <c r="RJJ9" s="6"/>
      <c r="RJK9" s="6"/>
      <c r="RJR9" s="6"/>
      <c r="RJS9" s="6"/>
      <c r="RJZ9" s="6"/>
      <c r="RKA9" s="6"/>
      <c r="RKH9" s="6"/>
      <c r="RKI9" s="6"/>
      <c r="RKP9" s="6"/>
      <c r="RKQ9" s="6"/>
      <c r="RKX9" s="6"/>
      <c r="RKY9" s="6"/>
      <c r="RLF9" s="6"/>
      <c r="RLG9" s="6"/>
      <c r="RLN9" s="6"/>
      <c r="RLO9" s="6"/>
      <c r="RLV9" s="6"/>
      <c r="RLW9" s="6"/>
      <c r="RMD9" s="6"/>
      <c r="RME9" s="6"/>
      <c r="RML9" s="6"/>
      <c r="RMM9" s="6"/>
      <c r="RMT9" s="6"/>
      <c r="RMU9" s="6"/>
      <c r="RNB9" s="6"/>
      <c r="RNC9" s="6"/>
      <c r="RNJ9" s="6"/>
      <c r="RNK9" s="6"/>
      <c r="RNR9" s="6"/>
      <c r="RNS9" s="6"/>
      <c r="RNZ9" s="6"/>
      <c r="ROA9" s="6"/>
      <c r="ROH9" s="6"/>
      <c r="ROI9" s="6"/>
      <c r="ROP9" s="6"/>
      <c r="ROQ9" s="6"/>
      <c r="ROX9" s="6"/>
      <c r="ROY9" s="6"/>
      <c r="RPF9" s="6"/>
      <c r="RPG9" s="6"/>
      <c r="RPN9" s="6"/>
      <c r="RPO9" s="6"/>
      <c r="RPV9" s="6"/>
      <c r="RPW9" s="6"/>
      <c r="RQD9" s="6"/>
      <c r="RQE9" s="6"/>
      <c r="RQL9" s="6"/>
      <c r="RQM9" s="6"/>
      <c r="RQT9" s="6"/>
      <c r="RQU9" s="6"/>
      <c r="RRB9" s="6"/>
      <c r="RRC9" s="6"/>
      <c r="RRJ9" s="6"/>
      <c r="RRK9" s="6"/>
      <c r="RRR9" s="6"/>
      <c r="RRS9" s="6"/>
      <c r="RRZ9" s="6"/>
      <c r="RSA9" s="6"/>
      <c r="RSH9" s="6"/>
      <c r="RSI9" s="6"/>
      <c r="RSP9" s="6"/>
      <c r="RSQ9" s="6"/>
      <c r="RSX9" s="6"/>
      <c r="RSY9" s="6"/>
      <c r="RTF9" s="6"/>
      <c r="RTG9" s="6"/>
      <c r="RTN9" s="6"/>
      <c r="RTO9" s="6"/>
      <c r="RTV9" s="6"/>
      <c r="RTW9" s="6"/>
      <c r="RUD9" s="6"/>
      <c r="RUE9" s="6"/>
      <c r="RUL9" s="6"/>
      <c r="RUM9" s="6"/>
      <c r="RUT9" s="6"/>
      <c r="RUU9" s="6"/>
      <c r="RVB9" s="6"/>
      <c r="RVC9" s="6"/>
      <c r="RVJ9" s="6"/>
      <c r="RVK9" s="6"/>
      <c r="RVR9" s="6"/>
      <c r="RVS9" s="6"/>
      <c r="RVZ9" s="6"/>
      <c r="RWA9" s="6"/>
      <c r="RWH9" s="6"/>
      <c r="RWI9" s="6"/>
      <c r="RWP9" s="6"/>
      <c r="RWQ9" s="6"/>
      <c r="RWX9" s="6"/>
      <c r="RWY9" s="6"/>
      <c r="RXF9" s="6"/>
      <c r="RXG9" s="6"/>
      <c r="RXN9" s="6"/>
      <c r="RXO9" s="6"/>
      <c r="RXV9" s="6"/>
      <c r="RXW9" s="6"/>
      <c r="RYD9" s="6"/>
      <c r="RYE9" s="6"/>
      <c r="RYL9" s="6"/>
      <c r="RYM9" s="6"/>
      <c r="RYT9" s="6"/>
      <c r="RYU9" s="6"/>
      <c r="RZB9" s="6"/>
      <c r="RZC9" s="6"/>
      <c r="RZJ9" s="6"/>
      <c r="RZK9" s="6"/>
      <c r="RZR9" s="6"/>
      <c r="RZS9" s="6"/>
      <c r="RZZ9" s="6"/>
      <c r="SAA9" s="6"/>
      <c r="SAH9" s="6"/>
      <c r="SAI9" s="6"/>
      <c r="SAP9" s="6"/>
      <c r="SAQ9" s="6"/>
      <c r="SAX9" s="6"/>
      <c r="SAY9" s="6"/>
      <c r="SBF9" s="6"/>
      <c r="SBG9" s="6"/>
      <c r="SBN9" s="6"/>
      <c r="SBO9" s="6"/>
      <c r="SBV9" s="6"/>
      <c r="SBW9" s="6"/>
      <c r="SCD9" s="6"/>
      <c r="SCE9" s="6"/>
      <c r="SCL9" s="6"/>
      <c r="SCM9" s="6"/>
      <c r="SCT9" s="6"/>
      <c r="SCU9" s="6"/>
      <c r="SDB9" s="6"/>
      <c r="SDC9" s="6"/>
      <c r="SDJ9" s="6"/>
      <c r="SDK9" s="6"/>
      <c r="SDR9" s="6"/>
      <c r="SDS9" s="6"/>
      <c r="SDZ9" s="6"/>
      <c r="SEA9" s="6"/>
      <c r="SEH9" s="6"/>
      <c r="SEI9" s="6"/>
      <c r="SEP9" s="6"/>
      <c r="SEQ9" s="6"/>
      <c r="SEX9" s="6"/>
      <c r="SEY9" s="6"/>
      <c r="SFF9" s="6"/>
      <c r="SFG9" s="6"/>
      <c r="SFN9" s="6"/>
      <c r="SFO9" s="6"/>
      <c r="SFV9" s="6"/>
      <c r="SFW9" s="6"/>
      <c r="SGD9" s="6"/>
      <c r="SGE9" s="6"/>
      <c r="SGL9" s="6"/>
      <c r="SGM9" s="6"/>
      <c r="SGT9" s="6"/>
      <c r="SGU9" s="6"/>
      <c r="SHB9" s="6"/>
      <c r="SHC9" s="6"/>
      <c r="SHJ9" s="6"/>
      <c r="SHK9" s="6"/>
      <c r="SHR9" s="6"/>
      <c r="SHS9" s="6"/>
      <c r="SHZ9" s="6"/>
      <c r="SIA9" s="6"/>
      <c r="SIH9" s="6"/>
      <c r="SII9" s="6"/>
      <c r="SIP9" s="6"/>
      <c r="SIQ9" s="6"/>
      <c r="SIX9" s="6"/>
      <c r="SIY9" s="6"/>
      <c r="SJF9" s="6"/>
      <c r="SJG9" s="6"/>
      <c r="SJN9" s="6"/>
      <c r="SJO9" s="6"/>
      <c r="SJV9" s="6"/>
      <c r="SJW9" s="6"/>
      <c r="SKD9" s="6"/>
      <c r="SKE9" s="6"/>
      <c r="SKL9" s="6"/>
      <c r="SKM9" s="6"/>
      <c r="SKT9" s="6"/>
      <c r="SKU9" s="6"/>
      <c r="SLB9" s="6"/>
      <c r="SLC9" s="6"/>
      <c r="SLJ9" s="6"/>
      <c r="SLK9" s="6"/>
      <c r="SLR9" s="6"/>
      <c r="SLS9" s="6"/>
      <c r="SLZ9" s="6"/>
      <c r="SMA9" s="6"/>
      <c r="SMH9" s="6"/>
      <c r="SMI9" s="6"/>
      <c r="SMP9" s="6"/>
      <c r="SMQ9" s="6"/>
      <c r="SMX9" s="6"/>
      <c r="SMY9" s="6"/>
      <c r="SNF9" s="6"/>
      <c r="SNG9" s="6"/>
      <c r="SNN9" s="6"/>
      <c r="SNO9" s="6"/>
      <c r="SNV9" s="6"/>
      <c r="SNW9" s="6"/>
      <c r="SOD9" s="6"/>
      <c r="SOE9" s="6"/>
      <c r="SOL9" s="6"/>
      <c r="SOM9" s="6"/>
      <c r="SOT9" s="6"/>
      <c r="SOU9" s="6"/>
      <c r="SPB9" s="6"/>
      <c r="SPC9" s="6"/>
      <c r="SPJ9" s="6"/>
      <c r="SPK9" s="6"/>
      <c r="SPR9" s="6"/>
      <c r="SPS9" s="6"/>
      <c r="SPZ9" s="6"/>
      <c r="SQA9" s="6"/>
      <c r="SQH9" s="6"/>
      <c r="SQI9" s="6"/>
      <c r="SQP9" s="6"/>
      <c r="SQQ9" s="6"/>
      <c r="SQX9" s="6"/>
      <c r="SQY9" s="6"/>
      <c r="SRF9" s="6"/>
      <c r="SRG9" s="6"/>
      <c r="SRN9" s="6"/>
      <c r="SRO9" s="6"/>
      <c r="SRV9" s="6"/>
      <c r="SRW9" s="6"/>
      <c r="SSD9" s="6"/>
      <c r="SSE9" s="6"/>
      <c r="SSL9" s="6"/>
      <c r="SSM9" s="6"/>
      <c r="SST9" s="6"/>
      <c r="SSU9" s="6"/>
      <c r="STB9" s="6"/>
      <c r="STC9" s="6"/>
      <c r="STJ9" s="6"/>
      <c r="STK9" s="6"/>
      <c r="STR9" s="6"/>
      <c r="STS9" s="6"/>
      <c r="STZ9" s="6"/>
      <c r="SUA9" s="6"/>
      <c r="SUH9" s="6"/>
      <c r="SUI9" s="6"/>
      <c r="SUP9" s="6"/>
      <c r="SUQ9" s="6"/>
      <c r="SUX9" s="6"/>
      <c r="SUY9" s="6"/>
      <c r="SVF9" s="6"/>
      <c r="SVG9" s="6"/>
      <c r="SVN9" s="6"/>
      <c r="SVO9" s="6"/>
      <c r="SVV9" s="6"/>
      <c r="SVW9" s="6"/>
      <c r="SWD9" s="6"/>
      <c r="SWE9" s="6"/>
      <c r="SWL9" s="6"/>
      <c r="SWM9" s="6"/>
      <c r="SWT9" s="6"/>
      <c r="SWU9" s="6"/>
      <c r="SXB9" s="6"/>
      <c r="SXC9" s="6"/>
      <c r="SXJ9" s="6"/>
      <c r="SXK9" s="6"/>
      <c r="SXR9" s="6"/>
      <c r="SXS9" s="6"/>
      <c r="SXZ9" s="6"/>
      <c r="SYA9" s="6"/>
      <c r="SYH9" s="6"/>
      <c r="SYI9" s="6"/>
      <c r="SYP9" s="6"/>
      <c r="SYQ9" s="6"/>
      <c r="SYX9" s="6"/>
      <c r="SYY9" s="6"/>
      <c r="SZF9" s="6"/>
      <c r="SZG9" s="6"/>
      <c r="SZN9" s="6"/>
      <c r="SZO9" s="6"/>
      <c r="SZV9" s="6"/>
      <c r="SZW9" s="6"/>
      <c r="TAD9" s="6"/>
      <c r="TAE9" s="6"/>
      <c r="TAL9" s="6"/>
      <c r="TAM9" s="6"/>
      <c r="TAT9" s="6"/>
      <c r="TAU9" s="6"/>
      <c r="TBB9" s="6"/>
      <c r="TBC9" s="6"/>
      <c r="TBJ9" s="6"/>
      <c r="TBK9" s="6"/>
      <c r="TBR9" s="6"/>
      <c r="TBS9" s="6"/>
      <c r="TBZ9" s="6"/>
      <c r="TCA9" s="6"/>
      <c r="TCH9" s="6"/>
      <c r="TCI9" s="6"/>
      <c r="TCP9" s="6"/>
      <c r="TCQ9" s="6"/>
      <c r="TCX9" s="6"/>
      <c r="TCY9" s="6"/>
      <c r="TDF9" s="6"/>
      <c r="TDG9" s="6"/>
      <c r="TDN9" s="6"/>
      <c r="TDO9" s="6"/>
      <c r="TDV9" s="6"/>
      <c r="TDW9" s="6"/>
      <c r="TED9" s="6"/>
      <c r="TEE9" s="6"/>
      <c r="TEL9" s="6"/>
      <c r="TEM9" s="6"/>
      <c r="TET9" s="6"/>
      <c r="TEU9" s="6"/>
      <c r="TFB9" s="6"/>
      <c r="TFC9" s="6"/>
      <c r="TFJ9" s="6"/>
      <c r="TFK9" s="6"/>
      <c r="TFR9" s="6"/>
      <c r="TFS9" s="6"/>
      <c r="TFZ9" s="6"/>
      <c r="TGA9" s="6"/>
      <c r="TGH9" s="6"/>
      <c r="TGI9" s="6"/>
      <c r="TGP9" s="6"/>
      <c r="TGQ9" s="6"/>
      <c r="TGX9" s="6"/>
      <c r="TGY9" s="6"/>
      <c r="THF9" s="6"/>
      <c r="THG9" s="6"/>
      <c r="THN9" s="6"/>
      <c r="THO9" s="6"/>
      <c r="THV9" s="6"/>
      <c r="THW9" s="6"/>
      <c r="TID9" s="6"/>
      <c r="TIE9" s="6"/>
      <c r="TIL9" s="6"/>
      <c r="TIM9" s="6"/>
      <c r="TIT9" s="6"/>
      <c r="TIU9" s="6"/>
      <c r="TJB9" s="6"/>
      <c r="TJC9" s="6"/>
      <c r="TJJ9" s="6"/>
      <c r="TJK9" s="6"/>
      <c r="TJR9" s="6"/>
      <c r="TJS9" s="6"/>
      <c r="TJZ9" s="6"/>
      <c r="TKA9" s="6"/>
      <c r="TKH9" s="6"/>
      <c r="TKI9" s="6"/>
      <c r="TKP9" s="6"/>
      <c r="TKQ9" s="6"/>
      <c r="TKX9" s="6"/>
      <c r="TKY9" s="6"/>
      <c r="TLF9" s="6"/>
      <c r="TLG9" s="6"/>
      <c r="TLN9" s="6"/>
      <c r="TLO9" s="6"/>
      <c r="TLV9" s="6"/>
      <c r="TLW9" s="6"/>
      <c r="TMD9" s="6"/>
      <c r="TME9" s="6"/>
      <c r="TML9" s="6"/>
      <c r="TMM9" s="6"/>
      <c r="TMT9" s="6"/>
      <c r="TMU9" s="6"/>
      <c r="TNB9" s="6"/>
      <c r="TNC9" s="6"/>
      <c r="TNJ9" s="6"/>
      <c r="TNK9" s="6"/>
      <c r="TNR9" s="6"/>
      <c r="TNS9" s="6"/>
      <c r="TNZ9" s="6"/>
      <c r="TOA9" s="6"/>
      <c r="TOH9" s="6"/>
      <c r="TOI9" s="6"/>
      <c r="TOP9" s="6"/>
      <c r="TOQ9" s="6"/>
      <c r="TOX9" s="6"/>
      <c r="TOY9" s="6"/>
      <c r="TPF9" s="6"/>
      <c r="TPG9" s="6"/>
      <c r="TPN9" s="6"/>
      <c r="TPO9" s="6"/>
      <c r="TPV9" s="6"/>
      <c r="TPW9" s="6"/>
      <c r="TQD9" s="6"/>
      <c r="TQE9" s="6"/>
      <c r="TQL9" s="6"/>
      <c r="TQM9" s="6"/>
      <c r="TQT9" s="6"/>
      <c r="TQU9" s="6"/>
      <c r="TRB9" s="6"/>
      <c r="TRC9" s="6"/>
      <c r="TRJ9" s="6"/>
      <c r="TRK9" s="6"/>
      <c r="TRR9" s="6"/>
      <c r="TRS9" s="6"/>
      <c r="TRZ9" s="6"/>
      <c r="TSA9" s="6"/>
      <c r="TSH9" s="6"/>
      <c r="TSI9" s="6"/>
      <c r="TSP9" s="6"/>
      <c r="TSQ9" s="6"/>
      <c r="TSX9" s="6"/>
      <c r="TSY9" s="6"/>
      <c r="TTF9" s="6"/>
      <c r="TTG9" s="6"/>
      <c r="TTN9" s="6"/>
      <c r="TTO9" s="6"/>
      <c r="TTV9" s="6"/>
      <c r="TTW9" s="6"/>
      <c r="TUD9" s="6"/>
      <c r="TUE9" s="6"/>
      <c r="TUL9" s="6"/>
      <c r="TUM9" s="6"/>
      <c r="TUT9" s="6"/>
      <c r="TUU9" s="6"/>
      <c r="TVB9" s="6"/>
      <c r="TVC9" s="6"/>
      <c r="TVJ9" s="6"/>
      <c r="TVK9" s="6"/>
      <c r="TVR9" s="6"/>
      <c r="TVS9" s="6"/>
      <c r="TVZ9" s="6"/>
      <c r="TWA9" s="6"/>
      <c r="TWH9" s="6"/>
      <c r="TWI9" s="6"/>
      <c r="TWP9" s="6"/>
      <c r="TWQ9" s="6"/>
      <c r="TWX9" s="6"/>
      <c r="TWY9" s="6"/>
      <c r="TXF9" s="6"/>
      <c r="TXG9" s="6"/>
      <c r="TXN9" s="6"/>
      <c r="TXO9" s="6"/>
      <c r="TXV9" s="6"/>
      <c r="TXW9" s="6"/>
      <c r="TYD9" s="6"/>
      <c r="TYE9" s="6"/>
      <c r="TYL9" s="6"/>
      <c r="TYM9" s="6"/>
      <c r="TYT9" s="6"/>
      <c r="TYU9" s="6"/>
      <c r="TZB9" s="6"/>
      <c r="TZC9" s="6"/>
      <c r="TZJ9" s="6"/>
      <c r="TZK9" s="6"/>
      <c r="TZR9" s="6"/>
      <c r="TZS9" s="6"/>
      <c r="TZZ9" s="6"/>
      <c r="UAA9" s="6"/>
      <c r="UAH9" s="6"/>
      <c r="UAI9" s="6"/>
      <c r="UAP9" s="6"/>
      <c r="UAQ9" s="6"/>
      <c r="UAX9" s="6"/>
      <c r="UAY9" s="6"/>
      <c r="UBF9" s="6"/>
      <c r="UBG9" s="6"/>
      <c r="UBN9" s="6"/>
      <c r="UBO9" s="6"/>
      <c r="UBV9" s="6"/>
      <c r="UBW9" s="6"/>
      <c r="UCD9" s="6"/>
      <c r="UCE9" s="6"/>
      <c r="UCL9" s="6"/>
      <c r="UCM9" s="6"/>
      <c r="UCT9" s="6"/>
      <c r="UCU9" s="6"/>
      <c r="UDB9" s="6"/>
      <c r="UDC9" s="6"/>
      <c r="UDJ9" s="6"/>
      <c r="UDK9" s="6"/>
      <c r="UDR9" s="6"/>
      <c r="UDS9" s="6"/>
      <c r="UDZ9" s="6"/>
      <c r="UEA9" s="6"/>
      <c r="UEH9" s="6"/>
      <c r="UEI9" s="6"/>
      <c r="UEP9" s="6"/>
      <c r="UEQ9" s="6"/>
      <c r="UEX9" s="6"/>
      <c r="UEY9" s="6"/>
      <c r="UFF9" s="6"/>
      <c r="UFG9" s="6"/>
      <c r="UFN9" s="6"/>
      <c r="UFO9" s="6"/>
      <c r="UFV9" s="6"/>
      <c r="UFW9" s="6"/>
      <c r="UGD9" s="6"/>
      <c r="UGE9" s="6"/>
      <c r="UGL9" s="6"/>
      <c r="UGM9" s="6"/>
      <c r="UGT9" s="6"/>
      <c r="UGU9" s="6"/>
      <c r="UHB9" s="6"/>
      <c r="UHC9" s="6"/>
      <c r="UHJ9" s="6"/>
      <c r="UHK9" s="6"/>
      <c r="UHR9" s="6"/>
      <c r="UHS9" s="6"/>
      <c r="UHZ9" s="6"/>
      <c r="UIA9" s="6"/>
      <c r="UIH9" s="6"/>
      <c r="UII9" s="6"/>
      <c r="UIP9" s="6"/>
      <c r="UIQ9" s="6"/>
      <c r="UIX9" s="6"/>
      <c r="UIY9" s="6"/>
      <c r="UJF9" s="6"/>
      <c r="UJG9" s="6"/>
      <c r="UJN9" s="6"/>
      <c r="UJO9" s="6"/>
      <c r="UJV9" s="6"/>
      <c r="UJW9" s="6"/>
      <c r="UKD9" s="6"/>
      <c r="UKE9" s="6"/>
      <c r="UKL9" s="6"/>
      <c r="UKM9" s="6"/>
      <c r="UKT9" s="6"/>
      <c r="UKU9" s="6"/>
      <c r="ULB9" s="6"/>
      <c r="ULC9" s="6"/>
      <c r="ULJ9" s="6"/>
      <c r="ULK9" s="6"/>
      <c r="ULR9" s="6"/>
      <c r="ULS9" s="6"/>
      <c r="ULZ9" s="6"/>
      <c r="UMA9" s="6"/>
      <c r="UMH9" s="6"/>
      <c r="UMI9" s="6"/>
      <c r="UMP9" s="6"/>
      <c r="UMQ9" s="6"/>
      <c r="UMX9" s="6"/>
      <c r="UMY9" s="6"/>
      <c r="UNF9" s="6"/>
      <c r="UNG9" s="6"/>
      <c r="UNN9" s="6"/>
      <c r="UNO9" s="6"/>
      <c r="UNV9" s="6"/>
      <c r="UNW9" s="6"/>
      <c r="UOD9" s="6"/>
      <c r="UOE9" s="6"/>
      <c r="UOL9" s="6"/>
      <c r="UOM9" s="6"/>
      <c r="UOT9" s="6"/>
      <c r="UOU9" s="6"/>
      <c r="UPB9" s="6"/>
      <c r="UPC9" s="6"/>
      <c r="UPJ9" s="6"/>
      <c r="UPK9" s="6"/>
      <c r="UPR9" s="6"/>
      <c r="UPS9" s="6"/>
      <c r="UPZ9" s="6"/>
      <c r="UQA9" s="6"/>
      <c r="UQH9" s="6"/>
      <c r="UQI9" s="6"/>
      <c r="UQP9" s="6"/>
      <c r="UQQ9" s="6"/>
      <c r="UQX9" s="6"/>
      <c r="UQY9" s="6"/>
      <c r="URF9" s="6"/>
      <c r="URG9" s="6"/>
      <c r="URN9" s="6"/>
      <c r="URO9" s="6"/>
      <c r="URV9" s="6"/>
      <c r="URW9" s="6"/>
      <c r="USD9" s="6"/>
      <c r="USE9" s="6"/>
      <c r="USL9" s="6"/>
      <c r="USM9" s="6"/>
      <c r="UST9" s="6"/>
      <c r="USU9" s="6"/>
      <c r="UTB9" s="6"/>
      <c r="UTC9" s="6"/>
      <c r="UTJ9" s="6"/>
      <c r="UTK9" s="6"/>
      <c r="UTR9" s="6"/>
      <c r="UTS9" s="6"/>
      <c r="UTZ9" s="6"/>
      <c r="UUA9" s="6"/>
      <c r="UUH9" s="6"/>
      <c r="UUI9" s="6"/>
      <c r="UUP9" s="6"/>
      <c r="UUQ9" s="6"/>
      <c r="UUX9" s="6"/>
      <c r="UUY9" s="6"/>
      <c r="UVF9" s="6"/>
      <c r="UVG9" s="6"/>
      <c r="UVN9" s="6"/>
      <c r="UVO9" s="6"/>
      <c r="UVV9" s="6"/>
      <c r="UVW9" s="6"/>
      <c r="UWD9" s="6"/>
      <c r="UWE9" s="6"/>
      <c r="UWL9" s="6"/>
      <c r="UWM9" s="6"/>
      <c r="UWT9" s="6"/>
      <c r="UWU9" s="6"/>
      <c r="UXB9" s="6"/>
      <c r="UXC9" s="6"/>
      <c r="UXJ9" s="6"/>
      <c r="UXK9" s="6"/>
      <c r="UXR9" s="6"/>
      <c r="UXS9" s="6"/>
      <c r="UXZ9" s="6"/>
      <c r="UYA9" s="6"/>
      <c r="UYH9" s="6"/>
      <c r="UYI9" s="6"/>
      <c r="UYP9" s="6"/>
      <c r="UYQ9" s="6"/>
      <c r="UYX9" s="6"/>
      <c r="UYY9" s="6"/>
      <c r="UZF9" s="6"/>
      <c r="UZG9" s="6"/>
      <c r="UZN9" s="6"/>
      <c r="UZO9" s="6"/>
      <c r="UZV9" s="6"/>
      <c r="UZW9" s="6"/>
      <c r="VAD9" s="6"/>
      <c r="VAE9" s="6"/>
      <c r="VAL9" s="6"/>
      <c r="VAM9" s="6"/>
      <c r="VAT9" s="6"/>
      <c r="VAU9" s="6"/>
      <c r="VBB9" s="6"/>
      <c r="VBC9" s="6"/>
      <c r="VBJ9" s="6"/>
      <c r="VBK9" s="6"/>
      <c r="VBR9" s="6"/>
      <c r="VBS9" s="6"/>
      <c r="VBZ9" s="6"/>
      <c r="VCA9" s="6"/>
      <c r="VCH9" s="6"/>
      <c r="VCI9" s="6"/>
      <c r="VCP9" s="6"/>
      <c r="VCQ9" s="6"/>
      <c r="VCX9" s="6"/>
      <c r="VCY9" s="6"/>
      <c r="VDF9" s="6"/>
      <c r="VDG9" s="6"/>
      <c r="VDN9" s="6"/>
      <c r="VDO9" s="6"/>
      <c r="VDV9" s="6"/>
      <c r="VDW9" s="6"/>
      <c r="VED9" s="6"/>
      <c r="VEE9" s="6"/>
      <c r="VEL9" s="6"/>
      <c r="VEM9" s="6"/>
      <c r="VET9" s="6"/>
      <c r="VEU9" s="6"/>
      <c r="VFB9" s="6"/>
      <c r="VFC9" s="6"/>
      <c r="VFJ9" s="6"/>
      <c r="VFK9" s="6"/>
      <c r="VFR9" s="6"/>
      <c r="VFS9" s="6"/>
      <c r="VFZ9" s="6"/>
      <c r="VGA9" s="6"/>
      <c r="VGH9" s="6"/>
      <c r="VGI9" s="6"/>
      <c r="VGP9" s="6"/>
      <c r="VGQ9" s="6"/>
      <c r="VGX9" s="6"/>
      <c r="VGY9" s="6"/>
      <c r="VHF9" s="6"/>
      <c r="VHG9" s="6"/>
      <c r="VHN9" s="6"/>
      <c r="VHO9" s="6"/>
      <c r="VHV9" s="6"/>
      <c r="VHW9" s="6"/>
      <c r="VID9" s="6"/>
      <c r="VIE9" s="6"/>
      <c r="VIL9" s="6"/>
      <c r="VIM9" s="6"/>
      <c r="VIT9" s="6"/>
      <c r="VIU9" s="6"/>
      <c r="VJB9" s="6"/>
      <c r="VJC9" s="6"/>
      <c r="VJJ9" s="6"/>
      <c r="VJK9" s="6"/>
      <c r="VJR9" s="6"/>
      <c r="VJS9" s="6"/>
      <c r="VJZ9" s="6"/>
      <c r="VKA9" s="6"/>
      <c r="VKH9" s="6"/>
      <c r="VKI9" s="6"/>
      <c r="VKP9" s="6"/>
      <c r="VKQ9" s="6"/>
      <c r="VKX9" s="6"/>
      <c r="VKY9" s="6"/>
      <c r="VLF9" s="6"/>
      <c r="VLG9" s="6"/>
      <c r="VLN9" s="6"/>
      <c r="VLO9" s="6"/>
      <c r="VLV9" s="6"/>
      <c r="VLW9" s="6"/>
      <c r="VMD9" s="6"/>
      <c r="VME9" s="6"/>
      <c r="VML9" s="6"/>
      <c r="VMM9" s="6"/>
      <c r="VMT9" s="6"/>
      <c r="VMU9" s="6"/>
      <c r="VNB9" s="6"/>
      <c r="VNC9" s="6"/>
      <c r="VNJ9" s="6"/>
      <c r="VNK9" s="6"/>
      <c r="VNR9" s="6"/>
      <c r="VNS9" s="6"/>
      <c r="VNZ9" s="6"/>
      <c r="VOA9" s="6"/>
      <c r="VOH9" s="6"/>
      <c r="VOI9" s="6"/>
      <c r="VOP9" s="6"/>
      <c r="VOQ9" s="6"/>
      <c r="VOX9" s="6"/>
      <c r="VOY9" s="6"/>
      <c r="VPF9" s="6"/>
      <c r="VPG9" s="6"/>
      <c r="VPN9" s="6"/>
      <c r="VPO9" s="6"/>
      <c r="VPV9" s="6"/>
      <c r="VPW9" s="6"/>
      <c r="VQD9" s="6"/>
      <c r="VQE9" s="6"/>
      <c r="VQL9" s="6"/>
      <c r="VQM9" s="6"/>
      <c r="VQT9" s="6"/>
      <c r="VQU9" s="6"/>
      <c r="VRB9" s="6"/>
      <c r="VRC9" s="6"/>
      <c r="VRJ9" s="6"/>
      <c r="VRK9" s="6"/>
      <c r="VRR9" s="6"/>
      <c r="VRS9" s="6"/>
      <c r="VRZ9" s="6"/>
      <c r="VSA9" s="6"/>
      <c r="VSH9" s="6"/>
      <c r="VSI9" s="6"/>
      <c r="VSP9" s="6"/>
      <c r="VSQ9" s="6"/>
      <c r="VSX9" s="6"/>
      <c r="VSY9" s="6"/>
      <c r="VTF9" s="6"/>
      <c r="VTG9" s="6"/>
      <c r="VTN9" s="6"/>
      <c r="VTO9" s="6"/>
      <c r="VTV9" s="6"/>
      <c r="VTW9" s="6"/>
      <c r="VUD9" s="6"/>
      <c r="VUE9" s="6"/>
      <c r="VUL9" s="6"/>
      <c r="VUM9" s="6"/>
      <c r="VUT9" s="6"/>
      <c r="VUU9" s="6"/>
      <c r="VVB9" s="6"/>
      <c r="VVC9" s="6"/>
      <c r="VVJ9" s="6"/>
      <c r="VVK9" s="6"/>
      <c r="VVR9" s="6"/>
      <c r="VVS9" s="6"/>
      <c r="VVZ9" s="6"/>
      <c r="VWA9" s="6"/>
      <c r="VWH9" s="6"/>
      <c r="VWI9" s="6"/>
      <c r="VWP9" s="6"/>
      <c r="VWQ9" s="6"/>
      <c r="VWX9" s="6"/>
      <c r="VWY9" s="6"/>
      <c r="VXF9" s="6"/>
      <c r="VXG9" s="6"/>
      <c r="VXN9" s="6"/>
      <c r="VXO9" s="6"/>
      <c r="VXV9" s="6"/>
      <c r="VXW9" s="6"/>
      <c r="VYD9" s="6"/>
      <c r="VYE9" s="6"/>
      <c r="VYL9" s="6"/>
      <c r="VYM9" s="6"/>
      <c r="VYT9" s="6"/>
      <c r="VYU9" s="6"/>
      <c r="VZB9" s="6"/>
      <c r="VZC9" s="6"/>
      <c r="VZJ9" s="6"/>
      <c r="VZK9" s="6"/>
      <c r="VZR9" s="6"/>
      <c r="VZS9" s="6"/>
      <c r="VZZ9" s="6"/>
      <c r="WAA9" s="6"/>
      <c r="WAH9" s="6"/>
      <c r="WAI9" s="6"/>
      <c r="WAP9" s="6"/>
      <c r="WAQ9" s="6"/>
      <c r="WAX9" s="6"/>
      <c r="WAY9" s="6"/>
      <c r="WBF9" s="6"/>
      <c r="WBG9" s="6"/>
      <c r="WBN9" s="6"/>
      <c r="WBO9" s="6"/>
      <c r="WBV9" s="6"/>
      <c r="WBW9" s="6"/>
      <c r="WCD9" s="6"/>
      <c r="WCE9" s="6"/>
      <c r="WCL9" s="6"/>
      <c r="WCM9" s="6"/>
      <c r="WCT9" s="6"/>
      <c r="WCU9" s="6"/>
      <c r="WDB9" s="6"/>
      <c r="WDC9" s="6"/>
      <c r="WDJ9" s="6"/>
      <c r="WDK9" s="6"/>
      <c r="WDR9" s="6"/>
      <c r="WDS9" s="6"/>
      <c r="WDZ9" s="6"/>
      <c r="WEA9" s="6"/>
      <c r="WEH9" s="6"/>
      <c r="WEI9" s="6"/>
      <c r="WEP9" s="6"/>
      <c r="WEQ9" s="6"/>
      <c r="WEX9" s="6"/>
      <c r="WEY9" s="6"/>
      <c r="WFF9" s="6"/>
      <c r="WFG9" s="6"/>
      <c r="WFN9" s="6"/>
      <c r="WFO9" s="6"/>
      <c r="WFV9" s="6"/>
      <c r="WFW9" s="6"/>
      <c r="WGD9" s="6"/>
      <c r="WGE9" s="6"/>
      <c r="WGL9" s="6"/>
      <c r="WGM9" s="6"/>
      <c r="WGT9" s="6"/>
      <c r="WGU9" s="6"/>
      <c r="WHB9" s="6"/>
      <c r="WHC9" s="6"/>
      <c r="WHJ9" s="6"/>
      <c r="WHK9" s="6"/>
      <c r="WHR9" s="6"/>
      <c r="WHS9" s="6"/>
      <c r="WHZ9" s="6"/>
      <c r="WIA9" s="6"/>
      <c r="WIH9" s="6"/>
      <c r="WII9" s="6"/>
      <c r="WIP9" s="6"/>
      <c r="WIQ9" s="6"/>
      <c r="WIX9" s="6"/>
      <c r="WIY9" s="6"/>
      <c r="WJF9" s="6"/>
      <c r="WJG9" s="6"/>
      <c r="WJN9" s="6"/>
      <c r="WJO9" s="6"/>
      <c r="WJV9" s="6"/>
      <c r="WJW9" s="6"/>
      <c r="WKD9" s="6"/>
      <c r="WKE9" s="6"/>
      <c r="WKL9" s="6"/>
      <c r="WKM9" s="6"/>
      <c r="WKT9" s="6"/>
      <c r="WKU9" s="6"/>
      <c r="WLB9" s="6"/>
      <c r="WLC9" s="6"/>
      <c r="WLJ9" s="6"/>
      <c r="WLK9" s="6"/>
      <c r="WLR9" s="6"/>
      <c r="WLS9" s="6"/>
      <c r="WLZ9" s="6"/>
      <c r="WMA9" s="6"/>
      <c r="WMH9" s="6"/>
      <c r="WMI9" s="6"/>
      <c r="WMP9" s="6"/>
      <c r="WMQ9" s="6"/>
      <c r="WMX9" s="6"/>
      <c r="WMY9" s="6"/>
      <c r="WNF9" s="6"/>
      <c r="WNG9" s="6"/>
      <c r="WNN9" s="6"/>
      <c r="WNO9" s="6"/>
      <c r="WNV9" s="6"/>
      <c r="WNW9" s="6"/>
      <c r="WOD9" s="6"/>
      <c r="WOE9" s="6"/>
      <c r="WOL9" s="6"/>
      <c r="WOM9" s="6"/>
      <c r="WOT9" s="6"/>
      <c r="WOU9" s="6"/>
      <c r="WPB9" s="6"/>
      <c r="WPC9" s="6"/>
      <c r="WPJ9" s="6"/>
      <c r="WPK9" s="6"/>
      <c r="WPR9" s="6"/>
      <c r="WPS9" s="6"/>
      <c r="WPZ9" s="6"/>
      <c r="WQA9" s="6"/>
      <c r="WQH9" s="6"/>
      <c r="WQI9" s="6"/>
      <c r="WQP9" s="6"/>
      <c r="WQQ9" s="6"/>
      <c r="WQX9" s="6"/>
      <c r="WQY9" s="6"/>
      <c r="WRF9" s="6"/>
      <c r="WRG9" s="6"/>
      <c r="WRN9" s="6"/>
      <c r="WRO9" s="6"/>
      <c r="WRV9" s="6"/>
      <c r="WRW9" s="6"/>
      <c r="WSD9" s="6"/>
      <c r="WSE9" s="6"/>
      <c r="WSL9" s="6"/>
      <c r="WSM9" s="6"/>
      <c r="WST9" s="6"/>
      <c r="WSU9" s="6"/>
      <c r="WTB9" s="6"/>
      <c r="WTC9" s="6"/>
      <c r="WTJ9" s="6"/>
      <c r="WTK9" s="6"/>
      <c r="WTR9" s="6"/>
      <c r="WTS9" s="6"/>
      <c r="WTZ9" s="6"/>
      <c r="WUA9" s="6"/>
      <c r="WUH9" s="6"/>
      <c r="WUI9" s="6"/>
      <c r="WUP9" s="6"/>
      <c r="WUQ9" s="6"/>
      <c r="WUX9" s="6"/>
      <c r="WUY9" s="6"/>
      <c r="WVF9" s="6"/>
      <c r="WVG9" s="6"/>
      <c r="WVN9" s="6"/>
      <c r="WVO9" s="6"/>
      <c r="WVV9" s="6"/>
      <c r="WVW9" s="6"/>
      <c r="WWD9" s="6"/>
      <c r="WWE9" s="6"/>
      <c r="WWL9" s="6"/>
      <c r="WWM9" s="6"/>
      <c r="WWT9" s="6"/>
      <c r="WWU9" s="6"/>
      <c r="WXB9" s="6"/>
      <c r="WXC9" s="6"/>
      <c r="WXJ9" s="6"/>
      <c r="WXK9" s="6"/>
      <c r="WXR9" s="6"/>
      <c r="WXS9" s="6"/>
      <c r="WXZ9" s="6"/>
      <c r="WYA9" s="6"/>
      <c r="WYH9" s="6"/>
      <c r="WYI9" s="6"/>
      <c r="WYP9" s="6"/>
      <c r="WYQ9" s="6"/>
      <c r="WYX9" s="6"/>
      <c r="WYY9" s="6"/>
      <c r="WZF9" s="6"/>
      <c r="WZG9" s="6"/>
      <c r="WZN9" s="6"/>
      <c r="WZO9" s="6"/>
      <c r="WZV9" s="6"/>
      <c r="WZW9" s="6"/>
      <c r="XAD9" s="6"/>
      <c r="XAE9" s="6"/>
      <c r="XAL9" s="6"/>
      <c r="XAM9" s="6"/>
      <c r="XAT9" s="6"/>
      <c r="XAU9" s="6"/>
      <c r="XBB9" s="6"/>
      <c r="XBC9" s="6"/>
      <c r="XBJ9" s="6"/>
      <c r="XBK9" s="6"/>
      <c r="XBR9" s="6"/>
      <c r="XBS9" s="6"/>
      <c r="XBZ9" s="6"/>
      <c r="XCA9" s="6"/>
      <c r="XCH9" s="6"/>
      <c r="XCI9" s="6"/>
      <c r="XCP9" s="6"/>
      <c r="XCQ9" s="6"/>
      <c r="XCX9" s="6"/>
      <c r="XCY9" s="6"/>
      <c r="XDF9" s="6"/>
      <c r="XDG9" s="6"/>
      <c r="XDN9" s="6"/>
      <c r="XDO9" s="6"/>
      <c r="XDV9" s="6"/>
      <c r="XDW9" s="6"/>
      <c r="XED9" s="6"/>
      <c r="XEE9" s="6"/>
      <c r="XEL9" s="6"/>
      <c r="XEM9" s="6"/>
      <c r="XET9" s="6"/>
      <c r="XEU9" s="6"/>
      <c r="XFB9" s="6"/>
      <c r="XFC9" s="6"/>
    </row>
    <row r="10" spans="1:1023 1030:2047 2054:3071 3078:4095 4102:5119 5126:6143 6150:7167 7174:8191 8198:9215 9222:10239 10246:11263 11270:12287 12294:13311 13318:14335 14342:15359 15366:16383">
      <c r="A10" t="s">
        <v>1961</v>
      </c>
      <c r="B10" t="s">
        <v>1997</v>
      </c>
      <c r="C10" s="11">
        <v>7891000142202</v>
      </c>
      <c r="D10" t="s">
        <v>1998</v>
      </c>
      <c r="E10" t="s">
        <v>402</v>
      </c>
      <c r="F10">
        <v>1</v>
      </c>
      <c r="G10" s="15">
        <v>13.35</v>
      </c>
      <c r="H10" s="15">
        <f t="shared" si="1"/>
        <v>13.35</v>
      </c>
      <c r="I10" t="s">
        <v>14</v>
      </c>
    </row>
    <row r="11" spans="1:1023 1030:2047 2054:3071 3078:4095 4102:5119 5126:6143 6150:7167 7174:8191 8198:9215 9222:10239 10246:11263 11270:12287 12294:13311 13318:14335 14342:15359 15366:16383">
      <c r="A11" t="s">
        <v>1961</v>
      </c>
      <c r="B11" t="s">
        <v>514</v>
      </c>
      <c r="C11" s="11">
        <v>77</v>
      </c>
      <c r="D11" t="s">
        <v>12</v>
      </c>
      <c r="E11" t="s">
        <v>1999</v>
      </c>
      <c r="F11">
        <v>1.96</v>
      </c>
      <c r="G11" s="15">
        <v>1.99</v>
      </c>
      <c r="H11" s="15">
        <f t="shared" si="1"/>
        <v>3.9003999999999999</v>
      </c>
      <c r="I11" t="s">
        <v>14</v>
      </c>
    </row>
    <row r="12" spans="1:1023 1030:2047 2054:3071 3078:4095 4102:5119 5126:6143 6150:7167 7174:8191 8198:9215 9222:10239 10246:11263 11270:12287 12294:13311 13318:14335 14342:15359 15366:16383">
      <c r="A12" t="s">
        <v>1961</v>
      </c>
      <c r="B12" t="s">
        <v>2000</v>
      </c>
      <c r="C12" s="11">
        <v>7898004010094</v>
      </c>
      <c r="D12" t="s">
        <v>2001</v>
      </c>
      <c r="E12" t="s">
        <v>2002</v>
      </c>
      <c r="F12">
        <v>0.53200000000000003</v>
      </c>
      <c r="G12" s="15">
        <v>20.25</v>
      </c>
      <c r="H12" s="15">
        <f t="shared" ref="H12:H13" si="2">G12*F12</f>
        <v>10.773</v>
      </c>
      <c r="I12" t="s">
        <v>14</v>
      </c>
    </row>
    <row r="13" spans="1:1023 1030:2047 2054:3071 3078:4095 4102:5119 5126:6143 6150:7167 7174:8191 8198:9215 9222:10239 10246:11263 11270:12287 12294:13311 13318:14335 14342:15359 15366:16383">
      <c r="A13" t="s">
        <v>1961</v>
      </c>
      <c r="B13" t="s">
        <v>1969</v>
      </c>
      <c r="C13" s="11">
        <v>7896003703061</v>
      </c>
      <c r="D13" t="s">
        <v>1970</v>
      </c>
      <c r="E13" t="s">
        <v>402</v>
      </c>
      <c r="F13">
        <v>1</v>
      </c>
      <c r="G13" s="15">
        <v>4.1900000000000004</v>
      </c>
      <c r="H13" s="15">
        <f t="shared" si="2"/>
        <v>4.1900000000000004</v>
      </c>
      <c r="I13" t="s">
        <v>14</v>
      </c>
    </row>
    <row r="14" spans="1:1023 1030:2047 2054:3071 3078:4095 4102:5119 5126:6143 6150:7167 7174:8191 8198:9215 9222:10239 10246:11263 11270:12287 12294:13311 13318:14335 14342:15359 15366:16383">
      <c r="A14" t="s">
        <v>1961</v>
      </c>
      <c r="B14" t="s">
        <v>2003</v>
      </c>
      <c r="C14" s="11">
        <v>55</v>
      </c>
      <c r="D14" t="s">
        <v>2004</v>
      </c>
      <c r="E14" t="s">
        <v>2005</v>
      </c>
      <c r="F14">
        <v>4.375</v>
      </c>
      <c r="G14" s="15">
        <v>3.99</v>
      </c>
      <c r="H14" s="15">
        <f t="shared" si="1"/>
        <v>17.456250000000001</v>
      </c>
      <c r="I14" t="s">
        <v>14</v>
      </c>
    </row>
    <row r="15" spans="1:1023 1030:2047 2054:3071 3078:4095 4102:5119 5126:6143 6150:7167 7174:8191 8198:9215 9222:10239 10246:11263 11270:12287 12294:13311 13318:14335 14342:15359 15366:16383">
      <c r="A15" t="s">
        <v>1961</v>
      </c>
      <c r="B15" t="s">
        <v>2006</v>
      </c>
      <c r="C15" s="11">
        <v>65</v>
      </c>
      <c r="D15" t="s">
        <v>12</v>
      </c>
      <c r="E15" t="s">
        <v>2007</v>
      </c>
      <c r="F15">
        <v>1.85</v>
      </c>
      <c r="G15" s="15">
        <v>4.99</v>
      </c>
      <c r="H15" s="15">
        <f t="shared" si="1"/>
        <v>9.2315000000000005</v>
      </c>
      <c r="I15" t="s">
        <v>14</v>
      </c>
    </row>
    <row r="16" spans="1:1023 1030:2047 2054:3071 3078:4095 4102:5119 5126:6143 6150:7167 7174:8191 8198:9215 9222:10239 10246:11263 11270:12287 12294:13311 13318:14335 14342:15359 15366:16383">
      <c r="A16" t="s">
        <v>1961</v>
      </c>
      <c r="B16" t="s">
        <v>266</v>
      </c>
      <c r="C16" s="11">
        <v>6048</v>
      </c>
      <c r="D16" t="s">
        <v>12</v>
      </c>
      <c r="E16" t="s">
        <v>2008</v>
      </c>
      <c r="F16">
        <v>1.9</v>
      </c>
      <c r="G16" s="15">
        <v>2.99</v>
      </c>
      <c r="H16" s="15">
        <f t="shared" si="1"/>
        <v>5.681</v>
      </c>
      <c r="I16" t="s">
        <v>14</v>
      </c>
    </row>
    <row r="17" spans="1:9">
      <c r="A17" t="s">
        <v>1961</v>
      </c>
      <c r="B17" t="s">
        <v>2009</v>
      </c>
      <c r="C17" s="11">
        <v>10</v>
      </c>
      <c r="D17" t="s">
        <v>12</v>
      </c>
      <c r="E17" t="s">
        <v>2010</v>
      </c>
      <c r="F17">
        <v>1.4650000000000001</v>
      </c>
      <c r="G17" s="15">
        <v>2.99</v>
      </c>
      <c r="H17" s="15">
        <f t="shared" ref="H17" si="3">G17*F17</f>
        <v>4.3803500000000009</v>
      </c>
      <c r="I17" t="s">
        <v>14</v>
      </c>
    </row>
    <row r="18" spans="1:9">
      <c r="A18" t="s">
        <v>1961</v>
      </c>
      <c r="B18" t="s">
        <v>2011</v>
      </c>
      <c r="C18" s="11">
        <v>58</v>
      </c>
      <c r="D18" t="s">
        <v>12</v>
      </c>
      <c r="E18" t="s">
        <v>2012</v>
      </c>
      <c r="F18">
        <v>1.7450000000000001</v>
      </c>
      <c r="G18" s="15">
        <v>4.99</v>
      </c>
      <c r="H18" s="15">
        <f t="shared" ref="H18" si="4">G18*F18</f>
        <v>8.7075500000000012</v>
      </c>
      <c r="I18" t="s">
        <v>14</v>
      </c>
    </row>
    <row r="19" spans="1:9">
      <c r="A19" t="s">
        <v>1961</v>
      </c>
      <c r="B19" t="s">
        <v>2013</v>
      </c>
      <c r="C19" s="11">
        <v>46</v>
      </c>
      <c r="D19" t="s">
        <v>12</v>
      </c>
      <c r="E19" t="s">
        <v>2014</v>
      </c>
      <c r="F19">
        <v>2.06</v>
      </c>
      <c r="G19" s="15">
        <v>2.99</v>
      </c>
      <c r="H19" s="15">
        <f t="shared" ref="H19" si="5">G19*F19</f>
        <v>6.1594000000000007</v>
      </c>
      <c r="I19" t="s">
        <v>14</v>
      </c>
    </row>
    <row r="20" spans="1:9">
      <c r="A20" t="s">
        <v>1961</v>
      </c>
      <c r="B20" t="s">
        <v>2015</v>
      </c>
      <c r="C20" s="11">
        <v>61</v>
      </c>
      <c r="D20" t="s">
        <v>12</v>
      </c>
      <c r="E20" t="s">
        <v>2016</v>
      </c>
      <c r="F20">
        <v>1.32</v>
      </c>
      <c r="G20" s="15">
        <v>4.99</v>
      </c>
      <c r="H20" s="15">
        <f t="shared" ref="H20" si="6">G20*F20</f>
        <v>6.5868000000000002</v>
      </c>
      <c r="I20" t="s">
        <v>14</v>
      </c>
    </row>
    <row r="21" spans="1:9">
      <c r="A21" t="s">
        <v>1961</v>
      </c>
      <c r="B21" t="s">
        <v>2017</v>
      </c>
      <c r="C21" s="11">
        <v>5780</v>
      </c>
      <c r="D21" t="s">
        <v>12</v>
      </c>
      <c r="E21" t="s">
        <v>2018</v>
      </c>
      <c r="F21">
        <v>0.70499999999999996</v>
      </c>
      <c r="G21" s="15">
        <v>3.99</v>
      </c>
      <c r="H21" s="15">
        <f t="shared" ref="H21" si="7">G21*F21</f>
        <v>2.8129499999999998</v>
      </c>
      <c r="I21" t="s">
        <v>14</v>
      </c>
    </row>
    <row r="22" spans="1:9">
      <c r="A22" t="s">
        <v>1961</v>
      </c>
      <c r="B22" t="s">
        <v>581</v>
      </c>
      <c r="C22" s="11">
        <v>4366</v>
      </c>
      <c r="D22" t="s">
        <v>12</v>
      </c>
      <c r="E22" t="s">
        <v>2019</v>
      </c>
      <c r="F22">
        <v>0.875</v>
      </c>
      <c r="G22" s="15">
        <v>3.79</v>
      </c>
      <c r="H22" s="15">
        <f t="shared" ref="H22" si="8">G22*F22</f>
        <v>3.3162500000000001</v>
      </c>
      <c r="I22" t="s">
        <v>14</v>
      </c>
    </row>
    <row r="23" spans="1:9">
      <c r="A23" t="s">
        <v>1961</v>
      </c>
      <c r="B23" t="s">
        <v>2020</v>
      </c>
      <c r="C23" s="11">
        <v>17</v>
      </c>
      <c r="D23" t="s">
        <v>12</v>
      </c>
      <c r="E23" t="s">
        <v>2021</v>
      </c>
      <c r="F23">
        <v>1.24</v>
      </c>
      <c r="G23" s="15">
        <v>3.99</v>
      </c>
      <c r="H23" s="15">
        <f t="shared" ref="H23" si="9">G23*F23</f>
        <v>4.9476000000000004</v>
      </c>
      <c r="I23" t="s">
        <v>14</v>
      </c>
    </row>
    <row r="24" spans="1:9">
      <c r="A24" t="s">
        <v>1961</v>
      </c>
      <c r="B24" t="s">
        <v>2022</v>
      </c>
      <c r="C24" s="11">
        <v>751320280381</v>
      </c>
      <c r="D24" t="s">
        <v>2023</v>
      </c>
      <c r="E24" t="s">
        <v>404</v>
      </c>
      <c r="F24">
        <v>1</v>
      </c>
      <c r="G24" s="15">
        <v>2.99</v>
      </c>
      <c r="H24" s="15">
        <f t="shared" ref="H24" si="10">G24*F24</f>
        <v>2.99</v>
      </c>
      <c r="I24" t="s">
        <v>14</v>
      </c>
    </row>
    <row r="25" spans="1:9">
      <c r="A25" t="s">
        <v>1961</v>
      </c>
      <c r="B25" t="s">
        <v>2024</v>
      </c>
      <c r="C25" s="11">
        <v>5894</v>
      </c>
      <c r="D25" t="s">
        <v>12</v>
      </c>
      <c r="E25" t="s">
        <v>2025</v>
      </c>
      <c r="F25">
        <v>0.85</v>
      </c>
      <c r="G25" s="15">
        <v>2.99</v>
      </c>
      <c r="H25" s="15">
        <f t="shared" ref="H25" si="11">G25*F25</f>
        <v>2.5415000000000001</v>
      </c>
      <c r="I25" t="s">
        <v>14</v>
      </c>
    </row>
    <row r="26" spans="1:9">
      <c r="A26" t="s">
        <v>1961</v>
      </c>
      <c r="B26" t="s">
        <v>2026</v>
      </c>
      <c r="C26" s="11">
        <v>64</v>
      </c>
      <c r="D26" t="s">
        <v>12</v>
      </c>
      <c r="E26" t="s">
        <v>2027</v>
      </c>
      <c r="F26">
        <v>1.62</v>
      </c>
      <c r="G26" s="15">
        <v>1.81</v>
      </c>
      <c r="H26" s="15">
        <f t="shared" ref="H26" si="12">G26*F26</f>
        <v>2.9322000000000004</v>
      </c>
      <c r="I26" t="s">
        <v>14</v>
      </c>
    </row>
    <row r="27" spans="1:9">
      <c r="A27" t="s">
        <v>1961</v>
      </c>
      <c r="B27" t="s">
        <v>2028</v>
      </c>
      <c r="C27" s="11">
        <v>51</v>
      </c>
      <c r="D27" t="s">
        <v>12</v>
      </c>
      <c r="E27" t="s">
        <v>489</v>
      </c>
      <c r="F27">
        <v>1.405</v>
      </c>
      <c r="G27" s="15">
        <v>5.99</v>
      </c>
      <c r="H27" s="15">
        <f t="shared" ref="H27" si="13">G27*F27</f>
        <v>8.4159500000000005</v>
      </c>
      <c r="I27" t="s">
        <v>14</v>
      </c>
    </row>
    <row r="28" spans="1:9">
      <c r="A28" t="s">
        <v>1961</v>
      </c>
      <c r="B28" t="s">
        <v>2029</v>
      </c>
      <c r="C28" s="11">
        <v>6016</v>
      </c>
      <c r="D28" t="s">
        <v>12</v>
      </c>
      <c r="E28" t="s">
        <v>2030</v>
      </c>
      <c r="F28">
        <v>0.27</v>
      </c>
      <c r="G28" s="15">
        <v>3.99</v>
      </c>
      <c r="H28" s="15">
        <f t="shared" ref="H28" si="14">G28*F28</f>
        <v>1.0773000000000001</v>
      </c>
      <c r="I28" t="s">
        <v>14</v>
      </c>
    </row>
    <row r="29" spans="1:9">
      <c r="A29" t="s">
        <v>1961</v>
      </c>
      <c r="B29" t="s">
        <v>1978</v>
      </c>
      <c r="C29" s="11">
        <v>2433200003072</v>
      </c>
      <c r="D29" t="s">
        <v>1961</v>
      </c>
      <c r="E29" t="s">
        <v>2031</v>
      </c>
      <c r="F29">
        <v>0.61599999999999999</v>
      </c>
      <c r="G29" s="15">
        <v>4.99</v>
      </c>
      <c r="H29" s="15">
        <f t="shared" ref="H29" si="15">G29*F29</f>
        <v>3.0738400000000001</v>
      </c>
      <c r="I29" t="s">
        <v>14</v>
      </c>
    </row>
    <row r="30" spans="1:9">
      <c r="A30" t="s">
        <v>1961</v>
      </c>
      <c r="B30" t="s">
        <v>1978</v>
      </c>
      <c r="C30" s="11">
        <v>2433200002907</v>
      </c>
      <c r="D30" t="s">
        <v>1961</v>
      </c>
      <c r="E30" t="s">
        <v>2032</v>
      </c>
      <c r="F30">
        <v>0.58099999999999996</v>
      </c>
      <c r="G30" s="15">
        <v>4.99</v>
      </c>
      <c r="H30" s="15">
        <f t="shared" ref="H30" si="16">G30*F30</f>
        <v>2.8991899999999999</v>
      </c>
      <c r="I30" t="s">
        <v>14</v>
      </c>
    </row>
    <row r="31" spans="1:9">
      <c r="A31" t="s">
        <v>1961</v>
      </c>
      <c r="B31" t="s">
        <v>2033</v>
      </c>
      <c r="C31" s="11">
        <v>2541900004654</v>
      </c>
      <c r="D31" t="s">
        <v>1961</v>
      </c>
      <c r="E31" t="s">
        <v>2034</v>
      </c>
      <c r="F31">
        <v>0.48399999999999999</v>
      </c>
      <c r="G31" s="15">
        <v>9.6</v>
      </c>
      <c r="H31" s="15">
        <f t="shared" ref="H31" si="17">G31*F31</f>
        <v>4.6463999999999999</v>
      </c>
      <c r="I31" t="s">
        <v>14</v>
      </c>
    </row>
    <row r="32" spans="1:9">
      <c r="H32" s="17">
        <f>SUM(H5:H31)</f>
        <v>183.94561000000004</v>
      </c>
      <c r="I32" s="28"/>
    </row>
    <row r="33" spans="8:9">
      <c r="I33" s="28"/>
    </row>
    <row r="34" spans="8:9">
      <c r="H34" s="17">
        <f xml:space="preserve"> H3 + H32</f>
        <v>226.44561000000004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28.85546875" bestFit="1" customWidth="1"/>
    <col min="3" max="3" width="14.28515625" bestFit="1" customWidth="1"/>
    <col min="4" max="4" width="23.42578125" bestFit="1" customWidth="1"/>
    <col min="5" max="5" width="8.7109375" bestFit="1" customWidth="1"/>
    <col min="6" max="6" width="4.85546875" customWidth="1"/>
    <col min="7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2035</v>
      </c>
      <c r="B2" t="s">
        <v>2036</v>
      </c>
      <c r="C2" s="11" t="s">
        <v>12</v>
      </c>
      <c r="D2" t="s">
        <v>2035</v>
      </c>
      <c r="E2" t="s">
        <v>12</v>
      </c>
      <c r="F2">
        <v>1</v>
      </c>
      <c r="G2" s="15">
        <v>123</v>
      </c>
      <c r="H2" s="15">
        <f t="shared" ref="H2" si="0">G2*F2</f>
        <v>123</v>
      </c>
      <c r="I2" t="s">
        <v>14</v>
      </c>
    </row>
    <row r="3" spans="1:10">
      <c r="H3" s="17">
        <f>SUM(H2:H2)</f>
        <v>123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XFC1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28.85546875" bestFit="1" customWidth="1"/>
    <col min="3" max="3" width="14.28515625" bestFit="1" customWidth="1"/>
    <col min="4" max="4" width="23.42578125" bestFit="1" customWidth="1"/>
    <col min="5" max="5" width="8.7109375" bestFit="1" customWidth="1"/>
    <col min="6" max="6" width="4.85546875" customWidth="1"/>
    <col min="7" max="7" width="7.85546875" style="15" bestFit="1" customWidth="1"/>
    <col min="8" max="8" width="8.85546875" style="15" bestFit="1" customWidth="1"/>
    <col min="9" max="9" width="11.7109375" bestFit="1" customWidth="1"/>
    <col min="10" max="10" width="4.140625" bestFit="1" customWidth="1"/>
  </cols>
  <sheetData>
    <row r="1" spans="1:1023 1030:2047 2054:3071 3078:4095 4102:5119 5126:6143 6150:7167 7174:8191 8198:9215 9222:10239 10246:11263 11270:12287 12294:13311 13318:14335 14342:15359 15366:163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23 1030:2047 2054:3071 3078:4095 4102:5119 5126:6143 6150:7167 7174:8191 8198:9215 9222:10239 10246:11263 11270:12287 12294:13311 13318:14335 14342:15359 15366:16383">
      <c r="A2" t="s">
        <v>1961</v>
      </c>
      <c r="B2" t="s">
        <v>2037</v>
      </c>
      <c r="C2" s="11">
        <v>7894321722016</v>
      </c>
      <c r="D2" t="s">
        <v>2038</v>
      </c>
      <c r="E2" t="s">
        <v>1128</v>
      </c>
      <c r="F2">
        <v>6</v>
      </c>
      <c r="G2" s="15">
        <v>1.89</v>
      </c>
      <c r="H2" s="15">
        <f t="shared" ref="H2:H12" si="0">G2*F2</f>
        <v>11.34</v>
      </c>
      <c r="I2" t="s">
        <v>14</v>
      </c>
    </row>
    <row r="3" spans="1:1023 1030:2047 2054:3071 3078:4095 4102:5119 5126:6143 6150:7167 7174:8191 8198:9215 9222:10239 10246:11263 11270:12287 12294:13311 13318:14335 14342:15359 15366:16383">
      <c r="A3" t="s">
        <v>1961</v>
      </c>
      <c r="B3" t="s">
        <v>2039</v>
      </c>
      <c r="C3" s="11">
        <v>49</v>
      </c>
      <c r="D3" t="s">
        <v>2040</v>
      </c>
      <c r="E3" s="12" t="s">
        <v>354</v>
      </c>
      <c r="F3">
        <v>2</v>
      </c>
      <c r="G3" s="15">
        <v>3.69</v>
      </c>
      <c r="H3" s="15">
        <f t="shared" si="0"/>
        <v>7.38</v>
      </c>
      <c r="I3" t="s">
        <v>14</v>
      </c>
    </row>
    <row r="4" spans="1:1023 1030:2047 2054:3071 3078:4095 4102:5119 5126:6143 6150:7167 7174:8191 8198:9215 9222:10239 10246:11263 11270:12287 12294:13311 13318:14335 14342:15359 15366:16383">
      <c r="A4" t="s">
        <v>1961</v>
      </c>
      <c r="B4" t="s">
        <v>2041</v>
      </c>
      <c r="C4" s="11">
        <v>24</v>
      </c>
      <c r="D4" t="s">
        <v>12</v>
      </c>
      <c r="E4" t="s">
        <v>2016</v>
      </c>
      <c r="F4">
        <v>1.32</v>
      </c>
      <c r="G4" s="15">
        <v>2.99</v>
      </c>
      <c r="H4" s="15">
        <f t="shared" si="0"/>
        <v>3.9468000000000005</v>
      </c>
      <c r="I4" t="s">
        <v>14</v>
      </c>
    </row>
    <row r="5" spans="1:1023 1030:2047 2054:3071 3078:4095 4102:5119 5126:6143 6150:7167 7174:8191 8198:9215 9222:10239 10246:11263 11270:12287 12294:13311 13318:14335 14342:15359 15366:16383">
      <c r="A5" t="s">
        <v>1961</v>
      </c>
      <c r="B5" t="s">
        <v>2042</v>
      </c>
      <c r="C5" s="11">
        <v>7894900530001</v>
      </c>
      <c r="D5" t="s">
        <v>2043</v>
      </c>
      <c r="E5" t="s">
        <v>2044</v>
      </c>
      <c r="F5">
        <v>5</v>
      </c>
      <c r="G5" s="15">
        <v>1.29</v>
      </c>
      <c r="H5" s="15">
        <f t="shared" si="0"/>
        <v>6.45</v>
      </c>
      <c r="I5" t="s">
        <v>14</v>
      </c>
    </row>
    <row r="6" spans="1:1023 1030:2047 2054:3071 3078:4095 4102:5119 5126:6143 6150:7167 7174:8191 8198:9215 9222:10239 10246:11263 11270:12287 12294:13311 13318:14335 14342:15359 15366:16383">
      <c r="A6" t="s">
        <v>1961</v>
      </c>
      <c r="B6" t="s">
        <v>2045</v>
      </c>
      <c r="C6" s="11">
        <v>7896058502107</v>
      </c>
      <c r="D6" t="s">
        <v>2046</v>
      </c>
      <c r="E6" t="s">
        <v>404</v>
      </c>
      <c r="F6">
        <v>1</v>
      </c>
      <c r="G6" s="15">
        <v>4.3899999999999997</v>
      </c>
      <c r="H6" s="15">
        <f t="shared" si="0"/>
        <v>4.3899999999999997</v>
      </c>
      <c r="I6" t="s">
        <v>14</v>
      </c>
      <c r="N6" s="6"/>
      <c r="O6" s="6"/>
      <c r="V6" s="6"/>
      <c r="W6" s="6"/>
      <c r="AD6" s="6"/>
      <c r="AE6" s="6"/>
      <c r="AL6" s="6"/>
      <c r="AM6" s="6"/>
      <c r="AT6" s="6"/>
      <c r="AU6" s="6"/>
      <c r="BB6" s="6"/>
      <c r="BC6" s="6"/>
      <c r="BJ6" s="6"/>
      <c r="BK6" s="6"/>
      <c r="BR6" s="6"/>
      <c r="BS6" s="6"/>
      <c r="BZ6" s="6"/>
      <c r="CA6" s="6"/>
      <c r="CH6" s="6"/>
      <c r="CI6" s="6"/>
      <c r="CP6" s="6"/>
      <c r="CQ6" s="6"/>
      <c r="CX6" s="6"/>
      <c r="CY6" s="6"/>
      <c r="DF6" s="6"/>
      <c r="DG6" s="6"/>
      <c r="DN6" s="6"/>
      <c r="DO6" s="6"/>
      <c r="DV6" s="6"/>
      <c r="DW6" s="6"/>
      <c r="ED6" s="6"/>
      <c r="EE6" s="6"/>
      <c r="EL6" s="6"/>
      <c r="EM6" s="6"/>
      <c r="ET6" s="6"/>
      <c r="EU6" s="6"/>
      <c r="FB6" s="6"/>
      <c r="FC6" s="6"/>
      <c r="FJ6" s="6"/>
      <c r="FK6" s="6"/>
      <c r="FR6" s="6"/>
      <c r="FS6" s="6"/>
      <c r="FZ6" s="6"/>
      <c r="GA6" s="6"/>
      <c r="GH6" s="6"/>
      <c r="GI6" s="6"/>
      <c r="GP6" s="6"/>
      <c r="GQ6" s="6"/>
      <c r="GX6" s="6"/>
      <c r="GY6" s="6"/>
      <c r="HF6" s="6"/>
      <c r="HG6" s="6"/>
      <c r="HN6" s="6"/>
      <c r="HO6" s="6"/>
      <c r="HV6" s="6"/>
      <c r="HW6" s="6"/>
      <c r="ID6" s="6"/>
      <c r="IE6" s="6"/>
      <c r="IL6" s="6"/>
      <c r="IM6" s="6"/>
      <c r="IT6" s="6"/>
      <c r="IU6" s="6"/>
      <c r="JB6" s="6"/>
      <c r="JC6" s="6"/>
      <c r="JJ6" s="6"/>
      <c r="JK6" s="6"/>
      <c r="JR6" s="6"/>
      <c r="JS6" s="6"/>
      <c r="JZ6" s="6"/>
      <c r="KA6" s="6"/>
      <c r="KH6" s="6"/>
      <c r="KI6" s="6"/>
      <c r="KP6" s="6"/>
      <c r="KQ6" s="6"/>
      <c r="KX6" s="6"/>
      <c r="KY6" s="6"/>
      <c r="LF6" s="6"/>
      <c r="LG6" s="6"/>
      <c r="LN6" s="6"/>
      <c r="LO6" s="6"/>
      <c r="LV6" s="6"/>
      <c r="LW6" s="6"/>
      <c r="MD6" s="6"/>
      <c r="ME6" s="6"/>
      <c r="ML6" s="6"/>
      <c r="MM6" s="6"/>
      <c r="MT6" s="6"/>
      <c r="MU6" s="6"/>
      <c r="NB6" s="6"/>
      <c r="NC6" s="6"/>
      <c r="NJ6" s="6"/>
      <c r="NK6" s="6"/>
      <c r="NR6" s="6"/>
      <c r="NS6" s="6"/>
      <c r="NZ6" s="6"/>
      <c r="OA6" s="6"/>
      <c r="OH6" s="6"/>
      <c r="OI6" s="6"/>
      <c r="OP6" s="6"/>
      <c r="OQ6" s="6"/>
      <c r="OX6" s="6"/>
      <c r="OY6" s="6"/>
      <c r="PF6" s="6"/>
      <c r="PG6" s="6"/>
      <c r="PN6" s="6"/>
      <c r="PO6" s="6"/>
      <c r="PV6" s="6"/>
      <c r="PW6" s="6"/>
      <c r="QD6" s="6"/>
      <c r="QE6" s="6"/>
      <c r="QL6" s="6"/>
      <c r="QM6" s="6"/>
      <c r="QT6" s="6"/>
      <c r="QU6" s="6"/>
      <c r="RB6" s="6"/>
      <c r="RC6" s="6"/>
      <c r="RJ6" s="6"/>
      <c r="RK6" s="6"/>
      <c r="RR6" s="6"/>
      <c r="RS6" s="6"/>
      <c r="RZ6" s="6"/>
      <c r="SA6" s="6"/>
      <c r="SH6" s="6"/>
      <c r="SI6" s="6"/>
      <c r="SP6" s="6"/>
      <c r="SQ6" s="6"/>
      <c r="SX6" s="6"/>
      <c r="SY6" s="6"/>
      <c r="TF6" s="6"/>
      <c r="TG6" s="6"/>
      <c r="TN6" s="6"/>
      <c r="TO6" s="6"/>
      <c r="TV6" s="6"/>
      <c r="TW6" s="6"/>
      <c r="UD6" s="6"/>
      <c r="UE6" s="6"/>
      <c r="UL6" s="6"/>
      <c r="UM6" s="6"/>
      <c r="UT6" s="6"/>
      <c r="UU6" s="6"/>
      <c r="VB6" s="6"/>
      <c r="VC6" s="6"/>
      <c r="VJ6" s="6"/>
      <c r="VK6" s="6"/>
      <c r="VR6" s="6"/>
      <c r="VS6" s="6"/>
      <c r="VZ6" s="6"/>
      <c r="WA6" s="6"/>
      <c r="WH6" s="6"/>
      <c r="WI6" s="6"/>
      <c r="WP6" s="6"/>
      <c r="WQ6" s="6"/>
      <c r="WX6" s="6"/>
      <c r="WY6" s="6"/>
      <c r="XF6" s="6"/>
      <c r="XG6" s="6"/>
      <c r="XN6" s="6"/>
      <c r="XO6" s="6"/>
      <c r="XV6" s="6"/>
      <c r="XW6" s="6"/>
      <c r="YD6" s="6"/>
      <c r="YE6" s="6"/>
      <c r="YL6" s="6"/>
      <c r="YM6" s="6"/>
      <c r="YT6" s="6"/>
      <c r="YU6" s="6"/>
      <c r="ZB6" s="6"/>
      <c r="ZC6" s="6"/>
      <c r="ZJ6" s="6"/>
      <c r="ZK6" s="6"/>
      <c r="ZR6" s="6"/>
      <c r="ZS6" s="6"/>
      <c r="ZZ6" s="6"/>
      <c r="AAA6" s="6"/>
      <c r="AAH6" s="6"/>
      <c r="AAI6" s="6"/>
      <c r="AAP6" s="6"/>
      <c r="AAQ6" s="6"/>
      <c r="AAX6" s="6"/>
      <c r="AAY6" s="6"/>
      <c r="ABF6" s="6"/>
      <c r="ABG6" s="6"/>
      <c r="ABN6" s="6"/>
      <c r="ABO6" s="6"/>
      <c r="ABV6" s="6"/>
      <c r="ABW6" s="6"/>
      <c r="ACD6" s="6"/>
      <c r="ACE6" s="6"/>
      <c r="ACL6" s="6"/>
      <c r="ACM6" s="6"/>
      <c r="ACT6" s="6"/>
      <c r="ACU6" s="6"/>
      <c r="ADB6" s="6"/>
      <c r="ADC6" s="6"/>
      <c r="ADJ6" s="6"/>
      <c r="ADK6" s="6"/>
      <c r="ADR6" s="6"/>
      <c r="ADS6" s="6"/>
      <c r="ADZ6" s="6"/>
      <c r="AEA6" s="6"/>
      <c r="AEH6" s="6"/>
      <c r="AEI6" s="6"/>
      <c r="AEP6" s="6"/>
      <c r="AEQ6" s="6"/>
      <c r="AEX6" s="6"/>
      <c r="AEY6" s="6"/>
      <c r="AFF6" s="6"/>
      <c r="AFG6" s="6"/>
      <c r="AFN6" s="6"/>
      <c r="AFO6" s="6"/>
      <c r="AFV6" s="6"/>
      <c r="AFW6" s="6"/>
      <c r="AGD6" s="6"/>
      <c r="AGE6" s="6"/>
      <c r="AGL6" s="6"/>
      <c r="AGM6" s="6"/>
      <c r="AGT6" s="6"/>
      <c r="AGU6" s="6"/>
      <c r="AHB6" s="6"/>
      <c r="AHC6" s="6"/>
      <c r="AHJ6" s="6"/>
      <c r="AHK6" s="6"/>
      <c r="AHR6" s="6"/>
      <c r="AHS6" s="6"/>
      <c r="AHZ6" s="6"/>
      <c r="AIA6" s="6"/>
      <c r="AIH6" s="6"/>
      <c r="AII6" s="6"/>
      <c r="AIP6" s="6"/>
      <c r="AIQ6" s="6"/>
      <c r="AIX6" s="6"/>
      <c r="AIY6" s="6"/>
      <c r="AJF6" s="6"/>
      <c r="AJG6" s="6"/>
      <c r="AJN6" s="6"/>
      <c r="AJO6" s="6"/>
      <c r="AJV6" s="6"/>
      <c r="AJW6" s="6"/>
      <c r="AKD6" s="6"/>
      <c r="AKE6" s="6"/>
      <c r="AKL6" s="6"/>
      <c r="AKM6" s="6"/>
      <c r="AKT6" s="6"/>
      <c r="AKU6" s="6"/>
      <c r="ALB6" s="6"/>
      <c r="ALC6" s="6"/>
      <c r="ALJ6" s="6"/>
      <c r="ALK6" s="6"/>
      <c r="ALR6" s="6"/>
      <c r="ALS6" s="6"/>
      <c r="ALZ6" s="6"/>
      <c r="AMA6" s="6"/>
      <c r="AMH6" s="6"/>
      <c r="AMI6" s="6"/>
      <c r="AMP6" s="6"/>
      <c r="AMQ6" s="6"/>
      <c r="AMX6" s="6"/>
      <c r="AMY6" s="6"/>
      <c r="ANF6" s="6"/>
      <c r="ANG6" s="6"/>
      <c r="ANN6" s="6"/>
      <c r="ANO6" s="6"/>
      <c r="ANV6" s="6"/>
      <c r="ANW6" s="6"/>
      <c r="AOD6" s="6"/>
      <c r="AOE6" s="6"/>
      <c r="AOL6" s="6"/>
      <c r="AOM6" s="6"/>
      <c r="AOT6" s="6"/>
      <c r="AOU6" s="6"/>
      <c r="APB6" s="6"/>
      <c r="APC6" s="6"/>
      <c r="APJ6" s="6"/>
      <c r="APK6" s="6"/>
      <c r="APR6" s="6"/>
      <c r="APS6" s="6"/>
      <c r="APZ6" s="6"/>
      <c r="AQA6" s="6"/>
      <c r="AQH6" s="6"/>
      <c r="AQI6" s="6"/>
      <c r="AQP6" s="6"/>
      <c r="AQQ6" s="6"/>
      <c r="AQX6" s="6"/>
      <c r="AQY6" s="6"/>
      <c r="ARF6" s="6"/>
      <c r="ARG6" s="6"/>
      <c r="ARN6" s="6"/>
      <c r="ARO6" s="6"/>
      <c r="ARV6" s="6"/>
      <c r="ARW6" s="6"/>
      <c r="ASD6" s="6"/>
      <c r="ASE6" s="6"/>
      <c r="ASL6" s="6"/>
      <c r="ASM6" s="6"/>
      <c r="AST6" s="6"/>
      <c r="ASU6" s="6"/>
      <c r="ATB6" s="6"/>
      <c r="ATC6" s="6"/>
      <c r="ATJ6" s="6"/>
      <c r="ATK6" s="6"/>
      <c r="ATR6" s="6"/>
      <c r="ATS6" s="6"/>
      <c r="ATZ6" s="6"/>
      <c r="AUA6" s="6"/>
      <c r="AUH6" s="6"/>
      <c r="AUI6" s="6"/>
      <c r="AUP6" s="6"/>
      <c r="AUQ6" s="6"/>
      <c r="AUX6" s="6"/>
      <c r="AUY6" s="6"/>
      <c r="AVF6" s="6"/>
      <c r="AVG6" s="6"/>
      <c r="AVN6" s="6"/>
      <c r="AVO6" s="6"/>
      <c r="AVV6" s="6"/>
      <c r="AVW6" s="6"/>
      <c r="AWD6" s="6"/>
      <c r="AWE6" s="6"/>
      <c r="AWL6" s="6"/>
      <c r="AWM6" s="6"/>
      <c r="AWT6" s="6"/>
      <c r="AWU6" s="6"/>
      <c r="AXB6" s="6"/>
      <c r="AXC6" s="6"/>
      <c r="AXJ6" s="6"/>
      <c r="AXK6" s="6"/>
      <c r="AXR6" s="6"/>
      <c r="AXS6" s="6"/>
      <c r="AXZ6" s="6"/>
      <c r="AYA6" s="6"/>
      <c r="AYH6" s="6"/>
      <c r="AYI6" s="6"/>
      <c r="AYP6" s="6"/>
      <c r="AYQ6" s="6"/>
      <c r="AYX6" s="6"/>
      <c r="AYY6" s="6"/>
      <c r="AZF6" s="6"/>
      <c r="AZG6" s="6"/>
      <c r="AZN6" s="6"/>
      <c r="AZO6" s="6"/>
      <c r="AZV6" s="6"/>
      <c r="AZW6" s="6"/>
      <c r="BAD6" s="6"/>
      <c r="BAE6" s="6"/>
      <c r="BAL6" s="6"/>
      <c r="BAM6" s="6"/>
      <c r="BAT6" s="6"/>
      <c r="BAU6" s="6"/>
      <c r="BBB6" s="6"/>
      <c r="BBC6" s="6"/>
      <c r="BBJ6" s="6"/>
      <c r="BBK6" s="6"/>
      <c r="BBR6" s="6"/>
      <c r="BBS6" s="6"/>
      <c r="BBZ6" s="6"/>
      <c r="BCA6" s="6"/>
      <c r="BCH6" s="6"/>
      <c r="BCI6" s="6"/>
      <c r="BCP6" s="6"/>
      <c r="BCQ6" s="6"/>
      <c r="BCX6" s="6"/>
      <c r="BCY6" s="6"/>
      <c r="BDF6" s="6"/>
      <c r="BDG6" s="6"/>
      <c r="BDN6" s="6"/>
      <c r="BDO6" s="6"/>
      <c r="BDV6" s="6"/>
      <c r="BDW6" s="6"/>
      <c r="BED6" s="6"/>
      <c r="BEE6" s="6"/>
      <c r="BEL6" s="6"/>
      <c r="BEM6" s="6"/>
      <c r="BET6" s="6"/>
      <c r="BEU6" s="6"/>
      <c r="BFB6" s="6"/>
      <c r="BFC6" s="6"/>
      <c r="BFJ6" s="6"/>
      <c r="BFK6" s="6"/>
      <c r="BFR6" s="6"/>
      <c r="BFS6" s="6"/>
      <c r="BFZ6" s="6"/>
      <c r="BGA6" s="6"/>
      <c r="BGH6" s="6"/>
      <c r="BGI6" s="6"/>
      <c r="BGP6" s="6"/>
      <c r="BGQ6" s="6"/>
      <c r="BGX6" s="6"/>
      <c r="BGY6" s="6"/>
      <c r="BHF6" s="6"/>
      <c r="BHG6" s="6"/>
      <c r="BHN6" s="6"/>
      <c r="BHO6" s="6"/>
      <c r="BHV6" s="6"/>
      <c r="BHW6" s="6"/>
      <c r="BID6" s="6"/>
      <c r="BIE6" s="6"/>
      <c r="BIL6" s="6"/>
      <c r="BIM6" s="6"/>
      <c r="BIT6" s="6"/>
      <c r="BIU6" s="6"/>
      <c r="BJB6" s="6"/>
      <c r="BJC6" s="6"/>
      <c r="BJJ6" s="6"/>
      <c r="BJK6" s="6"/>
      <c r="BJR6" s="6"/>
      <c r="BJS6" s="6"/>
      <c r="BJZ6" s="6"/>
      <c r="BKA6" s="6"/>
      <c r="BKH6" s="6"/>
      <c r="BKI6" s="6"/>
      <c r="BKP6" s="6"/>
      <c r="BKQ6" s="6"/>
      <c r="BKX6" s="6"/>
      <c r="BKY6" s="6"/>
      <c r="BLF6" s="6"/>
      <c r="BLG6" s="6"/>
      <c r="BLN6" s="6"/>
      <c r="BLO6" s="6"/>
      <c r="BLV6" s="6"/>
      <c r="BLW6" s="6"/>
      <c r="BMD6" s="6"/>
      <c r="BME6" s="6"/>
      <c r="BML6" s="6"/>
      <c r="BMM6" s="6"/>
      <c r="BMT6" s="6"/>
      <c r="BMU6" s="6"/>
      <c r="BNB6" s="6"/>
      <c r="BNC6" s="6"/>
      <c r="BNJ6" s="6"/>
      <c r="BNK6" s="6"/>
      <c r="BNR6" s="6"/>
      <c r="BNS6" s="6"/>
      <c r="BNZ6" s="6"/>
      <c r="BOA6" s="6"/>
      <c r="BOH6" s="6"/>
      <c r="BOI6" s="6"/>
      <c r="BOP6" s="6"/>
      <c r="BOQ6" s="6"/>
      <c r="BOX6" s="6"/>
      <c r="BOY6" s="6"/>
      <c r="BPF6" s="6"/>
      <c r="BPG6" s="6"/>
      <c r="BPN6" s="6"/>
      <c r="BPO6" s="6"/>
      <c r="BPV6" s="6"/>
      <c r="BPW6" s="6"/>
      <c r="BQD6" s="6"/>
      <c r="BQE6" s="6"/>
      <c r="BQL6" s="6"/>
      <c r="BQM6" s="6"/>
      <c r="BQT6" s="6"/>
      <c r="BQU6" s="6"/>
      <c r="BRB6" s="6"/>
      <c r="BRC6" s="6"/>
      <c r="BRJ6" s="6"/>
      <c r="BRK6" s="6"/>
      <c r="BRR6" s="6"/>
      <c r="BRS6" s="6"/>
      <c r="BRZ6" s="6"/>
      <c r="BSA6" s="6"/>
      <c r="BSH6" s="6"/>
      <c r="BSI6" s="6"/>
      <c r="BSP6" s="6"/>
      <c r="BSQ6" s="6"/>
      <c r="BSX6" s="6"/>
      <c r="BSY6" s="6"/>
      <c r="BTF6" s="6"/>
      <c r="BTG6" s="6"/>
      <c r="BTN6" s="6"/>
      <c r="BTO6" s="6"/>
      <c r="BTV6" s="6"/>
      <c r="BTW6" s="6"/>
      <c r="BUD6" s="6"/>
      <c r="BUE6" s="6"/>
      <c r="BUL6" s="6"/>
      <c r="BUM6" s="6"/>
      <c r="BUT6" s="6"/>
      <c r="BUU6" s="6"/>
      <c r="BVB6" s="6"/>
      <c r="BVC6" s="6"/>
      <c r="BVJ6" s="6"/>
      <c r="BVK6" s="6"/>
      <c r="BVR6" s="6"/>
      <c r="BVS6" s="6"/>
      <c r="BVZ6" s="6"/>
      <c r="BWA6" s="6"/>
      <c r="BWH6" s="6"/>
      <c r="BWI6" s="6"/>
      <c r="BWP6" s="6"/>
      <c r="BWQ6" s="6"/>
      <c r="BWX6" s="6"/>
      <c r="BWY6" s="6"/>
      <c r="BXF6" s="6"/>
      <c r="BXG6" s="6"/>
      <c r="BXN6" s="6"/>
      <c r="BXO6" s="6"/>
      <c r="BXV6" s="6"/>
      <c r="BXW6" s="6"/>
      <c r="BYD6" s="6"/>
      <c r="BYE6" s="6"/>
      <c r="BYL6" s="6"/>
      <c r="BYM6" s="6"/>
      <c r="BYT6" s="6"/>
      <c r="BYU6" s="6"/>
      <c r="BZB6" s="6"/>
      <c r="BZC6" s="6"/>
      <c r="BZJ6" s="6"/>
      <c r="BZK6" s="6"/>
      <c r="BZR6" s="6"/>
      <c r="BZS6" s="6"/>
      <c r="BZZ6" s="6"/>
      <c r="CAA6" s="6"/>
      <c r="CAH6" s="6"/>
      <c r="CAI6" s="6"/>
      <c r="CAP6" s="6"/>
      <c r="CAQ6" s="6"/>
      <c r="CAX6" s="6"/>
      <c r="CAY6" s="6"/>
      <c r="CBF6" s="6"/>
      <c r="CBG6" s="6"/>
      <c r="CBN6" s="6"/>
      <c r="CBO6" s="6"/>
      <c r="CBV6" s="6"/>
      <c r="CBW6" s="6"/>
      <c r="CCD6" s="6"/>
      <c r="CCE6" s="6"/>
      <c r="CCL6" s="6"/>
      <c r="CCM6" s="6"/>
      <c r="CCT6" s="6"/>
      <c r="CCU6" s="6"/>
      <c r="CDB6" s="6"/>
      <c r="CDC6" s="6"/>
      <c r="CDJ6" s="6"/>
      <c r="CDK6" s="6"/>
      <c r="CDR6" s="6"/>
      <c r="CDS6" s="6"/>
      <c r="CDZ6" s="6"/>
      <c r="CEA6" s="6"/>
      <c r="CEH6" s="6"/>
      <c r="CEI6" s="6"/>
      <c r="CEP6" s="6"/>
      <c r="CEQ6" s="6"/>
      <c r="CEX6" s="6"/>
      <c r="CEY6" s="6"/>
      <c r="CFF6" s="6"/>
      <c r="CFG6" s="6"/>
      <c r="CFN6" s="6"/>
      <c r="CFO6" s="6"/>
      <c r="CFV6" s="6"/>
      <c r="CFW6" s="6"/>
      <c r="CGD6" s="6"/>
      <c r="CGE6" s="6"/>
      <c r="CGL6" s="6"/>
      <c r="CGM6" s="6"/>
      <c r="CGT6" s="6"/>
      <c r="CGU6" s="6"/>
      <c r="CHB6" s="6"/>
      <c r="CHC6" s="6"/>
      <c r="CHJ6" s="6"/>
      <c r="CHK6" s="6"/>
      <c r="CHR6" s="6"/>
      <c r="CHS6" s="6"/>
      <c r="CHZ6" s="6"/>
      <c r="CIA6" s="6"/>
      <c r="CIH6" s="6"/>
      <c r="CII6" s="6"/>
      <c r="CIP6" s="6"/>
      <c r="CIQ6" s="6"/>
      <c r="CIX6" s="6"/>
      <c r="CIY6" s="6"/>
      <c r="CJF6" s="6"/>
      <c r="CJG6" s="6"/>
      <c r="CJN6" s="6"/>
      <c r="CJO6" s="6"/>
      <c r="CJV6" s="6"/>
      <c r="CJW6" s="6"/>
      <c r="CKD6" s="6"/>
      <c r="CKE6" s="6"/>
      <c r="CKL6" s="6"/>
      <c r="CKM6" s="6"/>
      <c r="CKT6" s="6"/>
      <c r="CKU6" s="6"/>
      <c r="CLB6" s="6"/>
      <c r="CLC6" s="6"/>
      <c r="CLJ6" s="6"/>
      <c r="CLK6" s="6"/>
      <c r="CLR6" s="6"/>
      <c r="CLS6" s="6"/>
      <c r="CLZ6" s="6"/>
      <c r="CMA6" s="6"/>
      <c r="CMH6" s="6"/>
      <c r="CMI6" s="6"/>
      <c r="CMP6" s="6"/>
      <c r="CMQ6" s="6"/>
      <c r="CMX6" s="6"/>
      <c r="CMY6" s="6"/>
      <c r="CNF6" s="6"/>
      <c r="CNG6" s="6"/>
      <c r="CNN6" s="6"/>
      <c r="CNO6" s="6"/>
      <c r="CNV6" s="6"/>
      <c r="CNW6" s="6"/>
      <c r="COD6" s="6"/>
      <c r="COE6" s="6"/>
      <c r="COL6" s="6"/>
      <c r="COM6" s="6"/>
      <c r="COT6" s="6"/>
      <c r="COU6" s="6"/>
      <c r="CPB6" s="6"/>
      <c r="CPC6" s="6"/>
      <c r="CPJ6" s="6"/>
      <c r="CPK6" s="6"/>
      <c r="CPR6" s="6"/>
      <c r="CPS6" s="6"/>
      <c r="CPZ6" s="6"/>
      <c r="CQA6" s="6"/>
      <c r="CQH6" s="6"/>
      <c r="CQI6" s="6"/>
      <c r="CQP6" s="6"/>
      <c r="CQQ6" s="6"/>
      <c r="CQX6" s="6"/>
      <c r="CQY6" s="6"/>
      <c r="CRF6" s="6"/>
      <c r="CRG6" s="6"/>
      <c r="CRN6" s="6"/>
      <c r="CRO6" s="6"/>
      <c r="CRV6" s="6"/>
      <c r="CRW6" s="6"/>
      <c r="CSD6" s="6"/>
      <c r="CSE6" s="6"/>
      <c r="CSL6" s="6"/>
      <c r="CSM6" s="6"/>
      <c r="CST6" s="6"/>
      <c r="CSU6" s="6"/>
      <c r="CTB6" s="6"/>
      <c r="CTC6" s="6"/>
      <c r="CTJ6" s="6"/>
      <c r="CTK6" s="6"/>
      <c r="CTR6" s="6"/>
      <c r="CTS6" s="6"/>
      <c r="CTZ6" s="6"/>
      <c r="CUA6" s="6"/>
      <c r="CUH6" s="6"/>
      <c r="CUI6" s="6"/>
      <c r="CUP6" s="6"/>
      <c r="CUQ6" s="6"/>
      <c r="CUX6" s="6"/>
      <c r="CUY6" s="6"/>
      <c r="CVF6" s="6"/>
      <c r="CVG6" s="6"/>
      <c r="CVN6" s="6"/>
      <c r="CVO6" s="6"/>
      <c r="CVV6" s="6"/>
      <c r="CVW6" s="6"/>
      <c r="CWD6" s="6"/>
      <c r="CWE6" s="6"/>
      <c r="CWL6" s="6"/>
      <c r="CWM6" s="6"/>
      <c r="CWT6" s="6"/>
      <c r="CWU6" s="6"/>
      <c r="CXB6" s="6"/>
      <c r="CXC6" s="6"/>
      <c r="CXJ6" s="6"/>
      <c r="CXK6" s="6"/>
      <c r="CXR6" s="6"/>
      <c r="CXS6" s="6"/>
      <c r="CXZ6" s="6"/>
      <c r="CYA6" s="6"/>
      <c r="CYH6" s="6"/>
      <c r="CYI6" s="6"/>
      <c r="CYP6" s="6"/>
      <c r="CYQ6" s="6"/>
      <c r="CYX6" s="6"/>
      <c r="CYY6" s="6"/>
      <c r="CZF6" s="6"/>
      <c r="CZG6" s="6"/>
      <c r="CZN6" s="6"/>
      <c r="CZO6" s="6"/>
      <c r="CZV6" s="6"/>
      <c r="CZW6" s="6"/>
      <c r="DAD6" s="6"/>
      <c r="DAE6" s="6"/>
      <c r="DAL6" s="6"/>
      <c r="DAM6" s="6"/>
      <c r="DAT6" s="6"/>
      <c r="DAU6" s="6"/>
      <c r="DBB6" s="6"/>
      <c r="DBC6" s="6"/>
      <c r="DBJ6" s="6"/>
      <c r="DBK6" s="6"/>
      <c r="DBR6" s="6"/>
      <c r="DBS6" s="6"/>
      <c r="DBZ6" s="6"/>
      <c r="DCA6" s="6"/>
      <c r="DCH6" s="6"/>
      <c r="DCI6" s="6"/>
      <c r="DCP6" s="6"/>
      <c r="DCQ6" s="6"/>
      <c r="DCX6" s="6"/>
      <c r="DCY6" s="6"/>
      <c r="DDF6" s="6"/>
      <c r="DDG6" s="6"/>
      <c r="DDN6" s="6"/>
      <c r="DDO6" s="6"/>
      <c r="DDV6" s="6"/>
      <c r="DDW6" s="6"/>
      <c r="DED6" s="6"/>
      <c r="DEE6" s="6"/>
      <c r="DEL6" s="6"/>
      <c r="DEM6" s="6"/>
      <c r="DET6" s="6"/>
      <c r="DEU6" s="6"/>
      <c r="DFB6" s="6"/>
      <c r="DFC6" s="6"/>
      <c r="DFJ6" s="6"/>
      <c r="DFK6" s="6"/>
      <c r="DFR6" s="6"/>
      <c r="DFS6" s="6"/>
      <c r="DFZ6" s="6"/>
      <c r="DGA6" s="6"/>
      <c r="DGH6" s="6"/>
      <c r="DGI6" s="6"/>
      <c r="DGP6" s="6"/>
      <c r="DGQ6" s="6"/>
      <c r="DGX6" s="6"/>
      <c r="DGY6" s="6"/>
      <c r="DHF6" s="6"/>
      <c r="DHG6" s="6"/>
      <c r="DHN6" s="6"/>
      <c r="DHO6" s="6"/>
      <c r="DHV6" s="6"/>
      <c r="DHW6" s="6"/>
      <c r="DID6" s="6"/>
      <c r="DIE6" s="6"/>
      <c r="DIL6" s="6"/>
      <c r="DIM6" s="6"/>
      <c r="DIT6" s="6"/>
      <c r="DIU6" s="6"/>
      <c r="DJB6" s="6"/>
      <c r="DJC6" s="6"/>
      <c r="DJJ6" s="6"/>
      <c r="DJK6" s="6"/>
      <c r="DJR6" s="6"/>
      <c r="DJS6" s="6"/>
      <c r="DJZ6" s="6"/>
      <c r="DKA6" s="6"/>
      <c r="DKH6" s="6"/>
      <c r="DKI6" s="6"/>
      <c r="DKP6" s="6"/>
      <c r="DKQ6" s="6"/>
      <c r="DKX6" s="6"/>
      <c r="DKY6" s="6"/>
      <c r="DLF6" s="6"/>
      <c r="DLG6" s="6"/>
      <c r="DLN6" s="6"/>
      <c r="DLO6" s="6"/>
      <c r="DLV6" s="6"/>
      <c r="DLW6" s="6"/>
      <c r="DMD6" s="6"/>
      <c r="DME6" s="6"/>
      <c r="DML6" s="6"/>
      <c r="DMM6" s="6"/>
      <c r="DMT6" s="6"/>
      <c r="DMU6" s="6"/>
      <c r="DNB6" s="6"/>
      <c r="DNC6" s="6"/>
      <c r="DNJ6" s="6"/>
      <c r="DNK6" s="6"/>
      <c r="DNR6" s="6"/>
      <c r="DNS6" s="6"/>
      <c r="DNZ6" s="6"/>
      <c r="DOA6" s="6"/>
      <c r="DOH6" s="6"/>
      <c r="DOI6" s="6"/>
      <c r="DOP6" s="6"/>
      <c r="DOQ6" s="6"/>
      <c r="DOX6" s="6"/>
      <c r="DOY6" s="6"/>
      <c r="DPF6" s="6"/>
      <c r="DPG6" s="6"/>
      <c r="DPN6" s="6"/>
      <c r="DPO6" s="6"/>
      <c r="DPV6" s="6"/>
      <c r="DPW6" s="6"/>
      <c r="DQD6" s="6"/>
      <c r="DQE6" s="6"/>
      <c r="DQL6" s="6"/>
      <c r="DQM6" s="6"/>
      <c r="DQT6" s="6"/>
      <c r="DQU6" s="6"/>
      <c r="DRB6" s="6"/>
      <c r="DRC6" s="6"/>
      <c r="DRJ6" s="6"/>
      <c r="DRK6" s="6"/>
      <c r="DRR6" s="6"/>
      <c r="DRS6" s="6"/>
      <c r="DRZ6" s="6"/>
      <c r="DSA6" s="6"/>
      <c r="DSH6" s="6"/>
      <c r="DSI6" s="6"/>
      <c r="DSP6" s="6"/>
      <c r="DSQ6" s="6"/>
      <c r="DSX6" s="6"/>
      <c r="DSY6" s="6"/>
      <c r="DTF6" s="6"/>
      <c r="DTG6" s="6"/>
      <c r="DTN6" s="6"/>
      <c r="DTO6" s="6"/>
      <c r="DTV6" s="6"/>
      <c r="DTW6" s="6"/>
      <c r="DUD6" s="6"/>
      <c r="DUE6" s="6"/>
      <c r="DUL6" s="6"/>
      <c r="DUM6" s="6"/>
      <c r="DUT6" s="6"/>
      <c r="DUU6" s="6"/>
      <c r="DVB6" s="6"/>
      <c r="DVC6" s="6"/>
      <c r="DVJ6" s="6"/>
      <c r="DVK6" s="6"/>
      <c r="DVR6" s="6"/>
      <c r="DVS6" s="6"/>
      <c r="DVZ6" s="6"/>
      <c r="DWA6" s="6"/>
      <c r="DWH6" s="6"/>
      <c r="DWI6" s="6"/>
      <c r="DWP6" s="6"/>
      <c r="DWQ6" s="6"/>
      <c r="DWX6" s="6"/>
      <c r="DWY6" s="6"/>
      <c r="DXF6" s="6"/>
      <c r="DXG6" s="6"/>
      <c r="DXN6" s="6"/>
      <c r="DXO6" s="6"/>
      <c r="DXV6" s="6"/>
      <c r="DXW6" s="6"/>
      <c r="DYD6" s="6"/>
      <c r="DYE6" s="6"/>
      <c r="DYL6" s="6"/>
      <c r="DYM6" s="6"/>
      <c r="DYT6" s="6"/>
      <c r="DYU6" s="6"/>
      <c r="DZB6" s="6"/>
      <c r="DZC6" s="6"/>
      <c r="DZJ6" s="6"/>
      <c r="DZK6" s="6"/>
      <c r="DZR6" s="6"/>
      <c r="DZS6" s="6"/>
      <c r="DZZ6" s="6"/>
      <c r="EAA6" s="6"/>
      <c r="EAH6" s="6"/>
      <c r="EAI6" s="6"/>
      <c r="EAP6" s="6"/>
      <c r="EAQ6" s="6"/>
      <c r="EAX6" s="6"/>
      <c r="EAY6" s="6"/>
      <c r="EBF6" s="6"/>
      <c r="EBG6" s="6"/>
      <c r="EBN6" s="6"/>
      <c r="EBO6" s="6"/>
      <c r="EBV6" s="6"/>
      <c r="EBW6" s="6"/>
      <c r="ECD6" s="6"/>
      <c r="ECE6" s="6"/>
      <c r="ECL6" s="6"/>
      <c r="ECM6" s="6"/>
      <c r="ECT6" s="6"/>
      <c r="ECU6" s="6"/>
      <c r="EDB6" s="6"/>
      <c r="EDC6" s="6"/>
      <c r="EDJ6" s="6"/>
      <c r="EDK6" s="6"/>
      <c r="EDR6" s="6"/>
      <c r="EDS6" s="6"/>
      <c r="EDZ6" s="6"/>
      <c r="EEA6" s="6"/>
      <c r="EEH6" s="6"/>
      <c r="EEI6" s="6"/>
      <c r="EEP6" s="6"/>
      <c r="EEQ6" s="6"/>
      <c r="EEX6" s="6"/>
      <c r="EEY6" s="6"/>
      <c r="EFF6" s="6"/>
      <c r="EFG6" s="6"/>
      <c r="EFN6" s="6"/>
      <c r="EFO6" s="6"/>
      <c r="EFV6" s="6"/>
      <c r="EFW6" s="6"/>
      <c r="EGD6" s="6"/>
      <c r="EGE6" s="6"/>
      <c r="EGL6" s="6"/>
      <c r="EGM6" s="6"/>
      <c r="EGT6" s="6"/>
      <c r="EGU6" s="6"/>
      <c r="EHB6" s="6"/>
      <c r="EHC6" s="6"/>
      <c r="EHJ6" s="6"/>
      <c r="EHK6" s="6"/>
      <c r="EHR6" s="6"/>
      <c r="EHS6" s="6"/>
      <c r="EHZ6" s="6"/>
      <c r="EIA6" s="6"/>
      <c r="EIH6" s="6"/>
      <c r="EII6" s="6"/>
      <c r="EIP6" s="6"/>
      <c r="EIQ6" s="6"/>
      <c r="EIX6" s="6"/>
      <c r="EIY6" s="6"/>
      <c r="EJF6" s="6"/>
      <c r="EJG6" s="6"/>
      <c r="EJN6" s="6"/>
      <c r="EJO6" s="6"/>
      <c r="EJV6" s="6"/>
      <c r="EJW6" s="6"/>
      <c r="EKD6" s="6"/>
      <c r="EKE6" s="6"/>
      <c r="EKL6" s="6"/>
      <c r="EKM6" s="6"/>
      <c r="EKT6" s="6"/>
      <c r="EKU6" s="6"/>
      <c r="ELB6" s="6"/>
      <c r="ELC6" s="6"/>
      <c r="ELJ6" s="6"/>
      <c r="ELK6" s="6"/>
      <c r="ELR6" s="6"/>
      <c r="ELS6" s="6"/>
      <c r="ELZ6" s="6"/>
      <c r="EMA6" s="6"/>
      <c r="EMH6" s="6"/>
      <c r="EMI6" s="6"/>
      <c r="EMP6" s="6"/>
      <c r="EMQ6" s="6"/>
      <c r="EMX6" s="6"/>
      <c r="EMY6" s="6"/>
      <c r="ENF6" s="6"/>
      <c r="ENG6" s="6"/>
      <c r="ENN6" s="6"/>
      <c r="ENO6" s="6"/>
      <c r="ENV6" s="6"/>
      <c r="ENW6" s="6"/>
      <c r="EOD6" s="6"/>
      <c r="EOE6" s="6"/>
      <c r="EOL6" s="6"/>
      <c r="EOM6" s="6"/>
      <c r="EOT6" s="6"/>
      <c r="EOU6" s="6"/>
      <c r="EPB6" s="6"/>
      <c r="EPC6" s="6"/>
      <c r="EPJ6" s="6"/>
      <c r="EPK6" s="6"/>
      <c r="EPR6" s="6"/>
      <c r="EPS6" s="6"/>
      <c r="EPZ6" s="6"/>
      <c r="EQA6" s="6"/>
      <c r="EQH6" s="6"/>
      <c r="EQI6" s="6"/>
      <c r="EQP6" s="6"/>
      <c r="EQQ6" s="6"/>
      <c r="EQX6" s="6"/>
      <c r="EQY6" s="6"/>
      <c r="ERF6" s="6"/>
      <c r="ERG6" s="6"/>
      <c r="ERN6" s="6"/>
      <c r="ERO6" s="6"/>
      <c r="ERV6" s="6"/>
      <c r="ERW6" s="6"/>
      <c r="ESD6" s="6"/>
      <c r="ESE6" s="6"/>
      <c r="ESL6" s="6"/>
      <c r="ESM6" s="6"/>
      <c r="EST6" s="6"/>
      <c r="ESU6" s="6"/>
      <c r="ETB6" s="6"/>
      <c r="ETC6" s="6"/>
      <c r="ETJ6" s="6"/>
      <c r="ETK6" s="6"/>
      <c r="ETR6" s="6"/>
      <c r="ETS6" s="6"/>
      <c r="ETZ6" s="6"/>
      <c r="EUA6" s="6"/>
      <c r="EUH6" s="6"/>
      <c r="EUI6" s="6"/>
      <c r="EUP6" s="6"/>
      <c r="EUQ6" s="6"/>
      <c r="EUX6" s="6"/>
      <c r="EUY6" s="6"/>
      <c r="EVF6" s="6"/>
      <c r="EVG6" s="6"/>
      <c r="EVN6" s="6"/>
      <c r="EVO6" s="6"/>
      <c r="EVV6" s="6"/>
      <c r="EVW6" s="6"/>
      <c r="EWD6" s="6"/>
      <c r="EWE6" s="6"/>
      <c r="EWL6" s="6"/>
      <c r="EWM6" s="6"/>
      <c r="EWT6" s="6"/>
      <c r="EWU6" s="6"/>
      <c r="EXB6" s="6"/>
      <c r="EXC6" s="6"/>
      <c r="EXJ6" s="6"/>
      <c r="EXK6" s="6"/>
      <c r="EXR6" s="6"/>
      <c r="EXS6" s="6"/>
      <c r="EXZ6" s="6"/>
      <c r="EYA6" s="6"/>
      <c r="EYH6" s="6"/>
      <c r="EYI6" s="6"/>
      <c r="EYP6" s="6"/>
      <c r="EYQ6" s="6"/>
      <c r="EYX6" s="6"/>
      <c r="EYY6" s="6"/>
      <c r="EZF6" s="6"/>
      <c r="EZG6" s="6"/>
      <c r="EZN6" s="6"/>
      <c r="EZO6" s="6"/>
      <c r="EZV6" s="6"/>
      <c r="EZW6" s="6"/>
      <c r="FAD6" s="6"/>
      <c r="FAE6" s="6"/>
      <c r="FAL6" s="6"/>
      <c r="FAM6" s="6"/>
      <c r="FAT6" s="6"/>
      <c r="FAU6" s="6"/>
      <c r="FBB6" s="6"/>
      <c r="FBC6" s="6"/>
      <c r="FBJ6" s="6"/>
      <c r="FBK6" s="6"/>
      <c r="FBR6" s="6"/>
      <c r="FBS6" s="6"/>
      <c r="FBZ6" s="6"/>
      <c r="FCA6" s="6"/>
      <c r="FCH6" s="6"/>
      <c r="FCI6" s="6"/>
      <c r="FCP6" s="6"/>
      <c r="FCQ6" s="6"/>
      <c r="FCX6" s="6"/>
      <c r="FCY6" s="6"/>
      <c r="FDF6" s="6"/>
      <c r="FDG6" s="6"/>
      <c r="FDN6" s="6"/>
      <c r="FDO6" s="6"/>
      <c r="FDV6" s="6"/>
      <c r="FDW6" s="6"/>
      <c r="FED6" s="6"/>
      <c r="FEE6" s="6"/>
      <c r="FEL6" s="6"/>
      <c r="FEM6" s="6"/>
      <c r="FET6" s="6"/>
      <c r="FEU6" s="6"/>
      <c r="FFB6" s="6"/>
      <c r="FFC6" s="6"/>
      <c r="FFJ6" s="6"/>
      <c r="FFK6" s="6"/>
      <c r="FFR6" s="6"/>
      <c r="FFS6" s="6"/>
      <c r="FFZ6" s="6"/>
      <c r="FGA6" s="6"/>
      <c r="FGH6" s="6"/>
      <c r="FGI6" s="6"/>
      <c r="FGP6" s="6"/>
      <c r="FGQ6" s="6"/>
      <c r="FGX6" s="6"/>
      <c r="FGY6" s="6"/>
      <c r="FHF6" s="6"/>
      <c r="FHG6" s="6"/>
      <c r="FHN6" s="6"/>
      <c r="FHO6" s="6"/>
      <c r="FHV6" s="6"/>
      <c r="FHW6" s="6"/>
      <c r="FID6" s="6"/>
      <c r="FIE6" s="6"/>
      <c r="FIL6" s="6"/>
      <c r="FIM6" s="6"/>
      <c r="FIT6" s="6"/>
      <c r="FIU6" s="6"/>
      <c r="FJB6" s="6"/>
      <c r="FJC6" s="6"/>
      <c r="FJJ6" s="6"/>
      <c r="FJK6" s="6"/>
      <c r="FJR6" s="6"/>
      <c r="FJS6" s="6"/>
      <c r="FJZ6" s="6"/>
      <c r="FKA6" s="6"/>
      <c r="FKH6" s="6"/>
      <c r="FKI6" s="6"/>
      <c r="FKP6" s="6"/>
      <c r="FKQ6" s="6"/>
      <c r="FKX6" s="6"/>
      <c r="FKY6" s="6"/>
      <c r="FLF6" s="6"/>
      <c r="FLG6" s="6"/>
      <c r="FLN6" s="6"/>
      <c r="FLO6" s="6"/>
      <c r="FLV6" s="6"/>
      <c r="FLW6" s="6"/>
      <c r="FMD6" s="6"/>
      <c r="FME6" s="6"/>
      <c r="FML6" s="6"/>
      <c r="FMM6" s="6"/>
      <c r="FMT6" s="6"/>
      <c r="FMU6" s="6"/>
      <c r="FNB6" s="6"/>
      <c r="FNC6" s="6"/>
      <c r="FNJ6" s="6"/>
      <c r="FNK6" s="6"/>
      <c r="FNR6" s="6"/>
      <c r="FNS6" s="6"/>
      <c r="FNZ6" s="6"/>
      <c r="FOA6" s="6"/>
      <c r="FOH6" s="6"/>
      <c r="FOI6" s="6"/>
      <c r="FOP6" s="6"/>
      <c r="FOQ6" s="6"/>
      <c r="FOX6" s="6"/>
      <c r="FOY6" s="6"/>
      <c r="FPF6" s="6"/>
      <c r="FPG6" s="6"/>
      <c r="FPN6" s="6"/>
      <c r="FPO6" s="6"/>
      <c r="FPV6" s="6"/>
      <c r="FPW6" s="6"/>
      <c r="FQD6" s="6"/>
      <c r="FQE6" s="6"/>
      <c r="FQL6" s="6"/>
      <c r="FQM6" s="6"/>
      <c r="FQT6" s="6"/>
      <c r="FQU6" s="6"/>
      <c r="FRB6" s="6"/>
      <c r="FRC6" s="6"/>
      <c r="FRJ6" s="6"/>
      <c r="FRK6" s="6"/>
      <c r="FRR6" s="6"/>
      <c r="FRS6" s="6"/>
      <c r="FRZ6" s="6"/>
      <c r="FSA6" s="6"/>
      <c r="FSH6" s="6"/>
      <c r="FSI6" s="6"/>
      <c r="FSP6" s="6"/>
      <c r="FSQ6" s="6"/>
      <c r="FSX6" s="6"/>
      <c r="FSY6" s="6"/>
      <c r="FTF6" s="6"/>
      <c r="FTG6" s="6"/>
      <c r="FTN6" s="6"/>
      <c r="FTO6" s="6"/>
      <c r="FTV6" s="6"/>
      <c r="FTW6" s="6"/>
      <c r="FUD6" s="6"/>
      <c r="FUE6" s="6"/>
      <c r="FUL6" s="6"/>
      <c r="FUM6" s="6"/>
      <c r="FUT6" s="6"/>
      <c r="FUU6" s="6"/>
      <c r="FVB6" s="6"/>
      <c r="FVC6" s="6"/>
      <c r="FVJ6" s="6"/>
      <c r="FVK6" s="6"/>
      <c r="FVR6" s="6"/>
      <c r="FVS6" s="6"/>
      <c r="FVZ6" s="6"/>
      <c r="FWA6" s="6"/>
      <c r="FWH6" s="6"/>
      <c r="FWI6" s="6"/>
      <c r="FWP6" s="6"/>
      <c r="FWQ6" s="6"/>
      <c r="FWX6" s="6"/>
      <c r="FWY6" s="6"/>
      <c r="FXF6" s="6"/>
      <c r="FXG6" s="6"/>
      <c r="FXN6" s="6"/>
      <c r="FXO6" s="6"/>
      <c r="FXV6" s="6"/>
      <c r="FXW6" s="6"/>
      <c r="FYD6" s="6"/>
      <c r="FYE6" s="6"/>
      <c r="FYL6" s="6"/>
      <c r="FYM6" s="6"/>
      <c r="FYT6" s="6"/>
      <c r="FYU6" s="6"/>
      <c r="FZB6" s="6"/>
      <c r="FZC6" s="6"/>
      <c r="FZJ6" s="6"/>
      <c r="FZK6" s="6"/>
      <c r="FZR6" s="6"/>
      <c r="FZS6" s="6"/>
      <c r="FZZ6" s="6"/>
      <c r="GAA6" s="6"/>
      <c r="GAH6" s="6"/>
      <c r="GAI6" s="6"/>
      <c r="GAP6" s="6"/>
      <c r="GAQ6" s="6"/>
      <c r="GAX6" s="6"/>
      <c r="GAY6" s="6"/>
      <c r="GBF6" s="6"/>
      <c r="GBG6" s="6"/>
      <c r="GBN6" s="6"/>
      <c r="GBO6" s="6"/>
      <c r="GBV6" s="6"/>
      <c r="GBW6" s="6"/>
      <c r="GCD6" s="6"/>
      <c r="GCE6" s="6"/>
      <c r="GCL6" s="6"/>
      <c r="GCM6" s="6"/>
      <c r="GCT6" s="6"/>
      <c r="GCU6" s="6"/>
      <c r="GDB6" s="6"/>
      <c r="GDC6" s="6"/>
      <c r="GDJ6" s="6"/>
      <c r="GDK6" s="6"/>
      <c r="GDR6" s="6"/>
      <c r="GDS6" s="6"/>
      <c r="GDZ6" s="6"/>
      <c r="GEA6" s="6"/>
      <c r="GEH6" s="6"/>
      <c r="GEI6" s="6"/>
      <c r="GEP6" s="6"/>
      <c r="GEQ6" s="6"/>
      <c r="GEX6" s="6"/>
      <c r="GEY6" s="6"/>
      <c r="GFF6" s="6"/>
      <c r="GFG6" s="6"/>
      <c r="GFN6" s="6"/>
      <c r="GFO6" s="6"/>
      <c r="GFV6" s="6"/>
      <c r="GFW6" s="6"/>
      <c r="GGD6" s="6"/>
      <c r="GGE6" s="6"/>
      <c r="GGL6" s="6"/>
      <c r="GGM6" s="6"/>
      <c r="GGT6" s="6"/>
      <c r="GGU6" s="6"/>
      <c r="GHB6" s="6"/>
      <c r="GHC6" s="6"/>
      <c r="GHJ6" s="6"/>
      <c r="GHK6" s="6"/>
      <c r="GHR6" s="6"/>
      <c r="GHS6" s="6"/>
      <c r="GHZ6" s="6"/>
      <c r="GIA6" s="6"/>
      <c r="GIH6" s="6"/>
      <c r="GII6" s="6"/>
      <c r="GIP6" s="6"/>
      <c r="GIQ6" s="6"/>
      <c r="GIX6" s="6"/>
      <c r="GIY6" s="6"/>
      <c r="GJF6" s="6"/>
      <c r="GJG6" s="6"/>
      <c r="GJN6" s="6"/>
      <c r="GJO6" s="6"/>
      <c r="GJV6" s="6"/>
      <c r="GJW6" s="6"/>
      <c r="GKD6" s="6"/>
      <c r="GKE6" s="6"/>
      <c r="GKL6" s="6"/>
      <c r="GKM6" s="6"/>
      <c r="GKT6" s="6"/>
      <c r="GKU6" s="6"/>
      <c r="GLB6" s="6"/>
      <c r="GLC6" s="6"/>
      <c r="GLJ6" s="6"/>
      <c r="GLK6" s="6"/>
      <c r="GLR6" s="6"/>
      <c r="GLS6" s="6"/>
      <c r="GLZ6" s="6"/>
      <c r="GMA6" s="6"/>
      <c r="GMH6" s="6"/>
      <c r="GMI6" s="6"/>
      <c r="GMP6" s="6"/>
      <c r="GMQ6" s="6"/>
      <c r="GMX6" s="6"/>
      <c r="GMY6" s="6"/>
      <c r="GNF6" s="6"/>
      <c r="GNG6" s="6"/>
      <c r="GNN6" s="6"/>
      <c r="GNO6" s="6"/>
      <c r="GNV6" s="6"/>
      <c r="GNW6" s="6"/>
      <c r="GOD6" s="6"/>
      <c r="GOE6" s="6"/>
      <c r="GOL6" s="6"/>
      <c r="GOM6" s="6"/>
      <c r="GOT6" s="6"/>
      <c r="GOU6" s="6"/>
      <c r="GPB6" s="6"/>
      <c r="GPC6" s="6"/>
      <c r="GPJ6" s="6"/>
      <c r="GPK6" s="6"/>
      <c r="GPR6" s="6"/>
      <c r="GPS6" s="6"/>
      <c r="GPZ6" s="6"/>
      <c r="GQA6" s="6"/>
      <c r="GQH6" s="6"/>
      <c r="GQI6" s="6"/>
      <c r="GQP6" s="6"/>
      <c r="GQQ6" s="6"/>
      <c r="GQX6" s="6"/>
      <c r="GQY6" s="6"/>
      <c r="GRF6" s="6"/>
      <c r="GRG6" s="6"/>
      <c r="GRN6" s="6"/>
      <c r="GRO6" s="6"/>
      <c r="GRV6" s="6"/>
      <c r="GRW6" s="6"/>
      <c r="GSD6" s="6"/>
      <c r="GSE6" s="6"/>
      <c r="GSL6" s="6"/>
      <c r="GSM6" s="6"/>
      <c r="GST6" s="6"/>
      <c r="GSU6" s="6"/>
      <c r="GTB6" s="6"/>
      <c r="GTC6" s="6"/>
      <c r="GTJ6" s="6"/>
      <c r="GTK6" s="6"/>
      <c r="GTR6" s="6"/>
      <c r="GTS6" s="6"/>
      <c r="GTZ6" s="6"/>
      <c r="GUA6" s="6"/>
      <c r="GUH6" s="6"/>
      <c r="GUI6" s="6"/>
      <c r="GUP6" s="6"/>
      <c r="GUQ6" s="6"/>
      <c r="GUX6" s="6"/>
      <c r="GUY6" s="6"/>
      <c r="GVF6" s="6"/>
      <c r="GVG6" s="6"/>
      <c r="GVN6" s="6"/>
      <c r="GVO6" s="6"/>
      <c r="GVV6" s="6"/>
      <c r="GVW6" s="6"/>
      <c r="GWD6" s="6"/>
      <c r="GWE6" s="6"/>
      <c r="GWL6" s="6"/>
      <c r="GWM6" s="6"/>
      <c r="GWT6" s="6"/>
      <c r="GWU6" s="6"/>
      <c r="GXB6" s="6"/>
      <c r="GXC6" s="6"/>
      <c r="GXJ6" s="6"/>
      <c r="GXK6" s="6"/>
      <c r="GXR6" s="6"/>
      <c r="GXS6" s="6"/>
      <c r="GXZ6" s="6"/>
      <c r="GYA6" s="6"/>
      <c r="GYH6" s="6"/>
      <c r="GYI6" s="6"/>
      <c r="GYP6" s="6"/>
      <c r="GYQ6" s="6"/>
      <c r="GYX6" s="6"/>
      <c r="GYY6" s="6"/>
      <c r="GZF6" s="6"/>
      <c r="GZG6" s="6"/>
      <c r="GZN6" s="6"/>
      <c r="GZO6" s="6"/>
      <c r="GZV6" s="6"/>
      <c r="GZW6" s="6"/>
      <c r="HAD6" s="6"/>
      <c r="HAE6" s="6"/>
      <c r="HAL6" s="6"/>
      <c r="HAM6" s="6"/>
      <c r="HAT6" s="6"/>
      <c r="HAU6" s="6"/>
      <c r="HBB6" s="6"/>
      <c r="HBC6" s="6"/>
      <c r="HBJ6" s="6"/>
      <c r="HBK6" s="6"/>
      <c r="HBR6" s="6"/>
      <c r="HBS6" s="6"/>
      <c r="HBZ6" s="6"/>
      <c r="HCA6" s="6"/>
      <c r="HCH6" s="6"/>
      <c r="HCI6" s="6"/>
      <c r="HCP6" s="6"/>
      <c r="HCQ6" s="6"/>
      <c r="HCX6" s="6"/>
      <c r="HCY6" s="6"/>
      <c r="HDF6" s="6"/>
      <c r="HDG6" s="6"/>
      <c r="HDN6" s="6"/>
      <c r="HDO6" s="6"/>
      <c r="HDV6" s="6"/>
      <c r="HDW6" s="6"/>
      <c r="HED6" s="6"/>
      <c r="HEE6" s="6"/>
      <c r="HEL6" s="6"/>
      <c r="HEM6" s="6"/>
      <c r="HET6" s="6"/>
      <c r="HEU6" s="6"/>
      <c r="HFB6" s="6"/>
      <c r="HFC6" s="6"/>
      <c r="HFJ6" s="6"/>
      <c r="HFK6" s="6"/>
      <c r="HFR6" s="6"/>
      <c r="HFS6" s="6"/>
      <c r="HFZ6" s="6"/>
      <c r="HGA6" s="6"/>
      <c r="HGH6" s="6"/>
      <c r="HGI6" s="6"/>
      <c r="HGP6" s="6"/>
      <c r="HGQ6" s="6"/>
      <c r="HGX6" s="6"/>
      <c r="HGY6" s="6"/>
      <c r="HHF6" s="6"/>
      <c r="HHG6" s="6"/>
      <c r="HHN6" s="6"/>
      <c r="HHO6" s="6"/>
      <c r="HHV6" s="6"/>
      <c r="HHW6" s="6"/>
      <c r="HID6" s="6"/>
      <c r="HIE6" s="6"/>
      <c r="HIL6" s="6"/>
      <c r="HIM6" s="6"/>
      <c r="HIT6" s="6"/>
      <c r="HIU6" s="6"/>
      <c r="HJB6" s="6"/>
      <c r="HJC6" s="6"/>
      <c r="HJJ6" s="6"/>
      <c r="HJK6" s="6"/>
      <c r="HJR6" s="6"/>
      <c r="HJS6" s="6"/>
      <c r="HJZ6" s="6"/>
      <c r="HKA6" s="6"/>
      <c r="HKH6" s="6"/>
      <c r="HKI6" s="6"/>
      <c r="HKP6" s="6"/>
      <c r="HKQ6" s="6"/>
      <c r="HKX6" s="6"/>
      <c r="HKY6" s="6"/>
      <c r="HLF6" s="6"/>
      <c r="HLG6" s="6"/>
      <c r="HLN6" s="6"/>
      <c r="HLO6" s="6"/>
      <c r="HLV6" s="6"/>
      <c r="HLW6" s="6"/>
      <c r="HMD6" s="6"/>
      <c r="HME6" s="6"/>
      <c r="HML6" s="6"/>
      <c r="HMM6" s="6"/>
      <c r="HMT6" s="6"/>
      <c r="HMU6" s="6"/>
      <c r="HNB6" s="6"/>
      <c r="HNC6" s="6"/>
      <c r="HNJ6" s="6"/>
      <c r="HNK6" s="6"/>
      <c r="HNR6" s="6"/>
      <c r="HNS6" s="6"/>
      <c r="HNZ6" s="6"/>
      <c r="HOA6" s="6"/>
      <c r="HOH6" s="6"/>
      <c r="HOI6" s="6"/>
      <c r="HOP6" s="6"/>
      <c r="HOQ6" s="6"/>
      <c r="HOX6" s="6"/>
      <c r="HOY6" s="6"/>
      <c r="HPF6" s="6"/>
      <c r="HPG6" s="6"/>
      <c r="HPN6" s="6"/>
      <c r="HPO6" s="6"/>
      <c r="HPV6" s="6"/>
      <c r="HPW6" s="6"/>
      <c r="HQD6" s="6"/>
      <c r="HQE6" s="6"/>
      <c r="HQL6" s="6"/>
      <c r="HQM6" s="6"/>
      <c r="HQT6" s="6"/>
      <c r="HQU6" s="6"/>
      <c r="HRB6" s="6"/>
      <c r="HRC6" s="6"/>
      <c r="HRJ6" s="6"/>
      <c r="HRK6" s="6"/>
      <c r="HRR6" s="6"/>
      <c r="HRS6" s="6"/>
      <c r="HRZ6" s="6"/>
      <c r="HSA6" s="6"/>
      <c r="HSH6" s="6"/>
      <c r="HSI6" s="6"/>
      <c r="HSP6" s="6"/>
      <c r="HSQ6" s="6"/>
      <c r="HSX6" s="6"/>
      <c r="HSY6" s="6"/>
      <c r="HTF6" s="6"/>
      <c r="HTG6" s="6"/>
      <c r="HTN6" s="6"/>
      <c r="HTO6" s="6"/>
      <c r="HTV6" s="6"/>
      <c r="HTW6" s="6"/>
      <c r="HUD6" s="6"/>
      <c r="HUE6" s="6"/>
      <c r="HUL6" s="6"/>
      <c r="HUM6" s="6"/>
      <c r="HUT6" s="6"/>
      <c r="HUU6" s="6"/>
      <c r="HVB6" s="6"/>
      <c r="HVC6" s="6"/>
      <c r="HVJ6" s="6"/>
      <c r="HVK6" s="6"/>
      <c r="HVR6" s="6"/>
      <c r="HVS6" s="6"/>
      <c r="HVZ6" s="6"/>
      <c r="HWA6" s="6"/>
      <c r="HWH6" s="6"/>
      <c r="HWI6" s="6"/>
      <c r="HWP6" s="6"/>
      <c r="HWQ6" s="6"/>
      <c r="HWX6" s="6"/>
      <c r="HWY6" s="6"/>
      <c r="HXF6" s="6"/>
      <c r="HXG6" s="6"/>
      <c r="HXN6" s="6"/>
      <c r="HXO6" s="6"/>
      <c r="HXV6" s="6"/>
      <c r="HXW6" s="6"/>
      <c r="HYD6" s="6"/>
      <c r="HYE6" s="6"/>
      <c r="HYL6" s="6"/>
      <c r="HYM6" s="6"/>
      <c r="HYT6" s="6"/>
      <c r="HYU6" s="6"/>
      <c r="HZB6" s="6"/>
      <c r="HZC6" s="6"/>
      <c r="HZJ6" s="6"/>
      <c r="HZK6" s="6"/>
      <c r="HZR6" s="6"/>
      <c r="HZS6" s="6"/>
      <c r="HZZ6" s="6"/>
      <c r="IAA6" s="6"/>
      <c r="IAH6" s="6"/>
      <c r="IAI6" s="6"/>
      <c r="IAP6" s="6"/>
      <c r="IAQ6" s="6"/>
      <c r="IAX6" s="6"/>
      <c r="IAY6" s="6"/>
      <c r="IBF6" s="6"/>
      <c r="IBG6" s="6"/>
      <c r="IBN6" s="6"/>
      <c r="IBO6" s="6"/>
      <c r="IBV6" s="6"/>
      <c r="IBW6" s="6"/>
      <c r="ICD6" s="6"/>
      <c r="ICE6" s="6"/>
      <c r="ICL6" s="6"/>
      <c r="ICM6" s="6"/>
      <c r="ICT6" s="6"/>
      <c r="ICU6" s="6"/>
      <c r="IDB6" s="6"/>
      <c r="IDC6" s="6"/>
      <c r="IDJ6" s="6"/>
      <c r="IDK6" s="6"/>
      <c r="IDR6" s="6"/>
      <c r="IDS6" s="6"/>
      <c r="IDZ6" s="6"/>
      <c r="IEA6" s="6"/>
      <c r="IEH6" s="6"/>
      <c r="IEI6" s="6"/>
      <c r="IEP6" s="6"/>
      <c r="IEQ6" s="6"/>
      <c r="IEX6" s="6"/>
      <c r="IEY6" s="6"/>
      <c r="IFF6" s="6"/>
      <c r="IFG6" s="6"/>
      <c r="IFN6" s="6"/>
      <c r="IFO6" s="6"/>
      <c r="IFV6" s="6"/>
      <c r="IFW6" s="6"/>
      <c r="IGD6" s="6"/>
      <c r="IGE6" s="6"/>
      <c r="IGL6" s="6"/>
      <c r="IGM6" s="6"/>
      <c r="IGT6" s="6"/>
      <c r="IGU6" s="6"/>
      <c r="IHB6" s="6"/>
      <c r="IHC6" s="6"/>
      <c r="IHJ6" s="6"/>
      <c r="IHK6" s="6"/>
      <c r="IHR6" s="6"/>
      <c r="IHS6" s="6"/>
      <c r="IHZ6" s="6"/>
      <c r="IIA6" s="6"/>
      <c r="IIH6" s="6"/>
      <c r="III6" s="6"/>
      <c r="IIP6" s="6"/>
      <c r="IIQ6" s="6"/>
      <c r="IIX6" s="6"/>
      <c r="IIY6" s="6"/>
      <c r="IJF6" s="6"/>
      <c r="IJG6" s="6"/>
      <c r="IJN6" s="6"/>
      <c r="IJO6" s="6"/>
      <c r="IJV6" s="6"/>
      <c r="IJW6" s="6"/>
      <c r="IKD6" s="6"/>
      <c r="IKE6" s="6"/>
      <c r="IKL6" s="6"/>
      <c r="IKM6" s="6"/>
      <c r="IKT6" s="6"/>
      <c r="IKU6" s="6"/>
      <c r="ILB6" s="6"/>
      <c r="ILC6" s="6"/>
      <c r="ILJ6" s="6"/>
      <c r="ILK6" s="6"/>
      <c r="ILR6" s="6"/>
      <c r="ILS6" s="6"/>
      <c r="ILZ6" s="6"/>
      <c r="IMA6" s="6"/>
      <c r="IMH6" s="6"/>
      <c r="IMI6" s="6"/>
      <c r="IMP6" s="6"/>
      <c r="IMQ6" s="6"/>
      <c r="IMX6" s="6"/>
      <c r="IMY6" s="6"/>
      <c r="INF6" s="6"/>
      <c r="ING6" s="6"/>
      <c r="INN6" s="6"/>
      <c r="INO6" s="6"/>
      <c r="INV6" s="6"/>
      <c r="INW6" s="6"/>
      <c r="IOD6" s="6"/>
      <c r="IOE6" s="6"/>
      <c r="IOL6" s="6"/>
      <c r="IOM6" s="6"/>
      <c r="IOT6" s="6"/>
      <c r="IOU6" s="6"/>
      <c r="IPB6" s="6"/>
      <c r="IPC6" s="6"/>
      <c r="IPJ6" s="6"/>
      <c r="IPK6" s="6"/>
      <c r="IPR6" s="6"/>
      <c r="IPS6" s="6"/>
      <c r="IPZ6" s="6"/>
      <c r="IQA6" s="6"/>
      <c r="IQH6" s="6"/>
      <c r="IQI6" s="6"/>
      <c r="IQP6" s="6"/>
      <c r="IQQ6" s="6"/>
      <c r="IQX6" s="6"/>
      <c r="IQY6" s="6"/>
      <c r="IRF6" s="6"/>
      <c r="IRG6" s="6"/>
      <c r="IRN6" s="6"/>
      <c r="IRO6" s="6"/>
      <c r="IRV6" s="6"/>
      <c r="IRW6" s="6"/>
      <c r="ISD6" s="6"/>
      <c r="ISE6" s="6"/>
      <c r="ISL6" s="6"/>
      <c r="ISM6" s="6"/>
      <c r="IST6" s="6"/>
      <c r="ISU6" s="6"/>
      <c r="ITB6" s="6"/>
      <c r="ITC6" s="6"/>
      <c r="ITJ6" s="6"/>
      <c r="ITK6" s="6"/>
      <c r="ITR6" s="6"/>
      <c r="ITS6" s="6"/>
      <c r="ITZ6" s="6"/>
      <c r="IUA6" s="6"/>
      <c r="IUH6" s="6"/>
      <c r="IUI6" s="6"/>
      <c r="IUP6" s="6"/>
      <c r="IUQ6" s="6"/>
      <c r="IUX6" s="6"/>
      <c r="IUY6" s="6"/>
      <c r="IVF6" s="6"/>
      <c r="IVG6" s="6"/>
      <c r="IVN6" s="6"/>
      <c r="IVO6" s="6"/>
      <c r="IVV6" s="6"/>
      <c r="IVW6" s="6"/>
      <c r="IWD6" s="6"/>
      <c r="IWE6" s="6"/>
      <c r="IWL6" s="6"/>
      <c r="IWM6" s="6"/>
      <c r="IWT6" s="6"/>
      <c r="IWU6" s="6"/>
      <c r="IXB6" s="6"/>
      <c r="IXC6" s="6"/>
      <c r="IXJ6" s="6"/>
      <c r="IXK6" s="6"/>
      <c r="IXR6" s="6"/>
      <c r="IXS6" s="6"/>
      <c r="IXZ6" s="6"/>
      <c r="IYA6" s="6"/>
      <c r="IYH6" s="6"/>
      <c r="IYI6" s="6"/>
      <c r="IYP6" s="6"/>
      <c r="IYQ6" s="6"/>
      <c r="IYX6" s="6"/>
      <c r="IYY6" s="6"/>
      <c r="IZF6" s="6"/>
      <c r="IZG6" s="6"/>
      <c r="IZN6" s="6"/>
      <c r="IZO6" s="6"/>
      <c r="IZV6" s="6"/>
      <c r="IZW6" s="6"/>
      <c r="JAD6" s="6"/>
      <c r="JAE6" s="6"/>
      <c r="JAL6" s="6"/>
      <c r="JAM6" s="6"/>
      <c r="JAT6" s="6"/>
      <c r="JAU6" s="6"/>
      <c r="JBB6" s="6"/>
      <c r="JBC6" s="6"/>
      <c r="JBJ6" s="6"/>
      <c r="JBK6" s="6"/>
      <c r="JBR6" s="6"/>
      <c r="JBS6" s="6"/>
      <c r="JBZ6" s="6"/>
      <c r="JCA6" s="6"/>
      <c r="JCH6" s="6"/>
      <c r="JCI6" s="6"/>
      <c r="JCP6" s="6"/>
      <c r="JCQ6" s="6"/>
      <c r="JCX6" s="6"/>
      <c r="JCY6" s="6"/>
      <c r="JDF6" s="6"/>
      <c r="JDG6" s="6"/>
      <c r="JDN6" s="6"/>
      <c r="JDO6" s="6"/>
      <c r="JDV6" s="6"/>
      <c r="JDW6" s="6"/>
      <c r="JED6" s="6"/>
      <c r="JEE6" s="6"/>
      <c r="JEL6" s="6"/>
      <c r="JEM6" s="6"/>
      <c r="JET6" s="6"/>
      <c r="JEU6" s="6"/>
      <c r="JFB6" s="6"/>
      <c r="JFC6" s="6"/>
      <c r="JFJ6" s="6"/>
      <c r="JFK6" s="6"/>
      <c r="JFR6" s="6"/>
      <c r="JFS6" s="6"/>
      <c r="JFZ6" s="6"/>
      <c r="JGA6" s="6"/>
      <c r="JGH6" s="6"/>
      <c r="JGI6" s="6"/>
      <c r="JGP6" s="6"/>
      <c r="JGQ6" s="6"/>
      <c r="JGX6" s="6"/>
      <c r="JGY6" s="6"/>
      <c r="JHF6" s="6"/>
      <c r="JHG6" s="6"/>
      <c r="JHN6" s="6"/>
      <c r="JHO6" s="6"/>
      <c r="JHV6" s="6"/>
      <c r="JHW6" s="6"/>
      <c r="JID6" s="6"/>
      <c r="JIE6" s="6"/>
      <c r="JIL6" s="6"/>
      <c r="JIM6" s="6"/>
      <c r="JIT6" s="6"/>
      <c r="JIU6" s="6"/>
      <c r="JJB6" s="6"/>
      <c r="JJC6" s="6"/>
      <c r="JJJ6" s="6"/>
      <c r="JJK6" s="6"/>
      <c r="JJR6" s="6"/>
      <c r="JJS6" s="6"/>
      <c r="JJZ6" s="6"/>
      <c r="JKA6" s="6"/>
      <c r="JKH6" s="6"/>
      <c r="JKI6" s="6"/>
      <c r="JKP6" s="6"/>
      <c r="JKQ6" s="6"/>
      <c r="JKX6" s="6"/>
      <c r="JKY6" s="6"/>
      <c r="JLF6" s="6"/>
      <c r="JLG6" s="6"/>
      <c r="JLN6" s="6"/>
      <c r="JLO6" s="6"/>
      <c r="JLV6" s="6"/>
      <c r="JLW6" s="6"/>
      <c r="JMD6" s="6"/>
      <c r="JME6" s="6"/>
      <c r="JML6" s="6"/>
      <c r="JMM6" s="6"/>
      <c r="JMT6" s="6"/>
      <c r="JMU6" s="6"/>
      <c r="JNB6" s="6"/>
      <c r="JNC6" s="6"/>
      <c r="JNJ6" s="6"/>
      <c r="JNK6" s="6"/>
      <c r="JNR6" s="6"/>
      <c r="JNS6" s="6"/>
      <c r="JNZ6" s="6"/>
      <c r="JOA6" s="6"/>
      <c r="JOH6" s="6"/>
      <c r="JOI6" s="6"/>
      <c r="JOP6" s="6"/>
      <c r="JOQ6" s="6"/>
      <c r="JOX6" s="6"/>
      <c r="JOY6" s="6"/>
      <c r="JPF6" s="6"/>
      <c r="JPG6" s="6"/>
      <c r="JPN6" s="6"/>
      <c r="JPO6" s="6"/>
      <c r="JPV6" s="6"/>
      <c r="JPW6" s="6"/>
      <c r="JQD6" s="6"/>
      <c r="JQE6" s="6"/>
      <c r="JQL6" s="6"/>
      <c r="JQM6" s="6"/>
      <c r="JQT6" s="6"/>
      <c r="JQU6" s="6"/>
      <c r="JRB6" s="6"/>
      <c r="JRC6" s="6"/>
      <c r="JRJ6" s="6"/>
      <c r="JRK6" s="6"/>
      <c r="JRR6" s="6"/>
      <c r="JRS6" s="6"/>
      <c r="JRZ6" s="6"/>
      <c r="JSA6" s="6"/>
      <c r="JSH6" s="6"/>
      <c r="JSI6" s="6"/>
      <c r="JSP6" s="6"/>
      <c r="JSQ6" s="6"/>
      <c r="JSX6" s="6"/>
      <c r="JSY6" s="6"/>
      <c r="JTF6" s="6"/>
      <c r="JTG6" s="6"/>
      <c r="JTN6" s="6"/>
      <c r="JTO6" s="6"/>
      <c r="JTV6" s="6"/>
      <c r="JTW6" s="6"/>
      <c r="JUD6" s="6"/>
      <c r="JUE6" s="6"/>
      <c r="JUL6" s="6"/>
      <c r="JUM6" s="6"/>
      <c r="JUT6" s="6"/>
      <c r="JUU6" s="6"/>
      <c r="JVB6" s="6"/>
      <c r="JVC6" s="6"/>
      <c r="JVJ6" s="6"/>
      <c r="JVK6" s="6"/>
      <c r="JVR6" s="6"/>
      <c r="JVS6" s="6"/>
      <c r="JVZ6" s="6"/>
      <c r="JWA6" s="6"/>
      <c r="JWH6" s="6"/>
      <c r="JWI6" s="6"/>
      <c r="JWP6" s="6"/>
      <c r="JWQ6" s="6"/>
      <c r="JWX6" s="6"/>
      <c r="JWY6" s="6"/>
      <c r="JXF6" s="6"/>
      <c r="JXG6" s="6"/>
      <c r="JXN6" s="6"/>
      <c r="JXO6" s="6"/>
      <c r="JXV6" s="6"/>
      <c r="JXW6" s="6"/>
      <c r="JYD6" s="6"/>
      <c r="JYE6" s="6"/>
      <c r="JYL6" s="6"/>
      <c r="JYM6" s="6"/>
      <c r="JYT6" s="6"/>
      <c r="JYU6" s="6"/>
      <c r="JZB6" s="6"/>
      <c r="JZC6" s="6"/>
      <c r="JZJ6" s="6"/>
      <c r="JZK6" s="6"/>
      <c r="JZR6" s="6"/>
      <c r="JZS6" s="6"/>
      <c r="JZZ6" s="6"/>
      <c r="KAA6" s="6"/>
      <c r="KAH6" s="6"/>
      <c r="KAI6" s="6"/>
      <c r="KAP6" s="6"/>
      <c r="KAQ6" s="6"/>
      <c r="KAX6" s="6"/>
      <c r="KAY6" s="6"/>
      <c r="KBF6" s="6"/>
      <c r="KBG6" s="6"/>
      <c r="KBN6" s="6"/>
      <c r="KBO6" s="6"/>
      <c r="KBV6" s="6"/>
      <c r="KBW6" s="6"/>
      <c r="KCD6" s="6"/>
      <c r="KCE6" s="6"/>
      <c r="KCL6" s="6"/>
      <c r="KCM6" s="6"/>
      <c r="KCT6" s="6"/>
      <c r="KCU6" s="6"/>
      <c r="KDB6" s="6"/>
      <c r="KDC6" s="6"/>
      <c r="KDJ6" s="6"/>
      <c r="KDK6" s="6"/>
      <c r="KDR6" s="6"/>
      <c r="KDS6" s="6"/>
      <c r="KDZ6" s="6"/>
      <c r="KEA6" s="6"/>
      <c r="KEH6" s="6"/>
      <c r="KEI6" s="6"/>
      <c r="KEP6" s="6"/>
      <c r="KEQ6" s="6"/>
      <c r="KEX6" s="6"/>
      <c r="KEY6" s="6"/>
      <c r="KFF6" s="6"/>
      <c r="KFG6" s="6"/>
      <c r="KFN6" s="6"/>
      <c r="KFO6" s="6"/>
      <c r="KFV6" s="6"/>
      <c r="KFW6" s="6"/>
      <c r="KGD6" s="6"/>
      <c r="KGE6" s="6"/>
      <c r="KGL6" s="6"/>
      <c r="KGM6" s="6"/>
      <c r="KGT6" s="6"/>
      <c r="KGU6" s="6"/>
      <c r="KHB6" s="6"/>
      <c r="KHC6" s="6"/>
      <c r="KHJ6" s="6"/>
      <c r="KHK6" s="6"/>
      <c r="KHR6" s="6"/>
      <c r="KHS6" s="6"/>
      <c r="KHZ6" s="6"/>
      <c r="KIA6" s="6"/>
      <c r="KIH6" s="6"/>
      <c r="KII6" s="6"/>
      <c r="KIP6" s="6"/>
      <c r="KIQ6" s="6"/>
      <c r="KIX6" s="6"/>
      <c r="KIY6" s="6"/>
      <c r="KJF6" s="6"/>
      <c r="KJG6" s="6"/>
      <c r="KJN6" s="6"/>
      <c r="KJO6" s="6"/>
      <c r="KJV6" s="6"/>
      <c r="KJW6" s="6"/>
      <c r="KKD6" s="6"/>
      <c r="KKE6" s="6"/>
      <c r="KKL6" s="6"/>
      <c r="KKM6" s="6"/>
      <c r="KKT6" s="6"/>
      <c r="KKU6" s="6"/>
      <c r="KLB6" s="6"/>
      <c r="KLC6" s="6"/>
      <c r="KLJ6" s="6"/>
      <c r="KLK6" s="6"/>
      <c r="KLR6" s="6"/>
      <c r="KLS6" s="6"/>
      <c r="KLZ6" s="6"/>
      <c r="KMA6" s="6"/>
      <c r="KMH6" s="6"/>
      <c r="KMI6" s="6"/>
      <c r="KMP6" s="6"/>
      <c r="KMQ6" s="6"/>
      <c r="KMX6" s="6"/>
      <c r="KMY6" s="6"/>
      <c r="KNF6" s="6"/>
      <c r="KNG6" s="6"/>
      <c r="KNN6" s="6"/>
      <c r="KNO6" s="6"/>
      <c r="KNV6" s="6"/>
      <c r="KNW6" s="6"/>
      <c r="KOD6" s="6"/>
      <c r="KOE6" s="6"/>
      <c r="KOL6" s="6"/>
      <c r="KOM6" s="6"/>
      <c r="KOT6" s="6"/>
      <c r="KOU6" s="6"/>
      <c r="KPB6" s="6"/>
      <c r="KPC6" s="6"/>
      <c r="KPJ6" s="6"/>
      <c r="KPK6" s="6"/>
      <c r="KPR6" s="6"/>
      <c r="KPS6" s="6"/>
      <c r="KPZ6" s="6"/>
      <c r="KQA6" s="6"/>
      <c r="KQH6" s="6"/>
      <c r="KQI6" s="6"/>
      <c r="KQP6" s="6"/>
      <c r="KQQ6" s="6"/>
      <c r="KQX6" s="6"/>
      <c r="KQY6" s="6"/>
      <c r="KRF6" s="6"/>
      <c r="KRG6" s="6"/>
      <c r="KRN6" s="6"/>
      <c r="KRO6" s="6"/>
      <c r="KRV6" s="6"/>
      <c r="KRW6" s="6"/>
      <c r="KSD6" s="6"/>
      <c r="KSE6" s="6"/>
      <c r="KSL6" s="6"/>
      <c r="KSM6" s="6"/>
      <c r="KST6" s="6"/>
      <c r="KSU6" s="6"/>
      <c r="KTB6" s="6"/>
      <c r="KTC6" s="6"/>
      <c r="KTJ6" s="6"/>
      <c r="KTK6" s="6"/>
      <c r="KTR6" s="6"/>
      <c r="KTS6" s="6"/>
      <c r="KTZ6" s="6"/>
      <c r="KUA6" s="6"/>
      <c r="KUH6" s="6"/>
      <c r="KUI6" s="6"/>
      <c r="KUP6" s="6"/>
      <c r="KUQ6" s="6"/>
      <c r="KUX6" s="6"/>
      <c r="KUY6" s="6"/>
      <c r="KVF6" s="6"/>
      <c r="KVG6" s="6"/>
      <c r="KVN6" s="6"/>
      <c r="KVO6" s="6"/>
      <c r="KVV6" s="6"/>
      <c r="KVW6" s="6"/>
      <c r="KWD6" s="6"/>
      <c r="KWE6" s="6"/>
      <c r="KWL6" s="6"/>
      <c r="KWM6" s="6"/>
      <c r="KWT6" s="6"/>
      <c r="KWU6" s="6"/>
      <c r="KXB6" s="6"/>
      <c r="KXC6" s="6"/>
      <c r="KXJ6" s="6"/>
      <c r="KXK6" s="6"/>
      <c r="KXR6" s="6"/>
      <c r="KXS6" s="6"/>
      <c r="KXZ6" s="6"/>
      <c r="KYA6" s="6"/>
      <c r="KYH6" s="6"/>
      <c r="KYI6" s="6"/>
      <c r="KYP6" s="6"/>
      <c r="KYQ6" s="6"/>
      <c r="KYX6" s="6"/>
      <c r="KYY6" s="6"/>
      <c r="KZF6" s="6"/>
      <c r="KZG6" s="6"/>
      <c r="KZN6" s="6"/>
      <c r="KZO6" s="6"/>
      <c r="KZV6" s="6"/>
      <c r="KZW6" s="6"/>
      <c r="LAD6" s="6"/>
      <c r="LAE6" s="6"/>
      <c r="LAL6" s="6"/>
      <c r="LAM6" s="6"/>
      <c r="LAT6" s="6"/>
      <c r="LAU6" s="6"/>
      <c r="LBB6" s="6"/>
      <c r="LBC6" s="6"/>
      <c r="LBJ6" s="6"/>
      <c r="LBK6" s="6"/>
      <c r="LBR6" s="6"/>
      <c r="LBS6" s="6"/>
      <c r="LBZ6" s="6"/>
      <c r="LCA6" s="6"/>
      <c r="LCH6" s="6"/>
      <c r="LCI6" s="6"/>
      <c r="LCP6" s="6"/>
      <c r="LCQ6" s="6"/>
      <c r="LCX6" s="6"/>
      <c r="LCY6" s="6"/>
      <c r="LDF6" s="6"/>
      <c r="LDG6" s="6"/>
      <c r="LDN6" s="6"/>
      <c r="LDO6" s="6"/>
      <c r="LDV6" s="6"/>
      <c r="LDW6" s="6"/>
      <c r="LED6" s="6"/>
      <c r="LEE6" s="6"/>
      <c r="LEL6" s="6"/>
      <c r="LEM6" s="6"/>
      <c r="LET6" s="6"/>
      <c r="LEU6" s="6"/>
      <c r="LFB6" s="6"/>
      <c r="LFC6" s="6"/>
      <c r="LFJ6" s="6"/>
      <c r="LFK6" s="6"/>
      <c r="LFR6" s="6"/>
      <c r="LFS6" s="6"/>
      <c r="LFZ6" s="6"/>
      <c r="LGA6" s="6"/>
      <c r="LGH6" s="6"/>
      <c r="LGI6" s="6"/>
      <c r="LGP6" s="6"/>
      <c r="LGQ6" s="6"/>
      <c r="LGX6" s="6"/>
      <c r="LGY6" s="6"/>
      <c r="LHF6" s="6"/>
      <c r="LHG6" s="6"/>
      <c r="LHN6" s="6"/>
      <c r="LHO6" s="6"/>
      <c r="LHV6" s="6"/>
      <c r="LHW6" s="6"/>
      <c r="LID6" s="6"/>
      <c r="LIE6" s="6"/>
      <c r="LIL6" s="6"/>
      <c r="LIM6" s="6"/>
      <c r="LIT6" s="6"/>
      <c r="LIU6" s="6"/>
      <c r="LJB6" s="6"/>
      <c r="LJC6" s="6"/>
      <c r="LJJ6" s="6"/>
      <c r="LJK6" s="6"/>
      <c r="LJR6" s="6"/>
      <c r="LJS6" s="6"/>
      <c r="LJZ6" s="6"/>
      <c r="LKA6" s="6"/>
      <c r="LKH6" s="6"/>
      <c r="LKI6" s="6"/>
      <c r="LKP6" s="6"/>
      <c r="LKQ6" s="6"/>
      <c r="LKX6" s="6"/>
      <c r="LKY6" s="6"/>
      <c r="LLF6" s="6"/>
      <c r="LLG6" s="6"/>
      <c r="LLN6" s="6"/>
      <c r="LLO6" s="6"/>
      <c r="LLV6" s="6"/>
      <c r="LLW6" s="6"/>
      <c r="LMD6" s="6"/>
      <c r="LME6" s="6"/>
      <c r="LML6" s="6"/>
      <c r="LMM6" s="6"/>
      <c r="LMT6" s="6"/>
      <c r="LMU6" s="6"/>
      <c r="LNB6" s="6"/>
      <c r="LNC6" s="6"/>
      <c r="LNJ6" s="6"/>
      <c r="LNK6" s="6"/>
      <c r="LNR6" s="6"/>
      <c r="LNS6" s="6"/>
      <c r="LNZ6" s="6"/>
      <c r="LOA6" s="6"/>
      <c r="LOH6" s="6"/>
      <c r="LOI6" s="6"/>
      <c r="LOP6" s="6"/>
      <c r="LOQ6" s="6"/>
      <c r="LOX6" s="6"/>
      <c r="LOY6" s="6"/>
      <c r="LPF6" s="6"/>
      <c r="LPG6" s="6"/>
      <c r="LPN6" s="6"/>
      <c r="LPO6" s="6"/>
      <c r="LPV6" s="6"/>
      <c r="LPW6" s="6"/>
      <c r="LQD6" s="6"/>
      <c r="LQE6" s="6"/>
      <c r="LQL6" s="6"/>
      <c r="LQM6" s="6"/>
      <c r="LQT6" s="6"/>
      <c r="LQU6" s="6"/>
      <c r="LRB6" s="6"/>
      <c r="LRC6" s="6"/>
      <c r="LRJ6" s="6"/>
      <c r="LRK6" s="6"/>
      <c r="LRR6" s="6"/>
      <c r="LRS6" s="6"/>
      <c r="LRZ6" s="6"/>
      <c r="LSA6" s="6"/>
      <c r="LSH6" s="6"/>
      <c r="LSI6" s="6"/>
      <c r="LSP6" s="6"/>
      <c r="LSQ6" s="6"/>
      <c r="LSX6" s="6"/>
      <c r="LSY6" s="6"/>
      <c r="LTF6" s="6"/>
      <c r="LTG6" s="6"/>
      <c r="LTN6" s="6"/>
      <c r="LTO6" s="6"/>
      <c r="LTV6" s="6"/>
      <c r="LTW6" s="6"/>
      <c r="LUD6" s="6"/>
      <c r="LUE6" s="6"/>
      <c r="LUL6" s="6"/>
      <c r="LUM6" s="6"/>
      <c r="LUT6" s="6"/>
      <c r="LUU6" s="6"/>
      <c r="LVB6" s="6"/>
      <c r="LVC6" s="6"/>
      <c r="LVJ6" s="6"/>
      <c r="LVK6" s="6"/>
      <c r="LVR6" s="6"/>
      <c r="LVS6" s="6"/>
      <c r="LVZ6" s="6"/>
      <c r="LWA6" s="6"/>
      <c r="LWH6" s="6"/>
      <c r="LWI6" s="6"/>
      <c r="LWP6" s="6"/>
      <c r="LWQ6" s="6"/>
      <c r="LWX6" s="6"/>
      <c r="LWY6" s="6"/>
      <c r="LXF6" s="6"/>
      <c r="LXG6" s="6"/>
      <c r="LXN6" s="6"/>
      <c r="LXO6" s="6"/>
      <c r="LXV6" s="6"/>
      <c r="LXW6" s="6"/>
      <c r="LYD6" s="6"/>
      <c r="LYE6" s="6"/>
      <c r="LYL6" s="6"/>
      <c r="LYM6" s="6"/>
      <c r="LYT6" s="6"/>
      <c r="LYU6" s="6"/>
      <c r="LZB6" s="6"/>
      <c r="LZC6" s="6"/>
      <c r="LZJ6" s="6"/>
      <c r="LZK6" s="6"/>
      <c r="LZR6" s="6"/>
      <c r="LZS6" s="6"/>
      <c r="LZZ6" s="6"/>
      <c r="MAA6" s="6"/>
      <c r="MAH6" s="6"/>
      <c r="MAI6" s="6"/>
      <c r="MAP6" s="6"/>
      <c r="MAQ6" s="6"/>
      <c r="MAX6" s="6"/>
      <c r="MAY6" s="6"/>
      <c r="MBF6" s="6"/>
      <c r="MBG6" s="6"/>
      <c r="MBN6" s="6"/>
      <c r="MBO6" s="6"/>
      <c r="MBV6" s="6"/>
      <c r="MBW6" s="6"/>
      <c r="MCD6" s="6"/>
      <c r="MCE6" s="6"/>
      <c r="MCL6" s="6"/>
      <c r="MCM6" s="6"/>
      <c r="MCT6" s="6"/>
      <c r="MCU6" s="6"/>
      <c r="MDB6" s="6"/>
      <c r="MDC6" s="6"/>
      <c r="MDJ6" s="6"/>
      <c r="MDK6" s="6"/>
      <c r="MDR6" s="6"/>
      <c r="MDS6" s="6"/>
      <c r="MDZ6" s="6"/>
      <c r="MEA6" s="6"/>
      <c r="MEH6" s="6"/>
      <c r="MEI6" s="6"/>
      <c r="MEP6" s="6"/>
      <c r="MEQ6" s="6"/>
      <c r="MEX6" s="6"/>
      <c r="MEY6" s="6"/>
      <c r="MFF6" s="6"/>
      <c r="MFG6" s="6"/>
      <c r="MFN6" s="6"/>
      <c r="MFO6" s="6"/>
      <c r="MFV6" s="6"/>
      <c r="MFW6" s="6"/>
      <c r="MGD6" s="6"/>
      <c r="MGE6" s="6"/>
      <c r="MGL6" s="6"/>
      <c r="MGM6" s="6"/>
      <c r="MGT6" s="6"/>
      <c r="MGU6" s="6"/>
      <c r="MHB6" s="6"/>
      <c r="MHC6" s="6"/>
      <c r="MHJ6" s="6"/>
      <c r="MHK6" s="6"/>
      <c r="MHR6" s="6"/>
      <c r="MHS6" s="6"/>
      <c r="MHZ6" s="6"/>
      <c r="MIA6" s="6"/>
      <c r="MIH6" s="6"/>
      <c r="MII6" s="6"/>
      <c r="MIP6" s="6"/>
      <c r="MIQ6" s="6"/>
      <c r="MIX6" s="6"/>
      <c r="MIY6" s="6"/>
      <c r="MJF6" s="6"/>
      <c r="MJG6" s="6"/>
      <c r="MJN6" s="6"/>
      <c r="MJO6" s="6"/>
      <c r="MJV6" s="6"/>
      <c r="MJW6" s="6"/>
      <c r="MKD6" s="6"/>
      <c r="MKE6" s="6"/>
      <c r="MKL6" s="6"/>
      <c r="MKM6" s="6"/>
      <c r="MKT6" s="6"/>
      <c r="MKU6" s="6"/>
      <c r="MLB6" s="6"/>
      <c r="MLC6" s="6"/>
      <c r="MLJ6" s="6"/>
      <c r="MLK6" s="6"/>
      <c r="MLR6" s="6"/>
      <c r="MLS6" s="6"/>
      <c r="MLZ6" s="6"/>
      <c r="MMA6" s="6"/>
      <c r="MMH6" s="6"/>
      <c r="MMI6" s="6"/>
      <c r="MMP6" s="6"/>
      <c r="MMQ6" s="6"/>
      <c r="MMX6" s="6"/>
      <c r="MMY6" s="6"/>
      <c r="MNF6" s="6"/>
      <c r="MNG6" s="6"/>
      <c r="MNN6" s="6"/>
      <c r="MNO6" s="6"/>
      <c r="MNV6" s="6"/>
      <c r="MNW6" s="6"/>
      <c r="MOD6" s="6"/>
      <c r="MOE6" s="6"/>
      <c r="MOL6" s="6"/>
      <c r="MOM6" s="6"/>
      <c r="MOT6" s="6"/>
      <c r="MOU6" s="6"/>
      <c r="MPB6" s="6"/>
      <c r="MPC6" s="6"/>
      <c r="MPJ6" s="6"/>
      <c r="MPK6" s="6"/>
      <c r="MPR6" s="6"/>
      <c r="MPS6" s="6"/>
      <c r="MPZ6" s="6"/>
      <c r="MQA6" s="6"/>
      <c r="MQH6" s="6"/>
      <c r="MQI6" s="6"/>
      <c r="MQP6" s="6"/>
      <c r="MQQ6" s="6"/>
      <c r="MQX6" s="6"/>
      <c r="MQY6" s="6"/>
      <c r="MRF6" s="6"/>
      <c r="MRG6" s="6"/>
      <c r="MRN6" s="6"/>
      <c r="MRO6" s="6"/>
      <c r="MRV6" s="6"/>
      <c r="MRW6" s="6"/>
      <c r="MSD6" s="6"/>
      <c r="MSE6" s="6"/>
      <c r="MSL6" s="6"/>
      <c r="MSM6" s="6"/>
      <c r="MST6" s="6"/>
      <c r="MSU6" s="6"/>
      <c r="MTB6" s="6"/>
      <c r="MTC6" s="6"/>
      <c r="MTJ6" s="6"/>
      <c r="MTK6" s="6"/>
      <c r="MTR6" s="6"/>
      <c r="MTS6" s="6"/>
      <c r="MTZ6" s="6"/>
      <c r="MUA6" s="6"/>
      <c r="MUH6" s="6"/>
      <c r="MUI6" s="6"/>
      <c r="MUP6" s="6"/>
      <c r="MUQ6" s="6"/>
      <c r="MUX6" s="6"/>
      <c r="MUY6" s="6"/>
      <c r="MVF6" s="6"/>
      <c r="MVG6" s="6"/>
      <c r="MVN6" s="6"/>
      <c r="MVO6" s="6"/>
      <c r="MVV6" s="6"/>
      <c r="MVW6" s="6"/>
      <c r="MWD6" s="6"/>
      <c r="MWE6" s="6"/>
      <c r="MWL6" s="6"/>
      <c r="MWM6" s="6"/>
      <c r="MWT6" s="6"/>
      <c r="MWU6" s="6"/>
      <c r="MXB6" s="6"/>
      <c r="MXC6" s="6"/>
      <c r="MXJ6" s="6"/>
      <c r="MXK6" s="6"/>
      <c r="MXR6" s="6"/>
      <c r="MXS6" s="6"/>
      <c r="MXZ6" s="6"/>
      <c r="MYA6" s="6"/>
      <c r="MYH6" s="6"/>
      <c r="MYI6" s="6"/>
      <c r="MYP6" s="6"/>
      <c r="MYQ6" s="6"/>
      <c r="MYX6" s="6"/>
      <c r="MYY6" s="6"/>
      <c r="MZF6" s="6"/>
      <c r="MZG6" s="6"/>
      <c r="MZN6" s="6"/>
      <c r="MZO6" s="6"/>
      <c r="MZV6" s="6"/>
      <c r="MZW6" s="6"/>
      <c r="NAD6" s="6"/>
      <c r="NAE6" s="6"/>
      <c r="NAL6" s="6"/>
      <c r="NAM6" s="6"/>
      <c r="NAT6" s="6"/>
      <c r="NAU6" s="6"/>
      <c r="NBB6" s="6"/>
      <c r="NBC6" s="6"/>
      <c r="NBJ6" s="6"/>
      <c r="NBK6" s="6"/>
      <c r="NBR6" s="6"/>
      <c r="NBS6" s="6"/>
      <c r="NBZ6" s="6"/>
      <c r="NCA6" s="6"/>
      <c r="NCH6" s="6"/>
      <c r="NCI6" s="6"/>
      <c r="NCP6" s="6"/>
      <c r="NCQ6" s="6"/>
      <c r="NCX6" s="6"/>
      <c r="NCY6" s="6"/>
      <c r="NDF6" s="6"/>
      <c r="NDG6" s="6"/>
      <c r="NDN6" s="6"/>
      <c r="NDO6" s="6"/>
      <c r="NDV6" s="6"/>
      <c r="NDW6" s="6"/>
      <c r="NED6" s="6"/>
      <c r="NEE6" s="6"/>
      <c r="NEL6" s="6"/>
      <c r="NEM6" s="6"/>
      <c r="NET6" s="6"/>
      <c r="NEU6" s="6"/>
      <c r="NFB6" s="6"/>
      <c r="NFC6" s="6"/>
      <c r="NFJ6" s="6"/>
      <c r="NFK6" s="6"/>
      <c r="NFR6" s="6"/>
      <c r="NFS6" s="6"/>
      <c r="NFZ6" s="6"/>
      <c r="NGA6" s="6"/>
      <c r="NGH6" s="6"/>
      <c r="NGI6" s="6"/>
      <c r="NGP6" s="6"/>
      <c r="NGQ6" s="6"/>
      <c r="NGX6" s="6"/>
      <c r="NGY6" s="6"/>
      <c r="NHF6" s="6"/>
      <c r="NHG6" s="6"/>
      <c r="NHN6" s="6"/>
      <c r="NHO6" s="6"/>
      <c r="NHV6" s="6"/>
      <c r="NHW6" s="6"/>
      <c r="NID6" s="6"/>
      <c r="NIE6" s="6"/>
      <c r="NIL6" s="6"/>
      <c r="NIM6" s="6"/>
      <c r="NIT6" s="6"/>
      <c r="NIU6" s="6"/>
      <c r="NJB6" s="6"/>
      <c r="NJC6" s="6"/>
      <c r="NJJ6" s="6"/>
      <c r="NJK6" s="6"/>
      <c r="NJR6" s="6"/>
      <c r="NJS6" s="6"/>
      <c r="NJZ6" s="6"/>
      <c r="NKA6" s="6"/>
      <c r="NKH6" s="6"/>
      <c r="NKI6" s="6"/>
      <c r="NKP6" s="6"/>
      <c r="NKQ6" s="6"/>
      <c r="NKX6" s="6"/>
      <c r="NKY6" s="6"/>
      <c r="NLF6" s="6"/>
      <c r="NLG6" s="6"/>
      <c r="NLN6" s="6"/>
      <c r="NLO6" s="6"/>
      <c r="NLV6" s="6"/>
      <c r="NLW6" s="6"/>
      <c r="NMD6" s="6"/>
      <c r="NME6" s="6"/>
      <c r="NML6" s="6"/>
      <c r="NMM6" s="6"/>
      <c r="NMT6" s="6"/>
      <c r="NMU6" s="6"/>
      <c r="NNB6" s="6"/>
      <c r="NNC6" s="6"/>
      <c r="NNJ6" s="6"/>
      <c r="NNK6" s="6"/>
      <c r="NNR6" s="6"/>
      <c r="NNS6" s="6"/>
      <c r="NNZ6" s="6"/>
      <c r="NOA6" s="6"/>
      <c r="NOH6" s="6"/>
      <c r="NOI6" s="6"/>
      <c r="NOP6" s="6"/>
      <c r="NOQ6" s="6"/>
      <c r="NOX6" s="6"/>
      <c r="NOY6" s="6"/>
      <c r="NPF6" s="6"/>
      <c r="NPG6" s="6"/>
      <c r="NPN6" s="6"/>
      <c r="NPO6" s="6"/>
      <c r="NPV6" s="6"/>
      <c r="NPW6" s="6"/>
      <c r="NQD6" s="6"/>
      <c r="NQE6" s="6"/>
      <c r="NQL6" s="6"/>
      <c r="NQM6" s="6"/>
      <c r="NQT6" s="6"/>
      <c r="NQU6" s="6"/>
      <c r="NRB6" s="6"/>
      <c r="NRC6" s="6"/>
      <c r="NRJ6" s="6"/>
      <c r="NRK6" s="6"/>
      <c r="NRR6" s="6"/>
      <c r="NRS6" s="6"/>
      <c r="NRZ6" s="6"/>
      <c r="NSA6" s="6"/>
      <c r="NSH6" s="6"/>
      <c r="NSI6" s="6"/>
      <c r="NSP6" s="6"/>
      <c r="NSQ6" s="6"/>
      <c r="NSX6" s="6"/>
      <c r="NSY6" s="6"/>
      <c r="NTF6" s="6"/>
      <c r="NTG6" s="6"/>
      <c r="NTN6" s="6"/>
      <c r="NTO6" s="6"/>
      <c r="NTV6" s="6"/>
      <c r="NTW6" s="6"/>
      <c r="NUD6" s="6"/>
      <c r="NUE6" s="6"/>
      <c r="NUL6" s="6"/>
      <c r="NUM6" s="6"/>
      <c r="NUT6" s="6"/>
      <c r="NUU6" s="6"/>
      <c r="NVB6" s="6"/>
      <c r="NVC6" s="6"/>
      <c r="NVJ6" s="6"/>
      <c r="NVK6" s="6"/>
      <c r="NVR6" s="6"/>
      <c r="NVS6" s="6"/>
      <c r="NVZ6" s="6"/>
      <c r="NWA6" s="6"/>
      <c r="NWH6" s="6"/>
      <c r="NWI6" s="6"/>
      <c r="NWP6" s="6"/>
      <c r="NWQ6" s="6"/>
      <c r="NWX6" s="6"/>
      <c r="NWY6" s="6"/>
      <c r="NXF6" s="6"/>
      <c r="NXG6" s="6"/>
      <c r="NXN6" s="6"/>
      <c r="NXO6" s="6"/>
      <c r="NXV6" s="6"/>
      <c r="NXW6" s="6"/>
      <c r="NYD6" s="6"/>
      <c r="NYE6" s="6"/>
      <c r="NYL6" s="6"/>
      <c r="NYM6" s="6"/>
      <c r="NYT6" s="6"/>
      <c r="NYU6" s="6"/>
      <c r="NZB6" s="6"/>
      <c r="NZC6" s="6"/>
      <c r="NZJ6" s="6"/>
      <c r="NZK6" s="6"/>
      <c r="NZR6" s="6"/>
      <c r="NZS6" s="6"/>
      <c r="NZZ6" s="6"/>
      <c r="OAA6" s="6"/>
      <c r="OAH6" s="6"/>
      <c r="OAI6" s="6"/>
      <c r="OAP6" s="6"/>
      <c r="OAQ6" s="6"/>
      <c r="OAX6" s="6"/>
      <c r="OAY6" s="6"/>
      <c r="OBF6" s="6"/>
      <c r="OBG6" s="6"/>
      <c r="OBN6" s="6"/>
      <c r="OBO6" s="6"/>
      <c r="OBV6" s="6"/>
      <c r="OBW6" s="6"/>
      <c r="OCD6" s="6"/>
      <c r="OCE6" s="6"/>
      <c r="OCL6" s="6"/>
      <c r="OCM6" s="6"/>
      <c r="OCT6" s="6"/>
      <c r="OCU6" s="6"/>
      <c r="ODB6" s="6"/>
      <c r="ODC6" s="6"/>
      <c r="ODJ6" s="6"/>
      <c r="ODK6" s="6"/>
      <c r="ODR6" s="6"/>
      <c r="ODS6" s="6"/>
      <c r="ODZ6" s="6"/>
      <c r="OEA6" s="6"/>
      <c r="OEH6" s="6"/>
      <c r="OEI6" s="6"/>
      <c r="OEP6" s="6"/>
      <c r="OEQ6" s="6"/>
      <c r="OEX6" s="6"/>
      <c r="OEY6" s="6"/>
      <c r="OFF6" s="6"/>
      <c r="OFG6" s="6"/>
      <c r="OFN6" s="6"/>
      <c r="OFO6" s="6"/>
      <c r="OFV6" s="6"/>
      <c r="OFW6" s="6"/>
      <c r="OGD6" s="6"/>
      <c r="OGE6" s="6"/>
      <c r="OGL6" s="6"/>
      <c r="OGM6" s="6"/>
      <c r="OGT6" s="6"/>
      <c r="OGU6" s="6"/>
      <c r="OHB6" s="6"/>
      <c r="OHC6" s="6"/>
      <c r="OHJ6" s="6"/>
      <c r="OHK6" s="6"/>
      <c r="OHR6" s="6"/>
      <c r="OHS6" s="6"/>
      <c r="OHZ6" s="6"/>
      <c r="OIA6" s="6"/>
      <c r="OIH6" s="6"/>
      <c r="OII6" s="6"/>
      <c r="OIP6" s="6"/>
      <c r="OIQ6" s="6"/>
      <c r="OIX6" s="6"/>
      <c r="OIY6" s="6"/>
      <c r="OJF6" s="6"/>
      <c r="OJG6" s="6"/>
      <c r="OJN6" s="6"/>
      <c r="OJO6" s="6"/>
      <c r="OJV6" s="6"/>
      <c r="OJW6" s="6"/>
      <c r="OKD6" s="6"/>
      <c r="OKE6" s="6"/>
      <c r="OKL6" s="6"/>
      <c r="OKM6" s="6"/>
      <c r="OKT6" s="6"/>
      <c r="OKU6" s="6"/>
      <c r="OLB6" s="6"/>
      <c r="OLC6" s="6"/>
      <c r="OLJ6" s="6"/>
      <c r="OLK6" s="6"/>
      <c r="OLR6" s="6"/>
      <c r="OLS6" s="6"/>
      <c r="OLZ6" s="6"/>
      <c r="OMA6" s="6"/>
      <c r="OMH6" s="6"/>
      <c r="OMI6" s="6"/>
      <c r="OMP6" s="6"/>
      <c r="OMQ6" s="6"/>
      <c r="OMX6" s="6"/>
      <c r="OMY6" s="6"/>
      <c r="ONF6" s="6"/>
      <c r="ONG6" s="6"/>
      <c r="ONN6" s="6"/>
      <c r="ONO6" s="6"/>
      <c r="ONV6" s="6"/>
      <c r="ONW6" s="6"/>
      <c r="OOD6" s="6"/>
      <c r="OOE6" s="6"/>
      <c r="OOL6" s="6"/>
      <c r="OOM6" s="6"/>
      <c r="OOT6" s="6"/>
      <c r="OOU6" s="6"/>
      <c r="OPB6" s="6"/>
      <c r="OPC6" s="6"/>
      <c r="OPJ6" s="6"/>
      <c r="OPK6" s="6"/>
      <c r="OPR6" s="6"/>
      <c r="OPS6" s="6"/>
      <c r="OPZ6" s="6"/>
      <c r="OQA6" s="6"/>
      <c r="OQH6" s="6"/>
      <c r="OQI6" s="6"/>
      <c r="OQP6" s="6"/>
      <c r="OQQ6" s="6"/>
      <c r="OQX6" s="6"/>
      <c r="OQY6" s="6"/>
      <c r="ORF6" s="6"/>
      <c r="ORG6" s="6"/>
      <c r="ORN6" s="6"/>
      <c r="ORO6" s="6"/>
      <c r="ORV6" s="6"/>
      <c r="ORW6" s="6"/>
      <c r="OSD6" s="6"/>
      <c r="OSE6" s="6"/>
      <c r="OSL6" s="6"/>
      <c r="OSM6" s="6"/>
      <c r="OST6" s="6"/>
      <c r="OSU6" s="6"/>
      <c r="OTB6" s="6"/>
      <c r="OTC6" s="6"/>
      <c r="OTJ6" s="6"/>
      <c r="OTK6" s="6"/>
      <c r="OTR6" s="6"/>
      <c r="OTS6" s="6"/>
      <c r="OTZ6" s="6"/>
      <c r="OUA6" s="6"/>
      <c r="OUH6" s="6"/>
      <c r="OUI6" s="6"/>
      <c r="OUP6" s="6"/>
      <c r="OUQ6" s="6"/>
      <c r="OUX6" s="6"/>
      <c r="OUY6" s="6"/>
      <c r="OVF6" s="6"/>
      <c r="OVG6" s="6"/>
      <c r="OVN6" s="6"/>
      <c r="OVO6" s="6"/>
      <c r="OVV6" s="6"/>
      <c r="OVW6" s="6"/>
      <c r="OWD6" s="6"/>
      <c r="OWE6" s="6"/>
      <c r="OWL6" s="6"/>
      <c r="OWM6" s="6"/>
      <c r="OWT6" s="6"/>
      <c r="OWU6" s="6"/>
      <c r="OXB6" s="6"/>
      <c r="OXC6" s="6"/>
      <c r="OXJ6" s="6"/>
      <c r="OXK6" s="6"/>
      <c r="OXR6" s="6"/>
      <c r="OXS6" s="6"/>
      <c r="OXZ6" s="6"/>
      <c r="OYA6" s="6"/>
      <c r="OYH6" s="6"/>
      <c r="OYI6" s="6"/>
      <c r="OYP6" s="6"/>
      <c r="OYQ6" s="6"/>
      <c r="OYX6" s="6"/>
      <c r="OYY6" s="6"/>
      <c r="OZF6" s="6"/>
      <c r="OZG6" s="6"/>
      <c r="OZN6" s="6"/>
      <c r="OZO6" s="6"/>
      <c r="OZV6" s="6"/>
      <c r="OZW6" s="6"/>
      <c r="PAD6" s="6"/>
      <c r="PAE6" s="6"/>
      <c r="PAL6" s="6"/>
      <c r="PAM6" s="6"/>
      <c r="PAT6" s="6"/>
      <c r="PAU6" s="6"/>
      <c r="PBB6" s="6"/>
      <c r="PBC6" s="6"/>
      <c r="PBJ6" s="6"/>
      <c r="PBK6" s="6"/>
      <c r="PBR6" s="6"/>
      <c r="PBS6" s="6"/>
      <c r="PBZ6" s="6"/>
      <c r="PCA6" s="6"/>
      <c r="PCH6" s="6"/>
      <c r="PCI6" s="6"/>
      <c r="PCP6" s="6"/>
      <c r="PCQ6" s="6"/>
      <c r="PCX6" s="6"/>
      <c r="PCY6" s="6"/>
      <c r="PDF6" s="6"/>
      <c r="PDG6" s="6"/>
      <c r="PDN6" s="6"/>
      <c r="PDO6" s="6"/>
      <c r="PDV6" s="6"/>
      <c r="PDW6" s="6"/>
      <c r="PED6" s="6"/>
      <c r="PEE6" s="6"/>
      <c r="PEL6" s="6"/>
      <c r="PEM6" s="6"/>
      <c r="PET6" s="6"/>
      <c r="PEU6" s="6"/>
      <c r="PFB6" s="6"/>
      <c r="PFC6" s="6"/>
      <c r="PFJ6" s="6"/>
      <c r="PFK6" s="6"/>
      <c r="PFR6" s="6"/>
      <c r="PFS6" s="6"/>
      <c r="PFZ6" s="6"/>
      <c r="PGA6" s="6"/>
      <c r="PGH6" s="6"/>
      <c r="PGI6" s="6"/>
      <c r="PGP6" s="6"/>
      <c r="PGQ6" s="6"/>
      <c r="PGX6" s="6"/>
      <c r="PGY6" s="6"/>
      <c r="PHF6" s="6"/>
      <c r="PHG6" s="6"/>
      <c r="PHN6" s="6"/>
      <c r="PHO6" s="6"/>
      <c r="PHV6" s="6"/>
      <c r="PHW6" s="6"/>
      <c r="PID6" s="6"/>
      <c r="PIE6" s="6"/>
      <c r="PIL6" s="6"/>
      <c r="PIM6" s="6"/>
      <c r="PIT6" s="6"/>
      <c r="PIU6" s="6"/>
      <c r="PJB6" s="6"/>
      <c r="PJC6" s="6"/>
      <c r="PJJ6" s="6"/>
      <c r="PJK6" s="6"/>
      <c r="PJR6" s="6"/>
      <c r="PJS6" s="6"/>
      <c r="PJZ6" s="6"/>
      <c r="PKA6" s="6"/>
      <c r="PKH6" s="6"/>
      <c r="PKI6" s="6"/>
      <c r="PKP6" s="6"/>
      <c r="PKQ6" s="6"/>
      <c r="PKX6" s="6"/>
      <c r="PKY6" s="6"/>
      <c r="PLF6" s="6"/>
      <c r="PLG6" s="6"/>
      <c r="PLN6" s="6"/>
      <c r="PLO6" s="6"/>
      <c r="PLV6" s="6"/>
      <c r="PLW6" s="6"/>
      <c r="PMD6" s="6"/>
      <c r="PME6" s="6"/>
      <c r="PML6" s="6"/>
      <c r="PMM6" s="6"/>
      <c r="PMT6" s="6"/>
      <c r="PMU6" s="6"/>
      <c r="PNB6" s="6"/>
      <c r="PNC6" s="6"/>
      <c r="PNJ6" s="6"/>
      <c r="PNK6" s="6"/>
      <c r="PNR6" s="6"/>
      <c r="PNS6" s="6"/>
      <c r="PNZ6" s="6"/>
      <c r="POA6" s="6"/>
      <c r="POH6" s="6"/>
      <c r="POI6" s="6"/>
      <c r="POP6" s="6"/>
      <c r="POQ6" s="6"/>
      <c r="POX6" s="6"/>
      <c r="POY6" s="6"/>
      <c r="PPF6" s="6"/>
      <c r="PPG6" s="6"/>
      <c r="PPN6" s="6"/>
      <c r="PPO6" s="6"/>
      <c r="PPV6" s="6"/>
      <c r="PPW6" s="6"/>
      <c r="PQD6" s="6"/>
      <c r="PQE6" s="6"/>
      <c r="PQL6" s="6"/>
      <c r="PQM6" s="6"/>
      <c r="PQT6" s="6"/>
      <c r="PQU6" s="6"/>
      <c r="PRB6" s="6"/>
      <c r="PRC6" s="6"/>
      <c r="PRJ6" s="6"/>
      <c r="PRK6" s="6"/>
      <c r="PRR6" s="6"/>
      <c r="PRS6" s="6"/>
      <c r="PRZ6" s="6"/>
      <c r="PSA6" s="6"/>
      <c r="PSH6" s="6"/>
      <c r="PSI6" s="6"/>
      <c r="PSP6" s="6"/>
      <c r="PSQ6" s="6"/>
      <c r="PSX6" s="6"/>
      <c r="PSY6" s="6"/>
      <c r="PTF6" s="6"/>
      <c r="PTG6" s="6"/>
      <c r="PTN6" s="6"/>
      <c r="PTO6" s="6"/>
      <c r="PTV6" s="6"/>
      <c r="PTW6" s="6"/>
      <c r="PUD6" s="6"/>
      <c r="PUE6" s="6"/>
      <c r="PUL6" s="6"/>
      <c r="PUM6" s="6"/>
      <c r="PUT6" s="6"/>
      <c r="PUU6" s="6"/>
      <c r="PVB6" s="6"/>
      <c r="PVC6" s="6"/>
      <c r="PVJ6" s="6"/>
      <c r="PVK6" s="6"/>
      <c r="PVR6" s="6"/>
      <c r="PVS6" s="6"/>
      <c r="PVZ6" s="6"/>
      <c r="PWA6" s="6"/>
      <c r="PWH6" s="6"/>
      <c r="PWI6" s="6"/>
      <c r="PWP6" s="6"/>
      <c r="PWQ6" s="6"/>
      <c r="PWX6" s="6"/>
      <c r="PWY6" s="6"/>
      <c r="PXF6" s="6"/>
      <c r="PXG6" s="6"/>
      <c r="PXN6" s="6"/>
      <c r="PXO6" s="6"/>
      <c r="PXV6" s="6"/>
      <c r="PXW6" s="6"/>
      <c r="PYD6" s="6"/>
      <c r="PYE6" s="6"/>
      <c r="PYL6" s="6"/>
      <c r="PYM6" s="6"/>
      <c r="PYT6" s="6"/>
      <c r="PYU6" s="6"/>
      <c r="PZB6" s="6"/>
      <c r="PZC6" s="6"/>
      <c r="PZJ6" s="6"/>
      <c r="PZK6" s="6"/>
      <c r="PZR6" s="6"/>
      <c r="PZS6" s="6"/>
      <c r="PZZ6" s="6"/>
      <c r="QAA6" s="6"/>
      <c r="QAH6" s="6"/>
      <c r="QAI6" s="6"/>
      <c r="QAP6" s="6"/>
      <c r="QAQ6" s="6"/>
      <c r="QAX6" s="6"/>
      <c r="QAY6" s="6"/>
      <c r="QBF6" s="6"/>
      <c r="QBG6" s="6"/>
      <c r="QBN6" s="6"/>
      <c r="QBO6" s="6"/>
      <c r="QBV6" s="6"/>
      <c r="QBW6" s="6"/>
      <c r="QCD6" s="6"/>
      <c r="QCE6" s="6"/>
      <c r="QCL6" s="6"/>
      <c r="QCM6" s="6"/>
      <c r="QCT6" s="6"/>
      <c r="QCU6" s="6"/>
      <c r="QDB6" s="6"/>
      <c r="QDC6" s="6"/>
      <c r="QDJ6" s="6"/>
      <c r="QDK6" s="6"/>
      <c r="QDR6" s="6"/>
      <c r="QDS6" s="6"/>
      <c r="QDZ6" s="6"/>
      <c r="QEA6" s="6"/>
      <c r="QEH6" s="6"/>
      <c r="QEI6" s="6"/>
      <c r="QEP6" s="6"/>
      <c r="QEQ6" s="6"/>
      <c r="QEX6" s="6"/>
      <c r="QEY6" s="6"/>
      <c r="QFF6" s="6"/>
      <c r="QFG6" s="6"/>
      <c r="QFN6" s="6"/>
      <c r="QFO6" s="6"/>
      <c r="QFV6" s="6"/>
      <c r="QFW6" s="6"/>
      <c r="QGD6" s="6"/>
      <c r="QGE6" s="6"/>
      <c r="QGL6" s="6"/>
      <c r="QGM6" s="6"/>
      <c r="QGT6" s="6"/>
      <c r="QGU6" s="6"/>
      <c r="QHB6" s="6"/>
      <c r="QHC6" s="6"/>
      <c r="QHJ6" s="6"/>
      <c r="QHK6" s="6"/>
      <c r="QHR6" s="6"/>
      <c r="QHS6" s="6"/>
      <c r="QHZ6" s="6"/>
      <c r="QIA6" s="6"/>
      <c r="QIH6" s="6"/>
      <c r="QII6" s="6"/>
      <c r="QIP6" s="6"/>
      <c r="QIQ6" s="6"/>
      <c r="QIX6" s="6"/>
      <c r="QIY6" s="6"/>
      <c r="QJF6" s="6"/>
      <c r="QJG6" s="6"/>
      <c r="QJN6" s="6"/>
      <c r="QJO6" s="6"/>
      <c r="QJV6" s="6"/>
      <c r="QJW6" s="6"/>
      <c r="QKD6" s="6"/>
      <c r="QKE6" s="6"/>
      <c r="QKL6" s="6"/>
      <c r="QKM6" s="6"/>
      <c r="QKT6" s="6"/>
      <c r="QKU6" s="6"/>
      <c r="QLB6" s="6"/>
      <c r="QLC6" s="6"/>
      <c r="QLJ6" s="6"/>
      <c r="QLK6" s="6"/>
      <c r="QLR6" s="6"/>
      <c r="QLS6" s="6"/>
      <c r="QLZ6" s="6"/>
      <c r="QMA6" s="6"/>
      <c r="QMH6" s="6"/>
      <c r="QMI6" s="6"/>
      <c r="QMP6" s="6"/>
      <c r="QMQ6" s="6"/>
      <c r="QMX6" s="6"/>
      <c r="QMY6" s="6"/>
      <c r="QNF6" s="6"/>
      <c r="QNG6" s="6"/>
      <c r="QNN6" s="6"/>
      <c r="QNO6" s="6"/>
      <c r="QNV6" s="6"/>
      <c r="QNW6" s="6"/>
      <c r="QOD6" s="6"/>
      <c r="QOE6" s="6"/>
      <c r="QOL6" s="6"/>
      <c r="QOM6" s="6"/>
      <c r="QOT6" s="6"/>
      <c r="QOU6" s="6"/>
      <c r="QPB6" s="6"/>
      <c r="QPC6" s="6"/>
      <c r="QPJ6" s="6"/>
      <c r="QPK6" s="6"/>
      <c r="QPR6" s="6"/>
      <c r="QPS6" s="6"/>
      <c r="QPZ6" s="6"/>
      <c r="QQA6" s="6"/>
      <c r="QQH6" s="6"/>
      <c r="QQI6" s="6"/>
      <c r="QQP6" s="6"/>
      <c r="QQQ6" s="6"/>
      <c r="QQX6" s="6"/>
      <c r="QQY6" s="6"/>
      <c r="QRF6" s="6"/>
      <c r="QRG6" s="6"/>
      <c r="QRN6" s="6"/>
      <c r="QRO6" s="6"/>
      <c r="QRV6" s="6"/>
      <c r="QRW6" s="6"/>
      <c r="QSD6" s="6"/>
      <c r="QSE6" s="6"/>
      <c r="QSL6" s="6"/>
      <c r="QSM6" s="6"/>
      <c r="QST6" s="6"/>
      <c r="QSU6" s="6"/>
      <c r="QTB6" s="6"/>
      <c r="QTC6" s="6"/>
      <c r="QTJ6" s="6"/>
      <c r="QTK6" s="6"/>
      <c r="QTR6" s="6"/>
      <c r="QTS6" s="6"/>
      <c r="QTZ6" s="6"/>
      <c r="QUA6" s="6"/>
      <c r="QUH6" s="6"/>
      <c r="QUI6" s="6"/>
      <c r="QUP6" s="6"/>
      <c r="QUQ6" s="6"/>
      <c r="QUX6" s="6"/>
      <c r="QUY6" s="6"/>
      <c r="QVF6" s="6"/>
      <c r="QVG6" s="6"/>
      <c r="QVN6" s="6"/>
      <c r="QVO6" s="6"/>
      <c r="QVV6" s="6"/>
      <c r="QVW6" s="6"/>
      <c r="QWD6" s="6"/>
      <c r="QWE6" s="6"/>
      <c r="QWL6" s="6"/>
      <c r="QWM6" s="6"/>
      <c r="QWT6" s="6"/>
      <c r="QWU6" s="6"/>
      <c r="QXB6" s="6"/>
      <c r="QXC6" s="6"/>
      <c r="QXJ6" s="6"/>
      <c r="QXK6" s="6"/>
      <c r="QXR6" s="6"/>
      <c r="QXS6" s="6"/>
      <c r="QXZ6" s="6"/>
      <c r="QYA6" s="6"/>
      <c r="QYH6" s="6"/>
      <c r="QYI6" s="6"/>
      <c r="QYP6" s="6"/>
      <c r="QYQ6" s="6"/>
      <c r="QYX6" s="6"/>
      <c r="QYY6" s="6"/>
      <c r="QZF6" s="6"/>
      <c r="QZG6" s="6"/>
      <c r="QZN6" s="6"/>
      <c r="QZO6" s="6"/>
      <c r="QZV6" s="6"/>
      <c r="QZW6" s="6"/>
      <c r="RAD6" s="6"/>
      <c r="RAE6" s="6"/>
      <c r="RAL6" s="6"/>
      <c r="RAM6" s="6"/>
      <c r="RAT6" s="6"/>
      <c r="RAU6" s="6"/>
      <c r="RBB6" s="6"/>
      <c r="RBC6" s="6"/>
      <c r="RBJ6" s="6"/>
      <c r="RBK6" s="6"/>
      <c r="RBR6" s="6"/>
      <c r="RBS6" s="6"/>
      <c r="RBZ6" s="6"/>
      <c r="RCA6" s="6"/>
      <c r="RCH6" s="6"/>
      <c r="RCI6" s="6"/>
      <c r="RCP6" s="6"/>
      <c r="RCQ6" s="6"/>
      <c r="RCX6" s="6"/>
      <c r="RCY6" s="6"/>
      <c r="RDF6" s="6"/>
      <c r="RDG6" s="6"/>
      <c r="RDN6" s="6"/>
      <c r="RDO6" s="6"/>
      <c r="RDV6" s="6"/>
      <c r="RDW6" s="6"/>
      <c r="RED6" s="6"/>
      <c r="REE6" s="6"/>
      <c r="REL6" s="6"/>
      <c r="REM6" s="6"/>
      <c r="RET6" s="6"/>
      <c r="REU6" s="6"/>
      <c r="RFB6" s="6"/>
      <c r="RFC6" s="6"/>
      <c r="RFJ6" s="6"/>
      <c r="RFK6" s="6"/>
      <c r="RFR6" s="6"/>
      <c r="RFS6" s="6"/>
      <c r="RFZ6" s="6"/>
      <c r="RGA6" s="6"/>
      <c r="RGH6" s="6"/>
      <c r="RGI6" s="6"/>
      <c r="RGP6" s="6"/>
      <c r="RGQ6" s="6"/>
      <c r="RGX6" s="6"/>
      <c r="RGY6" s="6"/>
      <c r="RHF6" s="6"/>
      <c r="RHG6" s="6"/>
      <c r="RHN6" s="6"/>
      <c r="RHO6" s="6"/>
      <c r="RHV6" s="6"/>
      <c r="RHW6" s="6"/>
      <c r="RID6" s="6"/>
      <c r="RIE6" s="6"/>
      <c r="RIL6" s="6"/>
      <c r="RIM6" s="6"/>
      <c r="RIT6" s="6"/>
      <c r="RIU6" s="6"/>
      <c r="RJB6" s="6"/>
      <c r="RJC6" s="6"/>
      <c r="RJJ6" s="6"/>
      <c r="RJK6" s="6"/>
      <c r="RJR6" s="6"/>
      <c r="RJS6" s="6"/>
      <c r="RJZ6" s="6"/>
      <c r="RKA6" s="6"/>
      <c r="RKH6" s="6"/>
      <c r="RKI6" s="6"/>
      <c r="RKP6" s="6"/>
      <c r="RKQ6" s="6"/>
      <c r="RKX6" s="6"/>
      <c r="RKY6" s="6"/>
      <c r="RLF6" s="6"/>
      <c r="RLG6" s="6"/>
      <c r="RLN6" s="6"/>
      <c r="RLO6" s="6"/>
      <c r="RLV6" s="6"/>
      <c r="RLW6" s="6"/>
      <c r="RMD6" s="6"/>
      <c r="RME6" s="6"/>
      <c r="RML6" s="6"/>
      <c r="RMM6" s="6"/>
      <c r="RMT6" s="6"/>
      <c r="RMU6" s="6"/>
      <c r="RNB6" s="6"/>
      <c r="RNC6" s="6"/>
      <c r="RNJ6" s="6"/>
      <c r="RNK6" s="6"/>
      <c r="RNR6" s="6"/>
      <c r="RNS6" s="6"/>
      <c r="RNZ6" s="6"/>
      <c r="ROA6" s="6"/>
      <c r="ROH6" s="6"/>
      <c r="ROI6" s="6"/>
      <c r="ROP6" s="6"/>
      <c r="ROQ6" s="6"/>
      <c r="ROX6" s="6"/>
      <c r="ROY6" s="6"/>
      <c r="RPF6" s="6"/>
      <c r="RPG6" s="6"/>
      <c r="RPN6" s="6"/>
      <c r="RPO6" s="6"/>
      <c r="RPV6" s="6"/>
      <c r="RPW6" s="6"/>
      <c r="RQD6" s="6"/>
      <c r="RQE6" s="6"/>
      <c r="RQL6" s="6"/>
      <c r="RQM6" s="6"/>
      <c r="RQT6" s="6"/>
      <c r="RQU6" s="6"/>
      <c r="RRB6" s="6"/>
      <c r="RRC6" s="6"/>
      <c r="RRJ6" s="6"/>
      <c r="RRK6" s="6"/>
      <c r="RRR6" s="6"/>
      <c r="RRS6" s="6"/>
      <c r="RRZ6" s="6"/>
      <c r="RSA6" s="6"/>
      <c r="RSH6" s="6"/>
      <c r="RSI6" s="6"/>
      <c r="RSP6" s="6"/>
      <c r="RSQ6" s="6"/>
      <c r="RSX6" s="6"/>
      <c r="RSY6" s="6"/>
      <c r="RTF6" s="6"/>
      <c r="RTG6" s="6"/>
      <c r="RTN6" s="6"/>
      <c r="RTO6" s="6"/>
      <c r="RTV6" s="6"/>
      <c r="RTW6" s="6"/>
      <c r="RUD6" s="6"/>
      <c r="RUE6" s="6"/>
      <c r="RUL6" s="6"/>
      <c r="RUM6" s="6"/>
      <c r="RUT6" s="6"/>
      <c r="RUU6" s="6"/>
      <c r="RVB6" s="6"/>
      <c r="RVC6" s="6"/>
      <c r="RVJ6" s="6"/>
      <c r="RVK6" s="6"/>
      <c r="RVR6" s="6"/>
      <c r="RVS6" s="6"/>
      <c r="RVZ6" s="6"/>
      <c r="RWA6" s="6"/>
      <c r="RWH6" s="6"/>
      <c r="RWI6" s="6"/>
      <c r="RWP6" s="6"/>
      <c r="RWQ6" s="6"/>
      <c r="RWX6" s="6"/>
      <c r="RWY6" s="6"/>
      <c r="RXF6" s="6"/>
      <c r="RXG6" s="6"/>
      <c r="RXN6" s="6"/>
      <c r="RXO6" s="6"/>
      <c r="RXV6" s="6"/>
      <c r="RXW6" s="6"/>
      <c r="RYD6" s="6"/>
      <c r="RYE6" s="6"/>
      <c r="RYL6" s="6"/>
      <c r="RYM6" s="6"/>
      <c r="RYT6" s="6"/>
      <c r="RYU6" s="6"/>
      <c r="RZB6" s="6"/>
      <c r="RZC6" s="6"/>
      <c r="RZJ6" s="6"/>
      <c r="RZK6" s="6"/>
      <c r="RZR6" s="6"/>
      <c r="RZS6" s="6"/>
      <c r="RZZ6" s="6"/>
      <c r="SAA6" s="6"/>
      <c r="SAH6" s="6"/>
      <c r="SAI6" s="6"/>
      <c r="SAP6" s="6"/>
      <c r="SAQ6" s="6"/>
      <c r="SAX6" s="6"/>
      <c r="SAY6" s="6"/>
      <c r="SBF6" s="6"/>
      <c r="SBG6" s="6"/>
      <c r="SBN6" s="6"/>
      <c r="SBO6" s="6"/>
      <c r="SBV6" s="6"/>
      <c r="SBW6" s="6"/>
      <c r="SCD6" s="6"/>
      <c r="SCE6" s="6"/>
      <c r="SCL6" s="6"/>
      <c r="SCM6" s="6"/>
      <c r="SCT6" s="6"/>
      <c r="SCU6" s="6"/>
      <c r="SDB6" s="6"/>
      <c r="SDC6" s="6"/>
      <c r="SDJ6" s="6"/>
      <c r="SDK6" s="6"/>
      <c r="SDR6" s="6"/>
      <c r="SDS6" s="6"/>
      <c r="SDZ6" s="6"/>
      <c r="SEA6" s="6"/>
      <c r="SEH6" s="6"/>
      <c r="SEI6" s="6"/>
      <c r="SEP6" s="6"/>
      <c r="SEQ6" s="6"/>
      <c r="SEX6" s="6"/>
      <c r="SEY6" s="6"/>
      <c r="SFF6" s="6"/>
      <c r="SFG6" s="6"/>
      <c r="SFN6" s="6"/>
      <c r="SFO6" s="6"/>
      <c r="SFV6" s="6"/>
      <c r="SFW6" s="6"/>
      <c r="SGD6" s="6"/>
      <c r="SGE6" s="6"/>
      <c r="SGL6" s="6"/>
      <c r="SGM6" s="6"/>
      <c r="SGT6" s="6"/>
      <c r="SGU6" s="6"/>
      <c r="SHB6" s="6"/>
      <c r="SHC6" s="6"/>
      <c r="SHJ6" s="6"/>
      <c r="SHK6" s="6"/>
      <c r="SHR6" s="6"/>
      <c r="SHS6" s="6"/>
      <c r="SHZ6" s="6"/>
      <c r="SIA6" s="6"/>
      <c r="SIH6" s="6"/>
      <c r="SII6" s="6"/>
      <c r="SIP6" s="6"/>
      <c r="SIQ6" s="6"/>
      <c r="SIX6" s="6"/>
      <c r="SIY6" s="6"/>
      <c r="SJF6" s="6"/>
      <c r="SJG6" s="6"/>
      <c r="SJN6" s="6"/>
      <c r="SJO6" s="6"/>
      <c r="SJV6" s="6"/>
      <c r="SJW6" s="6"/>
      <c r="SKD6" s="6"/>
      <c r="SKE6" s="6"/>
      <c r="SKL6" s="6"/>
      <c r="SKM6" s="6"/>
      <c r="SKT6" s="6"/>
      <c r="SKU6" s="6"/>
      <c r="SLB6" s="6"/>
      <c r="SLC6" s="6"/>
      <c r="SLJ6" s="6"/>
      <c r="SLK6" s="6"/>
      <c r="SLR6" s="6"/>
      <c r="SLS6" s="6"/>
      <c r="SLZ6" s="6"/>
      <c r="SMA6" s="6"/>
      <c r="SMH6" s="6"/>
      <c r="SMI6" s="6"/>
      <c r="SMP6" s="6"/>
      <c r="SMQ6" s="6"/>
      <c r="SMX6" s="6"/>
      <c r="SMY6" s="6"/>
      <c r="SNF6" s="6"/>
      <c r="SNG6" s="6"/>
      <c r="SNN6" s="6"/>
      <c r="SNO6" s="6"/>
      <c r="SNV6" s="6"/>
      <c r="SNW6" s="6"/>
      <c r="SOD6" s="6"/>
      <c r="SOE6" s="6"/>
      <c r="SOL6" s="6"/>
      <c r="SOM6" s="6"/>
      <c r="SOT6" s="6"/>
      <c r="SOU6" s="6"/>
      <c r="SPB6" s="6"/>
      <c r="SPC6" s="6"/>
      <c r="SPJ6" s="6"/>
      <c r="SPK6" s="6"/>
      <c r="SPR6" s="6"/>
      <c r="SPS6" s="6"/>
      <c r="SPZ6" s="6"/>
      <c r="SQA6" s="6"/>
      <c r="SQH6" s="6"/>
      <c r="SQI6" s="6"/>
      <c r="SQP6" s="6"/>
      <c r="SQQ6" s="6"/>
      <c r="SQX6" s="6"/>
      <c r="SQY6" s="6"/>
      <c r="SRF6" s="6"/>
      <c r="SRG6" s="6"/>
      <c r="SRN6" s="6"/>
      <c r="SRO6" s="6"/>
      <c r="SRV6" s="6"/>
      <c r="SRW6" s="6"/>
      <c r="SSD6" s="6"/>
      <c r="SSE6" s="6"/>
      <c r="SSL6" s="6"/>
      <c r="SSM6" s="6"/>
      <c r="SST6" s="6"/>
      <c r="SSU6" s="6"/>
      <c r="STB6" s="6"/>
      <c r="STC6" s="6"/>
      <c r="STJ6" s="6"/>
      <c r="STK6" s="6"/>
      <c r="STR6" s="6"/>
      <c r="STS6" s="6"/>
      <c r="STZ6" s="6"/>
      <c r="SUA6" s="6"/>
      <c r="SUH6" s="6"/>
      <c r="SUI6" s="6"/>
      <c r="SUP6" s="6"/>
      <c r="SUQ6" s="6"/>
      <c r="SUX6" s="6"/>
      <c r="SUY6" s="6"/>
      <c r="SVF6" s="6"/>
      <c r="SVG6" s="6"/>
      <c r="SVN6" s="6"/>
      <c r="SVO6" s="6"/>
      <c r="SVV6" s="6"/>
      <c r="SVW6" s="6"/>
      <c r="SWD6" s="6"/>
      <c r="SWE6" s="6"/>
      <c r="SWL6" s="6"/>
      <c r="SWM6" s="6"/>
      <c r="SWT6" s="6"/>
      <c r="SWU6" s="6"/>
      <c r="SXB6" s="6"/>
      <c r="SXC6" s="6"/>
      <c r="SXJ6" s="6"/>
      <c r="SXK6" s="6"/>
      <c r="SXR6" s="6"/>
      <c r="SXS6" s="6"/>
      <c r="SXZ6" s="6"/>
      <c r="SYA6" s="6"/>
      <c r="SYH6" s="6"/>
      <c r="SYI6" s="6"/>
      <c r="SYP6" s="6"/>
      <c r="SYQ6" s="6"/>
      <c r="SYX6" s="6"/>
      <c r="SYY6" s="6"/>
      <c r="SZF6" s="6"/>
      <c r="SZG6" s="6"/>
      <c r="SZN6" s="6"/>
      <c r="SZO6" s="6"/>
      <c r="SZV6" s="6"/>
      <c r="SZW6" s="6"/>
      <c r="TAD6" s="6"/>
      <c r="TAE6" s="6"/>
      <c r="TAL6" s="6"/>
      <c r="TAM6" s="6"/>
      <c r="TAT6" s="6"/>
      <c r="TAU6" s="6"/>
      <c r="TBB6" s="6"/>
      <c r="TBC6" s="6"/>
      <c r="TBJ6" s="6"/>
      <c r="TBK6" s="6"/>
      <c r="TBR6" s="6"/>
      <c r="TBS6" s="6"/>
      <c r="TBZ6" s="6"/>
      <c r="TCA6" s="6"/>
      <c r="TCH6" s="6"/>
      <c r="TCI6" s="6"/>
      <c r="TCP6" s="6"/>
      <c r="TCQ6" s="6"/>
      <c r="TCX6" s="6"/>
      <c r="TCY6" s="6"/>
      <c r="TDF6" s="6"/>
      <c r="TDG6" s="6"/>
      <c r="TDN6" s="6"/>
      <c r="TDO6" s="6"/>
      <c r="TDV6" s="6"/>
      <c r="TDW6" s="6"/>
      <c r="TED6" s="6"/>
      <c r="TEE6" s="6"/>
      <c r="TEL6" s="6"/>
      <c r="TEM6" s="6"/>
      <c r="TET6" s="6"/>
      <c r="TEU6" s="6"/>
      <c r="TFB6" s="6"/>
      <c r="TFC6" s="6"/>
      <c r="TFJ6" s="6"/>
      <c r="TFK6" s="6"/>
      <c r="TFR6" s="6"/>
      <c r="TFS6" s="6"/>
      <c r="TFZ6" s="6"/>
      <c r="TGA6" s="6"/>
      <c r="TGH6" s="6"/>
      <c r="TGI6" s="6"/>
      <c r="TGP6" s="6"/>
      <c r="TGQ6" s="6"/>
      <c r="TGX6" s="6"/>
      <c r="TGY6" s="6"/>
      <c r="THF6" s="6"/>
      <c r="THG6" s="6"/>
      <c r="THN6" s="6"/>
      <c r="THO6" s="6"/>
      <c r="THV6" s="6"/>
      <c r="THW6" s="6"/>
      <c r="TID6" s="6"/>
      <c r="TIE6" s="6"/>
      <c r="TIL6" s="6"/>
      <c r="TIM6" s="6"/>
      <c r="TIT6" s="6"/>
      <c r="TIU6" s="6"/>
      <c r="TJB6" s="6"/>
      <c r="TJC6" s="6"/>
      <c r="TJJ6" s="6"/>
      <c r="TJK6" s="6"/>
      <c r="TJR6" s="6"/>
      <c r="TJS6" s="6"/>
      <c r="TJZ6" s="6"/>
      <c r="TKA6" s="6"/>
      <c r="TKH6" s="6"/>
      <c r="TKI6" s="6"/>
      <c r="TKP6" s="6"/>
      <c r="TKQ6" s="6"/>
      <c r="TKX6" s="6"/>
      <c r="TKY6" s="6"/>
      <c r="TLF6" s="6"/>
      <c r="TLG6" s="6"/>
      <c r="TLN6" s="6"/>
      <c r="TLO6" s="6"/>
      <c r="TLV6" s="6"/>
      <c r="TLW6" s="6"/>
      <c r="TMD6" s="6"/>
      <c r="TME6" s="6"/>
      <c r="TML6" s="6"/>
      <c r="TMM6" s="6"/>
      <c r="TMT6" s="6"/>
      <c r="TMU6" s="6"/>
      <c r="TNB6" s="6"/>
      <c r="TNC6" s="6"/>
      <c r="TNJ6" s="6"/>
      <c r="TNK6" s="6"/>
      <c r="TNR6" s="6"/>
      <c r="TNS6" s="6"/>
      <c r="TNZ6" s="6"/>
      <c r="TOA6" s="6"/>
      <c r="TOH6" s="6"/>
      <c r="TOI6" s="6"/>
      <c r="TOP6" s="6"/>
      <c r="TOQ6" s="6"/>
      <c r="TOX6" s="6"/>
      <c r="TOY6" s="6"/>
      <c r="TPF6" s="6"/>
      <c r="TPG6" s="6"/>
      <c r="TPN6" s="6"/>
      <c r="TPO6" s="6"/>
      <c r="TPV6" s="6"/>
      <c r="TPW6" s="6"/>
      <c r="TQD6" s="6"/>
      <c r="TQE6" s="6"/>
      <c r="TQL6" s="6"/>
      <c r="TQM6" s="6"/>
      <c r="TQT6" s="6"/>
      <c r="TQU6" s="6"/>
      <c r="TRB6" s="6"/>
      <c r="TRC6" s="6"/>
      <c r="TRJ6" s="6"/>
      <c r="TRK6" s="6"/>
      <c r="TRR6" s="6"/>
      <c r="TRS6" s="6"/>
      <c r="TRZ6" s="6"/>
      <c r="TSA6" s="6"/>
      <c r="TSH6" s="6"/>
      <c r="TSI6" s="6"/>
      <c r="TSP6" s="6"/>
      <c r="TSQ6" s="6"/>
      <c r="TSX6" s="6"/>
      <c r="TSY6" s="6"/>
      <c r="TTF6" s="6"/>
      <c r="TTG6" s="6"/>
      <c r="TTN6" s="6"/>
      <c r="TTO6" s="6"/>
      <c r="TTV6" s="6"/>
      <c r="TTW6" s="6"/>
      <c r="TUD6" s="6"/>
      <c r="TUE6" s="6"/>
      <c r="TUL6" s="6"/>
      <c r="TUM6" s="6"/>
      <c r="TUT6" s="6"/>
      <c r="TUU6" s="6"/>
      <c r="TVB6" s="6"/>
      <c r="TVC6" s="6"/>
      <c r="TVJ6" s="6"/>
      <c r="TVK6" s="6"/>
      <c r="TVR6" s="6"/>
      <c r="TVS6" s="6"/>
      <c r="TVZ6" s="6"/>
      <c r="TWA6" s="6"/>
      <c r="TWH6" s="6"/>
      <c r="TWI6" s="6"/>
      <c r="TWP6" s="6"/>
      <c r="TWQ6" s="6"/>
      <c r="TWX6" s="6"/>
      <c r="TWY6" s="6"/>
      <c r="TXF6" s="6"/>
      <c r="TXG6" s="6"/>
      <c r="TXN6" s="6"/>
      <c r="TXO6" s="6"/>
      <c r="TXV6" s="6"/>
      <c r="TXW6" s="6"/>
      <c r="TYD6" s="6"/>
      <c r="TYE6" s="6"/>
      <c r="TYL6" s="6"/>
      <c r="TYM6" s="6"/>
      <c r="TYT6" s="6"/>
      <c r="TYU6" s="6"/>
      <c r="TZB6" s="6"/>
      <c r="TZC6" s="6"/>
      <c r="TZJ6" s="6"/>
      <c r="TZK6" s="6"/>
      <c r="TZR6" s="6"/>
      <c r="TZS6" s="6"/>
      <c r="TZZ6" s="6"/>
      <c r="UAA6" s="6"/>
      <c r="UAH6" s="6"/>
      <c r="UAI6" s="6"/>
      <c r="UAP6" s="6"/>
      <c r="UAQ6" s="6"/>
      <c r="UAX6" s="6"/>
      <c r="UAY6" s="6"/>
      <c r="UBF6" s="6"/>
      <c r="UBG6" s="6"/>
      <c r="UBN6" s="6"/>
      <c r="UBO6" s="6"/>
      <c r="UBV6" s="6"/>
      <c r="UBW6" s="6"/>
      <c r="UCD6" s="6"/>
      <c r="UCE6" s="6"/>
      <c r="UCL6" s="6"/>
      <c r="UCM6" s="6"/>
      <c r="UCT6" s="6"/>
      <c r="UCU6" s="6"/>
      <c r="UDB6" s="6"/>
      <c r="UDC6" s="6"/>
      <c r="UDJ6" s="6"/>
      <c r="UDK6" s="6"/>
      <c r="UDR6" s="6"/>
      <c r="UDS6" s="6"/>
      <c r="UDZ6" s="6"/>
      <c r="UEA6" s="6"/>
      <c r="UEH6" s="6"/>
      <c r="UEI6" s="6"/>
      <c r="UEP6" s="6"/>
      <c r="UEQ6" s="6"/>
      <c r="UEX6" s="6"/>
      <c r="UEY6" s="6"/>
      <c r="UFF6" s="6"/>
      <c r="UFG6" s="6"/>
      <c r="UFN6" s="6"/>
      <c r="UFO6" s="6"/>
      <c r="UFV6" s="6"/>
      <c r="UFW6" s="6"/>
      <c r="UGD6" s="6"/>
      <c r="UGE6" s="6"/>
      <c r="UGL6" s="6"/>
      <c r="UGM6" s="6"/>
      <c r="UGT6" s="6"/>
      <c r="UGU6" s="6"/>
      <c r="UHB6" s="6"/>
      <c r="UHC6" s="6"/>
      <c r="UHJ6" s="6"/>
      <c r="UHK6" s="6"/>
      <c r="UHR6" s="6"/>
      <c r="UHS6" s="6"/>
      <c r="UHZ6" s="6"/>
      <c r="UIA6" s="6"/>
      <c r="UIH6" s="6"/>
      <c r="UII6" s="6"/>
      <c r="UIP6" s="6"/>
      <c r="UIQ6" s="6"/>
      <c r="UIX6" s="6"/>
      <c r="UIY6" s="6"/>
      <c r="UJF6" s="6"/>
      <c r="UJG6" s="6"/>
      <c r="UJN6" s="6"/>
      <c r="UJO6" s="6"/>
      <c r="UJV6" s="6"/>
      <c r="UJW6" s="6"/>
      <c r="UKD6" s="6"/>
      <c r="UKE6" s="6"/>
      <c r="UKL6" s="6"/>
      <c r="UKM6" s="6"/>
      <c r="UKT6" s="6"/>
      <c r="UKU6" s="6"/>
      <c r="ULB6" s="6"/>
      <c r="ULC6" s="6"/>
      <c r="ULJ6" s="6"/>
      <c r="ULK6" s="6"/>
      <c r="ULR6" s="6"/>
      <c r="ULS6" s="6"/>
      <c r="ULZ6" s="6"/>
      <c r="UMA6" s="6"/>
      <c r="UMH6" s="6"/>
      <c r="UMI6" s="6"/>
      <c r="UMP6" s="6"/>
      <c r="UMQ6" s="6"/>
      <c r="UMX6" s="6"/>
      <c r="UMY6" s="6"/>
      <c r="UNF6" s="6"/>
      <c r="UNG6" s="6"/>
      <c r="UNN6" s="6"/>
      <c r="UNO6" s="6"/>
      <c r="UNV6" s="6"/>
      <c r="UNW6" s="6"/>
      <c r="UOD6" s="6"/>
      <c r="UOE6" s="6"/>
      <c r="UOL6" s="6"/>
      <c r="UOM6" s="6"/>
      <c r="UOT6" s="6"/>
      <c r="UOU6" s="6"/>
      <c r="UPB6" s="6"/>
      <c r="UPC6" s="6"/>
      <c r="UPJ6" s="6"/>
      <c r="UPK6" s="6"/>
      <c r="UPR6" s="6"/>
      <c r="UPS6" s="6"/>
      <c r="UPZ6" s="6"/>
      <c r="UQA6" s="6"/>
      <c r="UQH6" s="6"/>
      <c r="UQI6" s="6"/>
      <c r="UQP6" s="6"/>
      <c r="UQQ6" s="6"/>
      <c r="UQX6" s="6"/>
      <c r="UQY6" s="6"/>
      <c r="URF6" s="6"/>
      <c r="URG6" s="6"/>
      <c r="URN6" s="6"/>
      <c r="URO6" s="6"/>
      <c r="URV6" s="6"/>
      <c r="URW6" s="6"/>
      <c r="USD6" s="6"/>
      <c r="USE6" s="6"/>
      <c r="USL6" s="6"/>
      <c r="USM6" s="6"/>
      <c r="UST6" s="6"/>
      <c r="USU6" s="6"/>
      <c r="UTB6" s="6"/>
      <c r="UTC6" s="6"/>
      <c r="UTJ6" s="6"/>
      <c r="UTK6" s="6"/>
      <c r="UTR6" s="6"/>
      <c r="UTS6" s="6"/>
      <c r="UTZ6" s="6"/>
      <c r="UUA6" s="6"/>
      <c r="UUH6" s="6"/>
      <c r="UUI6" s="6"/>
      <c r="UUP6" s="6"/>
      <c r="UUQ6" s="6"/>
      <c r="UUX6" s="6"/>
      <c r="UUY6" s="6"/>
      <c r="UVF6" s="6"/>
      <c r="UVG6" s="6"/>
      <c r="UVN6" s="6"/>
      <c r="UVO6" s="6"/>
      <c r="UVV6" s="6"/>
      <c r="UVW6" s="6"/>
      <c r="UWD6" s="6"/>
      <c r="UWE6" s="6"/>
      <c r="UWL6" s="6"/>
      <c r="UWM6" s="6"/>
      <c r="UWT6" s="6"/>
      <c r="UWU6" s="6"/>
      <c r="UXB6" s="6"/>
      <c r="UXC6" s="6"/>
      <c r="UXJ6" s="6"/>
      <c r="UXK6" s="6"/>
      <c r="UXR6" s="6"/>
      <c r="UXS6" s="6"/>
      <c r="UXZ6" s="6"/>
      <c r="UYA6" s="6"/>
      <c r="UYH6" s="6"/>
      <c r="UYI6" s="6"/>
      <c r="UYP6" s="6"/>
      <c r="UYQ6" s="6"/>
      <c r="UYX6" s="6"/>
      <c r="UYY6" s="6"/>
      <c r="UZF6" s="6"/>
      <c r="UZG6" s="6"/>
      <c r="UZN6" s="6"/>
      <c r="UZO6" s="6"/>
      <c r="UZV6" s="6"/>
      <c r="UZW6" s="6"/>
      <c r="VAD6" s="6"/>
      <c r="VAE6" s="6"/>
      <c r="VAL6" s="6"/>
      <c r="VAM6" s="6"/>
      <c r="VAT6" s="6"/>
      <c r="VAU6" s="6"/>
      <c r="VBB6" s="6"/>
      <c r="VBC6" s="6"/>
      <c r="VBJ6" s="6"/>
      <c r="VBK6" s="6"/>
      <c r="VBR6" s="6"/>
      <c r="VBS6" s="6"/>
      <c r="VBZ6" s="6"/>
      <c r="VCA6" s="6"/>
      <c r="VCH6" s="6"/>
      <c r="VCI6" s="6"/>
      <c r="VCP6" s="6"/>
      <c r="VCQ6" s="6"/>
      <c r="VCX6" s="6"/>
      <c r="VCY6" s="6"/>
      <c r="VDF6" s="6"/>
      <c r="VDG6" s="6"/>
      <c r="VDN6" s="6"/>
      <c r="VDO6" s="6"/>
      <c r="VDV6" s="6"/>
      <c r="VDW6" s="6"/>
      <c r="VED6" s="6"/>
      <c r="VEE6" s="6"/>
      <c r="VEL6" s="6"/>
      <c r="VEM6" s="6"/>
      <c r="VET6" s="6"/>
      <c r="VEU6" s="6"/>
      <c r="VFB6" s="6"/>
      <c r="VFC6" s="6"/>
      <c r="VFJ6" s="6"/>
      <c r="VFK6" s="6"/>
      <c r="VFR6" s="6"/>
      <c r="VFS6" s="6"/>
      <c r="VFZ6" s="6"/>
      <c r="VGA6" s="6"/>
      <c r="VGH6" s="6"/>
      <c r="VGI6" s="6"/>
      <c r="VGP6" s="6"/>
      <c r="VGQ6" s="6"/>
      <c r="VGX6" s="6"/>
      <c r="VGY6" s="6"/>
      <c r="VHF6" s="6"/>
      <c r="VHG6" s="6"/>
      <c r="VHN6" s="6"/>
      <c r="VHO6" s="6"/>
      <c r="VHV6" s="6"/>
      <c r="VHW6" s="6"/>
      <c r="VID6" s="6"/>
      <c r="VIE6" s="6"/>
      <c r="VIL6" s="6"/>
      <c r="VIM6" s="6"/>
      <c r="VIT6" s="6"/>
      <c r="VIU6" s="6"/>
      <c r="VJB6" s="6"/>
      <c r="VJC6" s="6"/>
      <c r="VJJ6" s="6"/>
      <c r="VJK6" s="6"/>
      <c r="VJR6" s="6"/>
      <c r="VJS6" s="6"/>
      <c r="VJZ6" s="6"/>
      <c r="VKA6" s="6"/>
      <c r="VKH6" s="6"/>
      <c r="VKI6" s="6"/>
      <c r="VKP6" s="6"/>
      <c r="VKQ6" s="6"/>
      <c r="VKX6" s="6"/>
      <c r="VKY6" s="6"/>
      <c r="VLF6" s="6"/>
      <c r="VLG6" s="6"/>
      <c r="VLN6" s="6"/>
      <c r="VLO6" s="6"/>
      <c r="VLV6" s="6"/>
      <c r="VLW6" s="6"/>
      <c r="VMD6" s="6"/>
      <c r="VME6" s="6"/>
      <c r="VML6" s="6"/>
      <c r="VMM6" s="6"/>
      <c r="VMT6" s="6"/>
      <c r="VMU6" s="6"/>
      <c r="VNB6" s="6"/>
      <c r="VNC6" s="6"/>
      <c r="VNJ6" s="6"/>
      <c r="VNK6" s="6"/>
      <c r="VNR6" s="6"/>
      <c r="VNS6" s="6"/>
      <c r="VNZ6" s="6"/>
      <c r="VOA6" s="6"/>
      <c r="VOH6" s="6"/>
      <c r="VOI6" s="6"/>
      <c r="VOP6" s="6"/>
      <c r="VOQ6" s="6"/>
      <c r="VOX6" s="6"/>
      <c r="VOY6" s="6"/>
      <c r="VPF6" s="6"/>
      <c r="VPG6" s="6"/>
      <c r="VPN6" s="6"/>
      <c r="VPO6" s="6"/>
      <c r="VPV6" s="6"/>
      <c r="VPW6" s="6"/>
      <c r="VQD6" s="6"/>
      <c r="VQE6" s="6"/>
      <c r="VQL6" s="6"/>
      <c r="VQM6" s="6"/>
      <c r="VQT6" s="6"/>
      <c r="VQU6" s="6"/>
      <c r="VRB6" s="6"/>
      <c r="VRC6" s="6"/>
      <c r="VRJ6" s="6"/>
      <c r="VRK6" s="6"/>
      <c r="VRR6" s="6"/>
      <c r="VRS6" s="6"/>
      <c r="VRZ6" s="6"/>
      <c r="VSA6" s="6"/>
      <c r="VSH6" s="6"/>
      <c r="VSI6" s="6"/>
      <c r="VSP6" s="6"/>
      <c r="VSQ6" s="6"/>
      <c r="VSX6" s="6"/>
      <c r="VSY6" s="6"/>
      <c r="VTF6" s="6"/>
      <c r="VTG6" s="6"/>
      <c r="VTN6" s="6"/>
      <c r="VTO6" s="6"/>
      <c r="VTV6" s="6"/>
      <c r="VTW6" s="6"/>
      <c r="VUD6" s="6"/>
      <c r="VUE6" s="6"/>
      <c r="VUL6" s="6"/>
      <c r="VUM6" s="6"/>
      <c r="VUT6" s="6"/>
      <c r="VUU6" s="6"/>
      <c r="VVB6" s="6"/>
      <c r="VVC6" s="6"/>
      <c r="VVJ6" s="6"/>
      <c r="VVK6" s="6"/>
      <c r="VVR6" s="6"/>
      <c r="VVS6" s="6"/>
      <c r="VVZ6" s="6"/>
      <c r="VWA6" s="6"/>
      <c r="VWH6" s="6"/>
      <c r="VWI6" s="6"/>
      <c r="VWP6" s="6"/>
      <c r="VWQ6" s="6"/>
      <c r="VWX6" s="6"/>
      <c r="VWY6" s="6"/>
      <c r="VXF6" s="6"/>
      <c r="VXG6" s="6"/>
      <c r="VXN6" s="6"/>
      <c r="VXO6" s="6"/>
      <c r="VXV6" s="6"/>
      <c r="VXW6" s="6"/>
      <c r="VYD6" s="6"/>
      <c r="VYE6" s="6"/>
      <c r="VYL6" s="6"/>
      <c r="VYM6" s="6"/>
      <c r="VYT6" s="6"/>
      <c r="VYU6" s="6"/>
      <c r="VZB6" s="6"/>
      <c r="VZC6" s="6"/>
      <c r="VZJ6" s="6"/>
      <c r="VZK6" s="6"/>
      <c r="VZR6" s="6"/>
      <c r="VZS6" s="6"/>
      <c r="VZZ6" s="6"/>
      <c r="WAA6" s="6"/>
      <c r="WAH6" s="6"/>
      <c r="WAI6" s="6"/>
      <c r="WAP6" s="6"/>
      <c r="WAQ6" s="6"/>
      <c r="WAX6" s="6"/>
      <c r="WAY6" s="6"/>
      <c r="WBF6" s="6"/>
      <c r="WBG6" s="6"/>
      <c r="WBN6" s="6"/>
      <c r="WBO6" s="6"/>
      <c r="WBV6" s="6"/>
      <c r="WBW6" s="6"/>
      <c r="WCD6" s="6"/>
      <c r="WCE6" s="6"/>
      <c r="WCL6" s="6"/>
      <c r="WCM6" s="6"/>
      <c r="WCT6" s="6"/>
      <c r="WCU6" s="6"/>
      <c r="WDB6" s="6"/>
      <c r="WDC6" s="6"/>
      <c r="WDJ6" s="6"/>
      <c r="WDK6" s="6"/>
      <c r="WDR6" s="6"/>
      <c r="WDS6" s="6"/>
      <c r="WDZ6" s="6"/>
      <c r="WEA6" s="6"/>
      <c r="WEH6" s="6"/>
      <c r="WEI6" s="6"/>
      <c r="WEP6" s="6"/>
      <c r="WEQ6" s="6"/>
      <c r="WEX6" s="6"/>
      <c r="WEY6" s="6"/>
      <c r="WFF6" s="6"/>
      <c r="WFG6" s="6"/>
      <c r="WFN6" s="6"/>
      <c r="WFO6" s="6"/>
      <c r="WFV6" s="6"/>
      <c r="WFW6" s="6"/>
      <c r="WGD6" s="6"/>
      <c r="WGE6" s="6"/>
      <c r="WGL6" s="6"/>
      <c r="WGM6" s="6"/>
      <c r="WGT6" s="6"/>
      <c r="WGU6" s="6"/>
      <c r="WHB6" s="6"/>
      <c r="WHC6" s="6"/>
      <c r="WHJ6" s="6"/>
      <c r="WHK6" s="6"/>
      <c r="WHR6" s="6"/>
      <c r="WHS6" s="6"/>
      <c r="WHZ6" s="6"/>
      <c r="WIA6" s="6"/>
      <c r="WIH6" s="6"/>
      <c r="WII6" s="6"/>
      <c r="WIP6" s="6"/>
      <c r="WIQ6" s="6"/>
      <c r="WIX6" s="6"/>
      <c r="WIY6" s="6"/>
      <c r="WJF6" s="6"/>
      <c r="WJG6" s="6"/>
      <c r="WJN6" s="6"/>
      <c r="WJO6" s="6"/>
      <c r="WJV6" s="6"/>
      <c r="WJW6" s="6"/>
      <c r="WKD6" s="6"/>
      <c r="WKE6" s="6"/>
      <c r="WKL6" s="6"/>
      <c r="WKM6" s="6"/>
      <c r="WKT6" s="6"/>
      <c r="WKU6" s="6"/>
      <c r="WLB6" s="6"/>
      <c r="WLC6" s="6"/>
      <c r="WLJ6" s="6"/>
      <c r="WLK6" s="6"/>
      <c r="WLR6" s="6"/>
      <c r="WLS6" s="6"/>
      <c r="WLZ6" s="6"/>
      <c r="WMA6" s="6"/>
      <c r="WMH6" s="6"/>
      <c r="WMI6" s="6"/>
      <c r="WMP6" s="6"/>
      <c r="WMQ6" s="6"/>
      <c r="WMX6" s="6"/>
      <c r="WMY6" s="6"/>
      <c r="WNF6" s="6"/>
      <c r="WNG6" s="6"/>
      <c r="WNN6" s="6"/>
      <c r="WNO6" s="6"/>
      <c r="WNV6" s="6"/>
      <c r="WNW6" s="6"/>
      <c r="WOD6" s="6"/>
      <c r="WOE6" s="6"/>
      <c r="WOL6" s="6"/>
      <c r="WOM6" s="6"/>
      <c r="WOT6" s="6"/>
      <c r="WOU6" s="6"/>
      <c r="WPB6" s="6"/>
      <c r="WPC6" s="6"/>
      <c r="WPJ6" s="6"/>
      <c r="WPK6" s="6"/>
      <c r="WPR6" s="6"/>
      <c r="WPS6" s="6"/>
      <c r="WPZ6" s="6"/>
      <c r="WQA6" s="6"/>
      <c r="WQH6" s="6"/>
      <c r="WQI6" s="6"/>
      <c r="WQP6" s="6"/>
      <c r="WQQ6" s="6"/>
      <c r="WQX6" s="6"/>
      <c r="WQY6" s="6"/>
      <c r="WRF6" s="6"/>
      <c r="WRG6" s="6"/>
      <c r="WRN6" s="6"/>
      <c r="WRO6" s="6"/>
      <c r="WRV6" s="6"/>
      <c r="WRW6" s="6"/>
      <c r="WSD6" s="6"/>
      <c r="WSE6" s="6"/>
      <c r="WSL6" s="6"/>
      <c r="WSM6" s="6"/>
      <c r="WST6" s="6"/>
      <c r="WSU6" s="6"/>
      <c r="WTB6" s="6"/>
      <c r="WTC6" s="6"/>
      <c r="WTJ6" s="6"/>
      <c r="WTK6" s="6"/>
      <c r="WTR6" s="6"/>
      <c r="WTS6" s="6"/>
      <c r="WTZ6" s="6"/>
      <c r="WUA6" s="6"/>
      <c r="WUH6" s="6"/>
      <c r="WUI6" s="6"/>
      <c r="WUP6" s="6"/>
      <c r="WUQ6" s="6"/>
      <c r="WUX6" s="6"/>
      <c r="WUY6" s="6"/>
      <c r="WVF6" s="6"/>
      <c r="WVG6" s="6"/>
      <c r="WVN6" s="6"/>
      <c r="WVO6" s="6"/>
      <c r="WVV6" s="6"/>
      <c r="WVW6" s="6"/>
      <c r="WWD6" s="6"/>
      <c r="WWE6" s="6"/>
      <c r="WWL6" s="6"/>
      <c r="WWM6" s="6"/>
      <c r="WWT6" s="6"/>
      <c r="WWU6" s="6"/>
      <c r="WXB6" s="6"/>
      <c r="WXC6" s="6"/>
      <c r="WXJ6" s="6"/>
      <c r="WXK6" s="6"/>
      <c r="WXR6" s="6"/>
      <c r="WXS6" s="6"/>
      <c r="WXZ6" s="6"/>
      <c r="WYA6" s="6"/>
      <c r="WYH6" s="6"/>
      <c r="WYI6" s="6"/>
      <c r="WYP6" s="6"/>
      <c r="WYQ6" s="6"/>
      <c r="WYX6" s="6"/>
      <c r="WYY6" s="6"/>
      <c r="WZF6" s="6"/>
      <c r="WZG6" s="6"/>
      <c r="WZN6" s="6"/>
      <c r="WZO6" s="6"/>
      <c r="WZV6" s="6"/>
      <c r="WZW6" s="6"/>
      <c r="XAD6" s="6"/>
      <c r="XAE6" s="6"/>
      <c r="XAL6" s="6"/>
      <c r="XAM6" s="6"/>
      <c r="XAT6" s="6"/>
      <c r="XAU6" s="6"/>
      <c r="XBB6" s="6"/>
      <c r="XBC6" s="6"/>
      <c r="XBJ6" s="6"/>
      <c r="XBK6" s="6"/>
      <c r="XBR6" s="6"/>
      <c r="XBS6" s="6"/>
      <c r="XBZ6" s="6"/>
      <c r="XCA6" s="6"/>
      <c r="XCH6" s="6"/>
      <c r="XCI6" s="6"/>
      <c r="XCP6" s="6"/>
      <c r="XCQ6" s="6"/>
      <c r="XCX6" s="6"/>
      <c r="XCY6" s="6"/>
      <c r="XDF6" s="6"/>
      <c r="XDG6" s="6"/>
      <c r="XDN6" s="6"/>
      <c r="XDO6" s="6"/>
      <c r="XDV6" s="6"/>
      <c r="XDW6" s="6"/>
      <c r="XED6" s="6"/>
      <c r="XEE6" s="6"/>
      <c r="XEL6" s="6"/>
      <c r="XEM6" s="6"/>
      <c r="XET6" s="6"/>
      <c r="XEU6" s="6"/>
      <c r="XFB6" s="6"/>
      <c r="XFC6" s="6"/>
    </row>
    <row r="7" spans="1:1023 1030:2047 2054:3071 3078:4095 4102:5119 5126:6143 6150:7167 7174:8191 8198:9215 9222:10239 10246:11263 11270:12287 12294:13311 13318:14335 14342:15359 15366:16383">
      <c r="A7" t="s">
        <v>1961</v>
      </c>
      <c r="B7" t="s">
        <v>2011</v>
      </c>
      <c r="C7" s="11">
        <v>58</v>
      </c>
      <c r="D7" t="s">
        <v>12</v>
      </c>
      <c r="E7" t="s">
        <v>420</v>
      </c>
      <c r="F7">
        <v>1.36</v>
      </c>
      <c r="G7" s="15">
        <v>4.99</v>
      </c>
      <c r="H7" s="15">
        <f>G7*F7</f>
        <v>6.7864000000000004</v>
      </c>
      <c r="I7" t="s">
        <v>14</v>
      </c>
    </row>
    <row r="8" spans="1:1023 1030:2047 2054:3071 3078:4095 4102:5119 5126:6143 6150:7167 7174:8191 8198:9215 9222:10239 10246:11263 11270:12287 12294:13311 13318:14335 14342:15359 15366:16383">
      <c r="A8" t="s">
        <v>1961</v>
      </c>
      <c r="B8" t="s">
        <v>2026</v>
      </c>
      <c r="C8" s="11">
        <v>64</v>
      </c>
      <c r="D8" t="s">
        <v>12</v>
      </c>
      <c r="E8" t="s">
        <v>2047</v>
      </c>
      <c r="F8">
        <v>1.575</v>
      </c>
      <c r="G8" s="15">
        <v>1.99</v>
      </c>
      <c r="H8" s="15">
        <f>G8*F8</f>
        <v>3.1342499999999998</v>
      </c>
      <c r="I8" t="s">
        <v>14</v>
      </c>
    </row>
    <row r="9" spans="1:1023 1030:2047 2054:3071 3078:4095 4102:5119 5126:6143 6150:7167 7174:8191 8198:9215 9222:10239 10246:11263 11270:12287 12294:13311 13318:14335 14342:15359 15366:16383">
      <c r="A9" t="s">
        <v>1961</v>
      </c>
      <c r="B9" t="s">
        <v>2048</v>
      </c>
      <c r="C9" s="11">
        <v>88</v>
      </c>
      <c r="D9" t="s">
        <v>12</v>
      </c>
      <c r="E9" t="s">
        <v>337</v>
      </c>
      <c r="F9">
        <v>0.91</v>
      </c>
      <c r="G9" s="15">
        <v>4.99</v>
      </c>
      <c r="H9" s="15">
        <f t="shared" si="0"/>
        <v>4.5409000000000006</v>
      </c>
      <c r="I9" t="s">
        <v>14</v>
      </c>
    </row>
    <row r="10" spans="1:1023 1030:2047 2054:3071 3078:4095 4102:5119 5126:6143 6150:7167 7174:8191 8198:9215 9222:10239 10246:11263 11270:12287 12294:13311 13318:14335 14342:15359 15366:16383">
      <c r="A10" t="s">
        <v>1961</v>
      </c>
      <c r="B10" t="s">
        <v>1978</v>
      </c>
      <c r="C10" s="11">
        <v>2433200002914</v>
      </c>
      <c r="D10" t="s">
        <v>1961</v>
      </c>
      <c r="E10" t="s">
        <v>2049</v>
      </c>
      <c r="F10">
        <v>0.58399999999999996</v>
      </c>
      <c r="G10" s="15">
        <v>4.99</v>
      </c>
      <c r="H10" s="15">
        <f t="shared" si="0"/>
        <v>2.9141599999999999</v>
      </c>
      <c r="I10" t="s">
        <v>14</v>
      </c>
    </row>
    <row r="11" spans="1:1023 1030:2047 2054:3071 3078:4095 4102:5119 5126:6143 6150:7167 7174:8191 8198:9215 9222:10239 10246:11263 11270:12287 12294:13311 13318:14335 14342:15359 15366:16383">
      <c r="A11" t="s">
        <v>1961</v>
      </c>
      <c r="B11" t="s">
        <v>1978</v>
      </c>
      <c r="C11" s="11">
        <v>2433200002754</v>
      </c>
      <c r="D11" t="s">
        <v>1961</v>
      </c>
      <c r="E11" t="s">
        <v>2050</v>
      </c>
      <c r="F11">
        <v>0.55200000000000005</v>
      </c>
      <c r="G11" s="15">
        <v>4.99</v>
      </c>
      <c r="H11" s="15">
        <f t="shared" si="0"/>
        <v>2.7544800000000005</v>
      </c>
      <c r="I11" t="s">
        <v>14</v>
      </c>
    </row>
    <row r="12" spans="1:1023 1030:2047 2054:3071 3078:4095 4102:5119 5126:6143 6150:7167 7174:8191 8198:9215 9222:10239 10246:11263 11270:12287 12294:13311 13318:14335 14342:15359 15366:16383">
      <c r="A12" t="s">
        <v>1961</v>
      </c>
      <c r="B12" t="s">
        <v>2033</v>
      </c>
      <c r="C12" s="11">
        <v>7891203010506</v>
      </c>
      <c r="D12" t="s">
        <v>2051</v>
      </c>
      <c r="E12" t="s">
        <v>433</v>
      </c>
      <c r="F12">
        <v>1</v>
      </c>
      <c r="G12" s="15">
        <v>8.65</v>
      </c>
      <c r="H12" s="15">
        <f t="shared" si="0"/>
        <v>8.65</v>
      </c>
      <c r="I12" t="s">
        <v>14</v>
      </c>
    </row>
    <row r="13" spans="1:1023 1030:2047 2054:3071 3078:4095 4102:5119 5126:6143 6150:7167 7174:8191 8198:9215 9222:10239 10246:11263 11270:12287 12294:13311 13318:14335 14342:15359 15366:16383">
      <c r="H13" s="17">
        <f>SUM(H2:H12)</f>
        <v>62.286990000000003</v>
      </c>
      <c r="I13" s="28"/>
    </row>
    <row r="14" spans="1:1023 1030:2047 2054:3071 3078:4095 4102:5119 5126:6143 6150:7167 7174:8191 8198:9215 9222:10239 10246:11263 11270:12287 12294:13311 13318:14335 14342:15359 15366:16383">
      <c r="I14" s="28"/>
    </row>
    <row r="15" spans="1:1023 1030:2047 2054:3071 3078:4095 4102:5119 5126:6143 6150:7167 7174:8191 8198:9215 9222:10239 10246:11263 11270:12287 12294:13311 13318:14335 14342:15359 15366:16383">
      <c r="A15" t="s">
        <v>2052</v>
      </c>
      <c r="B15" t="s">
        <v>2053</v>
      </c>
      <c r="C15" s="11" t="s">
        <v>12</v>
      </c>
      <c r="D15" t="s">
        <v>12</v>
      </c>
      <c r="E15" t="s">
        <v>2054</v>
      </c>
      <c r="F15">
        <v>1</v>
      </c>
      <c r="G15" s="15">
        <v>15.9</v>
      </c>
      <c r="H15" s="15">
        <f t="shared" ref="H15" si="1">G15*F15</f>
        <v>15.9</v>
      </c>
      <c r="I15" t="s">
        <v>14</v>
      </c>
    </row>
    <row r="16" spans="1:1023 1030:2047 2054:3071 3078:4095 4102:5119 5126:6143 6150:7167 7174:8191 8198:9215 9222:10239 10246:11263 11270:12287 12294:13311 13318:14335 14342:15359 15366:16383">
      <c r="H16" s="17">
        <f>SUM(H15:H15)</f>
        <v>15.9</v>
      </c>
      <c r="I16" s="28"/>
    </row>
    <row r="17" spans="8:9">
      <c r="I17" s="28"/>
    </row>
    <row r="18" spans="8:9">
      <c r="H18" s="17">
        <f xml:space="preserve"> H16 + H13</f>
        <v>78.186990000000009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29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36" bestFit="1" customWidth="1"/>
    <col min="4" max="4" width="17.28515625" bestFit="1" customWidth="1"/>
    <col min="5" max="5" width="15.7109375" bestFit="1" customWidth="1"/>
    <col min="6" max="6" width="6.140625" bestFit="1" customWidth="1"/>
    <col min="7" max="8" width="10.4257812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1982</v>
      </c>
      <c r="B2" t="s">
        <v>1909</v>
      </c>
      <c r="C2" s="11" t="s">
        <v>12</v>
      </c>
      <c r="D2" t="s">
        <v>12</v>
      </c>
      <c r="E2" t="s">
        <v>2055</v>
      </c>
      <c r="F2">
        <v>37.521000000000001</v>
      </c>
      <c r="G2" s="15">
        <v>2.7989999999999999</v>
      </c>
      <c r="H2" s="15">
        <f t="shared" ref="H2" si="0">G2*F2</f>
        <v>105.02127899999999</v>
      </c>
      <c r="I2" t="s">
        <v>14</v>
      </c>
    </row>
    <row r="3" spans="1:10">
      <c r="H3" s="16">
        <f>SUM(H2:H2)</f>
        <v>105.02127899999999</v>
      </c>
      <c r="I3" s="28"/>
    </row>
    <row r="5" spans="1:10">
      <c r="A5" t="s">
        <v>2056</v>
      </c>
      <c r="B5" t="s">
        <v>2057</v>
      </c>
      <c r="C5" s="11">
        <v>1472425</v>
      </c>
      <c r="D5" t="s">
        <v>2056</v>
      </c>
      <c r="E5" t="s">
        <v>354</v>
      </c>
      <c r="F5">
        <v>1</v>
      </c>
      <c r="G5" s="15">
        <v>14.2</v>
      </c>
      <c r="H5" s="15">
        <f t="shared" ref="H5" si="1">G5*F5</f>
        <v>14.2</v>
      </c>
      <c r="I5" t="s">
        <v>14</v>
      </c>
    </row>
    <row r="6" spans="1:10">
      <c r="H6" s="16">
        <f>SUM(H5)</f>
        <v>14.2</v>
      </c>
      <c r="I6" s="28"/>
    </row>
    <row r="7" spans="1:10">
      <c r="H7" s="16"/>
      <c r="I7" s="28"/>
    </row>
    <row r="8" spans="1:10">
      <c r="A8" t="s">
        <v>2056</v>
      </c>
      <c r="B8" t="s">
        <v>2058</v>
      </c>
      <c r="C8" s="11">
        <v>1606256</v>
      </c>
      <c r="D8" t="s">
        <v>2056</v>
      </c>
      <c r="E8" t="s">
        <v>354</v>
      </c>
      <c r="F8">
        <v>1</v>
      </c>
      <c r="G8" s="15">
        <v>10.5</v>
      </c>
      <c r="H8" s="15">
        <f t="shared" ref="H8" si="2">G8*F8</f>
        <v>10.5</v>
      </c>
      <c r="I8" t="s">
        <v>14</v>
      </c>
    </row>
    <row r="9" spans="1:10">
      <c r="H9" s="16">
        <f>SUM(H8)</f>
        <v>10.5</v>
      </c>
      <c r="I9" s="28"/>
    </row>
    <row r="10" spans="1:10">
      <c r="H10" s="16"/>
      <c r="I10" s="28"/>
    </row>
    <row r="11" spans="1:10">
      <c r="A11" t="s">
        <v>2059</v>
      </c>
      <c r="B11" t="s">
        <v>2060</v>
      </c>
      <c r="C11" s="18" t="s">
        <v>2061</v>
      </c>
      <c r="D11" t="s">
        <v>2059</v>
      </c>
      <c r="E11" t="s">
        <v>354</v>
      </c>
      <c r="F11">
        <v>1</v>
      </c>
      <c r="G11" s="15">
        <v>11.6</v>
      </c>
      <c r="H11" s="15">
        <f t="shared" ref="H11" si="3">G11*F11</f>
        <v>11.6</v>
      </c>
      <c r="I11" t="s">
        <v>14</v>
      </c>
    </row>
    <row r="12" spans="1:10">
      <c r="H12" s="16">
        <f>SUM(H11)</f>
        <v>11.6</v>
      </c>
      <c r="I12" s="28"/>
    </row>
    <row r="13" spans="1:10">
      <c r="H13" s="16"/>
      <c r="I13" s="28"/>
    </row>
    <row r="14" spans="1:10">
      <c r="A14" t="s">
        <v>2059</v>
      </c>
      <c r="B14" t="s">
        <v>2062</v>
      </c>
      <c r="C14" s="18" t="s">
        <v>2063</v>
      </c>
      <c r="D14" t="s">
        <v>2059</v>
      </c>
      <c r="E14" t="s">
        <v>354</v>
      </c>
      <c r="F14">
        <v>1</v>
      </c>
      <c r="G14" s="15">
        <v>11.6</v>
      </c>
      <c r="H14" s="15">
        <f t="shared" ref="H14" si="4">G14*F14</f>
        <v>11.6</v>
      </c>
      <c r="I14" t="s">
        <v>14</v>
      </c>
    </row>
    <row r="15" spans="1:10">
      <c r="H15" s="16">
        <f>SUM(H14)</f>
        <v>11.6</v>
      </c>
      <c r="I15" s="28"/>
    </row>
    <row r="16" spans="1:10">
      <c r="H16" s="16"/>
      <c r="I16" s="28"/>
    </row>
    <row r="17" spans="1:9">
      <c r="A17" t="s">
        <v>2059</v>
      </c>
      <c r="B17" t="s">
        <v>2064</v>
      </c>
      <c r="C17" s="18" t="s">
        <v>2065</v>
      </c>
      <c r="D17" t="s">
        <v>2059</v>
      </c>
      <c r="E17" t="s">
        <v>354</v>
      </c>
      <c r="F17">
        <v>1</v>
      </c>
      <c r="G17" s="15">
        <v>11.6</v>
      </c>
      <c r="H17" s="15">
        <f t="shared" ref="H17" si="5">G17*F17</f>
        <v>11.6</v>
      </c>
      <c r="I17" t="s">
        <v>14</v>
      </c>
    </row>
    <row r="18" spans="1:9">
      <c r="H18" s="16">
        <f>SUM(H17)</f>
        <v>11.6</v>
      </c>
      <c r="I18" s="28"/>
    </row>
    <row r="19" spans="1:9">
      <c r="H19" s="16"/>
      <c r="I19" s="28"/>
    </row>
    <row r="20" spans="1:9">
      <c r="A20" t="s">
        <v>2066</v>
      </c>
      <c r="B20" t="s">
        <v>1909</v>
      </c>
      <c r="C20" s="11" t="s">
        <v>12</v>
      </c>
      <c r="D20" t="s">
        <v>1910</v>
      </c>
      <c r="E20" t="s">
        <v>2067</v>
      </c>
      <c r="F20">
        <v>42.475000000000001</v>
      </c>
      <c r="G20" s="15">
        <v>2.99</v>
      </c>
      <c r="H20" s="15">
        <f t="shared" ref="H20" si="6">G20*F20</f>
        <v>127.00025000000001</v>
      </c>
      <c r="I20" t="s">
        <v>14</v>
      </c>
    </row>
    <row r="21" spans="1:9">
      <c r="H21" s="16">
        <f>SUM(H20:H20)</f>
        <v>127.00025000000001</v>
      </c>
      <c r="I21" s="28"/>
    </row>
    <row r="22" spans="1:9">
      <c r="H22" s="16"/>
      <c r="I22" s="28"/>
    </row>
    <row r="23" spans="1:9">
      <c r="A23" t="s">
        <v>2059</v>
      </c>
      <c r="B23" t="s">
        <v>2068</v>
      </c>
      <c r="C23" s="19" t="s">
        <v>2069</v>
      </c>
      <c r="D23" t="s">
        <v>2059</v>
      </c>
      <c r="E23" t="s">
        <v>354</v>
      </c>
      <c r="F23">
        <v>1</v>
      </c>
      <c r="G23" s="15">
        <v>12.4</v>
      </c>
      <c r="H23" s="15">
        <f t="shared" ref="H23" si="7">G23*F23</f>
        <v>12.4</v>
      </c>
      <c r="I23" t="s">
        <v>14</v>
      </c>
    </row>
    <row r="24" spans="1:9">
      <c r="H24" s="16">
        <f>SUM(H23)</f>
        <v>12.4</v>
      </c>
      <c r="I24" s="28"/>
    </row>
    <row r="25" spans="1:9">
      <c r="H25" s="16"/>
      <c r="I25" s="28"/>
    </row>
    <row r="26" spans="1:9">
      <c r="A26" t="s">
        <v>2059</v>
      </c>
      <c r="B26" t="s">
        <v>2070</v>
      </c>
      <c r="C26" s="19" t="s">
        <v>2071</v>
      </c>
      <c r="D26" t="s">
        <v>2059</v>
      </c>
      <c r="E26" t="s">
        <v>354</v>
      </c>
      <c r="F26">
        <v>1</v>
      </c>
      <c r="G26" s="15">
        <v>8.6999999999999993</v>
      </c>
      <c r="H26" s="15">
        <f t="shared" ref="H26" si="8">G26*F26</f>
        <v>8.6999999999999993</v>
      </c>
      <c r="I26" t="s">
        <v>14</v>
      </c>
    </row>
    <row r="27" spans="1:9">
      <c r="H27" s="16">
        <f>SUM(H26)</f>
        <v>8.6999999999999993</v>
      </c>
      <c r="I27" s="28"/>
    </row>
    <row r="28" spans="1:9">
      <c r="H28" s="16"/>
      <c r="I28" s="28"/>
    </row>
    <row r="29" spans="1:9">
      <c r="H29" s="17">
        <f xml:space="preserve"> H3 + H9 + H6 + H12 + H15 + H18 + H21 + H24 + H27</f>
        <v>312.62152899999995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1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28.85546875" bestFit="1" customWidth="1"/>
    <col min="3" max="3" width="14.28515625" bestFit="1" customWidth="1"/>
    <col min="4" max="4" width="23.42578125" bestFit="1" customWidth="1"/>
    <col min="5" max="5" width="8.7109375" bestFit="1" customWidth="1"/>
    <col min="6" max="6" width="5" bestFit="1" customWidth="1"/>
    <col min="7" max="7" width="7.85546875" style="15" bestFit="1" customWidth="1"/>
    <col min="8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2072</v>
      </c>
      <c r="B2" t="s">
        <v>1962</v>
      </c>
      <c r="C2" s="11">
        <v>7898215152811</v>
      </c>
      <c r="D2" t="s">
        <v>2073</v>
      </c>
      <c r="E2" t="s">
        <v>605</v>
      </c>
      <c r="F2">
        <v>3</v>
      </c>
      <c r="G2" s="15">
        <v>3.48</v>
      </c>
      <c r="H2" s="15">
        <f t="shared" ref="H2:H5" si="0">G2*F2</f>
        <v>10.44</v>
      </c>
      <c r="I2" t="s">
        <v>14</v>
      </c>
    </row>
    <row r="3" spans="1:10">
      <c r="A3" t="s">
        <v>2072</v>
      </c>
      <c r="B3" t="s">
        <v>1966</v>
      </c>
      <c r="C3" s="11">
        <v>7891025422150</v>
      </c>
      <c r="D3" t="s">
        <v>1967</v>
      </c>
      <c r="E3" t="s">
        <v>408</v>
      </c>
      <c r="F3">
        <v>2</v>
      </c>
      <c r="G3" s="15">
        <v>1.99</v>
      </c>
      <c r="H3" s="15">
        <f t="shared" si="0"/>
        <v>3.98</v>
      </c>
      <c r="I3" t="s">
        <v>14</v>
      </c>
    </row>
    <row r="4" spans="1:10">
      <c r="A4" t="s">
        <v>2072</v>
      </c>
      <c r="B4" t="s">
        <v>1971</v>
      </c>
      <c r="C4" s="11">
        <v>7894497022385</v>
      </c>
      <c r="D4" t="s">
        <v>2074</v>
      </c>
      <c r="E4" t="s">
        <v>433</v>
      </c>
      <c r="F4">
        <v>1</v>
      </c>
      <c r="G4" s="15">
        <v>7.1</v>
      </c>
      <c r="H4" s="15">
        <f t="shared" si="0"/>
        <v>7.1</v>
      </c>
      <c r="I4" t="s">
        <v>14</v>
      </c>
    </row>
    <row r="5" spans="1:10">
      <c r="A5" t="s">
        <v>2072</v>
      </c>
      <c r="B5" t="s">
        <v>521</v>
      </c>
      <c r="C5" s="11">
        <v>7506339326055</v>
      </c>
      <c r="D5" t="s">
        <v>2075</v>
      </c>
      <c r="E5" t="s">
        <v>312</v>
      </c>
      <c r="F5">
        <v>1</v>
      </c>
      <c r="G5" s="15">
        <v>21.25</v>
      </c>
      <c r="H5" s="15">
        <f t="shared" si="0"/>
        <v>21.25</v>
      </c>
      <c r="I5" t="s">
        <v>14</v>
      </c>
    </row>
    <row r="6" spans="1:10">
      <c r="H6" s="17">
        <f>SUM(H2:H5)</f>
        <v>42.769999999999996</v>
      </c>
      <c r="I6" s="28"/>
    </row>
    <row r="7" spans="1:10">
      <c r="I7" s="28"/>
    </row>
    <row r="8" spans="1:10">
      <c r="A8" t="s">
        <v>24</v>
      </c>
      <c r="B8" t="s">
        <v>2076</v>
      </c>
      <c r="C8" s="11">
        <v>7896586816325</v>
      </c>
      <c r="D8" t="s">
        <v>2077</v>
      </c>
      <c r="E8" t="s">
        <v>2078</v>
      </c>
      <c r="F8">
        <v>8</v>
      </c>
      <c r="G8" s="15">
        <v>1.99</v>
      </c>
      <c r="H8" s="15">
        <f t="shared" ref="H8" si="1">G8*F8</f>
        <v>15.92</v>
      </c>
      <c r="I8" t="s">
        <v>14</v>
      </c>
    </row>
    <row r="9" spans="1:10">
      <c r="A9" t="s">
        <v>24</v>
      </c>
      <c r="B9" t="s">
        <v>2079</v>
      </c>
      <c r="C9" s="11">
        <v>8410525146435</v>
      </c>
      <c r="D9" t="s">
        <v>2080</v>
      </c>
      <c r="E9" t="s">
        <v>2081</v>
      </c>
      <c r="F9">
        <v>1</v>
      </c>
      <c r="G9" s="15">
        <v>6.49</v>
      </c>
      <c r="H9" s="15">
        <f t="shared" ref="H9" si="2">G9*F9</f>
        <v>6.49</v>
      </c>
      <c r="I9" t="s">
        <v>14</v>
      </c>
    </row>
    <row r="10" spans="1:10">
      <c r="H10" s="17">
        <f>SUM(H8:H9)</f>
        <v>22.41</v>
      </c>
      <c r="I10" s="28"/>
    </row>
    <row r="11" spans="1:10">
      <c r="I11" s="28"/>
    </row>
    <row r="12" spans="1:10">
      <c r="H12" s="17">
        <f xml:space="preserve"> H10 + H6</f>
        <v>65.179999999999993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28"/>
  <sheetViews>
    <sheetView workbookViewId="0">
      <pane ySplit="1" topLeftCell="A2" activePane="bottomLeft" state="frozen"/>
      <selection pane="bottomLeft" activeCell="A25" sqref="A25"/>
    </sheetView>
  </sheetViews>
  <sheetFormatPr defaultRowHeight="15"/>
  <cols>
    <col min="1" max="1" width="16.140625" bestFit="1" customWidth="1"/>
    <col min="2" max="2" width="28.85546875" bestFit="1" customWidth="1"/>
    <col min="3" max="3" width="14.28515625" bestFit="1" customWidth="1"/>
    <col min="4" max="4" width="18.85546875" bestFit="1" customWidth="1"/>
    <col min="5" max="5" width="8.7109375" bestFit="1" customWidth="1"/>
    <col min="6" max="6" width="5.140625" bestFit="1" customWidth="1"/>
    <col min="7" max="7" width="7.85546875" style="15" bestFit="1" customWidth="1"/>
    <col min="8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2072</v>
      </c>
      <c r="B2" t="s">
        <v>1962</v>
      </c>
      <c r="C2" s="11">
        <v>7898215152811</v>
      </c>
      <c r="D2" t="s">
        <v>2073</v>
      </c>
      <c r="E2" t="s">
        <v>605</v>
      </c>
      <c r="F2">
        <v>3</v>
      </c>
      <c r="G2" s="15">
        <v>3.48</v>
      </c>
      <c r="H2" s="15">
        <f t="shared" ref="H2:H5" si="0">G2*F2</f>
        <v>10.44</v>
      </c>
      <c r="I2" t="s">
        <v>14</v>
      </c>
    </row>
    <row r="3" spans="1:10">
      <c r="A3" t="s">
        <v>2072</v>
      </c>
      <c r="B3" t="s">
        <v>1966</v>
      </c>
      <c r="C3" s="11">
        <v>7891025422150</v>
      </c>
      <c r="D3" t="s">
        <v>1967</v>
      </c>
      <c r="E3" t="s">
        <v>408</v>
      </c>
      <c r="F3">
        <v>2</v>
      </c>
      <c r="G3" s="15">
        <v>1.99</v>
      </c>
      <c r="H3" s="15">
        <f t="shared" si="0"/>
        <v>3.98</v>
      </c>
      <c r="I3" t="s">
        <v>14</v>
      </c>
    </row>
    <row r="4" spans="1:10">
      <c r="A4" t="s">
        <v>2072</v>
      </c>
      <c r="B4" t="s">
        <v>1971</v>
      </c>
      <c r="C4" s="11">
        <v>7894497022385</v>
      </c>
      <c r="D4" t="s">
        <v>2074</v>
      </c>
      <c r="E4" t="s">
        <v>433</v>
      </c>
      <c r="F4">
        <v>1</v>
      </c>
      <c r="G4" s="15">
        <v>7.1</v>
      </c>
      <c r="H4" s="15">
        <f t="shared" si="0"/>
        <v>7.1</v>
      </c>
      <c r="I4" t="s">
        <v>14</v>
      </c>
    </row>
    <row r="5" spans="1:10">
      <c r="A5" t="s">
        <v>2072</v>
      </c>
      <c r="B5" t="s">
        <v>521</v>
      </c>
      <c r="C5" s="11">
        <v>7506339326055</v>
      </c>
      <c r="D5" t="s">
        <v>2075</v>
      </c>
      <c r="E5" t="s">
        <v>312</v>
      </c>
      <c r="F5">
        <v>1</v>
      </c>
      <c r="G5" s="15">
        <v>21.25</v>
      </c>
      <c r="H5" s="15">
        <f t="shared" si="0"/>
        <v>21.25</v>
      </c>
      <c r="I5" t="s">
        <v>14</v>
      </c>
    </row>
    <row r="6" spans="1:10">
      <c r="H6" s="17">
        <f>SUM(H2:H5)</f>
        <v>42.769999999999996</v>
      </c>
      <c r="I6" s="28"/>
    </row>
    <row r="7" spans="1:10">
      <c r="I7" s="28"/>
    </row>
    <row r="8" spans="1:10">
      <c r="A8" t="s">
        <v>24</v>
      </c>
      <c r="B8" t="s">
        <v>2082</v>
      </c>
      <c r="C8" s="11">
        <v>7896004715674</v>
      </c>
      <c r="D8" t="s">
        <v>2083</v>
      </c>
      <c r="E8" t="s">
        <v>988</v>
      </c>
      <c r="F8">
        <v>2</v>
      </c>
      <c r="G8" s="15">
        <v>9.4</v>
      </c>
      <c r="H8" s="15">
        <f t="shared" ref="H8:H9" si="1">G8*F8</f>
        <v>18.8</v>
      </c>
      <c r="I8" t="s">
        <v>14</v>
      </c>
    </row>
    <row r="9" spans="1:10">
      <c r="A9" t="s">
        <v>24</v>
      </c>
      <c r="B9" t="s">
        <v>2084</v>
      </c>
      <c r="C9" s="11">
        <v>7891721008405</v>
      </c>
      <c r="D9" t="s">
        <v>2085</v>
      </c>
      <c r="E9" t="s">
        <v>2086</v>
      </c>
      <c r="F9">
        <v>2</v>
      </c>
      <c r="G9" s="15">
        <v>42.78</v>
      </c>
      <c r="H9" s="15">
        <f t="shared" si="1"/>
        <v>85.56</v>
      </c>
      <c r="I9" t="s">
        <v>14</v>
      </c>
    </row>
    <row r="10" spans="1:10">
      <c r="A10" t="s">
        <v>24</v>
      </c>
      <c r="B10" t="s">
        <v>2087</v>
      </c>
      <c r="C10" s="11">
        <v>7898075310314</v>
      </c>
      <c r="D10" t="s">
        <v>2088</v>
      </c>
      <c r="E10" t="s">
        <v>2089</v>
      </c>
      <c r="F10">
        <v>2</v>
      </c>
      <c r="G10" s="15">
        <v>5.9</v>
      </c>
      <c r="H10" s="15">
        <f t="shared" ref="H10" si="2">G10*F10</f>
        <v>11.8</v>
      </c>
      <c r="I10" t="s">
        <v>14</v>
      </c>
    </row>
    <row r="11" spans="1:10">
      <c r="A11" t="s">
        <v>24</v>
      </c>
      <c r="B11" t="s">
        <v>2090</v>
      </c>
      <c r="C11" s="11">
        <v>7896852940027</v>
      </c>
      <c r="D11" t="s">
        <v>2091</v>
      </c>
      <c r="E11" t="s">
        <v>2089</v>
      </c>
      <c r="F11">
        <v>2</v>
      </c>
      <c r="G11" s="15">
        <v>2.2999999999999998</v>
      </c>
      <c r="H11" s="15">
        <f t="shared" ref="H11" si="3">G11*F11</f>
        <v>4.5999999999999996</v>
      </c>
      <c r="I11" t="s">
        <v>14</v>
      </c>
    </row>
    <row r="12" spans="1:10">
      <c r="A12" t="s">
        <v>24</v>
      </c>
      <c r="B12" t="s">
        <v>2092</v>
      </c>
      <c r="C12" s="11">
        <v>7896004719115</v>
      </c>
      <c r="D12" t="s">
        <v>2093</v>
      </c>
      <c r="E12" t="s">
        <v>2089</v>
      </c>
      <c r="F12">
        <v>6</v>
      </c>
      <c r="G12" s="15">
        <v>0.99</v>
      </c>
      <c r="H12" s="15">
        <f t="shared" ref="H12" si="4">G12*F12</f>
        <v>5.9399999999999995</v>
      </c>
      <c r="I12" t="s">
        <v>14</v>
      </c>
    </row>
    <row r="13" spans="1:10">
      <c r="H13" s="17">
        <f>SUM(H8:H12)</f>
        <v>126.69999999999999</v>
      </c>
      <c r="I13" s="28"/>
    </row>
    <row r="14" spans="1:10">
      <c r="I14" s="28"/>
    </row>
    <row r="15" spans="1:10">
      <c r="A15" t="s">
        <v>24</v>
      </c>
      <c r="B15" t="s">
        <v>2094</v>
      </c>
      <c r="C15" s="11">
        <v>78910942</v>
      </c>
      <c r="D15" t="s">
        <v>2095</v>
      </c>
      <c r="E15" t="s">
        <v>2096</v>
      </c>
      <c r="F15">
        <v>12</v>
      </c>
      <c r="G15" s="15">
        <v>0.88</v>
      </c>
      <c r="H15" s="15">
        <f t="shared" ref="H15:H19" si="5">G15*F15</f>
        <v>10.56</v>
      </c>
      <c r="I15" t="s">
        <v>14</v>
      </c>
    </row>
    <row r="16" spans="1:10">
      <c r="A16" t="s">
        <v>24</v>
      </c>
      <c r="B16" t="s">
        <v>2097</v>
      </c>
      <c r="C16" s="11">
        <v>7892840812423</v>
      </c>
      <c r="D16" t="s">
        <v>2098</v>
      </c>
      <c r="E16" t="s">
        <v>2044</v>
      </c>
      <c r="F16">
        <v>3</v>
      </c>
      <c r="G16" s="15">
        <v>2.4900000000000002</v>
      </c>
      <c r="H16" s="15">
        <f t="shared" si="5"/>
        <v>7.4700000000000006</v>
      </c>
      <c r="I16" t="s">
        <v>14</v>
      </c>
    </row>
    <row r="17" spans="1:9">
      <c r="A17" t="s">
        <v>24</v>
      </c>
      <c r="B17" t="s">
        <v>2099</v>
      </c>
      <c r="C17" s="11">
        <v>7894900011609</v>
      </c>
      <c r="D17" t="s">
        <v>1943</v>
      </c>
      <c r="E17" t="s">
        <v>2100</v>
      </c>
      <c r="F17">
        <v>6</v>
      </c>
      <c r="G17" s="15">
        <v>3.59</v>
      </c>
      <c r="H17" s="15">
        <f t="shared" si="5"/>
        <v>21.54</v>
      </c>
      <c r="I17" t="s">
        <v>14</v>
      </c>
    </row>
    <row r="18" spans="1:9">
      <c r="A18" t="s">
        <v>24</v>
      </c>
      <c r="B18" t="s">
        <v>2101</v>
      </c>
      <c r="C18" s="11">
        <v>7894321711553</v>
      </c>
      <c r="D18" t="s">
        <v>2102</v>
      </c>
      <c r="E18" t="s">
        <v>444</v>
      </c>
      <c r="F18">
        <v>2</v>
      </c>
      <c r="G18" s="15">
        <v>23.5</v>
      </c>
      <c r="H18" s="15">
        <f t="shared" si="5"/>
        <v>47</v>
      </c>
      <c r="I18" t="s">
        <v>14</v>
      </c>
    </row>
    <row r="19" spans="1:9">
      <c r="A19" t="s">
        <v>24</v>
      </c>
      <c r="B19" t="s">
        <v>1997</v>
      </c>
      <c r="C19" s="11">
        <v>7891000142202</v>
      </c>
      <c r="D19" t="s">
        <v>1998</v>
      </c>
      <c r="E19" t="s">
        <v>402</v>
      </c>
      <c r="F19">
        <v>6</v>
      </c>
      <c r="G19" s="15">
        <v>10.9</v>
      </c>
      <c r="H19" s="15">
        <f t="shared" si="5"/>
        <v>65.400000000000006</v>
      </c>
      <c r="I19" t="s">
        <v>14</v>
      </c>
    </row>
    <row r="20" spans="1:9">
      <c r="A20" t="s">
        <v>24</v>
      </c>
      <c r="B20" t="s">
        <v>2103</v>
      </c>
      <c r="C20" s="11">
        <v>7898279798246</v>
      </c>
      <c r="D20" t="s">
        <v>2080</v>
      </c>
      <c r="E20" t="s">
        <v>2104</v>
      </c>
      <c r="F20">
        <v>1</v>
      </c>
      <c r="G20" s="15">
        <v>6.49</v>
      </c>
      <c r="H20" s="15">
        <f t="shared" ref="H20:H24" si="6">G20*F20</f>
        <v>6.49</v>
      </c>
      <c r="I20" t="s">
        <v>14</v>
      </c>
    </row>
    <row r="21" spans="1:9">
      <c r="A21" t="s">
        <v>24</v>
      </c>
      <c r="B21" t="s">
        <v>2105</v>
      </c>
      <c r="C21" s="11">
        <v>7891737977689</v>
      </c>
      <c r="D21" t="s">
        <v>128</v>
      </c>
      <c r="E21" t="s">
        <v>610</v>
      </c>
      <c r="F21">
        <v>2</v>
      </c>
      <c r="G21" s="15">
        <v>5.48</v>
      </c>
      <c r="H21" s="15">
        <f t="shared" si="6"/>
        <v>10.96</v>
      </c>
      <c r="I21" t="s">
        <v>14</v>
      </c>
    </row>
    <row r="22" spans="1:9">
      <c r="A22" t="s">
        <v>24</v>
      </c>
      <c r="B22" t="s">
        <v>2106</v>
      </c>
      <c r="C22" s="11">
        <v>7891203010506</v>
      </c>
      <c r="D22" t="s">
        <v>2051</v>
      </c>
      <c r="E22" t="s">
        <v>433</v>
      </c>
      <c r="F22">
        <v>1</v>
      </c>
      <c r="G22" s="15">
        <v>9.89</v>
      </c>
      <c r="H22" s="15">
        <f t="shared" si="6"/>
        <v>9.89</v>
      </c>
      <c r="I22" t="s">
        <v>14</v>
      </c>
    </row>
    <row r="23" spans="1:9">
      <c r="A23" t="s">
        <v>24</v>
      </c>
      <c r="B23" t="s">
        <v>2107</v>
      </c>
      <c r="C23" s="11">
        <v>7891000912805</v>
      </c>
      <c r="D23" t="s">
        <v>2108</v>
      </c>
      <c r="E23" t="s">
        <v>480</v>
      </c>
      <c r="F23">
        <v>2</v>
      </c>
      <c r="G23" s="15">
        <v>6.09</v>
      </c>
      <c r="H23" s="15">
        <f t="shared" si="6"/>
        <v>12.18</v>
      </c>
      <c r="I23" t="s">
        <v>14</v>
      </c>
    </row>
    <row r="24" spans="1:9">
      <c r="A24" t="s">
        <v>24</v>
      </c>
      <c r="B24" t="s">
        <v>2105</v>
      </c>
      <c r="C24" s="11">
        <v>7891203020260</v>
      </c>
      <c r="D24" t="s">
        <v>2051</v>
      </c>
      <c r="E24" t="s">
        <v>1128</v>
      </c>
      <c r="F24">
        <v>2</v>
      </c>
      <c r="G24" s="15">
        <v>6.98</v>
      </c>
      <c r="H24" s="15">
        <f t="shared" si="6"/>
        <v>13.96</v>
      </c>
      <c r="I24" t="s">
        <v>14</v>
      </c>
    </row>
    <row r="25" spans="1:9">
      <c r="A25" t="s">
        <v>24</v>
      </c>
      <c r="B25" t="s">
        <v>2109</v>
      </c>
      <c r="C25" s="11">
        <v>43977</v>
      </c>
      <c r="D25" t="s">
        <v>12</v>
      </c>
      <c r="E25" t="s">
        <v>2110</v>
      </c>
      <c r="F25">
        <v>1.54</v>
      </c>
      <c r="G25" s="15">
        <v>6.99</v>
      </c>
      <c r="H25" s="15">
        <f t="shared" ref="H25" si="7">G25*F25</f>
        <v>10.7646</v>
      </c>
      <c r="I25" t="s">
        <v>14</v>
      </c>
    </row>
    <row r="26" spans="1:9">
      <c r="H26" s="17">
        <f>SUM(H15:H25)</f>
        <v>216.21460000000002</v>
      </c>
      <c r="I26" s="28"/>
    </row>
    <row r="27" spans="1:9">
      <c r="I27" s="28"/>
    </row>
    <row r="28" spans="1:9">
      <c r="H28" s="17">
        <f xml:space="preserve"> H13 + H6 + H26</f>
        <v>385.68459999999999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40"/>
  <sheetViews>
    <sheetView topLeftCell="B1" workbookViewId="0">
      <pane ySplit="1" topLeftCell="A6" activePane="bottomLeft" state="frozen"/>
      <selection pane="bottomLeft" activeCell="A26" sqref="A26:XFD26"/>
    </sheetView>
  </sheetViews>
  <sheetFormatPr defaultRowHeight="15"/>
  <cols>
    <col min="1" max="1" width="16" bestFit="1" customWidth="1"/>
    <col min="2" max="2" width="27.28515625" bestFit="1" customWidth="1"/>
    <col min="3" max="3" width="30.85546875" bestFit="1" customWidth="1"/>
    <col min="4" max="4" width="17.28515625" bestFit="1" customWidth="1"/>
    <col min="5" max="5" width="15.7109375" bestFit="1" customWidth="1"/>
    <col min="6" max="6" width="6.140625" bestFit="1" customWidth="1"/>
    <col min="7" max="8" width="10.4257812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2111</v>
      </c>
      <c r="B2" t="s">
        <v>1909</v>
      </c>
      <c r="C2" s="11" t="s">
        <v>12</v>
      </c>
      <c r="D2" t="s">
        <v>2112</v>
      </c>
      <c r="E2" t="s">
        <v>2113</v>
      </c>
      <c r="F2">
        <v>14.872</v>
      </c>
      <c r="G2" s="15">
        <v>2.7589999999999999</v>
      </c>
      <c r="H2" s="15">
        <f t="shared" ref="H2" si="0">G2*F2</f>
        <v>41.031847999999997</v>
      </c>
      <c r="I2" t="s">
        <v>14</v>
      </c>
    </row>
    <row r="3" spans="1:10">
      <c r="H3" s="16">
        <f>SUM(H2:H2)</f>
        <v>41.031847999999997</v>
      </c>
      <c r="I3" s="28"/>
    </row>
    <row r="5" spans="1:10">
      <c r="A5" t="s">
        <v>2114</v>
      </c>
      <c r="B5" t="s">
        <v>2115</v>
      </c>
      <c r="C5" s="11" t="s">
        <v>2116</v>
      </c>
      <c r="D5" t="s">
        <v>2114</v>
      </c>
      <c r="E5" t="s">
        <v>354</v>
      </c>
      <c r="F5">
        <v>1</v>
      </c>
      <c r="G5" s="15">
        <v>3.2</v>
      </c>
      <c r="H5" s="15">
        <f t="shared" ref="H5" si="1">G5*F5</f>
        <v>3.2</v>
      </c>
      <c r="I5" t="s">
        <v>14</v>
      </c>
    </row>
    <row r="6" spans="1:10">
      <c r="H6" s="16">
        <f>SUM(H5)</f>
        <v>3.2</v>
      </c>
      <c r="I6" s="28"/>
    </row>
    <row r="7" spans="1:10">
      <c r="H7" s="16"/>
      <c r="I7" s="28"/>
    </row>
    <row r="8" spans="1:10">
      <c r="A8" t="s">
        <v>2114</v>
      </c>
      <c r="B8" t="s">
        <v>2117</v>
      </c>
      <c r="C8" s="11" t="s">
        <v>2118</v>
      </c>
      <c r="D8" t="s">
        <v>2114</v>
      </c>
      <c r="E8" t="s">
        <v>354</v>
      </c>
      <c r="F8">
        <v>1</v>
      </c>
      <c r="G8" s="15">
        <v>3.2</v>
      </c>
      <c r="H8" s="15">
        <f t="shared" ref="H8" si="2">G8*F8</f>
        <v>3.2</v>
      </c>
      <c r="I8" t="s">
        <v>14</v>
      </c>
    </row>
    <row r="9" spans="1:10">
      <c r="H9" s="16">
        <f>SUM(H8)</f>
        <v>3.2</v>
      </c>
      <c r="I9" s="28"/>
    </row>
    <row r="10" spans="1:10">
      <c r="H10" s="16"/>
      <c r="I10" s="28"/>
    </row>
    <row r="11" spans="1:10">
      <c r="A11" t="s">
        <v>2114</v>
      </c>
      <c r="B11" t="s">
        <v>2119</v>
      </c>
      <c r="C11" s="18" t="s">
        <v>2120</v>
      </c>
      <c r="D11" t="s">
        <v>2114</v>
      </c>
      <c r="E11" t="s">
        <v>354</v>
      </c>
      <c r="F11">
        <v>1</v>
      </c>
      <c r="G11" s="15">
        <v>3.2</v>
      </c>
      <c r="H11" s="15">
        <f t="shared" ref="H11" si="3">G11*F11</f>
        <v>3.2</v>
      </c>
      <c r="I11" t="s">
        <v>14</v>
      </c>
    </row>
    <row r="12" spans="1:10">
      <c r="H12" s="16">
        <f>SUM(H11)</f>
        <v>3.2</v>
      </c>
      <c r="I12" s="28"/>
    </row>
    <row r="13" spans="1:10">
      <c r="H13" s="16"/>
      <c r="I13" s="28"/>
    </row>
    <row r="14" spans="1:10">
      <c r="A14" t="s">
        <v>2114</v>
      </c>
      <c r="B14" t="s">
        <v>2121</v>
      </c>
      <c r="C14" s="18" t="s">
        <v>2122</v>
      </c>
      <c r="D14" t="s">
        <v>2114</v>
      </c>
      <c r="E14" t="s">
        <v>354</v>
      </c>
      <c r="F14">
        <v>1</v>
      </c>
      <c r="G14" s="15">
        <v>3.2</v>
      </c>
      <c r="H14" s="15">
        <f t="shared" ref="H14" si="4">G14*F14</f>
        <v>3.2</v>
      </c>
      <c r="I14" t="s">
        <v>14</v>
      </c>
    </row>
    <row r="15" spans="1:10">
      <c r="H15" s="16">
        <f>SUM(H14)</f>
        <v>3.2</v>
      </c>
      <c r="I15" s="28"/>
    </row>
    <row r="16" spans="1:10">
      <c r="H16" s="16"/>
      <c r="I16" s="28"/>
    </row>
    <row r="17" spans="1:9">
      <c r="A17" t="s">
        <v>2114</v>
      </c>
      <c r="B17" t="s">
        <v>2123</v>
      </c>
      <c r="C17" s="18" t="s">
        <v>2124</v>
      </c>
      <c r="D17" t="s">
        <v>2114</v>
      </c>
      <c r="E17" t="s">
        <v>354</v>
      </c>
      <c r="F17">
        <v>1</v>
      </c>
      <c r="G17" s="15">
        <v>3.2</v>
      </c>
      <c r="H17" s="15">
        <f t="shared" ref="H17" si="5">G17*F17</f>
        <v>3.2</v>
      </c>
      <c r="I17" t="s">
        <v>14</v>
      </c>
    </row>
    <row r="18" spans="1:9">
      <c r="H18" s="16">
        <f>SUM(H17)</f>
        <v>3.2</v>
      </c>
      <c r="I18" s="28"/>
    </row>
    <row r="19" spans="1:9">
      <c r="H19" s="16"/>
      <c r="I19" s="28"/>
    </row>
    <row r="20" spans="1:9">
      <c r="A20" t="s">
        <v>2114</v>
      </c>
      <c r="B20" t="s">
        <v>2125</v>
      </c>
      <c r="C20" s="19" t="s">
        <v>2126</v>
      </c>
      <c r="D20" t="s">
        <v>2114</v>
      </c>
      <c r="E20" t="s">
        <v>354</v>
      </c>
      <c r="F20">
        <v>1</v>
      </c>
      <c r="G20" s="15">
        <v>3.2</v>
      </c>
      <c r="H20" s="15">
        <f t="shared" ref="H20" si="6">G20*F20</f>
        <v>3.2</v>
      </c>
      <c r="I20" t="s">
        <v>14</v>
      </c>
    </row>
    <row r="21" spans="1:9">
      <c r="H21" s="16">
        <f>SUM(H20)</f>
        <v>3.2</v>
      </c>
      <c r="I21" s="28"/>
    </row>
    <row r="22" spans="1:9">
      <c r="H22" s="16"/>
      <c r="I22" s="28"/>
    </row>
    <row r="23" spans="1:9">
      <c r="A23" t="s">
        <v>2127</v>
      </c>
      <c r="B23" t="s">
        <v>2128</v>
      </c>
      <c r="C23" s="19" t="s">
        <v>2129</v>
      </c>
      <c r="D23" t="s">
        <v>2127</v>
      </c>
      <c r="E23" t="s">
        <v>354</v>
      </c>
      <c r="F23">
        <v>1</v>
      </c>
      <c r="G23" s="15">
        <v>2</v>
      </c>
      <c r="H23" s="15">
        <f t="shared" ref="H23" si="7">G23*F23</f>
        <v>2</v>
      </c>
      <c r="I23" t="s">
        <v>14</v>
      </c>
    </row>
    <row r="24" spans="1:9">
      <c r="H24" s="16">
        <f>SUM(H23)</f>
        <v>2</v>
      </c>
      <c r="I24" s="28"/>
    </row>
    <row r="25" spans="1:9">
      <c r="H25" s="16"/>
      <c r="I25" s="28"/>
    </row>
    <row r="26" spans="1:9">
      <c r="A26" t="s">
        <v>24</v>
      </c>
      <c r="B26" t="s">
        <v>2130</v>
      </c>
      <c r="C26" s="11">
        <v>7890541013538</v>
      </c>
      <c r="D26" t="s">
        <v>2131</v>
      </c>
      <c r="E26" t="s">
        <v>2132</v>
      </c>
      <c r="F26">
        <v>1</v>
      </c>
      <c r="G26" s="15">
        <v>29.9</v>
      </c>
      <c r="H26" s="15">
        <f t="shared" ref="H26:H30" si="8">G26*F26</f>
        <v>29.9</v>
      </c>
      <c r="I26" t="s">
        <v>14</v>
      </c>
    </row>
    <row r="27" spans="1:9">
      <c r="A27" t="s">
        <v>24</v>
      </c>
      <c r="B27" t="s">
        <v>2133</v>
      </c>
      <c r="C27" s="11">
        <v>7896005804254</v>
      </c>
      <c r="D27" t="s">
        <v>2134</v>
      </c>
      <c r="E27">
        <v>103</v>
      </c>
      <c r="F27">
        <v>3</v>
      </c>
      <c r="G27" s="15">
        <v>9.99</v>
      </c>
      <c r="H27" s="15">
        <f t="shared" si="8"/>
        <v>29.97</v>
      </c>
      <c r="I27" t="s">
        <v>14</v>
      </c>
    </row>
    <row r="28" spans="1:9">
      <c r="A28" t="s">
        <v>24</v>
      </c>
      <c r="B28" t="s">
        <v>2135</v>
      </c>
      <c r="C28" s="11">
        <v>7891434856263</v>
      </c>
      <c r="D28" t="s">
        <v>2136</v>
      </c>
      <c r="E28" t="s">
        <v>2137</v>
      </c>
      <c r="F28">
        <v>1</v>
      </c>
      <c r="G28" s="15">
        <v>29.9</v>
      </c>
      <c r="H28" s="15">
        <f t="shared" si="8"/>
        <v>29.9</v>
      </c>
      <c r="I28" t="s">
        <v>14</v>
      </c>
    </row>
    <row r="29" spans="1:9">
      <c r="A29" t="s">
        <v>24</v>
      </c>
      <c r="B29" t="s">
        <v>2076</v>
      </c>
      <c r="C29" s="11">
        <v>7896586816325</v>
      </c>
      <c r="D29" t="s">
        <v>2077</v>
      </c>
      <c r="E29" t="s">
        <v>2078</v>
      </c>
      <c r="F29">
        <v>3</v>
      </c>
      <c r="G29" s="15">
        <v>1.99</v>
      </c>
      <c r="H29" s="15">
        <f t="shared" si="8"/>
        <v>5.97</v>
      </c>
      <c r="I29" t="s">
        <v>14</v>
      </c>
    </row>
    <row r="30" spans="1:9">
      <c r="A30" t="s">
        <v>24</v>
      </c>
      <c r="B30" t="s">
        <v>2138</v>
      </c>
      <c r="C30" s="11">
        <v>7898607063459</v>
      </c>
      <c r="D30" t="s">
        <v>2136</v>
      </c>
      <c r="E30" t="s">
        <v>2139</v>
      </c>
      <c r="F30">
        <v>1</v>
      </c>
      <c r="G30" s="15">
        <v>29.9</v>
      </c>
      <c r="H30" s="15">
        <f t="shared" si="8"/>
        <v>29.9</v>
      </c>
      <c r="I30" t="s">
        <v>14</v>
      </c>
    </row>
    <row r="31" spans="1:9">
      <c r="H31" s="17">
        <f>SUM(H26:H30)</f>
        <v>125.63999999999999</v>
      </c>
      <c r="I31" s="28"/>
    </row>
    <row r="32" spans="1:9">
      <c r="I32" s="28"/>
    </row>
    <row r="33" spans="1:9">
      <c r="A33" t="s">
        <v>2140</v>
      </c>
      <c r="B33" t="s">
        <v>1909</v>
      </c>
      <c r="C33" s="11" t="s">
        <v>12</v>
      </c>
      <c r="D33" t="s">
        <v>12</v>
      </c>
      <c r="E33" t="s">
        <v>2141</v>
      </c>
      <c r="F33">
        <v>4.9989999999999997</v>
      </c>
      <c r="G33" s="15">
        <v>2.5489999999999999</v>
      </c>
      <c r="H33" s="15">
        <f t="shared" ref="H33" si="9">G33*F33</f>
        <v>12.742450999999999</v>
      </c>
      <c r="I33" t="s">
        <v>14</v>
      </c>
    </row>
    <row r="34" spans="1:9">
      <c r="H34" s="16">
        <f>SUM(H33:H33)</f>
        <v>12.742450999999999</v>
      </c>
      <c r="I34" s="28"/>
    </row>
    <row r="36" spans="1:9">
      <c r="A36" t="s">
        <v>2072</v>
      </c>
      <c r="B36" t="s">
        <v>1380</v>
      </c>
      <c r="C36" s="11">
        <v>7898445000036</v>
      </c>
      <c r="D36" t="s">
        <v>2072</v>
      </c>
      <c r="E36" t="s">
        <v>480</v>
      </c>
      <c r="F36">
        <v>1</v>
      </c>
      <c r="G36" s="15">
        <v>5.0999999999999996</v>
      </c>
      <c r="H36" s="15">
        <f t="shared" ref="H36:H37" si="10">G36*F36</f>
        <v>5.0999999999999996</v>
      </c>
      <c r="I36" t="s">
        <v>14</v>
      </c>
    </row>
    <row r="37" spans="1:9">
      <c r="A37" t="s">
        <v>2072</v>
      </c>
      <c r="B37" t="s">
        <v>2142</v>
      </c>
      <c r="C37" s="11">
        <v>7891095300488</v>
      </c>
      <c r="D37" t="s">
        <v>2143</v>
      </c>
      <c r="E37" t="s">
        <v>433</v>
      </c>
      <c r="F37">
        <v>5</v>
      </c>
      <c r="G37" s="15">
        <v>3.19</v>
      </c>
      <c r="H37" s="15">
        <f t="shared" si="10"/>
        <v>15.95</v>
      </c>
      <c r="I37" t="s">
        <v>14</v>
      </c>
    </row>
    <row r="38" spans="1:9">
      <c r="H38" s="17">
        <f>SUM(H36:H37)</f>
        <v>21.049999999999997</v>
      </c>
      <c r="I38" s="28"/>
    </row>
    <row r="39" spans="1:9">
      <c r="I39" s="28"/>
    </row>
    <row r="40" spans="1:9">
      <c r="H40" s="17">
        <f xml:space="preserve"> H3 + H9 + H6 + H12 + H15 + H18 + H21 + H24 + H31 + H34 + H38</f>
        <v>221.66429899999997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5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23.57031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9.285156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2144</v>
      </c>
      <c r="B2" t="s">
        <v>2145</v>
      </c>
      <c r="C2" s="11" t="s">
        <v>2146</v>
      </c>
      <c r="D2" t="s">
        <v>2144</v>
      </c>
      <c r="E2" t="s">
        <v>12</v>
      </c>
      <c r="F2">
        <v>1</v>
      </c>
      <c r="G2" s="6">
        <v>38</v>
      </c>
      <c r="H2" s="6">
        <f t="shared" ref="H2:H3" si="0">G2*F2</f>
        <v>38</v>
      </c>
      <c r="I2" t="s">
        <v>14</v>
      </c>
    </row>
    <row r="3" spans="1:10">
      <c r="A3" t="s">
        <v>2144</v>
      </c>
      <c r="B3" t="s">
        <v>1886</v>
      </c>
      <c r="C3" s="11" t="s">
        <v>2146</v>
      </c>
      <c r="D3" t="s">
        <v>2144</v>
      </c>
      <c r="E3" t="s">
        <v>12</v>
      </c>
      <c r="F3">
        <v>1</v>
      </c>
      <c r="G3" s="6">
        <v>4</v>
      </c>
      <c r="H3" s="6">
        <f t="shared" si="0"/>
        <v>4</v>
      </c>
      <c r="I3" t="s">
        <v>14</v>
      </c>
    </row>
    <row r="4" spans="1:10">
      <c r="H4" s="10">
        <f>SUM(H2:H3)</f>
        <v>42</v>
      </c>
      <c r="I4" s="28"/>
    </row>
    <row r="5" spans="1:10">
      <c r="H5" s="10"/>
      <c r="I5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28.85546875" bestFit="1" customWidth="1"/>
    <col min="3" max="3" width="14.28515625" bestFit="1" customWidth="1"/>
    <col min="4" max="4" width="23.42578125" bestFit="1" customWidth="1"/>
    <col min="5" max="5" width="8.7109375" bestFit="1" customWidth="1"/>
    <col min="6" max="6" width="4.85546875" customWidth="1"/>
    <col min="7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2147</v>
      </c>
      <c r="B2" t="s">
        <v>2148</v>
      </c>
      <c r="C2" s="11" t="s">
        <v>12</v>
      </c>
      <c r="D2" t="s">
        <v>2147</v>
      </c>
      <c r="E2" t="s">
        <v>12</v>
      </c>
      <c r="F2">
        <v>1</v>
      </c>
      <c r="G2" s="15">
        <v>150</v>
      </c>
      <c r="H2" s="15">
        <f t="shared" ref="H2" si="0">G2*F2</f>
        <v>150</v>
      </c>
      <c r="I2" t="s">
        <v>14</v>
      </c>
    </row>
    <row r="3" spans="1:10">
      <c r="H3" s="17">
        <f>SUM(H2:H2)</f>
        <v>150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32"/>
  <sheetViews>
    <sheetView workbookViewId="0">
      <pane ySplit="1" topLeftCell="A16" activePane="bottomLeft" state="frozen"/>
      <selection pane="bottomLeft" activeCell="H32" sqref="H32"/>
    </sheetView>
  </sheetViews>
  <sheetFormatPr defaultRowHeight="15"/>
  <cols>
    <col min="1" max="1" width="20.140625" bestFit="1" customWidth="1"/>
    <col min="2" max="2" width="28.85546875" bestFit="1" customWidth="1"/>
    <col min="3" max="3" width="15.28515625" bestFit="1" customWidth="1"/>
    <col min="4" max="4" width="18.85546875" bestFit="1" customWidth="1"/>
    <col min="5" max="5" width="8.7109375" bestFit="1" customWidth="1"/>
    <col min="6" max="6" width="5.140625" bestFit="1" customWidth="1"/>
    <col min="7" max="7" width="8.85546875" style="15" bestFit="1" customWidth="1"/>
    <col min="8" max="8" width="10.4257812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2149</v>
      </c>
      <c r="B2" t="s">
        <v>2150</v>
      </c>
      <c r="C2" s="11">
        <v>7898087053148</v>
      </c>
      <c r="D2" t="s">
        <v>2151</v>
      </c>
      <c r="E2" t="s">
        <v>12</v>
      </c>
      <c r="F2">
        <v>1</v>
      </c>
      <c r="G2" s="15">
        <v>16.489999999999998</v>
      </c>
      <c r="H2" s="15">
        <f t="shared" ref="H2:H4" si="0">G2*F2</f>
        <v>16.489999999999998</v>
      </c>
      <c r="I2" t="s">
        <v>14</v>
      </c>
    </row>
    <row r="3" spans="1:10">
      <c r="A3" t="s">
        <v>2149</v>
      </c>
      <c r="B3" t="s">
        <v>2152</v>
      </c>
      <c r="C3" s="11">
        <v>7898087055906</v>
      </c>
      <c r="D3" t="s">
        <v>2151</v>
      </c>
      <c r="E3" t="s">
        <v>12</v>
      </c>
      <c r="F3">
        <v>1</v>
      </c>
      <c r="G3" s="15">
        <v>3.79</v>
      </c>
      <c r="H3" s="15">
        <f t="shared" si="0"/>
        <v>3.79</v>
      </c>
      <c r="I3" t="s">
        <v>14</v>
      </c>
    </row>
    <row r="4" spans="1:10">
      <c r="A4" t="s">
        <v>2149</v>
      </c>
      <c r="B4" t="s">
        <v>2153</v>
      </c>
      <c r="C4" s="11">
        <v>7898640910529</v>
      </c>
      <c r="D4" t="s">
        <v>2154</v>
      </c>
      <c r="E4" t="s">
        <v>290</v>
      </c>
      <c r="F4">
        <v>2</v>
      </c>
      <c r="G4" s="15">
        <v>12.95</v>
      </c>
      <c r="H4" s="15">
        <f t="shared" si="0"/>
        <v>25.9</v>
      </c>
      <c r="I4" t="s">
        <v>14</v>
      </c>
    </row>
    <row r="5" spans="1:10">
      <c r="H5" s="17">
        <f>SUM(H2:H4)</f>
        <v>46.179999999999993</v>
      </c>
      <c r="I5" s="28"/>
    </row>
    <row r="6" spans="1:10">
      <c r="I6" s="28"/>
    </row>
    <row r="7" spans="1:10">
      <c r="A7" t="s">
        <v>2155</v>
      </c>
      <c r="B7" t="s">
        <v>2156</v>
      </c>
      <c r="C7" s="11" t="s">
        <v>12</v>
      </c>
      <c r="D7" t="s">
        <v>12</v>
      </c>
      <c r="E7" t="s">
        <v>12</v>
      </c>
      <c r="F7">
        <v>2</v>
      </c>
      <c r="G7" s="15">
        <v>26.9</v>
      </c>
      <c r="H7" s="15">
        <f t="shared" ref="H7" si="1">G7*F7</f>
        <v>53.8</v>
      </c>
      <c r="I7" t="s">
        <v>14</v>
      </c>
    </row>
    <row r="8" spans="1:10">
      <c r="H8" s="17">
        <f>SUM(H7:H7)</f>
        <v>53.8</v>
      </c>
      <c r="I8" s="28"/>
    </row>
    <row r="9" spans="1:10">
      <c r="I9" s="28"/>
    </row>
    <row r="10" spans="1:10">
      <c r="A10" t="s">
        <v>2157</v>
      </c>
      <c r="B10" t="s">
        <v>2158</v>
      </c>
      <c r="C10" s="11">
        <v>7897779714107</v>
      </c>
      <c r="D10" t="s">
        <v>2159</v>
      </c>
      <c r="E10" t="s">
        <v>2160</v>
      </c>
      <c r="F10">
        <v>30</v>
      </c>
      <c r="G10" s="15">
        <v>1.89</v>
      </c>
      <c r="H10" s="15">
        <f t="shared" ref="H10" si="2">G10*F10</f>
        <v>56.699999999999996</v>
      </c>
      <c r="I10" t="s">
        <v>14</v>
      </c>
    </row>
    <row r="11" spans="1:10">
      <c r="H11" s="17">
        <f>SUM(H10:H10)</f>
        <v>56.699999999999996</v>
      </c>
      <c r="I11" s="28"/>
    </row>
    <row r="12" spans="1:10">
      <c r="I12" s="28"/>
    </row>
    <row r="13" spans="1:10">
      <c r="A13" t="s">
        <v>2161</v>
      </c>
      <c r="B13" t="s">
        <v>2162</v>
      </c>
      <c r="C13" s="11">
        <v>7897011502363</v>
      </c>
      <c r="D13" t="s">
        <v>2163</v>
      </c>
      <c r="E13" t="s">
        <v>868</v>
      </c>
      <c r="F13">
        <v>1</v>
      </c>
      <c r="G13" s="15">
        <v>6.9</v>
      </c>
      <c r="H13" s="15">
        <f t="shared" ref="H13:H16" si="3">G13*F13</f>
        <v>6.9</v>
      </c>
      <c r="I13" t="s">
        <v>14</v>
      </c>
    </row>
    <row r="14" spans="1:10">
      <c r="A14" t="s">
        <v>2161</v>
      </c>
      <c r="B14" t="s">
        <v>2164</v>
      </c>
      <c r="C14" s="11">
        <v>7896411800178</v>
      </c>
      <c r="D14" t="s">
        <v>2165</v>
      </c>
      <c r="E14" t="s">
        <v>404</v>
      </c>
      <c r="F14">
        <v>1</v>
      </c>
      <c r="G14" s="15">
        <v>5.9</v>
      </c>
      <c r="H14" s="15">
        <f t="shared" si="3"/>
        <v>5.9</v>
      </c>
      <c r="I14" t="s">
        <v>14</v>
      </c>
    </row>
    <row r="15" spans="1:10">
      <c r="A15" t="s">
        <v>2161</v>
      </c>
      <c r="B15" t="s">
        <v>2166</v>
      </c>
      <c r="C15" s="11">
        <v>7896226312118</v>
      </c>
      <c r="D15" t="s">
        <v>2167</v>
      </c>
      <c r="E15" t="s">
        <v>433</v>
      </c>
      <c r="F15">
        <v>2</v>
      </c>
      <c r="G15" s="15">
        <v>13.95</v>
      </c>
      <c r="H15" s="15">
        <f t="shared" ref="H15" si="4">G15*F15</f>
        <v>27.9</v>
      </c>
      <c r="I15" t="s">
        <v>14</v>
      </c>
    </row>
    <row r="16" spans="1:10">
      <c r="A16" t="s">
        <v>2161</v>
      </c>
      <c r="B16" t="s">
        <v>2168</v>
      </c>
      <c r="C16" s="11">
        <v>7896226311609</v>
      </c>
      <c r="D16" t="s">
        <v>12</v>
      </c>
      <c r="E16" t="s">
        <v>433</v>
      </c>
      <c r="F16">
        <v>1</v>
      </c>
      <c r="G16" s="15">
        <v>13.95</v>
      </c>
      <c r="H16" s="15">
        <f t="shared" si="3"/>
        <v>13.95</v>
      </c>
      <c r="I16" t="s">
        <v>14</v>
      </c>
    </row>
    <row r="17" spans="1:9">
      <c r="H17" s="17">
        <f>SUM(H13:H16)</f>
        <v>54.650000000000006</v>
      </c>
      <c r="I17" s="28"/>
    </row>
    <row r="18" spans="1:9">
      <c r="I18" s="28"/>
    </row>
    <row r="19" spans="1:9">
      <c r="A19" t="s">
        <v>2169</v>
      </c>
      <c r="B19" t="s">
        <v>2170</v>
      </c>
      <c r="C19" s="11">
        <v>1009007</v>
      </c>
      <c r="D19" t="s">
        <v>12</v>
      </c>
      <c r="E19" t="s">
        <v>2171</v>
      </c>
      <c r="F19">
        <v>1</v>
      </c>
      <c r="G19" s="15">
        <v>8.75</v>
      </c>
      <c r="H19" s="15">
        <f t="shared" ref="H19:H21" si="5">G19*F19</f>
        <v>8.75</v>
      </c>
      <c r="I19" t="s">
        <v>14</v>
      </c>
    </row>
    <row r="20" spans="1:9">
      <c r="A20" t="s">
        <v>2169</v>
      </c>
      <c r="B20" t="s">
        <v>2172</v>
      </c>
      <c r="C20" s="11">
        <v>5004031</v>
      </c>
      <c r="D20" t="s">
        <v>12</v>
      </c>
      <c r="E20" t="s">
        <v>2173</v>
      </c>
      <c r="F20">
        <v>1</v>
      </c>
      <c r="G20" s="15">
        <v>13</v>
      </c>
      <c r="H20" s="15">
        <f t="shared" si="5"/>
        <v>13</v>
      </c>
      <c r="I20" t="s">
        <v>14</v>
      </c>
    </row>
    <row r="21" spans="1:9">
      <c r="A21" t="s">
        <v>2169</v>
      </c>
      <c r="B21" t="s">
        <v>2174</v>
      </c>
      <c r="C21" s="11">
        <v>12004015</v>
      </c>
      <c r="D21" t="s">
        <v>12</v>
      </c>
      <c r="E21" t="s">
        <v>321</v>
      </c>
      <c r="F21">
        <v>1</v>
      </c>
      <c r="G21" s="15">
        <v>16.3</v>
      </c>
      <c r="H21" s="15">
        <f t="shared" si="5"/>
        <v>16.3</v>
      </c>
      <c r="I21" t="s">
        <v>14</v>
      </c>
    </row>
    <row r="22" spans="1:9">
      <c r="H22" s="17">
        <f>SUM(H19:H21)</f>
        <v>38.049999999999997</v>
      </c>
      <c r="I22" s="28"/>
    </row>
    <row r="23" spans="1:9">
      <c r="I23" s="28"/>
    </row>
    <row r="24" spans="1:9">
      <c r="A24" t="s">
        <v>2175</v>
      </c>
      <c r="B24" t="s">
        <v>2176</v>
      </c>
      <c r="C24" s="11">
        <v>10000008824362</v>
      </c>
      <c r="D24" t="s">
        <v>2175</v>
      </c>
      <c r="E24" t="s">
        <v>354</v>
      </c>
      <c r="F24">
        <v>1</v>
      </c>
      <c r="G24" s="15">
        <v>161.05000000000001</v>
      </c>
      <c r="H24" s="15">
        <f t="shared" ref="H24" si="6">G24*F24</f>
        <v>161.05000000000001</v>
      </c>
      <c r="I24" t="s">
        <v>14</v>
      </c>
    </row>
    <row r="25" spans="1:9">
      <c r="A25" t="s">
        <v>2175</v>
      </c>
      <c r="B25" t="s">
        <v>2177</v>
      </c>
      <c r="C25" s="11">
        <v>10000008824361</v>
      </c>
      <c r="D25" t="s">
        <v>2175</v>
      </c>
      <c r="E25" t="s">
        <v>354</v>
      </c>
      <c r="F25">
        <v>1</v>
      </c>
      <c r="G25" s="15">
        <v>161.05000000000001</v>
      </c>
      <c r="H25" s="15">
        <f t="shared" ref="H25" si="7">G25*F25</f>
        <v>161.05000000000001</v>
      </c>
      <c r="I25" t="s">
        <v>14</v>
      </c>
    </row>
    <row r="26" spans="1:9">
      <c r="A26" t="s">
        <v>2175</v>
      </c>
      <c r="B26" t="s">
        <v>2178</v>
      </c>
      <c r="C26" s="11"/>
      <c r="D26" t="s">
        <v>12</v>
      </c>
      <c r="E26" t="s">
        <v>12</v>
      </c>
      <c r="F26" s="5">
        <v>0.16300000000000001</v>
      </c>
      <c r="G26" s="6" t="s">
        <v>12</v>
      </c>
      <c r="H26" s="6">
        <v>52.54</v>
      </c>
      <c r="I26" t="s">
        <v>14</v>
      </c>
    </row>
    <row r="27" spans="1:9">
      <c r="H27" s="17">
        <f>SUM(H24:H26)</f>
        <v>374.64000000000004</v>
      </c>
      <c r="I27" s="28"/>
    </row>
    <row r="28" spans="1:9">
      <c r="I28" s="28"/>
    </row>
    <row r="29" spans="1:9">
      <c r="A29" t="s">
        <v>2179</v>
      </c>
      <c r="B29" t="s">
        <v>2180</v>
      </c>
      <c r="C29" s="11" t="s">
        <v>12</v>
      </c>
      <c r="D29" t="s">
        <v>12</v>
      </c>
      <c r="E29" t="s">
        <v>12</v>
      </c>
      <c r="F29">
        <v>1</v>
      </c>
      <c r="G29" s="15">
        <v>550</v>
      </c>
      <c r="H29" s="15">
        <f t="shared" ref="H29" si="8">G29*F29</f>
        <v>550</v>
      </c>
      <c r="I29" t="s">
        <v>14</v>
      </c>
    </row>
    <row r="30" spans="1:9">
      <c r="H30" s="17">
        <f>SUM(H28:H29)</f>
        <v>550</v>
      </c>
      <c r="I30" s="28"/>
    </row>
    <row r="31" spans="1:9">
      <c r="I31" s="28"/>
    </row>
    <row r="32" spans="1:9">
      <c r="H32" s="17">
        <f xml:space="preserve"> H8 + H5 + H11 + H17 + H22 + H27 + H30</f>
        <v>1174.02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23"/>
  <sheetViews>
    <sheetView workbookViewId="0">
      <pane ySplit="1" topLeftCell="A2" activePane="bottomLeft" state="frozen"/>
      <selection pane="bottomLeft" activeCell="D17" sqref="D17"/>
    </sheetView>
  </sheetViews>
  <sheetFormatPr defaultRowHeight="15"/>
  <cols>
    <col min="1" max="1" width="20.140625" bestFit="1" customWidth="1"/>
    <col min="2" max="2" width="28.85546875" bestFit="1" customWidth="1"/>
    <col min="3" max="3" width="14.28515625" bestFit="1" customWidth="1"/>
    <col min="4" max="4" width="18.85546875" bestFit="1" customWidth="1"/>
    <col min="5" max="5" width="8.7109375" bestFit="1" customWidth="1"/>
    <col min="6" max="6" width="5.140625" bestFit="1" customWidth="1"/>
    <col min="7" max="7" width="7.85546875" style="15" bestFit="1" customWidth="1"/>
    <col min="8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1912</v>
      </c>
      <c r="B2" t="s">
        <v>2181</v>
      </c>
      <c r="C2" s="11">
        <v>7891364682734</v>
      </c>
      <c r="D2" t="s">
        <v>2182</v>
      </c>
      <c r="E2" t="s">
        <v>2183</v>
      </c>
      <c r="F2">
        <v>1</v>
      </c>
      <c r="G2" s="15">
        <v>39.99</v>
      </c>
      <c r="H2" s="15">
        <f t="shared" ref="H2:H4" si="0">G2*F2</f>
        <v>39.99</v>
      </c>
      <c r="I2" t="s">
        <v>14</v>
      </c>
    </row>
    <row r="3" spans="1:10">
      <c r="A3" t="s">
        <v>1912</v>
      </c>
      <c r="B3" t="s">
        <v>2181</v>
      </c>
      <c r="C3" s="11">
        <v>7891364682765</v>
      </c>
      <c r="D3" t="s">
        <v>2182</v>
      </c>
      <c r="E3" t="s">
        <v>2183</v>
      </c>
      <c r="F3">
        <v>1</v>
      </c>
      <c r="G3" s="15">
        <v>39.99</v>
      </c>
      <c r="H3" s="15">
        <f t="shared" si="0"/>
        <v>39.99</v>
      </c>
      <c r="I3" t="s">
        <v>14</v>
      </c>
    </row>
    <row r="4" spans="1:10">
      <c r="A4" t="s">
        <v>1912</v>
      </c>
      <c r="B4" t="s">
        <v>2184</v>
      </c>
      <c r="C4" s="11">
        <v>7891364444158</v>
      </c>
      <c r="D4" t="s">
        <v>2182</v>
      </c>
      <c r="E4" t="s">
        <v>2183</v>
      </c>
      <c r="F4">
        <v>1</v>
      </c>
      <c r="G4" s="15">
        <v>39.99</v>
      </c>
      <c r="H4" s="15">
        <f t="shared" si="0"/>
        <v>39.99</v>
      </c>
      <c r="I4" t="s">
        <v>14</v>
      </c>
    </row>
    <row r="5" spans="1:10">
      <c r="A5" t="s">
        <v>1912</v>
      </c>
      <c r="B5" t="s">
        <v>2185</v>
      </c>
      <c r="C5" s="11">
        <v>7891364307774</v>
      </c>
      <c r="D5" t="s">
        <v>2182</v>
      </c>
      <c r="E5" t="s">
        <v>2183</v>
      </c>
      <c r="F5">
        <v>1</v>
      </c>
      <c r="G5" s="15">
        <v>34.99</v>
      </c>
      <c r="H5" s="15">
        <f t="shared" ref="H5:H7" si="1">G5*F5</f>
        <v>34.99</v>
      </c>
      <c r="I5" t="s">
        <v>14</v>
      </c>
    </row>
    <row r="6" spans="1:10">
      <c r="A6" t="s">
        <v>1912</v>
      </c>
      <c r="B6" t="s">
        <v>2186</v>
      </c>
      <c r="C6" s="11">
        <v>7898607079177</v>
      </c>
      <c r="D6" t="s">
        <v>12</v>
      </c>
      <c r="E6" t="s">
        <v>2183</v>
      </c>
      <c r="F6">
        <v>2</v>
      </c>
      <c r="G6" s="15">
        <v>19.995000000000001</v>
      </c>
      <c r="H6" s="15">
        <f t="shared" si="1"/>
        <v>39.99</v>
      </c>
      <c r="I6" t="s">
        <v>14</v>
      </c>
    </row>
    <row r="7" spans="1:10">
      <c r="A7" t="s">
        <v>1912</v>
      </c>
      <c r="B7" t="s">
        <v>2187</v>
      </c>
      <c r="C7" s="11">
        <v>7891434856263</v>
      </c>
      <c r="D7" t="s">
        <v>12</v>
      </c>
      <c r="E7" t="s">
        <v>12</v>
      </c>
      <c r="F7">
        <v>2</v>
      </c>
      <c r="G7" s="15">
        <v>14.994999999999999</v>
      </c>
      <c r="H7" s="15">
        <f t="shared" si="1"/>
        <v>29.99</v>
      </c>
      <c r="I7" t="s">
        <v>14</v>
      </c>
    </row>
    <row r="8" spans="1:10">
      <c r="A8" t="s">
        <v>1912</v>
      </c>
      <c r="B8" t="s">
        <v>2188</v>
      </c>
      <c r="C8" s="11">
        <v>7898607927355</v>
      </c>
      <c r="D8" t="s">
        <v>12</v>
      </c>
      <c r="E8" t="s">
        <v>1110</v>
      </c>
      <c r="F8">
        <v>3</v>
      </c>
      <c r="G8" s="15">
        <v>9.9960000000000004</v>
      </c>
      <c r="H8" s="15">
        <f t="shared" ref="H8:H10" si="2">G8*F8</f>
        <v>29.988</v>
      </c>
      <c r="I8" t="s">
        <v>14</v>
      </c>
    </row>
    <row r="9" spans="1:10">
      <c r="A9" t="s">
        <v>1912</v>
      </c>
      <c r="B9" t="s">
        <v>2189</v>
      </c>
      <c r="C9" s="11">
        <v>7898607080661</v>
      </c>
      <c r="D9" t="s">
        <v>12</v>
      </c>
      <c r="E9" t="s">
        <v>1110</v>
      </c>
      <c r="F9">
        <v>6</v>
      </c>
      <c r="G9" s="15">
        <v>9.9960000000000004</v>
      </c>
      <c r="H9" s="15">
        <f t="shared" si="2"/>
        <v>59.975999999999999</v>
      </c>
      <c r="I9" t="s">
        <v>14</v>
      </c>
    </row>
    <row r="10" spans="1:10">
      <c r="A10" t="s">
        <v>1912</v>
      </c>
      <c r="B10" t="s">
        <v>2190</v>
      </c>
      <c r="C10" s="11">
        <v>7891118013937</v>
      </c>
      <c r="D10" t="s">
        <v>2191</v>
      </c>
      <c r="E10" t="s">
        <v>2192</v>
      </c>
      <c r="F10">
        <v>1</v>
      </c>
      <c r="G10" s="15">
        <v>3.99</v>
      </c>
      <c r="H10" s="15">
        <f t="shared" si="2"/>
        <v>3.99</v>
      </c>
      <c r="I10" t="s">
        <v>14</v>
      </c>
    </row>
    <row r="11" spans="1:10">
      <c r="H11" s="17">
        <f>SUM(H2:H10)</f>
        <v>318.89400000000001</v>
      </c>
      <c r="I11" s="28"/>
    </row>
    <row r="12" spans="1:10">
      <c r="I12" s="28"/>
    </row>
    <row r="13" spans="1:10">
      <c r="A13" t="s">
        <v>2193</v>
      </c>
      <c r="B13" t="s">
        <v>2194</v>
      </c>
      <c r="C13" s="11">
        <v>91473</v>
      </c>
      <c r="D13" t="s">
        <v>498</v>
      </c>
      <c r="E13" t="s">
        <v>1110</v>
      </c>
      <c r="F13">
        <v>1</v>
      </c>
      <c r="G13" s="15">
        <v>6.9</v>
      </c>
      <c r="H13" s="15">
        <f t="shared" ref="H13" si="3">G13*F13</f>
        <v>6.9</v>
      </c>
      <c r="I13" t="s">
        <v>14</v>
      </c>
    </row>
    <row r="14" spans="1:10">
      <c r="A14" t="s">
        <v>2193</v>
      </c>
      <c r="B14" t="s">
        <v>2195</v>
      </c>
      <c r="C14" s="11">
        <v>601023</v>
      </c>
      <c r="D14" t="s">
        <v>2193</v>
      </c>
      <c r="E14" t="s">
        <v>12</v>
      </c>
      <c r="F14">
        <v>1</v>
      </c>
      <c r="G14" s="15">
        <v>3.2</v>
      </c>
      <c r="H14" s="15">
        <f t="shared" ref="H14:H16" si="4">G14*F14</f>
        <v>3.2</v>
      </c>
      <c r="I14" t="s">
        <v>14</v>
      </c>
    </row>
    <row r="15" spans="1:10">
      <c r="A15" t="s">
        <v>2193</v>
      </c>
      <c r="B15" t="s">
        <v>2196</v>
      </c>
      <c r="C15" s="11">
        <v>606554</v>
      </c>
      <c r="D15" t="s">
        <v>2193</v>
      </c>
      <c r="E15" t="s">
        <v>1108</v>
      </c>
      <c r="F15">
        <v>1</v>
      </c>
      <c r="G15" s="15">
        <v>1.5</v>
      </c>
      <c r="H15" s="15">
        <f t="shared" si="4"/>
        <v>1.5</v>
      </c>
      <c r="I15" t="s">
        <v>14</v>
      </c>
    </row>
    <row r="16" spans="1:10">
      <c r="A16" t="s">
        <v>2193</v>
      </c>
      <c r="B16" t="s">
        <v>2197</v>
      </c>
      <c r="C16" s="11">
        <v>611367</v>
      </c>
      <c r="D16" t="s">
        <v>166</v>
      </c>
      <c r="E16" t="s">
        <v>12</v>
      </c>
      <c r="F16">
        <v>1</v>
      </c>
      <c r="G16" s="15">
        <v>0.8</v>
      </c>
      <c r="H16" s="15">
        <f t="shared" si="4"/>
        <v>0.8</v>
      </c>
      <c r="I16" t="s">
        <v>14</v>
      </c>
    </row>
    <row r="17" spans="1:9">
      <c r="A17" t="s">
        <v>2193</v>
      </c>
      <c r="B17" t="s">
        <v>2198</v>
      </c>
      <c r="C17" s="11">
        <v>96358</v>
      </c>
      <c r="D17" t="s">
        <v>1275</v>
      </c>
      <c r="E17" t="s">
        <v>1108</v>
      </c>
      <c r="F17">
        <v>1</v>
      </c>
      <c r="G17" s="15">
        <v>4.3</v>
      </c>
      <c r="H17" s="15">
        <f t="shared" ref="H17" si="5">G17*F17</f>
        <v>4.3</v>
      </c>
      <c r="I17" t="s">
        <v>14</v>
      </c>
    </row>
    <row r="18" spans="1:9">
      <c r="H18" s="17">
        <f>SUM(H13:H17)</f>
        <v>16.700000000000003</v>
      </c>
      <c r="I18" s="28"/>
    </row>
    <row r="19" spans="1:9">
      <c r="I19" s="28"/>
    </row>
    <row r="20" spans="1:9">
      <c r="A20" t="s">
        <v>2199</v>
      </c>
      <c r="B20" t="s">
        <v>2200</v>
      </c>
      <c r="C20" s="11" t="s">
        <v>12</v>
      </c>
      <c r="D20" t="s">
        <v>2199</v>
      </c>
      <c r="E20" t="s">
        <v>12</v>
      </c>
      <c r="F20">
        <v>1</v>
      </c>
      <c r="G20" s="15">
        <v>20.5</v>
      </c>
      <c r="H20" s="15">
        <f t="shared" ref="H20" si="6">G20*F20</f>
        <v>20.5</v>
      </c>
      <c r="I20" t="s">
        <v>14</v>
      </c>
    </row>
    <row r="21" spans="1:9">
      <c r="H21" s="17">
        <f>SUM(H20:H20)</f>
        <v>20.5</v>
      </c>
      <c r="I21" s="28"/>
    </row>
    <row r="22" spans="1:9">
      <c r="I22" s="28"/>
    </row>
    <row r="23" spans="1:9">
      <c r="H23" s="17">
        <f xml:space="preserve"> H18 + H11 + H21</f>
        <v>356.09399999999999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2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0.140625" bestFit="1" customWidth="1"/>
    <col min="2" max="2" width="28.85546875" bestFit="1" customWidth="1"/>
    <col min="3" max="3" width="14.28515625" bestFit="1" customWidth="1"/>
    <col min="4" max="4" width="18.85546875" bestFit="1" customWidth="1"/>
    <col min="5" max="5" width="8.7109375" bestFit="1" customWidth="1"/>
    <col min="6" max="6" width="5.140625" bestFit="1" customWidth="1"/>
    <col min="7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2201</v>
      </c>
      <c r="B2" t="s">
        <v>2202</v>
      </c>
      <c r="C2" s="11" t="s">
        <v>12</v>
      </c>
      <c r="D2" t="s">
        <v>12</v>
      </c>
      <c r="E2" t="s">
        <v>12</v>
      </c>
      <c r="F2">
        <v>1</v>
      </c>
      <c r="G2" s="15">
        <v>17.5</v>
      </c>
      <c r="H2" s="15">
        <f t="shared" ref="H2" si="0">G2*F2</f>
        <v>17.5</v>
      </c>
      <c r="I2" t="s">
        <v>14</v>
      </c>
    </row>
    <row r="3" spans="1:10">
      <c r="H3" s="17">
        <f>SUM(H2:H2)</f>
        <v>17.5</v>
      </c>
      <c r="I3" s="28"/>
    </row>
    <row r="4" spans="1:10">
      <c r="I4" s="28"/>
    </row>
    <row r="5" spans="1:10">
      <c r="A5" t="s">
        <v>2203</v>
      </c>
      <c r="B5" t="s">
        <v>2084</v>
      </c>
      <c r="C5" s="11">
        <v>7891721008405</v>
      </c>
      <c r="D5" t="s">
        <v>2085</v>
      </c>
      <c r="E5" t="s">
        <v>2086</v>
      </c>
      <c r="F5">
        <v>2</v>
      </c>
      <c r="G5" s="15">
        <v>47.11</v>
      </c>
      <c r="H5" s="15">
        <f t="shared" ref="H5:H6" si="1">G5*F5</f>
        <v>94.22</v>
      </c>
      <c r="I5" t="s">
        <v>14</v>
      </c>
    </row>
    <row r="6" spans="1:10">
      <c r="A6" t="s">
        <v>2203</v>
      </c>
      <c r="B6" t="s">
        <v>2204</v>
      </c>
      <c r="C6" s="11">
        <v>7898040321505</v>
      </c>
      <c r="D6" t="s">
        <v>2205</v>
      </c>
      <c r="E6" t="s">
        <v>988</v>
      </c>
      <c r="F6">
        <v>1</v>
      </c>
      <c r="G6" s="15">
        <v>60.52</v>
      </c>
      <c r="H6" s="15">
        <f t="shared" si="1"/>
        <v>60.52</v>
      </c>
      <c r="I6" t="s">
        <v>14</v>
      </c>
    </row>
    <row r="7" spans="1:10">
      <c r="H7" s="17">
        <f>SUM(H5:H6)</f>
        <v>154.74</v>
      </c>
      <c r="I7" s="28"/>
    </row>
    <row r="8" spans="1:10">
      <c r="I8" s="28"/>
    </row>
    <row r="9" spans="1:10">
      <c r="A9" t="s">
        <v>2206</v>
      </c>
      <c r="B9" t="s">
        <v>2207</v>
      </c>
      <c r="C9" s="11">
        <v>119333182359</v>
      </c>
      <c r="D9" t="s">
        <v>2208</v>
      </c>
      <c r="E9">
        <v>35</v>
      </c>
      <c r="F9">
        <v>1</v>
      </c>
      <c r="G9" s="15">
        <v>129.9</v>
      </c>
      <c r="H9" s="15">
        <f t="shared" ref="H9:H10" si="2">G9*F9</f>
        <v>129.9</v>
      </c>
      <c r="I9" t="s">
        <v>14</v>
      </c>
    </row>
    <row r="10" spans="1:10">
      <c r="A10" t="s">
        <v>2206</v>
      </c>
      <c r="B10" t="s">
        <v>2209</v>
      </c>
      <c r="C10" s="11">
        <v>7909425456429</v>
      </c>
      <c r="D10" t="s">
        <v>2210</v>
      </c>
      <c r="E10">
        <v>35</v>
      </c>
      <c r="F10">
        <v>1</v>
      </c>
      <c r="G10" s="15">
        <v>159.9</v>
      </c>
      <c r="H10" s="15">
        <f t="shared" si="2"/>
        <v>159.9</v>
      </c>
      <c r="I10" t="s">
        <v>14</v>
      </c>
    </row>
    <row r="11" spans="1:10">
      <c r="H11" s="17">
        <f>SUM(H9:H10)</f>
        <v>289.8</v>
      </c>
      <c r="I11" s="28"/>
    </row>
    <row r="12" spans="1:10">
      <c r="I12" s="28"/>
    </row>
    <row r="13" spans="1:10">
      <c r="A13" t="s">
        <v>2149</v>
      </c>
      <c r="B13" t="s">
        <v>2211</v>
      </c>
      <c r="C13" s="11">
        <v>7898087050048</v>
      </c>
      <c r="D13" t="s">
        <v>2151</v>
      </c>
      <c r="E13" t="s">
        <v>12</v>
      </c>
      <c r="F13">
        <v>1</v>
      </c>
      <c r="G13" s="15">
        <v>7.49</v>
      </c>
      <c r="H13" s="15">
        <f t="shared" ref="H13:H15" si="3">G13*F13</f>
        <v>7.49</v>
      </c>
      <c r="I13" t="s">
        <v>14</v>
      </c>
    </row>
    <row r="14" spans="1:10">
      <c r="A14" t="s">
        <v>2149</v>
      </c>
      <c r="B14" t="s">
        <v>2212</v>
      </c>
      <c r="C14" s="11">
        <v>7898087052011</v>
      </c>
      <c r="D14" t="s">
        <v>2151</v>
      </c>
      <c r="E14" t="s">
        <v>12</v>
      </c>
      <c r="F14">
        <v>1</v>
      </c>
      <c r="G14" s="15">
        <v>4.1900000000000004</v>
      </c>
      <c r="H14" s="15">
        <f t="shared" si="3"/>
        <v>4.1900000000000004</v>
      </c>
      <c r="I14" t="s">
        <v>14</v>
      </c>
    </row>
    <row r="15" spans="1:10">
      <c r="A15" t="s">
        <v>2149</v>
      </c>
      <c r="B15" t="s">
        <v>2213</v>
      </c>
      <c r="C15" s="11">
        <v>7898087066330</v>
      </c>
      <c r="D15" t="s">
        <v>2151</v>
      </c>
      <c r="E15" t="s">
        <v>12</v>
      </c>
      <c r="F15">
        <v>1</v>
      </c>
      <c r="G15" s="15">
        <v>2.89</v>
      </c>
      <c r="H15" s="15">
        <f t="shared" si="3"/>
        <v>2.89</v>
      </c>
      <c r="I15" t="s">
        <v>14</v>
      </c>
    </row>
    <row r="16" spans="1:10">
      <c r="A16" t="s">
        <v>2149</v>
      </c>
      <c r="B16" t="s">
        <v>2214</v>
      </c>
      <c r="C16" s="11">
        <v>7898087073155</v>
      </c>
      <c r="D16" t="s">
        <v>2151</v>
      </c>
      <c r="E16" t="s">
        <v>12</v>
      </c>
      <c r="F16">
        <v>1</v>
      </c>
      <c r="G16" s="15">
        <v>4.99</v>
      </c>
      <c r="H16" s="15">
        <f t="shared" ref="H16:H18" si="4">G16*F16</f>
        <v>4.99</v>
      </c>
      <c r="I16" t="s">
        <v>14</v>
      </c>
    </row>
    <row r="17" spans="1:9">
      <c r="A17" t="s">
        <v>2149</v>
      </c>
      <c r="B17" t="s">
        <v>2215</v>
      </c>
      <c r="C17" s="11">
        <v>7898087082509</v>
      </c>
      <c r="D17" t="s">
        <v>2151</v>
      </c>
      <c r="E17" t="s">
        <v>12</v>
      </c>
      <c r="F17">
        <v>1</v>
      </c>
      <c r="G17" s="15">
        <v>9.99</v>
      </c>
      <c r="H17" s="15">
        <f t="shared" si="4"/>
        <v>9.99</v>
      </c>
      <c r="I17" t="s">
        <v>14</v>
      </c>
    </row>
    <row r="18" spans="1:9">
      <c r="A18" t="s">
        <v>2149</v>
      </c>
      <c r="B18" t="s">
        <v>2216</v>
      </c>
      <c r="C18" s="11">
        <v>7898087095609</v>
      </c>
      <c r="D18" t="s">
        <v>2151</v>
      </c>
      <c r="E18" t="s">
        <v>12</v>
      </c>
      <c r="F18">
        <v>1</v>
      </c>
      <c r="G18" s="15">
        <v>5.39</v>
      </c>
      <c r="H18" s="15">
        <f t="shared" si="4"/>
        <v>5.39</v>
      </c>
      <c r="I18" t="s">
        <v>14</v>
      </c>
    </row>
    <row r="19" spans="1:9">
      <c r="A19" t="s">
        <v>2149</v>
      </c>
      <c r="B19" t="s">
        <v>2217</v>
      </c>
      <c r="C19" s="11">
        <v>7898087107863</v>
      </c>
      <c r="D19" t="s">
        <v>2151</v>
      </c>
      <c r="E19" t="s">
        <v>12</v>
      </c>
      <c r="F19">
        <v>1</v>
      </c>
      <c r="G19" s="15">
        <v>9.49</v>
      </c>
      <c r="H19" s="15">
        <f t="shared" ref="H19" si="5">G19*F19</f>
        <v>9.49</v>
      </c>
      <c r="I19" t="s">
        <v>14</v>
      </c>
    </row>
    <row r="20" spans="1:9">
      <c r="H20" s="17">
        <f>SUM(H13:H19)</f>
        <v>44.430000000000007</v>
      </c>
      <c r="I20" s="28"/>
    </row>
    <row r="21" spans="1:9">
      <c r="I21" s="28"/>
    </row>
    <row r="22" spans="1:9">
      <c r="H22" s="17">
        <f xml:space="preserve"> H3 + H7 + H11 + H20</f>
        <v>506.47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0.140625" bestFit="1" customWidth="1"/>
    <col min="2" max="2" width="28.85546875" bestFit="1" customWidth="1"/>
    <col min="3" max="3" width="14.28515625" bestFit="1" customWidth="1"/>
    <col min="4" max="4" width="18.85546875" bestFit="1" customWidth="1"/>
    <col min="5" max="5" width="8.7109375" bestFit="1" customWidth="1"/>
    <col min="6" max="6" width="5.140625" bestFit="1" customWidth="1"/>
    <col min="7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2218</v>
      </c>
      <c r="B2" t="s">
        <v>2219</v>
      </c>
      <c r="C2" s="11">
        <v>7891058004347</v>
      </c>
      <c r="D2" t="s">
        <v>2220</v>
      </c>
      <c r="E2" t="s">
        <v>2221</v>
      </c>
      <c r="F2">
        <v>1</v>
      </c>
      <c r="G2" s="15">
        <v>26.71</v>
      </c>
      <c r="H2" s="15">
        <f t="shared" ref="H2" si="0">G2*F2</f>
        <v>26.71</v>
      </c>
      <c r="I2" t="s">
        <v>14</v>
      </c>
    </row>
    <row r="3" spans="1:10">
      <c r="H3" s="17">
        <f>SUM(H2:H2)</f>
        <v>26.71</v>
      </c>
      <c r="I3" s="28"/>
    </row>
    <row r="4" spans="1:10"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1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0.140625" bestFit="1" customWidth="1"/>
    <col min="2" max="2" width="28.85546875" bestFit="1" customWidth="1"/>
    <col min="3" max="3" width="14.28515625" bestFit="1" customWidth="1"/>
    <col min="4" max="4" width="18.85546875" bestFit="1" customWidth="1"/>
    <col min="5" max="5" width="8.7109375" bestFit="1" customWidth="1"/>
    <col min="6" max="6" width="5.140625" bestFit="1" customWidth="1"/>
    <col min="7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2222</v>
      </c>
      <c r="B2" t="s">
        <v>2223</v>
      </c>
      <c r="C2" s="11" t="s">
        <v>12</v>
      </c>
      <c r="D2" t="s">
        <v>2222</v>
      </c>
      <c r="E2" t="s">
        <v>12</v>
      </c>
      <c r="F2">
        <v>1</v>
      </c>
      <c r="G2" s="15">
        <v>15</v>
      </c>
      <c r="H2" s="15">
        <f t="shared" ref="H2" si="0">G2*F2</f>
        <v>15</v>
      </c>
      <c r="I2" t="s">
        <v>14</v>
      </c>
    </row>
    <row r="3" spans="1:10">
      <c r="A3" t="s">
        <v>2222</v>
      </c>
      <c r="B3" t="s">
        <v>2224</v>
      </c>
      <c r="C3" s="11" t="s">
        <v>12</v>
      </c>
      <c r="D3" t="s">
        <v>2222</v>
      </c>
      <c r="E3" t="s">
        <v>12</v>
      </c>
      <c r="F3">
        <v>1</v>
      </c>
      <c r="G3" s="15">
        <v>255</v>
      </c>
      <c r="H3" s="15">
        <f t="shared" ref="H3" si="1">G3*F3</f>
        <v>255</v>
      </c>
      <c r="I3" t="s">
        <v>14</v>
      </c>
    </row>
    <row r="4" spans="1:10">
      <c r="H4" s="17">
        <f>SUM(H2:H3)</f>
        <v>270</v>
      </c>
      <c r="I4" s="28"/>
    </row>
    <row r="5" spans="1:10">
      <c r="I5" s="28"/>
    </row>
    <row r="6" spans="1:10">
      <c r="A6" t="s">
        <v>2225</v>
      </c>
      <c r="B6" t="s">
        <v>2226</v>
      </c>
      <c r="C6" s="11">
        <v>7899548500010</v>
      </c>
      <c r="D6" t="s">
        <v>2227</v>
      </c>
      <c r="E6" t="s">
        <v>2228</v>
      </c>
      <c r="F6">
        <v>1</v>
      </c>
      <c r="G6" s="15">
        <v>17.899999999999999</v>
      </c>
      <c r="H6" s="15">
        <f t="shared" ref="H6:H7" si="2">G6*F6</f>
        <v>17.899999999999999</v>
      </c>
      <c r="I6" t="s">
        <v>14</v>
      </c>
    </row>
    <row r="7" spans="1:10">
      <c r="A7" t="s">
        <v>2225</v>
      </c>
      <c r="B7" t="s">
        <v>2229</v>
      </c>
      <c r="C7" s="11">
        <v>7898955906026</v>
      </c>
      <c r="D7" t="s">
        <v>2230</v>
      </c>
      <c r="E7" t="s">
        <v>2231</v>
      </c>
      <c r="F7">
        <v>1</v>
      </c>
      <c r="G7" s="15">
        <v>3.9</v>
      </c>
      <c r="H7" s="15">
        <f t="shared" si="2"/>
        <v>3.9</v>
      </c>
      <c r="I7" t="s">
        <v>14</v>
      </c>
    </row>
    <row r="8" spans="1:10">
      <c r="H8" s="17">
        <f>SUM(H6:H7)</f>
        <v>21.799999999999997</v>
      </c>
      <c r="I8" s="28"/>
    </row>
    <row r="9" spans="1:10">
      <c r="I9" s="28"/>
    </row>
    <row r="10" spans="1:10">
      <c r="H10" s="17">
        <f xml:space="preserve"> H4 + H8</f>
        <v>291.8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1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0.140625" bestFit="1" customWidth="1"/>
    <col min="2" max="2" width="28.85546875" bestFit="1" customWidth="1"/>
    <col min="3" max="3" width="14.28515625" bestFit="1" customWidth="1"/>
    <col min="4" max="4" width="18.85546875" bestFit="1" customWidth="1"/>
    <col min="5" max="5" width="8.7109375" bestFit="1" customWidth="1"/>
    <col min="6" max="6" width="5.140625" bestFit="1" customWidth="1"/>
    <col min="7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2232</v>
      </c>
      <c r="B2" t="s">
        <v>2233</v>
      </c>
      <c r="C2" s="11">
        <v>2858</v>
      </c>
      <c r="D2" t="s">
        <v>2232</v>
      </c>
      <c r="E2" t="s">
        <v>2234</v>
      </c>
      <c r="F2">
        <v>0.48199999999999998</v>
      </c>
      <c r="G2" s="15">
        <v>24.98</v>
      </c>
      <c r="H2" s="15">
        <f t="shared" ref="H2:H4" si="0">G2*F2</f>
        <v>12.04036</v>
      </c>
      <c r="I2" t="s">
        <v>14</v>
      </c>
    </row>
    <row r="3" spans="1:10">
      <c r="A3" t="s">
        <v>2232</v>
      </c>
      <c r="B3" t="s">
        <v>2235</v>
      </c>
      <c r="C3" s="11">
        <v>2052</v>
      </c>
      <c r="D3" t="s">
        <v>2232</v>
      </c>
      <c r="E3" t="s">
        <v>2236</v>
      </c>
      <c r="F3">
        <v>0.436</v>
      </c>
      <c r="G3" s="15">
        <v>29.98</v>
      </c>
      <c r="H3" s="15">
        <f t="shared" ref="H3" si="1">G3*F3</f>
        <v>13.07128</v>
      </c>
      <c r="I3" t="s">
        <v>14</v>
      </c>
    </row>
    <row r="4" spans="1:10">
      <c r="A4" t="s">
        <v>2232</v>
      </c>
      <c r="B4" t="s">
        <v>2237</v>
      </c>
      <c r="C4" s="11">
        <v>16770</v>
      </c>
      <c r="D4" t="s">
        <v>2232</v>
      </c>
      <c r="E4" t="s">
        <v>354</v>
      </c>
      <c r="F4">
        <v>1</v>
      </c>
      <c r="G4" s="15">
        <v>8.98</v>
      </c>
      <c r="H4" s="15">
        <f t="shared" si="0"/>
        <v>8.98</v>
      </c>
      <c r="I4" t="s">
        <v>14</v>
      </c>
    </row>
    <row r="5" spans="1:10">
      <c r="H5" s="17">
        <f>SUM(H2:H4)</f>
        <v>34.091639999999998</v>
      </c>
      <c r="I5" s="28"/>
    </row>
    <row r="6" spans="1:10">
      <c r="I6" s="28"/>
    </row>
    <row r="7" spans="1:10">
      <c r="A7" t="s">
        <v>2225</v>
      </c>
      <c r="B7" t="s">
        <v>2226</v>
      </c>
      <c r="C7" s="11">
        <v>7899548500010</v>
      </c>
      <c r="D7" t="s">
        <v>2227</v>
      </c>
      <c r="E7" t="s">
        <v>2228</v>
      </c>
      <c r="F7">
        <v>1</v>
      </c>
      <c r="G7" s="15">
        <v>17.899999999999999</v>
      </c>
      <c r="H7" s="15">
        <f t="shared" ref="H7:H8" si="2">G7*F7</f>
        <v>17.899999999999999</v>
      </c>
      <c r="I7" t="s">
        <v>14</v>
      </c>
    </row>
    <row r="8" spans="1:10">
      <c r="A8" t="s">
        <v>2225</v>
      </c>
      <c r="B8" t="s">
        <v>2229</v>
      </c>
      <c r="C8" s="11">
        <v>7898955906026</v>
      </c>
      <c r="D8" t="s">
        <v>2230</v>
      </c>
      <c r="E8" t="s">
        <v>2231</v>
      </c>
      <c r="F8">
        <v>1</v>
      </c>
      <c r="G8" s="15">
        <v>3.9</v>
      </c>
      <c r="H8" s="15">
        <f t="shared" si="2"/>
        <v>3.9</v>
      </c>
      <c r="I8" t="s">
        <v>14</v>
      </c>
    </row>
    <row r="9" spans="1:10">
      <c r="H9" s="17">
        <f>SUM(H7:H8)</f>
        <v>21.799999999999997</v>
      </c>
      <c r="I9" s="28"/>
    </row>
    <row r="10" spans="1:10">
      <c r="I10" s="28"/>
    </row>
    <row r="11" spans="1:10">
      <c r="H11" s="17">
        <f xml:space="preserve"> H5 + H9</f>
        <v>55.891639999999995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32"/>
  <sheetViews>
    <sheetView topLeftCell="B1" workbookViewId="0">
      <pane ySplit="1" topLeftCell="A6" activePane="bottomLeft" state="frozen"/>
      <selection pane="bottomLeft" activeCell="C15" sqref="C15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4" t="s">
        <v>12</v>
      </c>
      <c r="D2" t="s">
        <v>675</v>
      </c>
      <c r="E2" t="s">
        <v>2238</v>
      </c>
      <c r="F2">
        <v>56.186999999999998</v>
      </c>
      <c r="G2" s="6">
        <v>0.96899999999999997</v>
      </c>
      <c r="H2" s="6">
        <f>G2*F2</f>
        <v>54.445202999999999</v>
      </c>
      <c r="I2" t="s">
        <v>14</v>
      </c>
    </row>
    <row r="3" spans="1:10">
      <c r="H3" s="10">
        <f xml:space="preserve"> H2</f>
        <v>54.445202999999999</v>
      </c>
      <c r="I3" s="28"/>
    </row>
    <row r="4" spans="1:10">
      <c r="H4" s="10"/>
      <c r="I4" s="28"/>
    </row>
    <row r="5" spans="1:10">
      <c r="A5" t="s">
        <v>675</v>
      </c>
      <c r="B5" t="s">
        <v>2239</v>
      </c>
      <c r="C5" s="14" t="s">
        <v>2240</v>
      </c>
      <c r="D5" t="s">
        <v>1724</v>
      </c>
      <c r="E5" t="s">
        <v>1725</v>
      </c>
      <c r="F5">
        <v>1</v>
      </c>
      <c r="G5" s="6">
        <v>-99.99</v>
      </c>
      <c r="H5" s="6">
        <f t="shared" ref="H5" si="0">G5*F5</f>
        <v>-99.99</v>
      </c>
      <c r="I5" t="s">
        <v>14</v>
      </c>
    </row>
    <row r="6" spans="1:10">
      <c r="A6" t="s">
        <v>675</v>
      </c>
      <c r="B6" t="s">
        <v>23</v>
      </c>
      <c r="D6" t="s">
        <v>12</v>
      </c>
      <c r="E6" t="s">
        <v>12</v>
      </c>
      <c r="F6" s="5">
        <v>0.05</v>
      </c>
      <c r="G6" s="6" t="s">
        <v>12</v>
      </c>
      <c r="H6" s="6">
        <v>-5</v>
      </c>
      <c r="I6" t="s">
        <v>14</v>
      </c>
    </row>
    <row r="7" spans="1:10">
      <c r="A7" t="s">
        <v>675</v>
      </c>
      <c r="B7" t="s">
        <v>19</v>
      </c>
      <c r="D7" t="s">
        <v>12</v>
      </c>
      <c r="E7" t="s">
        <v>12</v>
      </c>
      <c r="F7" s="5">
        <v>0.06</v>
      </c>
      <c r="G7" s="6" t="s">
        <v>12</v>
      </c>
      <c r="H7" s="6">
        <v>-6</v>
      </c>
      <c r="I7" t="s">
        <v>14</v>
      </c>
    </row>
    <row r="8" spans="1:10">
      <c r="H8" s="10">
        <f>SUM(H5:H7)</f>
        <v>-110.99</v>
      </c>
      <c r="I8" s="28"/>
    </row>
    <row r="10" spans="1:10">
      <c r="A10" t="s">
        <v>24</v>
      </c>
      <c r="B10" t="s">
        <v>2241</v>
      </c>
      <c r="C10" s="14">
        <v>66721006714</v>
      </c>
      <c r="D10" t="s">
        <v>781</v>
      </c>
      <c r="E10" t="s">
        <v>610</v>
      </c>
      <c r="F10">
        <v>1</v>
      </c>
      <c r="G10" s="6">
        <v>2.97</v>
      </c>
      <c r="H10" s="6">
        <f t="shared" ref="H10" si="1">G10*F10</f>
        <v>2.97</v>
      </c>
      <c r="I10" t="s">
        <v>14</v>
      </c>
    </row>
    <row r="11" spans="1:10">
      <c r="A11" t="s">
        <v>24</v>
      </c>
      <c r="B11" t="s">
        <v>1889</v>
      </c>
      <c r="C11" s="14">
        <v>66721006691</v>
      </c>
      <c r="D11" t="s">
        <v>781</v>
      </c>
      <c r="E11" t="s">
        <v>610</v>
      </c>
      <c r="F11">
        <v>1</v>
      </c>
      <c r="G11" s="6">
        <v>2.97</v>
      </c>
      <c r="H11" s="6">
        <f>G11*F11</f>
        <v>2.97</v>
      </c>
      <c r="I11" t="s">
        <v>14</v>
      </c>
    </row>
    <row r="12" spans="1:10">
      <c r="A12" t="s">
        <v>24</v>
      </c>
      <c r="B12" t="s">
        <v>1887</v>
      </c>
      <c r="C12" s="14">
        <v>66721006233</v>
      </c>
      <c r="D12" t="s">
        <v>781</v>
      </c>
      <c r="E12" t="s">
        <v>1888</v>
      </c>
      <c r="F12">
        <v>1</v>
      </c>
      <c r="G12" s="6">
        <v>2.97</v>
      </c>
      <c r="H12" s="6">
        <f t="shared" ref="H12:H14" si="2">G12*F12</f>
        <v>2.97</v>
      </c>
      <c r="I12" t="s">
        <v>14</v>
      </c>
    </row>
    <row r="13" spans="1:10">
      <c r="A13" t="s">
        <v>24</v>
      </c>
      <c r="B13" t="s">
        <v>847</v>
      </c>
      <c r="C13" s="14">
        <v>66721005861</v>
      </c>
      <c r="D13" t="s">
        <v>781</v>
      </c>
      <c r="E13" t="s">
        <v>1383</v>
      </c>
      <c r="F13">
        <v>4</v>
      </c>
      <c r="G13" s="6">
        <v>2.97</v>
      </c>
      <c r="H13" s="6">
        <f t="shared" si="2"/>
        <v>11.88</v>
      </c>
      <c r="I13" t="s">
        <v>14</v>
      </c>
    </row>
    <row r="14" spans="1:10">
      <c r="A14" t="s">
        <v>24</v>
      </c>
      <c r="B14" t="s">
        <v>216</v>
      </c>
      <c r="C14" s="14" t="s">
        <v>782</v>
      </c>
      <c r="D14" t="s">
        <v>128</v>
      </c>
      <c r="E14" t="s">
        <v>217</v>
      </c>
      <c r="F14">
        <v>1</v>
      </c>
      <c r="G14" s="6">
        <v>2.88</v>
      </c>
      <c r="H14" s="6">
        <f t="shared" si="2"/>
        <v>2.88</v>
      </c>
      <c r="I14" t="s">
        <v>14</v>
      </c>
    </row>
    <row r="15" spans="1:10">
      <c r="A15" t="s">
        <v>24</v>
      </c>
      <c r="B15" t="s">
        <v>2242</v>
      </c>
      <c r="C15" s="14" t="s">
        <v>2243</v>
      </c>
      <c r="D15" t="s">
        <v>2244</v>
      </c>
      <c r="E15" t="s">
        <v>2245</v>
      </c>
      <c r="F15">
        <v>1</v>
      </c>
      <c r="G15" s="6">
        <v>2.67</v>
      </c>
      <c r="H15" s="6">
        <f t="shared" ref="H15:H16" si="3">G15*F15</f>
        <v>2.67</v>
      </c>
      <c r="I15" t="s">
        <v>14</v>
      </c>
    </row>
    <row r="16" spans="1:10">
      <c r="A16" t="s">
        <v>24</v>
      </c>
      <c r="B16" t="s">
        <v>216</v>
      </c>
      <c r="C16" s="14" t="s">
        <v>2246</v>
      </c>
      <c r="D16" t="s">
        <v>128</v>
      </c>
      <c r="E16" t="s">
        <v>610</v>
      </c>
      <c r="F16">
        <v>1</v>
      </c>
      <c r="G16" s="6">
        <v>1.88</v>
      </c>
      <c r="H16" s="6">
        <f t="shared" si="3"/>
        <v>1.88</v>
      </c>
      <c r="I16" t="s">
        <v>14</v>
      </c>
    </row>
    <row r="17" spans="1:9">
      <c r="A17" t="s">
        <v>24</v>
      </c>
      <c r="B17" t="s">
        <v>2247</v>
      </c>
      <c r="C17" s="14" t="s">
        <v>2248</v>
      </c>
      <c r="D17" t="s">
        <v>261</v>
      </c>
      <c r="E17" t="s">
        <v>2249</v>
      </c>
      <c r="F17">
        <v>1</v>
      </c>
      <c r="G17" s="6">
        <v>2.97</v>
      </c>
      <c r="H17" s="6">
        <f t="shared" ref="H17:H24" si="4">G17*F17</f>
        <v>2.97</v>
      </c>
      <c r="I17" t="s">
        <v>14</v>
      </c>
    </row>
    <row r="18" spans="1:9">
      <c r="A18" t="s">
        <v>24</v>
      </c>
      <c r="B18" t="s">
        <v>2250</v>
      </c>
      <c r="C18" s="14" t="s">
        <v>2251</v>
      </c>
      <c r="D18" t="s">
        <v>261</v>
      </c>
      <c r="E18" t="s">
        <v>2252</v>
      </c>
      <c r="F18">
        <v>1</v>
      </c>
      <c r="G18" s="6">
        <v>3.47</v>
      </c>
      <c r="H18" s="6">
        <f t="shared" ref="H18:H19" si="5">G18*F18</f>
        <v>3.47</v>
      </c>
      <c r="I18" t="s">
        <v>14</v>
      </c>
    </row>
    <row r="19" spans="1:9">
      <c r="A19" t="s">
        <v>24</v>
      </c>
      <c r="B19" t="s">
        <v>618</v>
      </c>
      <c r="C19" s="14" t="s">
        <v>2253</v>
      </c>
      <c r="D19" t="s">
        <v>128</v>
      </c>
      <c r="E19" t="s">
        <v>402</v>
      </c>
      <c r="F19">
        <v>1</v>
      </c>
      <c r="G19" s="6">
        <v>2.88</v>
      </c>
      <c r="H19" s="6">
        <f t="shared" si="5"/>
        <v>2.88</v>
      </c>
      <c r="I19" t="s">
        <v>14</v>
      </c>
    </row>
    <row r="20" spans="1:9">
      <c r="A20" t="s">
        <v>24</v>
      </c>
      <c r="B20" t="s">
        <v>534</v>
      </c>
      <c r="C20" s="14" t="s">
        <v>2254</v>
      </c>
      <c r="D20" t="s">
        <v>261</v>
      </c>
      <c r="E20" t="s">
        <v>2255</v>
      </c>
      <c r="F20">
        <v>1</v>
      </c>
      <c r="G20" s="6">
        <v>5</v>
      </c>
      <c r="H20" s="6">
        <f t="shared" ref="H20:H21" si="6">G20*F20</f>
        <v>5</v>
      </c>
      <c r="I20" t="s">
        <v>14</v>
      </c>
    </row>
    <row r="21" spans="1:9">
      <c r="A21" t="s">
        <v>24</v>
      </c>
      <c r="B21" t="s">
        <v>2256</v>
      </c>
      <c r="C21" s="14" t="s">
        <v>2257</v>
      </c>
      <c r="D21" t="s">
        <v>2258</v>
      </c>
      <c r="E21" t="s">
        <v>2259</v>
      </c>
      <c r="F21">
        <v>1</v>
      </c>
      <c r="G21" s="6">
        <v>3</v>
      </c>
      <c r="H21" s="6">
        <f t="shared" si="6"/>
        <v>3</v>
      </c>
      <c r="I21" t="s">
        <v>14</v>
      </c>
    </row>
    <row r="22" spans="1:9">
      <c r="A22" t="s">
        <v>24</v>
      </c>
      <c r="B22" t="s">
        <v>2260</v>
      </c>
      <c r="C22" s="14" t="s">
        <v>2261</v>
      </c>
      <c r="D22" t="s">
        <v>128</v>
      </c>
      <c r="E22" t="s">
        <v>712</v>
      </c>
      <c r="F22">
        <v>1</v>
      </c>
      <c r="G22" s="6">
        <v>6.37</v>
      </c>
      <c r="H22" s="6">
        <f t="shared" si="4"/>
        <v>6.37</v>
      </c>
      <c r="I22" t="s">
        <v>14</v>
      </c>
    </row>
    <row r="23" spans="1:9">
      <c r="A23" t="s">
        <v>24</v>
      </c>
      <c r="B23" t="s">
        <v>131</v>
      </c>
      <c r="C23" s="14" t="s">
        <v>2262</v>
      </c>
      <c r="D23" t="s">
        <v>128</v>
      </c>
      <c r="E23" t="s">
        <v>283</v>
      </c>
      <c r="F23">
        <v>1</v>
      </c>
      <c r="G23" s="6">
        <v>1.67</v>
      </c>
      <c r="H23" s="6">
        <f t="shared" si="4"/>
        <v>1.67</v>
      </c>
      <c r="I23" t="s">
        <v>14</v>
      </c>
    </row>
    <row r="24" spans="1:9">
      <c r="A24" t="s">
        <v>24</v>
      </c>
      <c r="B24" t="s">
        <v>474</v>
      </c>
      <c r="C24" s="14" t="s">
        <v>1488</v>
      </c>
      <c r="D24" t="s">
        <v>1242</v>
      </c>
      <c r="E24" t="s">
        <v>383</v>
      </c>
      <c r="F24">
        <v>1</v>
      </c>
      <c r="G24" s="6">
        <f xml:space="preserve"> 4.74 + 0.05 + 0.25</f>
        <v>5.04</v>
      </c>
      <c r="H24" s="6">
        <f t="shared" si="4"/>
        <v>5.04</v>
      </c>
      <c r="I24" t="s">
        <v>14</v>
      </c>
    </row>
    <row r="25" spans="1:9">
      <c r="A25" t="s">
        <v>24</v>
      </c>
      <c r="B25" t="s">
        <v>2263</v>
      </c>
      <c r="C25" s="14">
        <v>59934903161</v>
      </c>
      <c r="D25" t="s">
        <v>2264</v>
      </c>
      <c r="E25" t="s">
        <v>2265</v>
      </c>
      <c r="F25">
        <v>1</v>
      </c>
      <c r="G25" s="6">
        <v>2.88</v>
      </c>
      <c r="H25" s="6">
        <f t="shared" ref="H25:H26" si="7">G25*F25</f>
        <v>2.88</v>
      </c>
      <c r="I25" t="s">
        <v>14</v>
      </c>
    </row>
    <row r="26" spans="1:9">
      <c r="A26" t="s">
        <v>24</v>
      </c>
      <c r="B26" t="s">
        <v>268</v>
      </c>
      <c r="C26" s="14">
        <v>4011</v>
      </c>
      <c r="D26" t="s">
        <v>269</v>
      </c>
      <c r="E26" t="s">
        <v>2266</v>
      </c>
      <c r="F26">
        <v>2.12</v>
      </c>
      <c r="G26" s="6">
        <v>1.7</v>
      </c>
      <c r="H26" s="6">
        <f t="shared" si="7"/>
        <v>3.6040000000000001</v>
      </c>
      <c r="I26" t="s">
        <v>14</v>
      </c>
    </row>
    <row r="27" spans="1:9">
      <c r="A27" t="s">
        <v>24</v>
      </c>
      <c r="B27" t="s">
        <v>197</v>
      </c>
      <c r="D27" t="s">
        <v>24</v>
      </c>
      <c r="E27" t="s">
        <v>12</v>
      </c>
      <c r="F27">
        <v>5</v>
      </c>
      <c r="G27" s="6">
        <v>0.05</v>
      </c>
      <c r="H27" s="6">
        <f>G27*F27</f>
        <v>0.25</v>
      </c>
      <c r="I27" t="s">
        <v>14</v>
      </c>
    </row>
    <row r="28" spans="1:9">
      <c r="A28" t="s">
        <v>24</v>
      </c>
      <c r="B28" t="s">
        <v>23</v>
      </c>
      <c r="D28" t="s">
        <v>12</v>
      </c>
      <c r="E28" t="s">
        <v>12</v>
      </c>
      <c r="F28" s="5">
        <v>0.05</v>
      </c>
      <c r="G28" s="6" t="s">
        <v>12</v>
      </c>
      <c r="H28" s="6">
        <v>0.19</v>
      </c>
      <c r="I28" t="s">
        <v>14</v>
      </c>
    </row>
    <row r="29" spans="1:9">
      <c r="A29" t="s">
        <v>24</v>
      </c>
      <c r="B29" t="s">
        <v>19</v>
      </c>
      <c r="D29" t="s">
        <v>12</v>
      </c>
      <c r="E29" t="s">
        <v>12</v>
      </c>
      <c r="F29" s="5">
        <v>0.06</v>
      </c>
      <c r="G29" s="6" t="s">
        <v>12</v>
      </c>
      <c r="H29" s="6">
        <v>0.3</v>
      </c>
      <c r="I29" t="s">
        <v>14</v>
      </c>
    </row>
    <row r="30" spans="1:9">
      <c r="H30" s="10">
        <f>SUM(H10:H29)</f>
        <v>65.843999999999994</v>
      </c>
      <c r="I30" s="28"/>
    </row>
    <row r="31" spans="1:9">
      <c r="H31" s="10"/>
      <c r="I31" s="28"/>
    </row>
    <row r="32" spans="1:9">
      <c r="H32" s="7">
        <f xml:space="preserve"> H3 + H8 + H30</f>
        <v>9.2992029999999986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7"/>
  <sheetViews>
    <sheetView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20.140625" bestFit="1" customWidth="1"/>
    <col min="2" max="2" width="28.85546875" bestFit="1" customWidth="1"/>
    <col min="3" max="3" width="14.28515625" style="14" bestFit="1" customWidth="1"/>
    <col min="4" max="4" width="18.85546875" bestFit="1" customWidth="1"/>
    <col min="5" max="5" width="8.7109375" bestFit="1" customWidth="1"/>
    <col min="6" max="6" width="5.140625" bestFit="1" customWidth="1"/>
    <col min="7" max="8" width="8.85546875" style="15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15" t="s">
        <v>6</v>
      </c>
      <c r="H1" s="15" t="s">
        <v>7</v>
      </c>
      <c r="I1" t="s">
        <v>8</v>
      </c>
      <c r="J1" t="s">
        <v>9</v>
      </c>
    </row>
    <row r="2" spans="1:10">
      <c r="A2" t="s">
        <v>2267</v>
      </c>
      <c r="B2" t="s">
        <v>1969</v>
      </c>
      <c r="C2" s="14" t="s">
        <v>2268</v>
      </c>
      <c r="D2" t="s">
        <v>1970</v>
      </c>
      <c r="E2" t="s">
        <v>402</v>
      </c>
      <c r="F2">
        <v>1</v>
      </c>
      <c r="G2" s="15">
        <v>3.29</v>
      </c>
      <c r="H2" s="15">
        <f t="shared" ref="H2:H4" si="0">G2*F2</f>
        <v>3.29</v>
      </c>
      <c r="I2" t="s">
        <v>14</v>
      </c>
    </row>
    <row r="3" spans="1:10">
      <c r="A3" t="s">
        <v>2267</v>
      </c>
      <c r="B3" t="s">
        <v>2190</v>
      </c>
      <c r="C3" s="14" t="s">
        <v>2269</v>
      </c>
      <c r="D3" t="s">
        <v>2191</v>
      </c>
      <c r="E3" t="s">
        <v>2192</v>
      </c>
      <c r="F3">
        <v>1</v>
      </c>
      <c r="G3" s="15">
        <v>5.09</v>
      </c>
      <c r="H3" s="15">
        <f t="shared" si="0"/>
        <v>5.09</v>
      </c>
      <c r="I3" t="s">
        <v>14</v>
      </c>
    </row>
    <row r="4" spans="1:10">
      <c r="A4" t="s">
        <v>2267</v>
      </c>
      <c r="B4" t="s">
        <v>2270</v>
      </c>
      <c r="C4" s="14" t="s">
        <v>2271</v>
      </c>
      <c r="D4" t="s">
        <v>2272</v>
      </c>
      <c r="E4" t="s">
        <v>404</v>
      </c>
      <c r="F4">
        <v>1</v>
      </c>
      <c r="G4" s="15">
        <v>5.49</v>
      </c>
      <c r="H4" s="15">
        <f t="shared" si="0"/>
        <v>5.49</v>
      </c>
      <c r="I4" t="s">
        <v>14</v>
      </c>
    </row>
    <row r="5" spans="1:10">
      <c r="A5" t="s">
        <v>2267</v>
      </c>
      <c r="B5" t="s">
        <v>2273</v>
      </c>
      <c r="C5" s="14" t="s">
        <v>2274</v>
      </c>
      <c r="D5" t="s">
        <v>2275</v>
      </c>
      <c r="E5" t="s">
        <v>2276</v>
      </c>
      <c r="F5">
        <v>2</v>
      </c>
      <c r="G5" s="15">
        <v>12.9</v>
      </c>
      <c r="H5" s="15">
        <f t="shared" ref="H5" si="1">G5*F5</f>
        <v>25.8</v>
      </c>
      <c r="I5" t="s">
        <v>14</v>
      </c>
    </row>
    <row r="6" spans="1:10">
      <c r="H6" s="17">
        <f>SUM(H2:H5)</f>
        <v>39.67</v>
      </c>
      <c r="I6" s="28"/>
    </row>
    <row r="7" spans="1:10">
      <c r="I7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5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23" style="14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9.285156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639</v>
      </c>
      <c r="B2" t="s">
        <v>644</v>
      </c>
      <c r="C2" s="14" t="s">
        <v>12</v>
      </c>
      <c r="D2" t="s">
        <v>639</v>
      </c>
      <c r="E2" t="s">
        <v>645</v>
      </c>
      <c r="F2">
        <v>1</v>
      </c>
      <c r="G2" s="6">
        <v>10.69</v>
      </c>
      <c r="H2" s="6">
        <f>G2*F2</f>
        <v>10.69</v>
      </c>
      <c r="I2" t="s">
        <v>14</v>
      </c>
    </row>
    <row r="3" spans="1:10" s="23" customFormat="1">
      <c r="A3" s="23" t="s">
        <v>639</v>
      </c>
      <c r="B3" s="23" t="s">
        <v>23</v>
      </c>
      <c r="C3" s="24"/>
      <c r="D3" s="23" t="s">
        <v>12</v>
      </c>
      <c r="E3" s="23" t="s">
        <v>12</v>
      </c>
      <c r="F3" s="25">
        <v>0.05</v>
      </c>
      <c r="G3" s="26" t="s">
        <v>12</v>
      </c>
      <c r="H3" s="26">
        <v>0.53</v>
      </c>
      <c r="I3" s="23" t="s">
        <v>14</v>
      </c>
    </row>
    <row r="4" spans="1:10" s="23" customFormat="1">
      <c r="A4" s="23" t="s">
        <v>639</v>
      </c>
      <c r="B4" s="23" t="s">
        <v>19</v>
      </c>
      <c r="C4" s="24"/>
      <c r="D4" s="23" t="s">
        <v>12</v>
      </c>
      <c r="E4" s="23" t="s">
        <v>12</v>
      </c>
      <c r="F4" s="25">
        <v>0.06</v>
      </c>
      <c r="G4" s="26" t="s">
        <v>12</v>
      </c>
      <c r="H4" s="26">
        <v>0.64</v>
      </c>
      <c r="I4" s="23" t="s">
        <v>14</v>
      </c>
    </row>
    <row r="5" spans="1:10">
      <c r="H5" s="7">
        <f>SUM(H2:H4)</f>
        <v>11.86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18"/>
  <sheetViews>
    <sheetView topLeftCell="B1" workbookViewId="0">
      <pane ySplit="1" topLeftCell="A12" activePane="bottomLeft" state="frozen"/>
      <selection pane="bottomLeft" activeCell="C12" sqref="C12"/>
    </sheetView>
  </sheetViews>
  <sheetFormatPr defaultRowHeight="15"/>
  <cols>
    <col min="1" max="1" width="16" bestFit="1" customWidth="1"/>
    <col min="2" max="2" width="27.28515625" bestFit="1" customWidth="1"/>
    <col min="3" max="3" width="23" style="14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9.285156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2277</v>
      </c>
      <c r="B2" t="s">
        <v>1205</v>
      </c>
      <c r="C2" s="14" t="s">
        <v>2278</v>
      </c>
      <c r="D2" t="s">
        <v>2277</v>
      </c>
      <c r="E2" t="s">
        <v>1206</v>
      </c>
      <c r="F2">
        <v>1</v>
      </c>
      <c r="G2" s="6">
        <v>2.38</v>
      </c>
      <c r="H2" s="6">
        <f>G2*F2</f>
        <v>2.38</v>
      </c>
      <c r="I2" t="s">
        <v>14</v>
      </c>
    </row>
    <row r="3" spans="1:10">
      <c r="A3" t="s">
        <v>2277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v>0.12</v>
      </c>
      <c r="I3" t="s">
        <v>14</v>
      </c>
    </row>
    <row r="4" spans="1:10">
      <c r="H4" s="10">
        <f>SUM(H2:H3)</f>
        <v>2.5</v>
      </c>
      <c r="I4" s="28"/>
    </row>
    <row r="6" spans="1:10">
      <c r="A6" t="s">
        <v>639</v>
      </c>
      <c r="B6" t="s">
        <v>644</v>
      </c>
      <c r="C6" s="14" t="s">
        <v>12</v>
      </c>
      <c r="D6" t="s">
        <v>639</v>
      </c>
      <c r="E6" t="s">
        <v>645</v>
      </c>
      <c r="F6">
        <v>2</v>
      </c>
      <c r="G6" s="6">
        <v>10.69</v>
      </c>
      <c r="H6" s="6">
        <f>G6*F6</f>
        <v>21.38</v>
      </c>
      <c r="I6" t="s">
        <v>14</v>
      </c>
    </row>
    <row r="7" spans="1:10">
      <c r="A7" t="s">
        <v>639</v>
      </c>
      <c r="B7" t="s">
        <v>1103</v>
      </c>
      <c r="C7" s="14" t="s">
        <v>12</v>
      </c>
      <c r="D7" t="s">
        <v>639</v>
      </c>
      <c r="E7" t="s">
        <v>1104</v>
      </c>
      <c r="F7">
        <v>1</v>
      </c>
      <c r="G7" s="6">
        <v>4.09</v>
      </c>
      <c r="H7" s="6">
        <f>G7*F7</f>
        <v>4.09</v>
      </c>
      <c r="I7" t="s">
        <v>14</v>
      </c>
    </row>
    <row r="8" spans="1:10" s="3" customFormat="1">
      <c r="A8" s="3" t="s">
        <v>639</v>
      </c>
      <c r="B8" s="3" t="s">
        <v>23</v>
      </c>
      <c r="C8" s="20"/>
      <c r="D8" s="3" t="s">
        <v>12</v>
      </c>
      <c r="E8" s="3" t="s">
        <v>12</v>
      </c>
      <c r="F8" s="21">
        <v>0.05</v>
      </c>
      <c r="G8" s="8" t="s">
        <v>12</v>
      </c>
      <c r="H8" s="8" t="s">
        <v>12</v>
      </c>
      <c r="I8" s="3" t="s">
        <v>14</v>
      </c>
    </row>
    <row r="9" spans="1:10" s="3" customFormat="1">
      <c r="A9" s="3" t="s">
        <v>639</v>
      </c>
      <c r="B9" s="3" t="s">
        <v>19</v>
      </c>
      <c r="C9" s="20"/>
      <c r="D9" s="3" t="s">
        <v>12</v>
      </c>
      <c r="E9" s="3" t="s">
        <v>12</v>
      </c>
      <c r="F9" s="21">
        <v>0.06</v>
      </c>
      <c r="G9" s="8" t="s">
        <v>12</v>
      </c>
      <c r="H9" s="8" t="s">
        <v>12</v>
      </c>
      <c r="I9" s="3" t="s">
        <v>14</v>
      </c>
    </row>
    <row r="10" spans="1:10" s="3" customFormat="1">
      <c r="C10" s="20"/>
      <c r="G10" s="8"/>
      <c r="H10" s="9">
        <f>SUM(H6:H9)</f>
        <v>25.47</v>
      </c>
      <c r="I10" s="22"/>
    </row>
    <row r="11" spans="1:10">
      <c r="H11" s="10"/>
      <c r="I11" s="28"/>
    </row>
    <row r="12" spans="1:10">
      <c r="A12" t="s">
        <v>24</v>
      </c>
      <c r="B12" t="s">
        <v>2279</v>
      </c>
      <c r="C12" s="14" t="s">
        <v>2280</v>
      </c>
      <c r="D12" t="s">
        <v>2281</v>
      </c>
      <c r="E12" t="s">
        <v>2282</v>
      </c>
      <c r="F12">
        <v>1</v>
      </c>
      <c r="G12" s="6">
        <v>11.83</v>
      </c>
      <c r="H12" s="6">
        <f t="shared" ref="H12" si="0">G12*F12</f>
        <v>11.83</v>
      </c>
      <c r="I12" t="s">
        <v>14</v>
      </c>
    </row>
    <row r="13" spans="1:10">
      <c r="A13" t="s">
        <v>24</v>
      </c>
      <c r="B13" t="s">
        <v>197</v>
      </c>
      <c r="D13" t="s">
        <v>24</v>
      </c>
      <c r="E13" t="s">
        <v>12</v>
      </c>
      <c r="F13">
        <v>1</v>
      </c>
      <c r="G13" s="6">
        <v>0.05</v>
      </c>
      <c r="H13" s="6">
        <f>G13*F13</f>
        <v>0.05</v>
      </c>
      <c r="I13" t="s">
        <v>14</v>
      </c>
    </row>
    <row r="14" spans="1:10">
      <c r="A14" t="s">
        <v>24</v>
      </c>
      <c r="B14" t="s">
        <v>23</v>
      </c>
      <c r="D14" t="s">
        <v>12</v>
      </c>
      <c r="E14" t="s">
        <v>12</v>
      </c>
      <c r="F14" s="5">
        <v>0.05</v>
      </c>
      <c r="G14" s="6" t="s">
        <v>12</v>
      </c>
      <c r="H14" s="6">
        <v>0.59</v>
      </c>
      <c r="I14" t="s">
        <v>14</v>
      </c>
    </row>
    <row r="15" spans="1:10">
      <c r="A15" t="s">
        <v>24</v>
      </c>
      <c r="B15" t="s">
        <v>19</v>
      </c>
      <c r="D15" t="s">
        <v>12</v>
      </c>
      <c r="E15" t="s">
        <v>12</v>
      </c>
      <c r="F15" s="5">
        <v>0.06</v>
      </c>
      <c r="G15" s="6" t="s">
        <v>12</v>
      </c>
      <c r="H15" s="6">
        <v>0.71</v>
      </c>
      <c r="I15" t="s">
        <v>14</v>
      </c>
    </row>
    <row r="16" spans="1:10">
      <c r="H16" s="10">
        <f>SUM(H12:H15)</f>
        <v>13.18</v>
      </c>
      <c r="I16" s="28"/>
    </row>
    <row r="17" spans="8:9">
      <c r="H17" s="10"/>
      <c r="I17" s="28"/>
    </row>
    <row r="18" spans="8:9">
      <c r="H18" s="7">
        <f xml:space="preserve"> H4 + H10 + H16</f>
        <v>41.15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XFC53"/>
  <sheetViews>
    <sheetView topLeftCell="B1" workbookViewId="0">
      <pane ySplit="1" topLeftCell="A24" activePane="bottomLeft" state="frozen"/>
      <selection pane="bottomLeft" activeCell="A42" sqref="A42:XFD42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561</v>
      </c>
      <c r="C2" s="14" t="s">
        <v>1637</v>
      </c>
      <c r="D2" t="s">
        <v>128</v>
      </c>
      <c r="E2" t="s">
        <v>562</v>
      </c>
      <c r="F2">
        <v>1</v>
      </c>
      <c r="G2" s="6">
        <v>5.77</v>
      </c>
      <c r="H2" s="6">
        <f t="shared" ref="H2:H3" si="0">G2*F2</f>
        <v>5.77</v>
      </c>
      <c r="I2" t="s">
        <v>14</v>
      </c>
    </row>
    <row r="3" spans="1:10">
      <c r="A3" t="s">
        <v>24</v>
      </c>
      <c r="B3" t="s">
        <v>2283</v>
      </c>
      <c r="C3" s="14" t="s">
        <v>2284</v>
      </c>
      <c r="D3" t="s">
        <v>128</v>
      </c>
      <c r="E3" t="s">
        <v>2285</v>
      </c>
      <c r="F3">
        <v>1</v>
      </c>
      <c r="G3" s="6">
        <v>4.47</v>
      </c>
      <c r="H3" s="6">
        <f t="shared" si="0"/>
        <v>4.47</v>
      </c>
      <c r="I3" t="s">
        <v>14</v>
      </c>
    </row>
    <row r="4" spans="1:10">
      <c r="A4" t="s">
        <v>24</v>
      </c>
      <c r="B4" t="s">
        <v>2286</v>
      </c>
      <c r="C4" s="14" t="s">
        <v>2287</v>
      </c>
      <c r="D4" t="s">
        <v>128</v>
      </c>
      <c r="E4" t="s">
        <v>2288</v>
      </c>
      <c r="F4">
        <v>1</v>
      </c>
      <c r="G4" s="6">
        <v>6.97</v>
      </c>
      <c r="H4" s="6">
        <f t="shared" ref="H4:H6" si="1">G4*F4</f>
        <v>6.97</v>
      </c>
      <c r="I4" t="s">
        <v>14</v>
      </c>
    </row>
    <row r="5" spans="1:10">
      <c r="A5" t="s">
        <v>24</v>
      </c>
      <c r="B5" t="s">
        <v>2289</v>
      </c>
      <c r="C5" s="14" t="s">
        <v>2290</v>
      </c>
      <c r="D5" t="s">
        <v>2291</v>
      </c>
      <c r="E5" t="s">
        <v>2292</v>
      </c>
      <c r="F5">
        <v>1</v>
      </c>
      <c r="G5" s="6">
        <v>9.9600000000000009</v>
      </c>
      <c r="H5" s="6">
        <f t="shared" si="1"/>
        <v>9.9600000000000009</v>
      </c>
      <c r="I5" t="s">
        <v>14</v>
      </c>
    </row>
    <row r="6" spans="1:10">
      <c r="A6" t="s">
        <v>24</v>
      </c>
      <c r="B6" t="s">
        <v>2293</v>
      </c>
      <c r="C6" s="14" t="s">
        <v>2294</v>
      </c>
      <c r="D6" t="s">
        <v>2291</v>
      </c>
      <c r="E6" t="s">
        <v>2295</v>
      </c>
      <c r="F6">
        <v>1</v>
      </c>
      <c r="G6" s="6">
        <v>5.98</v>
      </c>
      <c r="H6" s="6">
        <f t="shared" si="1"/>
        <v>5.98</v>
      </c>
      <c r="I6" t="s">
        <v>14</v>
      </c>
    </row>
    <row r="7" spans="1:10">
      <c r="A7" t="s">
        <v>24</v>
      </c>
      <c r="B7" t="s">
        <v>2296</v>
      </c>
      <c r="C7" s="14" t="s">
        <v>2297</v>
      </c>
      <c r="D7" t="s">
        <v>2291</v>
      </c>
      <c r="E7" t="s">
        <v>2276</v>
      </c>
      <c r="F7">
        <v>1</v>
      </c>
      <c r="G7" s="6">
        <v>5.98</v>
      </c>
      <c r="H7" s="6">
        <f t="shared" ref="H7:H8" si="2">G7*F7</f>
        <v>5.98</v>
      </c>
      <c r="I7" t="s">
        <v>14</v>
      </c>
    </row>
    <row r="8" spans="1:10">
      <c r="A8" t="s">
        <v>24</v>
      </c>
      <c r="B8" t="s">
        <v>518</v>
      </c>
      <c r="C8" s="14" t="s">
        <v>2298</v>
      </c>
      <c r="D8" t="s">
        <v>519</v>
      </c>
      <c r="E8" t="s">
        <v>520</v>
      </c>
      <c r="F8">
        <v>2</v>
      </c>
      <c r="G8" s="6">
        <v>1.5</v>
      </c>
      <c r="H8" s="6">
        <f t="shared" si="2"/>
        <v>3</v>
      </c>
      <c r="I8" t="s">
        <v>14</v>
      </c>
    </row>
    <row r="9" spans="1:10">
      <c r="A9" t="s">
        <v>24</v>
      </c>
      <c r="B9" t="s">
        <v>2299</v>
      </c>
      <c r="C9" s="14" t="s">
        <v>2300</v>
      </c>
      <c r="D9" t="s">
        <v>987</v>
      </c>
      <c r="E9" t="s">
        <v>2301</v>
      </c>
      <c r="F9">
        <v>1</v>
      </c>
      <c r="G9" s="6">
        <v>2.96</v>
      </c>
      <c r="H9" s="6">
        <f t="shared" ref="H9:H11" si="3">G9*F9</f>
        <v>2.96</v>
      </c>
      <c r="I9" t="s">
        <v>14</v>
      </c>
    </row>
    <row r="10" spans="1:10">
      <c r="A10" t="s">
        <v>24</v>
      </c>
      <c r="B10" t="s">
        <v>1506</v>
      </c>
      <c r="C10" s="14" t="s">
        <v>2302</v>
      </c>
      <c r="D10" t="s">
        <v>1242</v>
      </c>
      <c r="E10" t="s">
        <v>605</v>
      </c>
      <c r="F10">
        <v>2</v>
      </c>
      <c r="G10" s="6">
        <f xml:space="preserve"> 4.98 + 0.05 + 0.25</f>
        <v>5.28</v>
      </c>
      <c r="H10" s="6">
        <f t="shared" si="3"/>
        <v>10.56</v>
      </c>
      <c r="I10" t="s">
        <v>14</v>
      </c>
    </row>
    <row r="11" spans="1:10">
      <c r="A11" t="s">
        <v>24</v>
      </c>
      <c r="B11" t="s">
        <v>821</v>
      </c>
      <c r="C11" s="14" t="s">
        <v>2303</v>
      </c>
      <c r="D11" t="s">
        <v>802</v>
      </c>
      <c r="E11" t="s">
        <v>384</v>
      </c>
      <c r="F11">
        <v>3</v>
      </c>
      <c r="G11" s="6">
        <f xml:space="preserve"> 4.97 + 0.05 + 0.25</f>
        <v>5.27</v>
      </c>
      <c r="H11" s="6">
        <f t="shared" si="3"/>
        <v>15.809999999999999</v>
      </c>
      <c r="I11" t="s">
        <v>14</v>
      </c>
    </row>
    <row r="12" spans="1:10">
      <c r="A12" t="s">
        <v>24</v>
      </c>
      <c r="B12" t="s">
        <v>251</v>
      </c>
      <c r="C12" s="14" t="s">
        <v>2304</v>
      </c>
      <c r="D12" t="s">
        <v>385</v>
      </c>
      <c r="E12" t="s">
        <v>384</v>
      </c>
      <c r="F12">
        <v>3</v>
      </c>
      <c r="G12" s="6">
        <f xml:space="preserve"> 1.97 + 0.08 + 0.25</f>
        <v>2.2999999999999998</v>
      </c>
      <c r="H12" s="6">
        <f>G12*F12</f>
        <v>6.8999999999999995</v>
      </c>
      <c r="I12" t="s">
        <v>14</v>
      </c>
    </row>
    <row r="13" spans="1:10">
      <c r="A13" t="s">
        <v>24</v>
      </c>
      <c r="B13" t="s">
        <v>242</v>
      </c>
      <c r="C13" s="14" t="s">
        <v>2305</v>
      </c>
      <c r="D13" t="s">
        <v>243</v>
      </c>
      <c r="E13" t="s">
        <v>244</v>
      </c>
      <c r="F13">
        <v>1</v>
      </c>
      <c r="G13" s="6">
        <f xml:space="preserve"> 1.96 + 0.25 + 0.5</f>
        <v>2.71</v>
      </c>
      <c r="H13" s="6">
        <f t="shared" ref="H13:H18" si="4">G13*F13</f>
        <v>2.71</v>
      </c>
      <c r="I13" t="s">
        <v>14</v>
      </c>
    </row>
    <row r="14" spans="1:10">
      <c r="A14" t="s">
        <v>24</v>
      </c>
      <c r="B14" t="s">
        <v>823</v>
      </c>
      <c r="C14" s="14" t="s">
        <v>2306</v>
      </c>
      <c r="D14" t="s">
        <v>243</v>
      </c>
      <c r="E14" t="s">
        <v>285</v>
      </c>
      <c r="F14">
        <v>1</v>
      </c>
      <c r="G14" s="6">
        <f xml:space="preserve"> 1.96 + 0.25 + 0.5</f>
        <v>2.71</v>
      </c>
      <c r="H14" s="6">
        <f t="shared" si="4"/>
        <v>2.71</v>
      </c>
      <c r="I14" t="s">
        <v>14</v>
      </c>
    </row>
    <row r="15" spans="1:10">
      <c r="A15" t="s">
        <v>24</v>
      </c>
      <c r="B15" t="s">
        <v>1131</v>
      </c>
      <c r="C15" s="14" t="s">
        <v>1132</v>
      </c>
      <c r="D15" t="s">
        <v>128</v>
      </c>
      <c r="E15" t="s">
        <v>655</v>
      </c>
      <c r="F15">
        <v>1</v>
      </c>
      <c r="G15" s="6">
        <v>7.97</v>
      </c>
      <c r="H15" s="6">
        <f t="shared" si="4"/>
        <v>7.97</v>
      </c>
      <c r="I15" t="s">
        <v>14</v>
      </c>
    </row>
    <row r="16" spans="1:10">
      <c r="A16" t="s">
        <v>24</v>
      </c>
      <c r="B16" t="s">
        <v>496</v>
      </c>
      <c r="C16" s="14" t="s">
        <v>1635</v>
      </c>
      <c r="D16" t="s">
        <v>128</v>
      </c>
      <c r="E16" t="s">
        <v>452</v>
      </c>
      <c r="F16">
        <v>5</v>
      </c>
      <c r="G16" s="6">
        <v>2.68</v>
      </c>
      <c r="H16" s="6">
        <f>G16*F16</f>
        <v>13.4</v>
      </c>
      <c r="I16" t="s">
        <v>14</v>
      </c>
    </row>
    <row r="17" spans="1:9">
      <c r="A17" t="s">
        <v>24</v>
      </c>
      <c r="B17" t="s">
        <v>825</v>
      </c>
      <c r="C17" s="14" t="s">
        <v>2307</v>
      </c>
      <c r="D17" t="s">
        <v>128</v>
      </c>
      <c r="E17" t="s">
        <v>826</v>
      </c>
      <c r="F17">
        <v>2</v>
      </c>
      <c r="G17" s="6">
        <v>0.87</v>
      </c>
      <c r="H17" s="6">
        <f>G17*F17</f>
        <v>1.74</v>
      </c>
      <c r="I17" t="s">
        <v>14</v>
      </c>
    </row>
    <row r="18" spans="1:9">
      <c r="A18" t="s">
        <v>24</v>
      </c>
      <c r="B18" t="s">
        <v>398</v>
      </c>
      <c r="C18" s="14" t="s">
        <v>2308</v>
      </c>
      <c r="D18" t="s">
        <v>128</v>
      </c>
      <c r="E18" t="s">
        <v>499</v>
      </c>
      <c r="F18">
        <v>2</v>
      </c>
      <c r="G18" s="6">
        <v>5</v>
      </c>
      <c r="H18" s="6">
        <f t="shared" si="4"/>
        <v>10</v>
      </c>
      <c r="I18" t="s">
        <v>14</v>
      </c>
    </row>
    <row r="19" spans="1:9">
      <c r="A19" t="s">
        <v>24</v>
      </c>
      <c r="B19" t="s">
        <v>2309</v>
      </c>
      <c r="C19" s="14" t="s">
        <v>2310</v>
      </c>
      <c r="D19" t="s">
        <v>2291</v>
      </c>
      <c r="E19" t="s">
        <v>2311</v>
      </c>
      <c r="F19">
        <v>2</v>
      </c>
      <c r="G19" s="6">
        <v>1.96</v>
      </c>
      <c r="H19" s="6">
        <f t="shared" ref="H19:H23" si="5">G19*F19</f>
        <v>3.92</v>
      </c>
      <c r="I19" t="s">
        <v>14</v>
      </c>
    </row>
    <row r="20" spans="1:9">
      <c r="A20" t="s">
        <v>24</v>
      </c>
      <c r="B20" t="s">
        <v>2312</v>
      </c>
      <c r="C20" s="14" t="s">
        <v>2313</v>
      </c>
      <c r="D20" t="s">
        <v>128</v>
      </c>
      <c r="E20" t="s">
        <v>433</v>
      </c>
      <c r="F20">
        <v>1</v>
      </c>
      <c r="G20" s="6">
        <v>2.27</v>
      </c>
      <c r="H20" s="6">
        <f t="shared" si="5"/>
        <v>2.27</v>
      </c>
      <c r="I20" t="s">
        <v>14</v>
      </c>
    </row>
    <row r="21" spans="1:9">
      <c r="A21" t="s">
        <v>24</v>
      </c>
      <c r="B21" t="s">
        <v>612</v>
      </c>
      <c r="C21" s="14" t="s">
        <v>1329</v>
      </c>
      <c r="D21" t="s">
        <v>128</v>
      </c>
      <c r="E21" t="s">
        <v>613</v>
      </c>
      <c r="F21">
        <v>1</v>
      </c>
      <c r="G21" s="6">
        <v>2.98</v>
      </c>
      <c r="H21" s="6">
        <f t="shared" si="5"/>
        <v>2.98</v>
      </c>
      <c r="I21" t="s">
        <v>14</v>
      </c>
    </row>
    <row r="22" spans="1:9">
      <c r="A22" t="s">
        <v>24</v>
      </c>
      <c r="B22" t="s">
        <v>2314</v>
      </c>
      <c r="C22" s="14" t="s">
        <v>2315</v>
      </c>
      <c r="D22" t="s">
        <v>1320</v>
      </c>
      <c r="E22" t="s">
        <v>323</v>
      </c>
      <c r="F22">
        <v>1</v>
      </c>
      <c r="G22" s="6">
        <v>3.26</v>
      </c>
      <c r="H22" s="6">
        <f t="shared" si="5"/>
        <v>3.26</v>
      </c>
      <c r="I22" t="s">
        <v>14</v>
      </c>
    </row>
    <row r="23" spans="1:9">
      <c r="A23" t="s">
        <v>24</v>
      </c>
      <c r="B23" t="s">
        <v>1472</v>
      </c>
      <c r="C23" s="14" t="s">
        <v>1473</v>
      </c>
      <c r="D23" t="s">
        <v>128</v>
      </c>
      <c r="E23" t="s">
        <v>433</v>
      </c>
      <c r="F23">
        <v>1</v>
      </c>
      <c r="G23" s="6">
        <v>2.27</v>
      </c>
      <c r="H23" s="6">
        <f t="shared" si="5"/>
        <v>2.27</v>
      </c>
      <c r="I23" t="s">
        <v>14</v>
      </c>
    </row>
    <row r="24" spans="1:9">
      <c r="A24" t="s">
        <v>24</v>
      </c>
      <c r="B24" t="s">
        <v>2316</v>
      </c>
      <c r="C24" s="14" t="s">
        <v>2317</v>
      </c>
      <c r="D24" t="s">
        <v>128</v>
      </c>
      <c r="E24" t="s">
        <v>433</v>
      </c>
      <c r="F24">
        <v>1</v>
      </c>
      <c r="G24" s="6">
        <v>2.27</v>
      </c>
      <c r="H24" s="6">
        <f t="shared" ref="H24" si="6">G24*F24</f>
        <v>2.27</v>
      </c>
      <c r="I24" t="s">
        <v>14</v>
      </c>
    </row>
    <row r="25" spans="1:9">
      <c r="A25" t="s">
        <v>24</v>
      </c>
      <c r="B25" t="s">
        <v>139</v>
      </c>
      <c r="C25" s="14" t="s">
        <v>2318</v>
      </c>
      <c r="D25" t="s">
        <v>2319</v>
      </c>
      <c r="E25" t="s">
        <v>542</v>
      </c>
      <c r="F25">
        <v>1</v>
      </c>
      <c r="G25" s="6">
        <v>4.97</v>
      </c>
      <c r="H25" s="6">
        <f t="shared" ref="H25:H28" si="7">G25*F25</f>
        <v>4.97</v>
      </c>
      <c r="I25" t="s">
        <v>14</v>
      </c>
    </row>
    <row r="26" spans="1:9">
      <c r="A26" t="s">
        <v>24</v>
      </c>
      <c r="B26" t="s">
        <v>1510</v>
      </c>
      <c r="C26" s="14" t="s">
        <v>2320</v>
      </c>
      <c r="D26" t="s">
        <v>128</v>
      </c>
      <c r="E26" t="s">
        <v>1511</v>
      </c>
      <c r="F26">
        <v>1</v>
      </c>
      <c r="G26" s="6">
        <v>12.98</v>
      </c>
      <c r="H26" s="6">
        <f t="shared" si="7"/>
        <v>12.98</v>
      </c>
      <c r="I26" t="s">
        <v>14</v>
      </c>
    </row>
    <row r="27" spans="1:9">
      <c r="A27" t="s">
        <v>24</v>
      </c>
      <c r="B27" t="s">
        <v>1300</v>
      </c>
      <c r="C27" s="14" t="s">
        <v>1301</v>
      </c>
      <c r="D27" t="s">
        <v>128</v>
      </c>
      <c r="E27" t="s">
        <v>432</v>
      </c>
      <c r="F27">
        <v>1</v>
      </c>
      <c r="G27" s="6">
        <v>10.97</v>
      </c>
      <c r="H27" s="6">
        <f t="shared" si="7"/>
        <v>10.97</v>
      </c>
      <c r="I27" t="s">
        <v>14</v>
      </c>
    </row>
    <row r="28" spans="1:9">
      <c r="A28" t="s">
        <v>24</v>
      </c>
      <c r="B28" t="s">
        <v>2321</v>
      </c>
      <c r="C28" s="14" t="s">
        <v>2322</v>
      </c>
      <c r="D28" t="s">
        <v>261</v>
      </c>
      <c r="E28" t="s">
        <v>420</v>
      </c>
      <c r="F28">
        <v>1</v>
      </c>
      <c r="G28" s="6">
        <v>2.4700000000000002</v>
      </c>
      <c r="H28" s="6">
        <f t="shared" si="7"/>
        <v>2.4700000000000002</v>
      </c>
      <c r="I28" t="s">
        <v>14</v>
      </c>
    </row>
    <row r="29" spans="1:9">
      <c r="A29" t="s">
        <v>24</v>
      </c>
      <c r="B29" t="s">
        <v>464</v>
      </c>
      <c r="C29" s="14" t="s">
        <v>2323</v>
      </c>
      <c r="D29" t="s">
        <v>261</v>
      </c>
      <c r="E29" t="s">
        <v>705</v>
      </c>
      <c r="F29">
        <v>1</v>
      </c>
      <c r="G29" s="6">
        <v>2.97</v>
      </c>
      <c r="H29" s="6">
        <f>G29*F29</f>
        <v>2.97</v>
      </c>
      <c r="I29" t="s">
        <v>14</v>
      </c>
    </row>
    <row r="30" spans="1:9">
      <c r="A30" t="s">
        <v>24</v>
      </c>
      <c r="B30" t="s">
        <v>142</v>
      </c>
      <c r="C30" s="14">
        <v>4664</v>
      </c>
      <c r="D30" t="s">
        <v>12</v>
      </c>
      <c r="E30" t="s">
        <v>2324</v>
      </c>
      <c r="F30">
        <v>1.105</v>
      </c>
      <c r="G30" s="6">
        <v>6.55</v>
      </c>
      <c r="H30" s="6">
        <f t="shared" ref="H30:H47" si="8">G30*F30</f>
        <v>7.2377500000000001</v>
      </c>
      <c r="I30" t="s">
        <v>14</v>
      </c>
    </row>
    <row r="31" spans="1:9">
      <c r="A31" t="s">
        <v>24</v>
      </c>
      <c r="B31" t="s">
        <v>380</v>
      </c>
      <c r="C31" s="14" t="s">
        <v>2325</v>
      </c>
      <c r="D31" t="s">
        <v>128</v>
      </c>
      <c r="E31" t="s">
        <v>504</v>
      </c>
      <c r="F31">
        <v>1</v>
      </c>
      <c r="G31" s="6">
        <v>2.17</v>
      </c>
      <c r="H31" s="6">
        <f t="shared" si="8"/>
        <v>2.17</v>
      </c>
      <c r="I31" t="s">
        <v>14</v>
      </c>
    </row>
    <row r="32" spans="1:9">
      <c r="A32" t="s">
        <v>24</v>
      </c>
      <c r="B32" t="s">
        <v>933</v>
      </c>
      <c r="C32" s="14" t="s">
        <v>2326</v>
      </c>
      <c r="D32" t="s">
        <v>934</v>
      </c>
      <c r="E32" t="s">
        <v>554</v>
      </c>
      <c r="F32">
        <v>1</v>
      </c>
      <c r="G32" s="6">
        <v>5.97</v>
      </c>
      <c r="H32" s="6">
        <f t="shared" si="8"/>
        <v>5.97</v>
      </c>
      <c r="I32" t="s">
        <v>14</v>
      </c>
    </row>
    <row r="33" spans="1:1023 1030:2047 2054:3071 3078:4095 4102:5119 5126:6143 6150:7167 7174:8191 8198:9215 9222:10239 10246:11263 11270:12287 12294:13311 13318:14335 14342:15359 15366:16383">
      <c r="A33" t="s">
        <v>24</v>
      </c>
      <c r="B33" t="s">
        <v>494</v>
      </c>
      <c r="C33" s="14" t="s">
        <v>2327</v>
      </c>
      <c r="D33" t="s">
        <v>12</v>
      </c>
      <c r="E33" t="s">
        <v>354</v>
      </c>
      <c r="F33">
        <v>1</v>
      </c>
      <c r="G33">
        <v>1.67</v>
      </c>
      <c r="H33" s="6">
        <f t="shared" si="8"/>
        <v>1.67</v>
      </c>
      <c r="I33" t="s">
        <v>14</v>
      </c>
    </row>
    <row r="34" spans="1:1023 1030:2047 2054:3071 3078:4095 4102:5119 5126:6143 6150:7167 7174:8191 8198:9215 9222:10239 10246:11263 11270:12287 12294:13311 13318:14335 14342:15359 15366:16383">
      <c r="A34" t="s">
        <v>24</v>
      </c>
      <c r="B34" t="s">
        <v>276</v>
      </c>
      <c r="C34" s="14">
        <v>4173</v>
      </c>
      <c r="D34" t="s">
        <v>1465</v>
      </c>
      <c r="E34" t="s">
        <v>337</v>
      </c>
      <c r="F34">
        <v>0.91</v>
      </c>
      <c r="G34" s="6">
        <v>4.34</v>
      </c>
      <c r="H34" s="6">
        <f t="shared" si="8"/>
        <v>3.9493999999999998</v>
      </c>
      <c r="I34" t="s">
        <v>14</v>
      </c>
    </row>
    <row r="35" spans="1:1023 1030:2047 2054:3071 3078:4095 4102:5119 5126:6143 6150:7167 7174:8191 8198:9215 9222:10239 10246:11263 11270:12287 12294:13311 13318:14335 14342:15359 15366:16383">
      <c r="A35" t="s">
        <v>24</v>
      </c>
      <c r="B35" t="s">
        <v>514</v>
      </c>
      <c r="C35" s="14">
        <v>4048</v>
      </c>
      <c r="D35" t="s">
        <v>515</v>
      </c>
      <c r="E35" t="s">
        <v>354</v>
      </c>
      <c r="F35">
        <v>5</v>
      </c>
      <c r="G35" s="6">
        <v>0.47</v>
      </c>
      <c r="H35" s="6">
        <f t="shared" si="8"/>
        <v>2.3499999999999996</v>
      </c>
      <c r="I35" t="s">
        <v>14</v>
      </c>
    </row>
    <row r="36" spans="1:1023 1030:2047 2054:3071 3078:4095 4102:5119 5126:6143 6150:7167 7174:8191 8198:9215 9222:10239 10246:11263 11270:12287 12294:13311 13318:14335 14342:15359 15366:16383">
      <c r="A36" t="s">
        <v>24</v>
      </c>
      <c r="B36" t="s">
        <v>168</v>
      </c>
      <c r="C36" s="14" t="s">
        <v>2328</v>
      </c>
      <c r="D36" t="s">
        <v>153</v>
      </c>
      <c r="E36" t="s">
        <v>141</v>
      </c>
      <c r="F36">
        <v>1</v>
      </c>
      <c r="G36" s="6">
        <v>5.38</v>
      </c>
      <c r="H36" s="6">
        <f t="shared" si="8"/>
        <v>5.38</v>
      </c>
      <c r="I36" t="s">
        <v>14</v>
      </c>
      <c r="N36" s="6"/>
      <c r="O36" s="6"/>
      <c r="V36" s="6"/>
      <c r="W36" s="6"/>
      <c r="AD36" s="6"/>
      <c r="AE36" s="6"/>
      <c r="AL36" s="6"/>
      <c r="AM36" s="6"/>
      <c r="AT36" s="6"/>
      <c r="AU36" s="6"/>
      <c r="BB36" s="6"/>
      <c r="BC36" s="6"/>
      <c r="BJ36" s="6"/>
      <c r="BK36" s="6"/>
      <c r="BR36" s="6"/>
      <c r="BS36" s="6"/>
      <c r="BZ36" s="6"/>
      <c r="CA36" s="6"/>
      <c r="CH36" s="6"/>
      <c r="CI36" s="6"/>
      <c r="CP36" s="6"/>
      <c r="CQ36" s="6"/>
      <c r="CX36" s="6"/>
      <c r="CY36" s="6"/>
      <c r="DF36" s="6"/>
      <c r="DG36" s="6"/>
      <c r="DN36" s="6"/>
      <c r="DO36" s="6"/>
      <c r="DV36" s="6"/>
      <c r="DW36" s="6"/>
      <c r="ED36" s="6"/>
      <c r="EE36" s="6"/>
      <c r="EL36" s="6"/>
      <c r="EM36" s="6"/>
      <c r="ET36" s="6"/>
      <c r="EU36" s="6"/>
      <c r="FB36" s="6"/>
      <c r="FC36" s="6"/>
      <c r="FJ36" s="6"/>
      <c r="FK36" s="6"/>
      <c r="FR36" s="6"/>
      <c r="FS36" s="6"/>
      <c r="FZ36" s="6"/>
      <c r="GA36" s="6"/>
      <c r="GH36" s="6"/>
      <c r="GI36" s="6"/>
      <c r="GP36" s="6"/>
      <c r="GQ36" s="6"/>
      <c r="GX36" s="6"/>
      <c r="GY36" s="6"/>
      <c r="HF36" s="6"/>
      <c r="HG36" s="6"/>
      <c r="HN36" s="6"/>
      <c r="HO36" s="6"/>
      <c r="HV36" s="6"/>
      <c r="HW36" s="6"/>
      <c r="ID36" s="6"/>
      <c r="IE36" s="6"/>
      <c r="IL36" s="6"/>
      <c r="IM36" s="6"/>
      <c r="IT36" s="6"/>
      <c r="IU36" s="6"/>
      <c r="JB36" s="6"/>
      <c r="JC36" s="6"/>
      <c r="JJ36" s="6"/>
      <c r="JK36" s="6"/>
      <c r="JR36" s="6"/>
      <c r="JS36" s="6"/>
      <c r="JZ36" s="6"/>
      <c r="KA36" s="6"/>
      <c r="KH36" s="6"/>
      <c r="KI36" s="6"/>
      <c r="KP36" s="6"/>
      <c r="KQ36" s="6"/>
      <c r="KX36" s="6"/>
      <c r="KY36" s="6"/>
      <c r="LF36" s="6"/>
      <c r="LG36" s="6"/>
      <c r="LN36" s="6"/>
      <c r="LO36" s="6"/>
      <c r="LV36" s="6"/>
      <c r="LW36" s="6"/>
      <c r="MD36" s="6"/>
      <c r="ME36" s="6"/>
      <c r="ML36" s="6"/>
      <c r="MM36" s="6"/>
      <c r="MT36" s="6"/>
      <c r="MU36" s="6"/>
      <c r="NB36" s="6"/>
      <c r="NC36" s="6"/>
      <c r="NJ36" s="6"/>
      <c r="NK36" s="6"/>
      <c r="NR36" s="6"/>
      <c r="NS36" s="6"/>
      <c r="NZ36" s="6"/>
      <c r="OA36" s="6"/>
      <c r="OH36" s="6"/>
      <c r="OI36" s="6"/>
      <c r="OP36" s="6"/>
      <c r="OQ36" s="6"/>
      <c r="OX36" s="6"/>
      <c r="OY36" s="6"/>
      <c r="PF36" s="6"/>
      <c r="PG36" s="6"/>
      <c r="PN36" s="6"/>
      <c r="PO36" s="6"/>
      <c r="PV36" s="6"/>
      <c r="PW36" s="6"/>
      <c r="QD36" s="6"/>
      <c r="QE36" s="6"/>
      <c r="QL36" s="6"/>
      <c r="QM36" s="6"/>
      <c r="QT36" s="6"/>
      <c r="QU36" s="6"/>
      <c r="RB36" s="6"/>
      <c r="RC36" s="6"/>
      <c r="RJ36" s="6"/>
      <c r="RK36" s="6"/>
      <c r="RR36" s="6"/>
      <c r="RS36" s="6"/>
      <c r="RZ36" s="6"/>
      <c r="SA36" s="6"/>
      <c r="SH36" s="6"/>
      <c r="SI36" s="6"/>
      <c r="SP36" s="6"/>
      <c r="SQ36" s="6"/>
      <c r="SX36" s="6"/>
      <c r="SY36" s="6"/>
      <c r="TF36" s="6"/>
      <c r="TG36" s="6"/>
      <c r="TN36" s="6"/>
      <c r="TO36" s="6"/>
      <c r="TV36" s="6"/>
      <c r="TW36" s="6"/>
      <c r="UD36" s="6"/>
      <c r="UE36" s="6"/>
      <c r="UL36" s="6"/>
      <c r="UM36" s="6"/>
      <c r="UT36" s="6"/>
      <c r="UU36" s="6"/>
      <c r="VB36" s="6"/>
      <c r="VC36" s="6"/>
      <c r="VJ36" s="6"/>
      <c r="VK36" s="6"/>
      <c r="VR36" s="6"/>
      <c r="VS36" s="6"/>
      <c r="VZ36" s="6"/>
      <c r="WA36" s="6"/>
      <c r="WH36" s="6"/>
      <c r="WI36" s="6"/>
      <c r="WP36" s="6"/>
      <c r="WQ36" s="6"/>
      <c r="WX36" s="6"/>
      <c r="WY36" s="6"/>
      <c r="XF36" s="6"/>
      <c r="XG36" s="6"/>
      <c r="XN36" s="6"/>
      <c r="XO36" s="6"/>
      <c r="XV36" s="6"/>
      <c r="XW36" s="6"/>
      <c r="YD36" s="6"/>
      <c r="YE36" s="6"/>
      <c r="YL36" s="6"/>
      <c r="YM36" s="6"/>
      <c r="YT36" s="6"/>
      <c r="YU36" s="6"/>
      <c r="ZB36" s="6"/>
      <c r="ZC36" s="6"/>
      <c r="ZJ36" s="6"/>
      <c r="ZK36" s="6"/>
      <c r="ZR36" s="6"/>
      <c r="ZS36" s="6"/>
      <c r="ZZ36" s="6"/>
      <c r="AAA36" s="6"/>
      <c r="AAH36" s="6"/>
      <c r="AAI36" s="6"/>
      <c r="AAP36" s="6"/>
      <c r="AAQ36" s="6"/>
      <c r="AAX36" s="6"/>
      <c r="AAY36" s="6"/>
      <c r="ABF36" s="6"/>
      <c r="ABG36" s="6"/>
      <c r="ABN36" s="6"/>
      <c r="ABO36" s="6"/>
      <c r="ABV36" s="6"/>
      <c r="ABW36" s="6"/>
      <c r="ACD36" s="6"/>
      <c r="ACE36" s="6"/>
      <c r="ACL36" s="6"/>
      <c r="ACM36" s="6"/>
      <c r="ACT36" s="6"/>
      <c r="ACU36" s="6"/>
      <c r="ADB36" s="6"/>
      <c r="ADC36" s="6"/>
      <c r="ADJ36" s="6"/>
      <c r="ADK36" s="6"/>
      <c r="ADR36" s="6"/>
      <c r="ADS36" s="6"/>
      <c r="ADZ36" s="6"/>
      <c r="AEA36" s="6"/>
      <c r="AEH36" s="6"/>
      <c r="AEI36" s="6"/>
      <c r="AEP36" s="6"/>
      <c r="AEQ36" s="6"/>
      <c r="AEX36" s="6"/>
      <c r="AEY36" s="6"/>
      <c r="AFF36" s="6"/>
      <c r="AFG36" s="6"/>
      <c r="AFN36" s="6"/>
      <c r="AFO36" s="6"/>
      <c r="AFV36" s="6"/>
      <c r="AFW36" s="6"/>
      <c r="AGD36" s="6"/>
      <c r="AGE36" s="6"/>
      <c r="AGL36" s="6"/>
      <c r="AGM36" s="6"/>
      <c r="AGT36" s="6"/>
      <c r="AGU36" s="6"/>
      <c r="AHB36" s="6"/>
      <c r="AHC36" s="6"/>
      <c r="AHJ36" s="6"/>
      <c r="AHK36" s="6"/>
      <c r="AHR36" s="6"/>
      <c r="AHS36" s="6"/>
      <c r="AHZ36" s="6"/>
      <c r="AIA36" s="6"/>
      <c r="AIH36" s="6"/>
      <c r="AII36" s="6"/>
      <c r="AIP36" s="6"/>
      <c r="AIQ36" s="6"/>
      <c r="AIX36" s="6"/>
      <c r="AIY36" s="6"/>
      <c r="AJF36" s="6"/>
      <c r="AJG36" s="6"/>
      <c r="AJN36" s="6"/>
      <c r="AJO36" s="6"/>
      <c r="AJV36" s="6"/>
      <c r="AJW36" s="6"/>
      <c r="AKD36" s="6"/>
      <c r="AKE36" s="6"/>
      <c r="AKL36" s="6"/>
      <c r="AKM36" s="6"/>
      <c r="AKT36" s="6"/>
      <c r="AKU36" s="6"/>
      <c r="ALB36" s="6"/>
      <c r="ALC36" s="6"/>
      <c r="ALJ36" s="6"/>
      <c r="ALK36" s="6"/>
      <c r="ALR36" s="6"/>
      <c r="ALS36" s="6"/>
      <c r="ALZ36" s="6"/>
      <c r="AMA36" s="6"/>
      <c r="AMH36" s="6"/>
      <c r="AMI36" s="6"/>
      <c r="AMP36" s="6"/>
      <c r="AMQ36" s="6"/>
      <c r="AMX36" s="6"/>
      <c r="AMY36" s="6"/>
      <c r="ANF36" s="6"/>
      <c r="ANG36" s="6"/>
      <c r="ANN36" s="6"/>
      <c r="ANO36" s="6"/>
      <c r="ANV36" s="6"/>
      <c r="ANW36" s="6"/>
      <c r="AOD36" s="6"/>
      <c r="AOE36" s="6"/>
      <c r="AOL36" s="6"/>
      <c r="AOM36" s="6"/>
      <c r="AOT36" s="6"/>
      <c r="AOU36" s="6"/>
      <c r="APB36" s="6"/>
      <c r="APC36" s="6"/>
      <c r="APJ36" s="6"/>
      <c r="APK36" s="6"/>
      <c r="APR36" s="6"/>
      <c r="APS36" s="6"/>
      <c r="APZ36" s="6"/>
      <c r="AQA36" s="6"/>
      <c r="AQH36" s="6"/>
      <c r="AQI36" s="6"/>
      <c r="AQP36" s="6"/>
      <c r="AQQ36" s="6"/>
      <c r="AQX36" s="6"/>
      <c r="AQY36" s="6"/>
      <c r="ARF36" s="6"/>
      <c r="ARG36" s="6"/>
      <c r="ARN36" s="6"/>
      <c r="ARO36" s="6"/>
      <c r="ARV36" s="6"/>
      <c r="ARW36" s="6"/>
      <c r="ASD36" s="6"/>
      <c r="ASE36" s="6"/>
      <c r="ASL36" s="6"/>
      <c r="ASM36" s="6"/>
      <c r="AST36" s="6"/>
      <c r="ASU36" s="6"/>
      <c r="ATB36" s="6"/>
      <c r="ATC36" s="6"/>
      <c r="ATJ36" s="6"/>
      <c r="ATK36" s="6"/>
      <c r="ATR36" s="6"/>
      <c r="ATS36" s="6"/>
      <c r="ATZ36" s="6"/>
      <c r="AUA36" s="6"/>
      <c r="AUH36" s="6"/>
      <c r="AUI36" s="6"/>
      <c r="AUP36" s="6"/>
      <c r="AUQ36" s="6"/>
      <c r="AUX36" s="6"/>
      <c r="AUY36" s="6"/>
      <c r="AVF36" s="6"/>
      <c r="AVG36" s="6"/>
      <c r="AVN36" s="6"/>
      <c r="AVO36" s="6"/>
      <c r="AVV36" s="6"/>
      <c r="AVW36" s="6"/>
      <c r="AWD36" s="6"/>
      <c r="AWE36" s="6"/>
      <c r="AWL36" s="6"/>
      <c r="AWM36" s="6"/>
      <c r="AWT36" s="6"/>
      <c r="AWU36" s="6"/>
      <c r="AXB36" s="6"/>
      <c r="AXC36" s="6"/>
      <c r="AXJ36" s="6"/>
      <c r="AXK36" s="6"/>
      <c r="AXR36" s="6"/>
      <c r="AXS36" s="6"/>
      <c r="AXZ36" s="6"/>
      <c r="AYA36" s="6"/>
      <c r="AYH36" s="6"/>
      <c r="AYI36" s="6"/>
      <c r="AYP36" s="6"/>
      <c r="AYQ36" s="6"/>
      <c r="AYX36" s="6"/>
      <c r="AYY36" s="6"/>
      <c r="AZF36" s="6"/>
      <c r="AZG36" s="6"/>
      <c r="AZN36" s="6"/>
      <c r="AZO36" s="6"/>
      <c r="AZV36" s="6"/>
      <c r="AZW36" s="6"/>
      <c r="BAD36" s="6"/>
      <c r="BAE36" s="6"/>
      <c r="BAL36" s="6"/>
      <c r="BAM36" s="6"/>
      <c r="BAT36" s="6"/>
      <c r="BAU36" s="6"/>
      <c r="BBB36" s="6"/>
      <c r="BBC36" s="6"/>
      <c r="BBJ36" s="6"/>
      <c r="BBK36" s="6"/>
      <c r="BBR36" s="6"/>
      <c r="BBS36" s="6"/>
      <c r="BBZ36" s="6"/>
      <c r="BCA36" s="6"/>
      <c r="BCH36" s="6"/>
      <c r="BCI36" s="6"/>
      <c r="BCP36" s="6"/>
      <c r="BCQ36" s="6"/>
      <c r="BCX36" s="6"/>
      <c r="BCY36" s="6"/>
      <c r="BDF36" s="6"/>
      <c r="BDG36" s="6"/>
      <c r="BDN36" s="6"/>
      <c r="BDO36" s="6"/>
      <c r="BDV36" s="6"/>
      <c r="BDW36" s="6"/>
      <c r="BED36" s="6"/>
      <c r="BEE36" s="6"/>
      <c r="BEL36" s="6"/>
      <c r="BEM36" s="6"/>
      <c r="BET36" s="6"/>
      <c r="BEU36" s="6"/>
      <c r="BFB36" s="6"/>
      <c r="BFC36" s="6"/>
      <c r="BFJ36" s="6"/>
      <c r="BFK36" s="6"/>
      <c r="BFR36" s="6"/>
      <c r="BFS36" s="6"/>
      <c r="BFZ36" s="6"/>
      <c r="BGA36" s="6"/>
      <c r="BGH36" s="6"/>
      <c r="BGI36" s="6"/>
      <c r="BGP36" s="6"/>
      <c r="BGQ36" s="6"/>
      <c r="BGX36" s="6"/>
      <c r="BGY36" s="6"/>
      <c r="BHF36" s="6"/>
      <c r="BHG36" s="6"/>
      <c r="BHN36" s="6"/>
      <c r="BHO36" s="6"/>
      <c r="BHV36" s="6"/>
      <c r="BHW36" s="6"/>
      <c r="BID36" s="6"/>
      <c r="BIE36" s="6"/>
      <c r="BIL36" s="6"/>
      <c r="BIM36" s="6"/>
      <c r="BIT36" s="6"/>
      <c r="BIU36" s="6"/>
      <c r="BJB36" s="6"/>
      <c r="BJC36" s="6"/>
      <c r="BJJ36" s="6"/>
      <c r="BJK36" s="6"/>
      <c r="BJR36" s="6"/>
      <c r="BJS36" s="6"/>
      <c r="BJZ36" s="6"/>
      <c r="BKA36" s="6"/>
      <c r="BKH36" s="6"/>
      <c r="BKI36" s="6"/>
      <c r="BKP36" s="6"/>
      <c r="BKQ36" s="6"/>
      <c r="BKX36" s="6"/>
      <c r="BKY36" s="6"/>
      <c r="BLF36" s="6"/>
      <c r="BLG36" s="6"/>
      <c r="BLN36" s="6"/>
      <c r="BLO36" s="6"/>
      <c r="BLV36" s="6"/>
      <c r="BLW36" s="6"/>
      <c r="BMD36" s="6"/>
      <c r="BME36" s="6"/>
      <c r="BML36" s="6"/>
      <c r="BMM36" s="6"/>
      <c r="BMT36" s="6"/>
      <c r="BMU36" s="6"/>
      <c r="BNB36" s="6"/>
      <c r="BNC36" s="6"/>
      <c r="BNJ36" s="6"/>
      <c r="BNK36" s="6"/>
      <c r="BNR36" s="6"/>
      <c r="BNS36" s="6"/>
      <c r="BNZ36" s="6"/>
      <c r="BOA36" s="6"/>
      <c r="BOH36" s="6"/>
      <c r="BOI36" s="6"/>
      <c r="BOP36" s="6"/>
      <c r="BOQ36" s="6"/>
      <c r="BOX36" s="6"/>
      <c r="BOY36" s="6"/>
      <c r="BPF36" s="6"/>
      <c r="BPG36" s="6"/>
      <c r="BPN36" s="6"/>
      <c r="BPO36" s="6"/>
      <c r="BPV36" s="6"/>
      <c r="BPW36" s="6"/>
      <c r="BQD36" s="6"/>
      <c r="BQE36" s="6"/>
      <c r="BQL36" s="6"/>
      <c r="BQM36" s="6"/>
      <c r="BQT36" s="6"/>
      <c r="BQU36" s="6"/>
      <c r="BRB36" s="6"/>
      <c r="BRC36" s="6"/>
      <c r="BRJ36" s="6"/>
      <c r="BRK36" s="6"/>
      <c r="BRR36" s="6"/>
      <c r="BRS36" s="6"/>
      <c r="BRZ36" s="6"/>
      <c r="BSA36" s="6"/>
      <c r="BSH36" s="6"/>
      <c r="BSI36" s="6"/>
      <c r="BSP36" s="6"/>
      <c r="BSQ36" s="6"/>
      <c r="BSX36" s="6"/>
      <c r="BSY36" s="6"/>
      <c r="BTF36" s="6"/>
      <c r="BTG36" s="6"/>
      <c r="BTN36" s="6"/>
      <c r="BTO36" s="6"/>
      <c r="BTV36" s="6"/>
      <c r="BTW36" s="6"/>
      <c r="BUD36" s="6"/>
      <c r="BUE36" s="6"/>
      <c r="BUL36" s="6"/>
      <c r="BUM36" s="6"/>
      <c r="BUT36" s="6"/>
      <c r="BUU36" s="6"/>
      <c r="BVB36" s="6"/>
      <c r="BVC36" s="6"/>
      <c r="BVJ36" s="6"/>
      <c r="BVK36" s="6"/>
      <c r="BVR36" s="6"/>
      <c r="BVS36" s="6"/>
      <c r="BVZ36" s="6"/>
      <c r="BWA36" s="6"/>
      <c r="BWH36" s="6"/>
      <c r="BWI36" s="6"/>
      <c r="BWP36" s="6"/>
      <c r="BWQ36" s="6"/>
      <c r="BWX36" s="6"/>
      <c r="BWY36" s="6"/>
      <c r="BXF36" s="6"/>
      <c r="BXG36" s="6"/>
      <c r="BXN36" s="6"/>
      <c r="BXO36" s="6"/>
      <c r="BXV36" s="6"/>
      <c r="BXW36" s="6"/>
      <c r="BYD36" s="6"/>
      <c r="BYE36" s="6"/>
      <c r="BYL36" s="6"/>
      <c r="BYM36" s="6"/>
      <c r="BYT36" s="6"/>
      <c r="BYU36" s="6"/>
      <c r="BZB36" s="6"/>
      <c r="BZC36" s="6"/>
      <c r="BZJ36" s="6"/>
      <c r="BZK36" s="6"/>
      <c r="BZR36" s="6"/>
      <c r="BZS36" s="6"/>
      <c r="BZZ36" s="6"/>
      <c r="CAA36" s="6"/>
      <c r="CAH36" s="6"/>
      <c r="CAI36" s="6"/>
      <c r="CAP36" s="6"/>
      <c r="CAQ36" s="6"/>
      <c r="CAX36" s="6"/>
      <c r="CAY36" s="6"/>
      <c r="CBF36" s="6"/>
      <c r="CBG36" s="6"/>
      <c r="CBN36" s="6"/>
      <c r="CBO36" s="6"/>
      <c r="CBV36" s="6"/>
      <c r="CBW36" s="6"/>
      <c r="CCD36" s="6"/>
      <c r="CCE36" s="6"/>
      <c r="CCL36" s="6"/>
      <c r="CCM36" s="6"/>
      <c r="CCT36" s="6"/>
      <c r="CCU36" s="6"/>
      <c r="CDB36" s="6"/>
      <c r="CDC36" s="6"/>
      <c r="CDJ36" s="6"/>
      <c r="CDK36" s="6"/>
      <c r="CDR36" s="6"/>
      <c r="CDS36" s="6"/>
      <c r="CDZ36" s="6"/>
      <c r="CEA36" s="6"/>
      <c r="CEH36" s="6"/>
      <c r="CEI36" s="6"/>
      <c r="CEP36" s="6"/>
      <c r="CEQ36" s="6"/>
      <c r="CEX36" s="6"/>
      <c r="CEY36" s="6"/>
      <c r="CFF36" s="6"/>
      <c r="CFG36" s="6"/>
      <c r="CFN36" s="6"/>
      <c r="CFO36" s="6"/>
      <c r="CFV36" s="6"/>
      <c r="CFW36" s="6"/>
      <c r="CGD36" s="6"/>
      <c r="CGE36" s="6"/>
      <c r="CGL36" s="6"/>
      <c r="CGM36" s="6"/>
      <c r="CGT36" s="6"/>
      <c r="CGU36" s="6"/>
      <c r="CHB36" s="6"/>
      <c r="CHC36" s="6"/>
      <c r="CHJ36" s="6"/>
      <c r="CHK36" s="6"/>
      <c r="CHR36" s="6"/>
      <c r="CHS36" s="6"/>
      <c r="CHZ36" s="6"/>
      <c r="CIA36" s="6"/>
      <c r="CIH36" s="6"/>
      <c r="CII36" s="6"/>
      <c r="CIP36" s="6"/>
      <c r="CIQ36" s="6"/>
      <c r="CIX36" s="6"/>
      <c r="CIY36" s="6"/>
      <c r="CJF36" s="6"/>
      <c r="CJG36" s="6"/>
      <c r="CJN36" s="6"/>
      <c r="CJO36" s="6"/>
      <c r="CJV36" s="6"/>
      <c r="CJW36" s="6"/>
      <c r="CKD36" s="6"/>
      <c r="CKE36" s="6"/>
      <c r="CKL36" s="6"/>
      <c r="CKM36" s="6"/>
      <c r="CKT36" s="6"/>
      <c r="CKU36" s="6"/>
      <c r="CLB36" s="6"/>
      <c r="CLC36" s="6"/>
      <c r="CLJ36" s="6"/>
      <c r="CLK36" s="6"/>
      <c r="CLR36" s="6"/>
      <c r="CLS36" s="6"/>
      <c r="CLZ36" s="6"/>
      <c r="CMA36" s="6"/>
      <c r="CMH36" s="6"/>
      <c r="CMI36" s="6"/>
      <c r="CMP36" s="6"/>
      <c r="CMQ36" s="6"/>
      <c r="CMX36" s="6"/>
      <c r="CMY36" s="6"/>
      <c r="CNF36" s="6"/>
      <c r="CNG36" s="6"/>
      <c r="CNN36" s="6"/>
      <c r="CNO36" s="6"/>
      <c r="CNV36" s="6"/>
      <c r="CNW36" s="6"/>
      <c r="COD36" s="6"/>
      <c r="COE36" s="6"/>
      <c r="COL36" s="6"/>
      <c r="COM36" s="6"/>
      <c r="COT36" s="6"/>
      <c r="COU36" s="6"/>
      <c r="CPB36" s="6"/>
      <c r="CPC36" s="6"/>
      <c r="CPJ36" s="6"/>
      <c r="CPK36" s="6"/>
      <c r="CPR36" s="6"/>
      <c r="CPS36" s="6"/>
      <c r="CPZ36" s="6"/>
      <c r="CQA36" s="6"/>
      <c r="CQH36" s="6"/>
      <c r="CQI36" s="6"/>
      <c r="CQP36" s="6"/>
      <c r="CQQ36" s="6"/>
      <c r="CQX36" s="6"/>
      <c r="CQY36" s="6"/>
      <c r="CRF36" s="6"/>
      <c r="CRG36" s="6"/>
      <c r="CRN36" s="6"/>
      <c r="CRO36" s="6"/>
      <c r="CRV36" s="6"/>
      <c r="CRW36" s="6"/>
      <c r="CSD36" s="6"/>
      <c r="CSE36" s="6"/>
      <c r="CSL36" s="6"/>
      <c r="CSM36" s="6"/>
      <c r="CST36" s="6"/>
      <c r="CSU36" s="6"/>
      <c r="CTB36" s="6"/>
      <c r="CTC36" s="6"/>
      <c r="CTJ36" s="6"/>
      <c r="CTK36" s="6"/>
      <c r="CTR36" s="6"/>
      <c r="CTS36" s="6"/>
      <c r="CTZ36" s="6"/>
      <c r="CUA36" s="6"/>
      <c r="CUH36" s="6"/>
      <c r="CUI36" s="6"/>
      <c r="CUP36" s="6"/>
      <c r="CUQ36" s="6"/>
      <c r="CUX36" s="6"/>
      <c r="CUY36" s="6"/>
      <c r="CVF36" s="6"/>
      <c r="CVG36" s="6"/>
      <c r="CVN36" s="6"/>
      <c r="CVO36" s="6"/>
      <c r="CVV36" s="6"/>
      <c r="CVW36" s="6"/>
      <c r="CWD36" s="6"/>
      <c r="CWE36" s="6"/>
      <c r="CWL36" s="6"/>
      <c r="CWM36" s="6"/>
      <c r="CWT36" s="6"/>
      <c r="CWU36" s="6"/>
      <c r="CXB36" s="6"/>
      <c r="CXC36" s="6"/>
      <c r="CXJ36" s="6"/>
      <c r="CXK36" s="6"/>
      <c r="CXR36" s="6"/>
      <c r="CXS36" s="6"/>
      <c r="CXZ36" s="6"/>
      <c r="CYA36" s="6"/>
      <c r="CYH36" s="6"/>
      <c r="CYI36" s="6"/>
      <c r="CYP36" s="6"/>
      <c r="CYQ36" s="6"/>
      <c r="CYX36" s="6"/>
      <c r="CYY36" s="6"/>
      <c r="CZF36" s="6"/>
      <c r="CZG36" s="6"/>
      <c r="CZN36" s="6"/>
      <c r="CZO36" s="6"/>
      <c r="CZV36" s="6"/>
      <c r="CZW36" s="6"/>
      <c r="DAD36" s="6"/>
      <c r="DAE36" s="6"/>
      <c r="DAL36" s="6"/>
      <c r="DAM36" s="6"/>
      <c r="DAT36" s="6"/>
      <c r="DAU36" s="6"/>
      <c r="DBB36" s="6"/>
      <c r="DBC36" s="6"/>
      <c r="DBJ36" s="6"/>
      <c r="DBK36" s="6"/>
      <c r="DBR36" s="6"/>
      <c r="DBS36" s="6"/>
      <c r="DBZ36" s="6"/>
      <c r="DCA36" s="6"/>
      <c r="DCH36" s="6"/>
      <c r="DCI36" s="6"/>
      <c r="DCP36" s="6"/>
      <c r="DCQ36" s="6"/>
      <c r="DCX36" s="6"/>
      <c r="DCY36" s="6"/>
      <c r="DDF36" s="6"/>
      <c r="DDG36" s="6"/>
      <c r="DDN36" s="6"/>
      <c r="DDO36" s="6"/>
      <c r="DDV36" s="6"/>
      <c r="DDW36" s="6"/>
      <c r="DED36" s="6"/>
      <c r="DEE36" s="6"/>
      <c r="DEL36" s="6"/>
      <c r="DEM36" s="6"/>
      <c r="DET36" s="6"/>
      <c r="DEU36" s="6"/>
      <c r="DFB36" s="6"/>
      <c r="DFC36" s="6"/>
      <c r="DFJ36" s="6"/>
      <c r="DFK36" s="6"/>
      <c r="DFR36" s="6"/>
      <c r="DFS36" s="6"/>
      <c r="DFZ36" s="6"/>
      <c r="DGA36" s="6"/>
      <c r="DGH36" s="6"/>
      <c r="DGI36" s="6"/>
      <c r="DGP36" s="6"/>
      <c r="DGQ36" s="6"/>
      <c r="DGX36" s="6"/>
      <c r="DGY36" s="6"/>
      <c r="DHF36" s="6"/>
      <c r="DHG36" s="6"/>
      <c r="DHN36" s="6"/>
      <c r="DHO36" s="6"/>
      <c r="DHV36" s="6"/>
      <c r="DHW36" s="6"/>
      <c r="DID36" s="6"/>
      <c r="DIE36" s="6"/>
      <c r="DIL36" s="6"/>
      <c r="DIM36" s="6"/>
      <c r="DIT36" s="6"/>
      <c r="DIU36" s="6"/>
      <c r="DJB36" s="6"/>
      <c r="DJC36" s="6"/>
      <c r="DJJ36" s="6"/>
      <c r="DJK36" s="6"/>
      <c r="DJR36" s="6"/>
      <c r="DJS36" s="6"/>
      <c r="DJZ36" s="6"/>
      <c r="DKA36" s="6"/>
      <c r="DKH36" s="6"/>
      <c r="DKI36" s="6"/>
      <c r="DKP36" s="6"/>
      <c r="DKQ36" s="6"/>
      <c r="DKX36" s="6"/>
      <c r="DKY36" s="6"/>
      <c r="DLF36" s="6"/>
      <c r="DLG36" s="6"/>
      <c r="DLN36" s="6"/>
      <c r="DLO36" s="6"/>
      <c r="DLV36" s="6"/>
      <c r="DLW36" s="6"/>
      <c r="DMD36" s="6"/>
      <c r="DME36" s="6"/>
      <c r="DML36" s="6"/>
      <c r="DMM36" s="6"/>
      <c r="DMT36" s="6"/>
      <c r="DMU36" s="6"/>
      <c r="DNB36" s="6"/>
      <c r="DNC36" s="6"/>
      <c r="DNJ36" s="6"/>
      <c r="DNK36" s="6"/>
      <c r="DNR36" s="6"/>
      <c r="DNS36" s="6"/>
      <c r="DNZ36" s="6"/>
      <c r="DOA36" s="6"/>
      <c r="DOH36" s="6"/>
      <c r="DOI36" s="6"/>
      <c r="DOP36" s="6"/>
      <c r="DOQ36" s="6"/>
      <c r="DOX36" s="6"/>
      <c r="DOY36" s="6"/>
      <c r="DPF36" s="6"/>
      <c r="DPG36" s="6"/>
      <c r="DPN36" s="6"/>
      <c r="DPO36" s="6"/>
      <c r="DPV36" s="6"/>
      <c r="DPW36" s="6"/>
      <c r="DQD36" s="6"/>
      <c r="DQE36" s="6"/>
      <c r="DQL36" s="6"/>
      <c r="DQM36" s="6"/>
      <c r="DQT36" s="6"/>
      <c r="DQU36" s="6"/>
      <c r="DRB36" s="6"/>
      <c r="DRC36" s="6"/>
      <c r="DRJ36" s="6"/>
      <c r="DRK36" s="6"/>
      <c r="DRR36" s="6"/>
      <c r="DRS36" s="6"/>
      <c r="DRZ36" s="6"/>
      <c r="DSA36" s="6"/>
      <c r="DSH36" s="6"/>
      <c r="DSI36" s="6"/>
      <c r="DSP36" s="6"/>
      <c r="DSQ36" s="6"/>
      <c r="DSX36" s="6"/>
      <c r="DSY36" s="6"/>
      <c r="DTF36" s="6"/>
      <c r="DTG36" s="6"/>
      <c r="DTN36" s="6"/>
      <c r="DTO36" s="6"/>
      <c r="DTV36" s="6"/>
      <c r="DTW36" s="6"/>
      <c r="DUD36" s="6"/>
      <c r="DUE36" s="6"/>
      <c r="DUL36" s="6"/>
      <c r="DUM36" s="6"/>
      <c r="DUT36" s="6"/>
      <c r="DUU36" s="6"/>
      <c r="DVB36" s="6"/>
      <c r="DVC36" s="6"/>
      <c r="DVJ36" s="6"/>
      <c r="DVK36" s="6"/>
      <c r="DVR36" s="6"/>
      <c r="DVS36" s="6"/>
      <c r="DVZ36" s="6"/>
      <c r="DWA36" s="6"/>
      <c r="DWH36" s="6"/>
      <c r="DWI36" s="6"/>
      <c r="DWP36" s="6"/>
      <c r="DWQ36" s="6"/>
      <c r="DWX36" s="6"/>
      <c r="DWY36" s="6"/>
      <c r="DXF36" s="6"/>
      <c r="DXG36" s="6"/>
      <c r="DXN36" s="6"/>
      <c r="DXO36" s="6"/>
      <c r="DXV36" s="6"/>
      <c r="DXW36" s="6"/>
      <c r="DYD36" s="6"/>
      <c r="DYE36" s="6"/>
      <c r="DYL36" s="6"/>
      <c r="DYM36" s="6"/>
      <c r="DYT36" s="6"/>
      <c r="DYU36" s="6"/>
      <c r="DZB36" s="6"/>
      <c r="DZC36" s="6"/>
      <c r="DZJ36" s="6"/>
      <c r="DZK36" s="6"/>
      <c r="DZR36" s="6"/>
      <c r="DZS36" s="6"/>
      <c r="DZZ36" s="6"/>
      <c r="EAA36" s="6"/>
      <c r="EAH36" s="6"/>
      <c r="EAI36" s="6"/>
      <c r="EAP36" s="6"/>
      <c r="EAQ36" s="6"/>
      <c r="EAX36" s="6"/>
      <c r="EAY36" s="6"/>
      <c r="EBF36" s="6"/>
      <c r="EBG36" s="6"/>
      <c r="EBN36" s="6"/>
      <c r="EBO36" s="6"/>
      <c r="EBV36" s="6"/>
      <c r="EBW36" s="6"/>
      <c r="ECD36" s="6"/>
      <c r="ECE36" s="6"/>
      <c r="ECL36" s="6"/>
      <c r="ECM36" s="6"/>
      <c r="ECT36" s="6"/>
      <c r="ECU36" s="6"/>
      <c r="EDB36" s="6"/>
      <c r="EDC36" s="6"/>
      <c r="EDJ36" s="6"/>
      <c r="EDK36" s="6"/>
      <c r="EDR36" s="6"/>
      <c r="EDS36" s="6"/>
      <c r="EDZ36" s="6"/>
      <c r="EEA36" s="6"/>
      <c r="EEH36" s="6"/>
      <c r="EEI36" s="6"/>
      <c r="EEP36" s="6"/>
      <c r="EEQ36" s="6"/>
      <c r="EEX36" s="6"/>
      <c r="EEY36" s="6"/>
      <c r="EFF36" s="6"/>
      <c r="EFG36" s="6"/>
      <c r="EFN36" s="6"/>
      <c r="EFO36" s="6"/>
      <c r="EFV36" s="6"/>
      <c r="EFW36" s="6"/>
      <c r="EGD36" s="6"/>
      <c r="EGE36" s="6"/>
      <c r="EGL36" s="6"/>
      <c r="EGM36" s="6"/>
      <c r="EGT36" s="6"/>
      <c r="EGU36" s="6"/>
      <c r="EHB36" s="6"/>
      <c r="EHC36" s="6"/>
      <c r="EHJ36" s="6"/>
      <c r="EHK36" s="6"/>
      <c r="EHR36" s="6"/>
      <c r="EHS36" s="6"/>
      <c r="EHZ36" s="6"/>
      <c r="EIA36" s="6"/>
      <c r="EIH36" s="6"/>
      <c r="EII36" s="6"/>
      <c r="EIP36" s="6"/>
      <c r="EIQ36" s="6"/>
      <c r="EIX36" s="6"/>
      <c r="EIY36" s="6"/>
      <c r="EJF36" s="6"/>
      <c r="EJG36" s="6"/>
      <c r="EJN36" s="6"/>
      <c r="EJO36" s="6"/>
      <c r="EJV36" s="6"/>
      <c r="EJW36" s="6"/>
      <c r="EKD36" s="6"/>
      <c r="EKE36" s="6"/>
      <c r="EKL36" s="6"/>
      <c r="EKM36" s="6"/>
      <c r="EKT36" s="6"/>
      <c r="EKU36" s="6"/>
      <c r="ELB36" s="6"/>
      <c r="ELC36" s="6"/>
      <c r="ELJ36" s="6"/>
      <c r="ELK36" s="6"/>
      <c r="ELR36" s="6"/>
      <c r="ELS36" s="6"/>
      <c r="ELZ36" s="6"/>
      <c r="EMA36" s="6"/>
      <c r="EMH36" s="6"/>
      <c r="EMI36" s="6"/>
      <c r="EMP36" s="6"/>
      <c r="EMQ36" s="6"/>
      <c r="EMX36" s="6"/>
      <c r="EMY36" s="6"/>
      <c r="ENF36" s="6"/>
      <c r="ENG36" s="6"/>
      <c r="ENN36" s="6"/>
      <c r="ENO36" s="6"/>
      <c r="ENV36" s="6"/>
      <c r="ENW36" s="6"/>
      <c r="EOD36" s="6"/>
      <c r="EOE36" s="6"/>
      <c r="EOL36" s="6"/>
      <c r="EOM36" s="6"/>
      <c r="EOT36" s="6"/>
      <c r="EOU36" s="6"/>
      <c r="EPB36" s="6"/>
      <c r="EPC36" s="6"/>
      <c r="EPJ36" s="6"/>
      <c r="EPK36" s="6"/>
      <c r="EPR36" s="6"/>
      <c r="EPS36" s="6"/>
      <c r="EPZ36" s="6"/>
      <c r="EQA36" s="6"/>
      <c r="EQH36" s="6"/>
      <c r="EQI36" s="6"/>
      <c r="EQP36" s="6"/>
      <c r="EQQ36" s="6"/>
      <c r="EQX36" s="6"/>
      <c r="EQY36" s="6"/>
      <c r="ERF36" s="6"/>
      <c r="ERG36" s="6"/>
      <c r="ERN36" s="6"/>
      <c r="ERO36" s="6"/>
      <c r="ERV36" s="6"/>
      <c r="ERW36" s="6"/>
      <c r="ESD36" s="6"/>
      <c r="ESE36" s="6"/>
      <c r="ESL36" s="6"/>
      <c r="ESM36" s="6"/>
      <c r="EST36" s="6"/>
      <c r="ESU36" s="6"/>
      <c r="ETB36" s="6"/>
      <c r="ETC36" s="6"/>
      <c r="ETJ36" s="6"/>
      <c r="ETK36" s="6"/>
      <c r="ETR36" s="6"/>
      <c r="ETS36" s="6"/>
      <c r="ETZ36" s="6"/>
      <c r="EUA36" s="6"/>
      <c r="EUH36" s="6"/>
      <c r="EUI36" s="6"/>
      <c r="EUP36" s="6"/>
      <c r="EUQ36" s="6"/>
      <c r="EUX36" s="6"/>
      <c r="EUY36" s="6"/>
      <c r="EVF36" s="6"/>
      <c r="EVG36" s="6"/>
      <c r="EVN36" s="6"/>
      <c r="EVO36" s="6"/>
      <c r="EVV36" s="6"/>
      <c r="EVW36" s="6"/>
      <c r="EWD36" s="6"/>
      <c r="EWE36" s="6"/>
      <c r="EWL36" s="6"/>
      <c r="EWM36" s="6"/>
      <c r="EWT36" s="6"/>
      <c r="EWU36" s="6"/>
      <c r="EXB36" s="6"/>
      <c r="EXC36" s="6"/>
      <c r="EXJ36" s="6"/>
      <c r="EXK36" s="6"/>
      <c r="EXR36" s="6"/>
      <c r="EXS36" s="6"/>
      <c r="EXZ36" s="6"/>
      <c r="EYA36" s="6"/>
      <c r="EYH36" s="6"/>
      <c r="EYI36" s="6"/>
      <c r="EYP36" s="6"/>
      <c r="EYQ36" s="6"/>
      <c r="EYX36" s="6"/>
      <c r="EYY36" s="6"/>
      <c r="EZF36" s="6"/>
      <c r="EZG36" s="6"/>
      <c r="EZN36" s="6"/>
      <c r="EZO36" s="6"/>
      <c r="EZV36" s="6"/>
      <c r="EZW36" s="6"/>
      <c r="FAD36" s="6"/>
      <c r="FAE36" s="6"/>
      <c r="FAL36" s="6"/>
      <c r="FAM36" s="6"/>
      <c r="FAT36" s="6"/>
      <c r="FAU36" s="6"/>
      <c r="FBB36" s="6"/>
      <c r="FBC36" s="6"/>
      <c r="FBJ36" s="6"/>
      <c r="FBK36" s="6"/>
      <c r="FBR36" s="6"/>
      <c r="FBS36" s="6"/>
      <c r="FBZ36" s="6"/>
      <c r="FCA36" s="6"/>
      <c r="FCH36" s="6"/>
      <c r="FCI36" s="6"/>
      <c r="FCP36" s="6"/>
      <c r="FCQ36" s="6"/>
      <c r="FCX36" s="6"/>
      <c r="FCY36" s="6"/>
      <c r="FDF36" s="6"/>
      <c r="FDG36" s="6"/>
      <c r="FDN36" s="6"/>
      <c r="FDO36" s="6"/>
      <c r="FDV36" s="6"/>
      <c r="FDW36" s="6"/>
      <c r="FED36" s="6"/>
      <c r="FEE36" s="6"/>
      <c r="FEL36" s="6"/>
      <c r="FEM36" s="6"/>
      <c r="FET36" s="6"/>
      <c r="FEU36" s="6"/>
      <c r="FFB36" s="6"/>
      <c r="FFC36" s="6"/>
      <c r="FFJ36" s="6"/>
      <c r="FFK36" s="6"/>
      <c r="FFR36" s="6"/>
      <c r="FFS36" s="6"/>
      <c r="FFZ36" s="6"/>
      <c r="FGA36" s="6"/>
      <c r="FGH36" s="6"/>
      <c r="FGI36" s="6"/>
      <c r="FGP36" s="6"/>
      <c r="FGQ36" s="6"/>
      <c r="FGX36" s="6"/>
      <c r="FGY36" s="6"/>
      <c r="FHF36" s="6"/>
      <c r="FHG36" s="6"/>
      <c r="FHN36" s="6"/>
      <c r="FHO36" s="6"/>
      <c r="FHV36" s="6"/>
      <c r="FHW36" s="6"/>
      <c r="FID36" s="6"/>
      <c r="FIE36" s="6"/>
      <c r="FIL36" s="6"/>
      <c r="FIM36" s="6"/>
      <c r="FIT36" s="6"/>
      <c r="FIU36" s="6"/>
      <c r="FJB36" s="6"/>
      <c r="FJC36" s="6"/>
      <c r="FJJ36" s="6"/>
      <c r="FJK36" s="6"/>
      <c r="FJR36" s="6"/>
      <c r="FJS36" s="6"/>
      <c r="FJZ36" s="6"/>
      <c r="FKA36" s="6"/>
      <c r="FKH36" s="6"/>
      <c r="FKI36" s="6"/>
      <c r="FKP36" s="6"/>
      <c r="FKQ36" s="6"/>
      <c r="FKX36" s="6"/>
      <c r="FKY36" s="6"/>
      <c r="FLF36" s="6"/>
      <c r="FLG36" s="6"/>
      <c r="FLN36" s="6"/>
      <c r="FLO36" s="6"/>
      <c r="FLV36" s="6"/>
      <c r="FLW36" s="6"/>
      <c r="FMD36" s="6"/>
      <c r="FME36" s="6"/>
      <c r="FML36" s="6"/>
      <c r="FMM36" s="6"/>
      <c r="FMT36" s="6"/>
      <c r="FMU36" s="6"/>
      <c r="FNB36" s="6"/>
      <c r="FNC36" s="6"/>
      <c r="FNJ36" s="6"/>
      <c r="FNK36" s="6"/>
      <c r="FNR36" s="6"/>
      <c r="FNS36" s="6"/>
      <c r="FNZ36" s="6"/>
      <c r="FOA36" s="6"/>
      <c r="FOH36" s="6"/>
      <c r="FOI36" s="6"/>
      <c r="FOP36" s="6"/>
      <c r="FOQ36" s="6"/>
      <c r="FOX36" s="6"/>
      <c r="FOY36" s="6"/>
      <c r="FPF36" s="6"/>
      <c r="FPG36" s="6"/>
      <c r="FPN36" s="6"/>
      <c r="FPO36" s="6"/>
      <c r="FPV36" s="6"/>
      <c r="FPW36" s="6"/>
      <c r="FQD36" s="6"/>
      <c r="FQE36" s="6"/>
      <c r="FQL36" s="6"/>
      <c r="FQM36" s="6"/>
      <c r="FQT36" s="6"/>
      <c r="FQU36" s="6"/>
      <c r="FRB36" s="6"/>
      <c r="FRC36" s="6"/>
      <c r="FRJ36" s="6"/>
      <c r="FRK36" s="6"/>
      <c r="FRR36" s="6"/>
      <c r="FRS36" s="6"/>
      <c r="FRZ36" s="6"/>
      <c r="FSA36" s="6"/>
      <c r="FSH36" s="6"/>
      <c r="FSI36" s="6"/>
      <c r="FSP36" s="6"/>
      <c r="FSQ36" s="6"/>
      <c r="FSX36" s="6"/>
      <c r="FSY36" s="6"/>
      <c r="FTF36" s="6"/>
      <c r="FTG36" s="6"/>
      <c r="FTN36" s="6"/>
      <c r="FTO36" s="6"/>
      <c r="FTV36" s="6"/>
      <c r="FTW36" s="6"/>
      <c r="FUD36" s="6"/>
      <c r="FUE36" s="6"/>
      <c r="FUL36" s="6"/>
      <c r="FUM36" s="6"/>
      <c r="FUT36" s="6"/>
      <c r="FUU36" s="6"/>
      <c r="FVB36" s="6"/>
      <c r="FVC36" s="6"/>
      <c r="FVJ36" s="6"/>
      <c r="FVK36" s="6"/>
      <c r="FVR36" s="6"/>
      <c r="FVS36" s="6"/>
      <c r="FVZ36" s="6"/>
      <c r="FWA36" s="6"/>
      <c r="FWH36" s="6"/>
      <c r="FWI36" s="6"/>
      <c r="FWP36" s="6"/>
      <c r="FWQ36" s="6"/>
      <c r="FWX36" s="6"/>
      <c r="FWY36" s="6"/>
      <c r="FXF36" s="6"/>
      <c r="FXG36" s="6"/>
      <c r="FXN36" s="6"/>
      <c r="FXO36" s="6"/>
      <c r="FXV36" s="6"/>
      <c r="FXW36" s="6"/>
      <c r="FYD36" s="6"/>
      <c r="FYE36" s="6"/>
      <c r="FYL36" s="6"/>
      <c r="FYM36" s="6"/>
      <c r="FYT36" s="6"/>
      <c r="FYU36" s="6"/>
      <c r="FZB36" s="6"/>
      <c r="FZC36" s="6"/>
      <c r="FZJ36" s="6"/>
      <c r="FZK36" s="6"/>
      <c r="FZR36" s="6"/>
      <c r="FZS36" s="6"/>
      <c r="FZZ36" s="6"/>
      <c r="GAA36" s="6"/>
      <c r="GAH36" s="6"/>
      <c r="GAI36" s="6"/>
      <c r="GAP36" s="6"/>
      <c r="GAQ36" s="6"/>
      <c r="GAX36" s="6"/>
      <c r="GAY36" s="6"/>
      <c r="GBF36" s="6"/>
      <c r="GBG36" s="6"/>
      <c r="GBN36" s="6"/>
      <c r="GBO36" s="6"/>
      <c r="GBV36" s="6"/>
      <c r="GBW36" s="6"/>
      <c r="GCD36" s="6"/>
      <c r="GCE36" s="6"/>
      <c r="GCL36" s="6"/>
      <c r="GCM36" s="6"/>
      <c r="GCT36" s="6"/>
      <c r="GCU36" s="6"/>
      <c r="GDB36" s="6"/>
      <c r="GDC36" s="6"/>
      <c r="GDJ36" s="6"/>
      <c r="GDK36" s="6"/>
      <c r="GDR36" s="6"/>
      <c r="GDS36" s="6"/>
      <c r="GDZ36" s="6"/>
      <c r="GEA36" s="6"/>
      <c r="GEH36" s="6"/>
      <c r="GEI36" s="6"/>
      <c r="GEP36" s="6"/>
      <c r="GEQ36" s="6"/>
      <c r="GEX36" s="6"/>
      <c r="GEY36" s="6"/>
      <c r="GFF36" s="6"/>
      <c r="GFG36" s="6"/>
      <c r="GFN36" s="6"/>
      <c r="GFO36" s="6"/>
      <c r="GFV36" s="6"/>
      <c r="GFW36" s="6"/>
      <c r="GGD36" s="6"/>
      <c r="GGE36" s="6"/>
      <c r="GGL36" s="6"/>
      <c r="GGM36" s="6"/>
      <c r="GGT36" s="6"/>
      <c r="GGU36" s="6"/>
      <c r="GHB36" s="6"/>
      <c r="GHC36" s="6"/>
      <c r="GHJ36" s="6"/>
      <c r="GHK36" s="6"/>
      <c r="GHR36" s="6"/>
      <c r="GHS36" s="6"/>
      <c r="GHZ36" s="6"/>
      <c r="GIA36" s="6"/>
      <c r="GIH36" s="6"/>
      <c r="GII36" s="6"/>
      <c r="GIP36" s="6"/>
      <c r="GIQ36" s="6"/>
      <c r="GIX36" s="6"/>
      <c r="GIY36" s="6"/>
      <c r="GJF36" s="6"/>
      <c r="GJG36" s="6"/>
      <c r="GJN36" s="6"/>
      <c r="GJO36" s="6"/>
      <c r="GJV36" s="6"/>
      <c r="GJW36" s="6"/>
      <c r="GKD36" s="6"/>
      <c r="GKE36" s="6"/>
      <c r="GKL36" s="6"/>
      <c r="GKM36" s="6"/>
      <c r="GKT36" s="6"/>
      <c r="GKU36" s="6"/>
      <c r="GLB36" s="6"/>
      <c r="GLC36" s="6"/>
      <c r="GLJ36" s="6"/>
      <c r="GLK36" s="6"/>
      <c r="GLR36" s="6"/>
      <c r="GLS36" s="6"/>
      <c r="GLZ36" s="6"/>
      <c r="GMA36" s="6"/>
      <c r="GMH36" s="6"/>
      <c r="GMI36" s="6"/>
      <c r="GMP36" s="6"/>
      <c r="GMQ36" s="6"/>
      <c r="GMX36" s="6"/>
      <c r="GMY36" s="6"/>
      <c r="GNF36" s="6"/>
      <c r="GNG36" s="6"/>
      <c r="GNN36" s="6"/>
      <c r="GNO36" s="6"/>
      <c r="GNV36" s="6"/>
      <c r="GNW36" s="6"/>
      <c r="GOD36" s="6"/>
      <c r="GOE36" s="6"/>
      <c r="GOL36" s="6"/>
      <c r="GOM36" s="6"/>
      <c r="GOT36" s="6"/>
      <c r="GOU36" s="6"/>
      <c r="GPB36" s="6"/>
      <c r="GPC36" s="6"/>
      <c r="GPJ36" s="6"/>
      <c r="GPK36" s="6"/>
      <c r="GPR36" s="6"/>
      <c r="GPS36" s="6"/>
      <c r="GPZ36" s="6"/>
      <c r="GQA36" s="6"/>
      <c r="GQH36" s="6"/>
      <c r="GQI36" s="6"/>
      <c r="GQP36" s="6"/>
      <c r="GQQ36" s="6"/>
      <c r="GQX36" s="6"/>
      <c r="GQY36" s="6"/>
      <c r="GRF36" s="6"/>
      <c r="GRG36" s="6"/>
      <c r="GRN36" s="6"/>
      <c r="GRO36" s="6"/>
      <c r="GRV36" s="6"/>
      <c r="GRW36" s="6"/>
      <c r="GSD36" s="6"/>
      <c r="GSE36" s="6"/>
      <c r="GSL36" s="6"/>
      <c r="GSM36" s="6"/>
      <c r="GST36" s="6"/>
      <c r="GSU36" s="6"/>
      <c r="GTB36" s="6"/>
      <c r="GTC36" s="6"/>
      <c r="GTJ36" s="6"/>
      <c r="GTK36" s="6"/>
      <c r="GTR36" s="6"/>
      <c r="GTS36" s="6"/>
      <c r="GTZ36" s="6"/>
      <c r="GUA36" s="6"/>
      <c r="GUH36" s="6"/>
      <c r="GUI36" s="6"/>
      <c r="GUP36" s="6"/>
      <c r="GUQ36" s="6"/>
      <c r="GUX36" s="6"/>
      <c r="GUY36" s="6"/>
      <c r="GVF36" s="6"/>
      <c r="GVG36" s="6"/>
      <c r="GVN36" s="6"/>
      <c r="GVO36" s="6"/>
      <c r="GVV36" s="6"/>
      <c r="GVW36" s="6"/>
      <c r="GWD36" s="6"/>
      <c r="GWE36" s="6"/>
      <c r="GWL36" s="6"/>
      <c r="GWM36" s="6"/>
      <c r="GWT36" s="6"/>
      <c r="GWU36" s="6"/>
      <c r="GXB36" s="6"/>
      <c r="GXC36" s="6"/>
      <c r="GXJ36" s="6"/>
      <c r="GXK36" s="6"/>
      <c r="GXR36" s="6"/>
      <c r="GXS36" s="6"/>
      <c r="GXZ36" s="6"/>
      <c r="GYA36" s="6"/>
      <c r="GYH36" s="6"/>
      <c r="GYI36" s="6"/>
      <c r="GYP36" s="6"/>
      <c r="GYQ36" s="6"/>
      <c r="GYX36" s="6"/>
      <c r="GYY36" s="6"/>
      <c r="GZF36" s="6"/>
      <c r="GZG36" s="6"/>
      <c r="GZN36" s="6"/>
      <c r="GZO36" s="6"/>
      <c r="GZV36" s="6"/>
      <c r="GZW36" s="6"/>
      <c r="HAD36" s="6"/>
      <c r="HAE36" s="6"/>
      <c r="HAL36" s="6"/>
      <c r="HAM36" s="6"/>
      <c r="HAT36" s="6"/>
      <c r="HAU36" s="6"/>
      <c r="HBB36" s="6"/>
      <c r="HBC36" s="6"/>
      <c r="HBJ36" s="6"/>
      <c r="HBK36" s="6"/>
      <c r="HBR36" s="6"/>
      <c r="HBS36" s="6"/>
      <c r="HBZ36" s="6"/>
      <c r="HCA36" s="6"/>
      <c r="HCH36" s="6"/>
      <c r="HCI36" s="6"/>
      <c r="HCP36" s="6"/>
      <c r="HCQ36" s="6"/>
      <c r="HCX36" s="6"/>
      <c r="HCY36" s="6"/>
      <c r="HDF36" s="6"/>
      <c r="HDG36" s="6"/>
      <c r="HDN36" s="6"/>
      <c r="HDO36" s="6"/>
      <c r="HDV36" s="6"/>
      <c r="HDW36" s="6"/>
      <c r="HED36" s="6"/>
      <c r="HEE36" s="6"/>
      <c r="HEL36" s="6"/>
      <c r="HEM36" s="6"/>
      <c r="HET36" s="6"/>
      <c r="HEU36" s="6"/>
      <c r="HFB36" s="6"/>
      <c r="HFC36" s="6"/>
      <c r="HFJ36" s="6"/>
      <c r="HFK36" s="6"/>
      <c r="HFR36" s="6"/>
      <c r="HFS36" s="6"/>
      <c r="HFZ36" s="6"/>
      <c r="HGA36" s="6"/>
      <c r="HGH36" s="6"/>
      <c r="HGI36" s="6"/>
      <c r="HGP36" s="6"/>
      <c r="HGQ36" s="6"/>
      <c r="HGX36" s="6"/>
      <c r="HGY36" s="6"/>
      <c r="HHF36" s="6"/>
      <c r="HHG36" s="6"/>
      <c r="HHN36" s="6"/>
      <c r="HHO36" s="6"/>
      <c r="HHV36" s="6"/>
      <c r="HHW36" s="6"/>
      <c r="HID36" s="6"/>
      <c r="HIE36" s="6"/>
      <c r="HIL36" s="6"/>
      <c r="HIM36" s="6"/>
      <c r="HIT36" s="6"/>
      <c r="HIU36" s="6"/>
      <c r="HJB36" s="6"/>
      <c r="HJC36" s="6"/>
      <c r="HJJ36" s="6"/>
      <c r="HJK36" s="6"/>
      <c r="HJR36" s="6"/>
      <c r="HJS36" s="6"/>
      <c r="HJZ36" s="6"/>
      <c r="HKA36" s="6"/>
      <c r="HKH36" s="6"/>
      <c r="HKI36" s="6"/>
      <c r="HKP36" s="6"/>
      <c r="HKQ36" s="6"/>
      <c r="HKX36" s="6"/>
      <c r="HKY36" s="6"/>
      <c r="HLF36" s="6"/>
      <c r="HLG36" s="6"/>
      <c r="HLN36" s="6"/>
      <c r="HLO36" s="6"/>
      <c r="HLV36" s="6"/>
      <c r="HLW36" s="6"/>
      <c r="HMD36" s="6"/>
      <c r="HME36" s="6"/>
      <c r="HML36" s="6"/>
      <c r="HMM36" s="6"/>
      <c r="HMT36" s="6"/>
      <c r="HMU36" s="6"/>
      <c r="HNB36" s="6"/>
      <c r="HNC36" s="6"/>
      <c r="HNJ36" s="6"/>
      <c r="HNK36" s="6"/>
      <c r="HNR36" s="6"/>
      <c r="HNS36" s="6"/>
      <c r="HNZ36" s="6"/>
      <c r="HOA36" s="6"/>
      <c r="HOH36" s="6"/>
      <c r="HOI36" s="6"/>
      <c r="HOP36" s="6"/>
      <c r="HOQ36" s="6"/>
      <c r="HOX36" s="6"/>
      <c r="HOY36" s="6"/>
      <c r="HPF36" s="6"/>
      <c r="HPG36" s="6"/>
      <c r="HPN36" s="6"/>
      <c r="HPO36" s="6"/>
      <c r="HPV36" s="6"/>
      <c r="HPW36" s="6"/>
      <c r="HQD36" s="6"/>
      <c r="HQE36" s="6"/>
      <c r="HQL36" s="6"/>
      <c r="HQM36" s="6"/>
      <c r="HQT36" s="6"/>
      <c r="HQU36" s="6"/>
      <c r="HRB36" s="6"/>
      <c r="HRC36" s="6"/>
      <c r="HRJ36" s="6"/>
      <c r="HRK36" s="6"/>
      <c r="HRR36" s="6"/>
      <c r="HRS36" s="6"/>
      <c r="HRZ36" s="6"/>
      <c r="HSA36" s="6"/>
      <c r="HSH36" s="6"/>
      <c r="HSI36" s="6"/>
      <c r="HSP36" s="6"/>
      <c r="HSQ36" s="6"/>
      <c r="HSX36" s="6"/>
      <c r="HSY36" s="6"/>
      <c r="HTF36" s="6"/>
      <c r="HTG36" s="6"/>
      <c r="HTN36" s="6"/>
      <c r="HTO36" s="6"/>
      <c r="HTV36" s="6"/>
      <c r="HTW36" s="6"/>
      <c r="HUD36" s="6"/>
      <c r="HUE36" s="6"/>
      <c r="HUL36" s="6"/>
      <c r="HUM36" s="6"/>
      <c r="HUT36" s="6"/>
      <c r="HUU36" s="6"/>
      <c r="HVB36" s="6"/>
      <c r="HVC36" s="6"/>
      <c r="HVJ36" s="6"/>
      <c r="HVK36" s="6"/>
      <c r="HVR36" s="6"/>
      <c r="HVS36" s="6"/>
      <c r="HVZ36" s="6"/>
      <c r="HWA36" s="6"/>
      <c r="HWH36" s="6"/>
      <c r="HWI36" s="6"/>
      <c r="HWP36" s="6"/>
      <c r="HWQ36" s="6"/>
      <c r="HWX36" s="6"/>
      <c r="HWY36" s="6"/>
      <c r="HXF36" s="6"/>
      <c r="HXG36" s="6"/>
      <c r="HXN36" s="6"/>
      <c r="HXO36" s="6"/>
      <c r="HXV36" s="6"/>
      <c r="HXW36" s="6"/>
      <c r="HYD36" s="6"/>
      <c r="HYE36" s="6"/>
      <c r="HYL36" s="6"/>
      <c r="HYM36" s="6"/>
      <c r="HYT36" s="6"/>
      <c r="HYU36" s="6"/>
      <c r="HZB36" s="6"/>
      <c r="HZC36" s="6"/>
      <c r="HZJ36" s="6"/>
      <c r="HZK36" s="6"/>
      <c r="HZR36" s="6"/>
      <c r="HZS36" s="6"/>
      <c r="HZZ36" s="6"/>
      <c r="IAA36" s="6"/>
      <c r="IAH36" s="6"/>
      <c r="IAI36" s="6"/>
      <c r="IAP36" s="6"/>
      <c r="IAQ36" s="6"/>
      <c r="IAX36" s="6"/>
      <c r="IAY36" s="6"/>
      <c r="IBF36" s="6"/>
      <c r="IBG36" s="6"/>
      <c r="IBN36" s="6"/>
      <c r="IBO36" s="6"/>
      <c r="IBV36" s="6"/>
      <c r="IBW36" s="6"/>
      <c r="ICD36" s="6"/>
      <c r="ICE36" s="6"/>
      <c r="ICL36" s="6"/>
      <c r="ICM36" s="6"/>
      <c r="ICT36" s="6"/>
      <c r="ICU36" s="6"/>
      <c r="IDB36" s="6"/>
      <c r="IDC36" s="6"/>
      <c r="IDJ36" s="6"/>
      <c r="IDK36" s="6"/>
      <c r="IDR36" s="6"/>
      <c r="IDS36" s="6"/>
      <c r="IDZ36" s="6"/>
      <c r="IEA36" s="6"/>
      <c r="IEH36" s="6"/>
      <c r="IEI36" s="6"/>
      <c r="IEP36" s="6"/>
      <c r="IEQ36" s="6"/>
      <c r="IEX36" s="6"/>
      <c r="IEY36" s="6"/>
      <c r="IFF36" s="6"/>
      <c r="IFG36" s="6"/>
      <c r="IFN36" s="6"/>
      <c r="IFO36" s="6"/>
      <c r="IFV36" s="6"/>
      <c r="IFW36" s="6"/>
      <c r="IGD36" s="6"/>
      <c r="IGE36" s="6"/>
      <c r="IGL36" s="6"/>
      <c r="IGM36" s="6"/>
      <c r="IGT36" s="6"/>
      <c r="IGU36" s="6"/>
      <c r="IHB36" s="6"/>
      <c r="IHC36" s="6"/>
      <c r="IHJ36" s="6"/>
      <c r="IHK36" s="6"/>
      <c r="IHR36" s="6"/>
      <c r="IHS36" s="6"/>
      <c r="IHZ36" s="6"/>
      <c r="IIA36" s="6"/>
      <c r="IIH36" s="6"/>
      <c r="III36" s="6"/>
      <c r="IIP36" s="6"/>
      <c r="IIQ36" s="6"/>
      <c r="IIX36" s="6"/>
      <c r="IIY36" s="6"/>
      <c r="IJF36" s="6"/>
      <c r="IJG36" s="6"/>
      <c r="IJN36" s="6"/>
      <c r="IJO36" s="6"/>
      <c r="IJV36" s="6"/>
      <c r="IJW36" s="6"/>
      <c r="IKD36" s="6"/>
      <c r="IKE36" s="6"/>
      <c r="IKL36" s="6"/>
      <c r="IKM36" s="6"/>
      <c r="IKT36" s="6"/>
      <c r="IKU36" s="6"/>
      <c r="ILB36" s="6"/>
      <c r="ILC36" s="6"/>
      <c r="ILJ36" s="6"/>
      <c r="ILK36" s="6"/>
      <c r="ILR36" s="6"/>
      <c r="ILS36" s="6"/>
      <c r="ILZ36" s="6"/>
      <c r="IMA36" s="6"/>
      <c r="IMH36" s="6"/>
      <c r="IMI36" s="6"/>
      <c r="IMP36" s="6"/>
      <c r="IMQ36" s="6"/>
      <c r="IMX36" s="6"/>
      <c r="IMY36" s="6"/>
      <c r="INF36" s="6"/>
      <c r="ING36" s="6"/>
      <c r="INN36" s="6"/>
      <c r="INO36" s="6"/>
      <c r="INV36" s="6"/>
      <c r="INW36" s="6"/>
      <c r="IOD36" s="6"/>
      <c r="IOE36" s="6"/>
      <c r="IOL36" s="6"/>
      <c r="IOM36" s="6"/>
      <c r="IOT36" s="6"/>
      <c r="IOU36" s="6"/>
      <c r="IPB36" s="6"/>
      <c r="IPC36" s="6"/>
      <c r="IPJ36" s="6"/>
      <c r="IPK36" s="6"/>
      <c r="IPR36" s="6"/>
      <c r="IPS36" s="6"/>
      <c r="IPZ36" s="6"/>
      <c r="IQA36" s="6"/>
      <c r="IQH36" s="6"/>
      <c r="IQI36" s="6"/>
      <c r="IQP36" s="6"/>
      <c r="IQQ36" s="6"/>
      <c r="IQX36" s="6"/>
      <c r="IQY36" s="6"/>
      <c r="IRF36" s="6"/>
      <c r="IRG36" s="6"/>
      <c r="IRN36" s="6"/>
      <c r="IRO36" s="6"/>
      <c r="IRV36" s="6"/>
      <c r="IRW36" s="6"/>
      <c r="ISD36" s="6"/>
      <c r="ISE36" s="6"/>
      <c r="ISL36" s="6"/>
      <c r="ISM36" s="6"/>
      <c r="IST36" s="6"/>
      <c r="ISU36" s="6"/>
      <c r="ITB36" s="6"/>
      <c r="ITC36" s="6"/>
      <c r="ITJ36" s="6"/>
      <c r="ITK36" s="6"/>
      <c r="ITR36" s="6"/>
      <c r="ITS36" s="6"/>
      <c r="ITZ36" s="6"/>
      <c r="IUA36" s="6"/>
      <c r="IUH36" s="6"/>
      <c r="IUI36" s="6"/>
      <c r="IUP36" s="6"/>
      <c r="IUQ36" s="6"/>
      <c r="IUX36" s="6"/>
      <c r="IUY36" s="6"/>
      <c r="IVF36" s="6"/>
      <c r="IVG36" s="6"/>
      <c r="IVN36" s="6"/>
      <c r="IVO36" s="6"/>
      <c r="IVV36" s="6"/>
      <c r="IVW36" s="6"/>
      <c r="IWD36" s="6"/>
      <c r="IWE36" s="6"/>
      <c r="IWL36" s="6"/>
      <c r="IWM36" s="6"/>
      <c r="IWT36" s="6"/>
      <c r="IWU36" s="6"/>
      <c r="IXB36" s="6"/>
      <c r="IXC36" s="6"/>
      <c r="IXJ36" s="6"/>
      <c r="IXK36" s="6"/>
      <c r="IXR36" s="6"/>
      <c r="IXS36" s="6"/>
      <c r="IXZ36" s="6"/>
      <c r="IYA36" s="6"/>
      <c r="IYH36" s="6"/>
      <c r="IYI36" s="6"/>
      <c r="IYP36" s="6"/>
      <c r="IYQ36" s="6"/>
      <c r="IYX36" s="6"/>
      <c r="IYY36" s="6"/>
      <c r="IZF36" s="6"/>
      <c r="IZG36" s="6"/>
      <c r="IZN36" s="6"/>
      <c r="IZO36" s="6"/>
      <c r="IZV36" s="6"/>
      <c r="IZW36" s="6"/>
      <c r="JAD36" s="6"/>
      <c r="JAE36" s="6"/>
      <c r="JAL36" s="6"/>
      <c r="JAM36" s="6"/>
      <c r="JAT36" s="6"/>
      <c r="JAU36" s="6"/>
      <c r="JBB36" s="6"/>
      <c r="JBC36" s="6"/>
      <c r="JBJ36" s="6"/>
      <c r="JBK36" s="6"/>
      <c r="JBR36" s="6"/>
      <c r="JBS36" s="6"/>
      <c r="JBZ36" s="6"/>
      <c r="JCA36" s="6"/>
      <c r="JCH36" s="6"/>
      <c r="JCI36" s="6"/>
      <c r="JCP36" s="6"/>
      <c r="JCQ36" s="6"/>
      <c r="JCX36" s="6"/>
      <c r="JCY36" s="6"/>
      <c r="JDF36" s="6"/>
      <c r="JDG36" s="6"/>
      <c r="JDN36" s="6"/>
      <c r="JDO36" s="6"/>
      <c r="JDV36" s="6"/>
      <c r="JDW36" s="6"/>
      <c r="JED36" s="6"/>
      <c r="JEE36" s="6"/>
      <c r="JEL36" s="6"/>
      <c r="JEM36" s="6"/>
      <c r="JET36" s="6"/>
      <c r="JEU36" s="6"/>
      <c r="JFB36" s="6"/>
      <c r="JFC36" s="6"/>
      <c r="JFJ36" s="6"/>
      <c r="JFK36" s="6"/>
      <c r="JFR36" s="6"/>
      <c r="JFS36" s="6"/>
      <c r="JFZ36" s="6"/>
      <c r="JGA36" s="6"/>
      <c r="JGH36" s="6"/>
      <c r="JGI36" s="6"/>
      <c r="JGP36" s="6"/>
      <c r="JGQ36" s="6"/>
      <c r="JGX36" s="6"/>
      <c r="JGY36" s="6"/>
      <c r="JHF36" s="6"/>
      <c r="JHG36" s="6"/>
      <c r="JHN36" s="6"/>
      <c r="JHO36" s="6"/>
      <c r="JHV36" s="6"/>
      <c r="JHW36" s="6"/>
      <c r="JID36" s="6"/>
      <c r="JIE36" s="6"/>
      <c r="JIL36" s="6"/>
      <c r="JIM36" s="6"/>
      <c r="JIT36" s="6"/>
      <c r="JIU36" s="6"/>
      <c r="JJB36" s="6"/>
      <c r="JJC36" s="6"/>
      <c r="JJJ36" s="6"/>
      <c r="JJK36" s="6"/>
      <c r="JJR36" s="6"/>
      <c r="JJS36" s="6"/>
      <c r="JJZ36" s="6"/>
      <c r="JKA36" s="6"/>
      <c r="JKH36" s="6"/>
      <c r="JKI36" s="6"/>
      <c r="JKP36" s="6"/>
      <c r="JKQ36" s="6"/>
      <c r="JKX36" s="6"/>
      <c r="JKY36" s="6"/>
      <c r="JLF36" s="6"/>
      <c r="JLG36" s="6"/>
      <c r="JLN36" s="6"/>
      <c r="JLO36" s="6"/>
      <c r="JLV36" s="6"/>
      <c r="JLW36" s="6"/>
      <c r="JMD36" s="6"/>
      <c r="JME36" s="6"/>
      <c r="JML36" s="6"/>
      <c r="JMM36" s="6"/>
      <c r="JMT36" s="6"/>
      <c r="JMU36" s="6"/>
      <c r="JNB36" s="6"/>
      <c r="JNC36" s="6"/>
      <c r="JNJ36" s="6"/>
      <c r="JNK36" s="6"/>
      <c r="JNR36" s="6"/>
      <c r="JNS36" s="6"/>
      <c r="JNZ36" s="6"/>
      <c r="JOA36" s="6"/>
      <c r="JOH36" s="6"/>
      <c r="JOI36" s="6"/>
      <c r="JOP36" s="6"/>
      <c r="JOQ36" s="6"/>
      <c r="JOX36" s="6"/>
      <c r="JOY36" s="6"/>
      <c r="JPF36" s="6"/>
      <c r="JPG36" s="6"/>
      <c r="JPN36" s="6"/>
      <c r="JPO36" s="6"/>
      <c r="JPV36" s="6"/>
      <c r="JPW36" s="6"/>
      <c r="JQD36" s="6"/>
      <c r="JQE36" s="6"/>
      <c r="JQL36" s="6"/>
      <c r="JQM36" s="6"/>
      <c r="JQT36" s="6"/>
      <c r="JQU36" s="6"/>
      <c r="JRB36" s="6"/>
      <c r="JRC36" s="6"/>
      <c r="JRJ36" s="6"/>
      <c r="JRK36" s="6"/>
      <c r="JRR36" s="6"/>
      <c r="JRS36" s="6"/>
      <c r="JRZ36" s="6"/>
      <c r="JSA36" s="6"/>
      <c r="JSH36" s="6"/>
      <c r="JSI36" s="6"/>
      <c r="JSP36" s="6"/>
      <c r="JSQ36" s="6"/>
      <c r="JSX36" s="6"/>
      <c r="JSY36" s="6"/>
      <c r="JTF36" s="6"/>
      <c r="JTG36" s="6"/>
      <c r="JTN36" s="6"/>
      <c r="JTO36" s="6"/>
      <c r="JTV36" s="6"/>
      <c r="JTW36" s="6"/>
      <c r="JUD36" s="6"/>
      <c r="JUE36" s="6"/>
      <c r="JUL36" s="6"/>
      <c r="JUM36" s="6"/>
      <c r="JUT36" s="6"/>
      <c r="JUU36" s="6"/>
      <c r="JVB36" s="6"/>
      <c r="JVC36" s="6"/>
      <c r="JVJ36" s="6"/>
      <c r="JVK36" s="6"/>
      <c r="JVR36" s="6"/>
      <c r="JVS36" s="6"/>
      <c r="JVZ36" s="6"/>
      <c r="JWA36" s="6"/>
      <c r="JWH36" s="6"/>
      <c r="JWI36" s="6"/>
      <c r="JWP36" s="6"/>
      <c r="JWQ36" s="6"/>
      <c r="JWX36" s="6"/>
      <c r="JWY36" s="6"/>
      <c r="JXF36" s="6"/>
      <c r="JXG36" s="6"/>
      <c r="JXN36" s="6"/>
      <c r="JXO36" s="6"/>
      <c r="JXV36" s="6"/>
      <c r="JXW36" s="6"/>
      <c r="JYD36" s="6"/>
      <c r="JYE36" s="6"/>
      <c r="JYL36" s="6"/>
      <c r="JYM36" s="6"/>
      <c r="JYT36" s="6"/>
      <c r="JYU36" s="6"/>
      <c r="JZB36" s="6"/>
      <c r="JZC36" s="6"/>
      <c r="JZJ36" s="6"/>
      <c r="JZK36" s="6"/>
      <c r="JZR36" s="6"/>
      <c r="JZS36" s="6"/>
      <c r="JZZ36" s="6"/>
      <c r="KAA36" s="6"/>
      <c r="KAH36" s="6"/>
      <c r="KAI36" s="6"/>
      <c r="KAP36" s="6"/>
      <c r="KAQ36" s="6"/>
      <c r="KAX36" s="6"/>
      <c r="KAY36" s="6"/>
      <c r="KBF36" s="6"/>
      <c r="KBG36" s="6"/>
      <c r="KBN36" s="6"/>
      <c r="KBO36" s="6"/>
      <c r="KBV36" s="6"/>
      <c r="KBW36" s="6"/>
      <c r="KCD36" s="6"/>
      <c r="KCE36" s="6"/>
      <c r="KCL36" s="6"/>
      <c r="KCM36" s="6"/>
      <c r="KCT36" s="6"/>
      <c r="KCU36" s="6"/>
      <c r="KDB36" s="6"/>
      <c r="KDC36" s="6"/>
      <c r="KDJ36" s="6"/>
      <c r="KDK36" s="6"/>
      <c r="KDR36" s="6"/>
      <c r="KDS36" s="6"/>
      <c r="KDZ36" s="6"/>
      <c r="KEA36" s="6"/>
      <c r="KEH36" s="6"/>
      <c r="KEI36" s="6"/>
      <c r="KEP36" s="6"/>
      <c r="KEQ36" s="6"/>
      <c r="KEX36" s="6"/>
      <c r="KEY36" s="6"/>
      <c r="KFF36" s="6"/>
      <c r="KFG36" s="6"/>
      <c r="KFN36" s="6"/>
      <c r="KFO36" s="6"/>
      <c r="KFV36" s="6"/>
      <c r="KFW36" s="6"/>
      <c r="KGD36" s="6"/>
      <c r="KGE36" s="6"/>
      <c r="KGL36" s="6"/>
      <c r="KGM36" s="6"/>
      <c r="KGT36" s="6"/>
      <c r="KGU36" s="6"/>
      <c r="KHB36" s="6"/>
      <c r="KHC36" s="6"/>
      <c r="KHJ36" s="6"/>
      <c r="KHK36" s="6"/>
      <c r="KHR36" s="6"/>
      <c r="KHS36" s="6"/>
      <c r="KHZ36" s="6"/>
      <c r="KIA36" s="6"/>
      <c r="KIH36" s="6"/>
      <c r="KII36" s="6"/>
      <c r="KIP36" s="6"/>
      <c r="KIQ36" s="6"/>
      <c r="KIX36" s="6"/>
      <c r="KIY36" s="6"/>
      <c r="KJF36" s="6"/>
      <c r="KJG36" s="6"/>
      <c r="KJN36" s="6"/>
      <c r="KJO36" s="6"/>
      <c r="KJV36" s="6"/>
      <c r="KJW36" s="6"/>
      <c r="KKD36" s="6"/>
      <c r="KKE36" s="6"/>
      <c r="KKL36" s="6"/>
      <c r="KKM36" s="6"/>
      <c r="KKT36" s="6"/>
      <c r="KKU36" s="6"/>
      <c r="KLB36" s="6"/>
      <c r="KLC36" s="6"/>
      <c r="KLJ36" s="6"/>
      <c r="KLK36" s="6"/>
      <c r="KLR36" s="6"/>
      <c r="KLS36" s="6"/>
      <c r="KLZ36" s="6"/>
      <c r="KMA36" s="6"/>
      <c r="KMH36" s="6"/>
      <c r="KMI36" s="6"/>
      <c r="KMP36" s="6"/>
      <c r="KMQ36" s="6"/>
      <c r="KMX36" s="6"/>
      <c r="KMY36" s="6"/>
      <c r="KNF36" s="6"/>
      <c r="KNG36" s="6"/>
      <c r="KNN36" s="6"/>
      <c r="KNO36" s="6"/>
      <c r="KNV36" s="6"/>
      <c r="KNW36" s="6"/>
      <c r="KOD36" s="6"/>
      <c r="KOE36" s="6"/>
      <c r="KOL36" s="6"/>
      <c r="KOM36" s="6"/>
      <c r="KOT36" s="6"/>
      <c r="KOU36" s="6"/>
      <c r="KPB36" s="6"/>
      <c r="KPC36" s="6"/>
      <c r="KPJ36" s="6"/>
      <c r="KPK36" s="6"/>
      <c r="KPR36" s="6"/>
      <c r="KPS36" s="6"/>
      <c r="KPZ36" s="6"/>
      <c r="KQA36" s="6"/>
      <c r="KQH36" s="6"/>
      <c r="KQI36" s="6"/>
      <c r="KQP36" s="6"/>
      <c r="KQQ36" s="6"/>
      <c r="KQX36" s="6"/>
      <c r="KQY36" s="6"/>
      <c r="KRF36" s="6"/>
      <c r="KRG36" s="6"/>
      <c r="KRN36" s="6"/>
      <c r="KRO36" s="6"/>
      <c r="KRV36" s="6"/>
      <c r="KRW36" s="6"/>
      <c r="KSD36" s="6"/>
      <c r="KSE36" s="6"/>
      <c r="KSL36" s="6"/>
      <c r="KSM36" s="6"/>
      <c r="KST36" s="6"/>
      <c r="KSU36" s="6"/>
      <c r="KTB36" s="6"/>
      <c r="KTC36" s="6"/>
      <c r="KTJ36" s="6"/>
      <c r="KTK36" s="6"/>
      <c r="KTR36" s="6"/>
      <c r="KTS36" s="6"/>
      <c r="KTZ36" s="6"/>
      <c r="KUA36" s="6"/>
      <c r="KUH36" s="6"/>
      <c r="KUI36" s="6"/>
      <c r="KUP36" s="6"/>
      <c r="KUQ36" s="6"/>
      <c r="KUX36" s="6"/>
      <c r="KUY36" s="6"/>
      <c r="KVF36" s="6"/>
      <c r="KVG36" s="6"/>
      <c r="KVN36" s="6"/>
      <c r="KVO36" s="6"/>
      <c r="KVV36" s="6"/>
      <c r="KVW36" s="6"/>
      <c r="KWD36" s="6"/>
      <c r="KWE36" s="6"/>
      <c r="KWL36" s="6"/>
      <c r="KWM36" s="6"/>
      <c r="KWT36" s="6"/>
      <c r="KWU36" s="6"/>
      <c r="KXB36" s="6"/>
      <c r="KXC36" s="6"/>
      <c r="KXJ36" s="6"/>
      <c r="KXK36" s="6"/>
      <c r="KXR36" s="6"/>
      <c r="KXS36" s="6"/>
      <c r="KXZ36" s="6"/>
      <c r="KYA36" s="6"/>
      <c r="KYH36" s="6"/>
      <c r="KYI36" s="6"/>
      <c r="KYP36" s="6"/>
      <c r="KYQ36" s="6"/>
      <c r="KYX36" s="6"/>
      <c r="KYY36" s="6"/>
      <c r="KZF36" s="6"/>
      <c r="KZG36" s="6"/>
      <c r="KZN36" s="6"/>
      <c r="KZO36" s="6"/>
      <c r="KZV36" s="6"/>
      <c r="KZW36" s="6"/>
      <c r="LAD36" s="6"/>
      <c r="LAE36" s="6"/>
      <c r="LAL36" s="6"/>
      <c r="LAM36" s="6"/>
      <c r="LAT36" s="6"/>
      <c r="LAU36" s="6"/>
      <c r="LBB36" s="6"/>
      <c r="LBC36" s="6"/>
      <c r="LBJ36" s="6"/>
      <c r="LBK36" s="6"/>
      <c r="LBR36" s="6"/>
      <c r="LBS36" s="6"/>
      <c r="LBZ36" s="6"/>
      <c r="LCA36" s="6"/>
      <c r="LCH36" s="6"/>
      <c r="LCI36" s="6"/>
      <c r="LCP36" s="6"/>
      <c r="LCQ36" s="6"/>
      <c r="LCX36" s="6"/>
      <c r="LCY36" s="6"/>
      <c r="LDF36" s="6"/>
      <c r="LDG36" s="6"/>
      <c r="LDN36" s="6"/>
      <c r="LDO36" s="6"/>
      <c r="LDV36" s="6"/>
      <c r="LDW36" s="6"/>
      <c r="LED36" s="6"/>
      <c r="LEE36" s="6"/>
      <c r="LEL36" s="6"/>
      <c r="LEM36" s="6"/>
      <c r="LET36" s="6"/>
      <c r="LEU36" s="6"/>
      <c r="LFB36" s="6"/>
      <c r="LFC36" s="6"/>
      <c r="LFJ36" s="6"/>
      <c r="LFK36" s="6"/>
      <c r="LFR36" s="6"/>
      <c r="LFS36" s="6"/>
      <c r="LFZ36" s="6"/>
      <c r="LGA36" s="6"/>
      <c r="LGH36" s="6"/>
      <c r="LGI36" s="6"/>
      <c r="LGP36" s="6"/>
      <c r="LGQ36" s="6"/>
      <c r="LGX36" s="6"/>
      <c r="LGY36" s="6"/>
      <c r="LHF36" s="6"/>
      <c r="LHG36" s="6"/>
      <c r="LHN36" s="6"/>
      <c r="LHO36" s="6"/>
      <c r="LHV36" s="6"/>
      <c r="LHW36" s="6"/>
      <c r="LID36" s="6"/>
      <c r="LIE36" s="6"/>
      <c r="LIL36" s="6"/>
      <c r="LIM36" s="6"/>
      <c r="LIT36" s="6"/>
      <c r="LIU36" s="6"/>
      <c r="LJB36" s="6"/>
      <c r="LJC36" s="6"/>
      <c r="LJJ36" s="6"/>
      <c r="LJK36" s="6"/>
      <c r="LJR36" s="6"/>
      <c r="LJS36" s="6"/>
      <c r="LJZ36" s="6"/>
      <c r="LKA36" s="6"/>
      <c r="LKH36" s="6"/>
      <c r="LKI36" s="6"/>
      <c r="LKP36" s="6"/>
      <c r="LKQ36" s="6"/>
      <c r="LKX36" s="6"/>
      <c r="LKY36" s="6"/>
      <c r="LLF36" s="6"/>
      <c r="LLG36" s="6"/>
      <c r="LLN36" s="6"/>
      <c r="LLO36" s="6"/>
      <c r="LLV36" s="6"/>
      <c r="LLW36" s="6"/>
      <c r="LMD36" s="6"/>
      <c r="LME36" s="6"/>
      <c r="LML36" s="6"/>
      <c r="LMM36" s="6"/>
      <c r="LMT36" s="6"/>
      <c r="LMU36" s="6"/>
      <c r="LNB36" s="6"/>
      <c r="LNC36" s="6"/>
      <c r="LNJ36" s="6"/>
      <c r="LNK36" s="6"/>
      <c r="LNR36" s="6"/>
      <c r="LNS36" s="6"/>
      <c r="LNZ36" s="6"/>
      <c r="LOA36" s="6"/>
      <c r="LOH36" s="6"/>
      <c r="LOI36" s="6"/>
      <c r="LOP36" s="6"/>
      <c r="LOQ36" s="6"/>
      <c r="LOX36" s="6"/>
      <c r="LOY36" s="6"/>
      <c r="LPF36" s="6"/>
      <c r="LPG36" s="6"/>
      <c r="LPN36" s="6"/>
      <c r="LPO36" s="6"/>
      <c r="LPV36" s="6"/>
      <c r="LPW36" s="6"/>
      <c r="LQD36" s="6"/>
      <c r="LQE36" s="6"/>
      <c r="LQL36" s="6"/>
      <c r="LQM36" s="6"/>
      <c r="LQT36" s="6"/>
      <c r="LQU36" s="6"/>
      <c r="LRB36" s="6"/>
      <c r="LRC36" s="6"/>
      <c r="LRJ36" s="6"/>
      <c r="LRK36" s="6"/>
      <c r="LRR36" s="6"/>
      <c r="LRS36" s="6"/>
      <c r="LRZ36" s="6"/>
      <c r="LSA36" s="6"/>
      <c r="LSH36" s="6"/>
      <c r="LSI36" s="6"/>
      <c r="LSP36" s="6"/>
      <c r="LSQ36" s="6"/>
      <c r="LSX36" s="6"/>
      <c r="LSY36" s="6"/>
      <c r="LTF36" s="6"/>
      <c r="LTG36" s="6"/>
      <c r="LTN36" s="6"/>
      <c r="LTO36" s="6"/>
      <c r="LTV36" s="6"/>
      <c r="LTW36" s="6"/>
      <c r="LUD36" s="6"/>
      <c r="LUE36" s="6"/>
      <c r="LUL36" s="6"/>
      <c r="LUM36" s="6"/>
      <c r="LUT36" s="6"/>
      <c r="LUU36" s="6"/>
      <c r="LVB36" s="6"/>
      <c r="LVC36" s="6"/>
      <c r="LVJ36" s="6"/>
      <c r="LVK36" s="6"/>
      <c r="LVR36" s="6"/>
      <c r="LVS36" s="6"/>
      <c r="LVZ36" s="6"/>
      <c r="LWA36" s="6"/>
      <c r="LWH36" s="6"/>
      <c r="LWI36" s="6"/>
      <c r="LWP36" s="6"/>
      <c r="LWQ36" s="6"/>
      <c r="LWX36" s="6"/>
      <c r="LWY36" s="6"/>
      <c r="LXF36" s="6"/>
      <c r="LXG36" s="6"/>
      <c r="LXN36" s="6"/>
      <c r="LXO36" s="6"/>
      <c r="LXV36" s="6"/>
      <c r="LXW36" s="6"/>
      <c r="LYD36" s="6"/>
      <c r="LYE36" s="6"/>
      <c r="LYL36" s="6"/>
      <c r="LYM36" s="6"/>
      <c r="LYT36" s="6"/>
      <c r="LYU36" s="6"/>
      <c r="LZB36" s="6"/>
      <c r="LZC36" s="6"/>
      <c r="LZJ36" s="6"/>
      <c r="LZK36" s="6"/>
      <c r="LZR36" s="6"/>
      <c r="LZS36" s="6"/>
      <c r="LZZ36" s="6"/>
      <c r="MAA36" s="6"/>
      <c r="MAH36" s="6"/>
      <c r="MAI36" s="6"/>
      <c r="MAP36" s="6"/>
      <c r="MAQ36" s="6"/>
      <c r="MAX36" s="6"/>
      <c r="MAY36" s="6"/>
      <c r="MBF36" s="6"/>
      <c r="MBG36" s="6"/>
      <c r="MBN36" s="6"/>
      <c r="MBO36" s="6"/>
      <c r="MBV36" s="6"/>
      <c r="MBW36" s="6"/>
      <c r="MCD36" s="6"/>
      <c r="MCE36" s="6"/>
      <c r="MCL36" s="6"/>
      <c r="MCM36" s="6"/>
      <c r="MCT36" s="6"/>
      <c r="MCU36" s="6"/>
      <c r="MDB36" s="6"/>
      <c r="MDC36" s="6"/>
      <c r="MDJ36" s="6"/>
      <c r="MDK36" s="6"/>
      <c r="MDR36" s="6"/>
      <c r="MDS36" s="6"/>
      <c r="MDZ36" s="6"/>
      <c r="MEA36" s="6"/>
      <c r="MEH36" s="6"/>
      <c r="MEI36" s="6"/>
      <c r="MEP36" s="6"/>
      <c r="MEQ36" s="6"/>
      <c r="MEX36" s="6"/>
      <c r="MEY36" s="6"/>
      <c r="MFF36" s="6"/>
      <c r="MFG36" s="6"/>
      <c r="MFN36" s="6"/>
      <c r="MFO36" s="6"/>
      <c r="MFV36" s="6"/>
      <c r="MFW36" s="6"/>
      <c r="MGD36" s="6"/>
      <c r="MGE36" s="6"/>
      <c r="MGL36" s="6"/>
      <c r="MGM36" s="6"/>
      <c r="MGT36" s="6"/>
      <c r="MGU36" s="6"/>
      <c r="MHB36" s="6"/>
      <c r="MHC36" s="6"/>
      <c r="MHJ36" s="6"/>
      <c r="MHK36" s="6"/>
      <c r="MHR36" s="6"/>
      <c r="MHS36" s="6"/>
      <c r="MHZ36" s="6"/>
      <c r="MIA36" s="6"/>
      <c r="MIH36" s="6"/>
      <c r="MII36" s="6"/>
      <c r="MIP36" s="6"/>
      <c r="MIQ36" s="6"/>
      <c r="MIX36" s="6"/>
      <c r="MIY36" s="6"/>
      <c r="MJF36" s="6"/>
      <c r="MJG36" s="6"/>
      <c r="MJN36" s="6"/>
      <c r="MJO36" s="6"/>
      <c r="MJV36" s="6"/>
      <c r="MJW36" s="6"/>
      <c r="MKD36" s="6"/>
      <c r="MKE36" s="6"/>
      <c r="MKL36" s="6"/>
      <c r="MKM36" s="6"/>
      <c r="MKT36" s="6"/>
      <c r="MKU36" s="6"/>
      <c r="MLB36" s="6"/>
      <c r="MLC36" s="6"/>
      <c r="MLJ36" s="6"/>
      <c r="MLK36" s="6"/>
      <c r="MLR36" s="6"/>
      <c r="MLS36" s="6"/>
      <c r="MLZ36" s="6"/>
      <c r="MMA36" s="6"/>
      <c r="MMH36" s="6"/>
      <c r="MMI36" s="6"/>
      <c r="MMP36" s="6"/>
      <c r="MMQ36" s="6"/>
      <c r="MMX36" s="6"/>
      <c r="MMY36" s="6"/>
      <c r="MNF36" s="6"/>
      <c r="MNG36" s="6"/>
      <c r="MNN36" s="6"/>
      <c r="MNO36" s="6"/>
      <c r="MNV36" s="6"/>
      <c r="MNW36" s="6"/>
      <c r="MOD36" s="6"/>
      <c r="MOE36" s="6"/>
      <c r="MOL36" s="6"/>
      <c r="MOM36" s="6"/>
      <c r="MOT36" s="6"/>
      <c r="MOU36" s="6"/>
      <c r="MPB36" s="6"/>
      <c r="MPC36" s="6"/>
      <c r="MPJ36" s="6"/>
      <c r="MPK36" s="6"/>
      <c r="MPR36" s="6"/>
      <c r="MPS36" s="6"/>
      <c r="MPZ36" s="6"/>
      <c r="MQA36" s="6"/>
      <c r="MQH36" s="6"/>
      <c r="MQI36" s="6"/>
      <c r="MQP36" s="6"/>
      <c r="MQQ36" s="6"/>
      <c r="MQX36" s="6"/>
      <c r="MQY36" s="6"/>
      <c r="MRF36" s="6"/>
      <c r="MRG36" s="6"/>
      <c r="MRN36" s="6"/>
      <c r="MRO36" s="6"/>
      <c r="MRV36" s="6"/>
      <c r="MRW36" s="6"/>
      <c r="MSD36" s="6"/>
      <c r="MSE36" s="6"/>
      <c r="MSL36" s="6"/>
      <c r="MSM36" s="6"/>
      <c r="MST36" s="6"/>
      <c r="MSU36" s="6"/>
      <c r="MTB36" s="6"/>
      <c r="MTC36" s="6"/>
      <c r="MTJ36" s="6"/>
      <c r="MTK36" s="6"/>
      <c r="MTR36" s="6"/>
      <c r="MTS36" s="6"/>
      <c r="MTZ36" s="6"/>
      <c r="MUA36" s="6"/>
      <c r="MUH36" s="6"/>
      <c r="MUI36" s="6"/>
      <c r="MUP36" s="6"/>
      <c r="MUQ36" s="6"/>
      <c r="MUX36" s="6"/>
      <c r="MUY36" s="6"/>
      <c r="MVF36" s="6"/>
      <c r="MVG36" s="6"/>
      <c r="MVN36" s="6"/>
      <c r="MVO36" s="6"/>
      <c r="MVV36" s="6"/>
      <c r="MVW36" s="6"/>
      <c r="MWD36" s="6"/>
      <c r="MWE36" s="6"/>
      <c r="MWL36" s="6"/>
      <c r="MWM36" s="6"/>
      <c r="MWT36" s="6"/>
      <c r="MWU36" s="6"/>
      <c r="MXB36" s="6"/>
      <c r="MXC36" s="6"/>
      <c r="MXJ36" s="6"/>
      <c r="MXK36" s="6"/>
      <c r="MXR36" s="6"/>
      <c r="MXS36" s="6"/>
      <c r="MXZ36" s="6"/>
      <c r="MYA36" s="6"/>
      <c r="MYH36" s="6"/>
      <c r="MYI36" s="6"/>
      <c r="MYP36" s="6"/>
      <c r="MYQ36" s="6"/>
      <c r="MYX36" s="6"/>
      <c r="MYY36" s="6"/>
      <c r="MZF36" s="6"/>
      <c r="MZG36" s="6"/>
      <c r="MZN36" s="6"/>
      <c r="MZO36" s="6"/>
      <c r="MZV36" s="6"/>
      <c r="MZW36" s="6"/>
      <c r="NAD36" s="6"/>
      <c r="NAE36" s="6"/>
      <c r="NAL36" s="6"/>
      <c r="NAM36" s="6"/>
      <c r="NAT36" s="6"/>
      <c r="NAU36" s="6"/>
      <c r="NBB36" s="6"/>
      <c r="NBC36" s="6"/>
      <c r="NBJ36" s="6"/>
      <c r="NBK36" s="6"/>
      <c r="NBR36" s="6"/>
      <c r="NBS36" s="6"/>
      <c r="NBZ36" s="6"/>
      <c r="NCA36" s="6"/>
      <c r="NCH36" s="6"/>
      <c r="NCI36" s="6"/>
      <c r="NCP36" s="6"/>
      <c r="NCQ36" s="6"/>
      <c r="NCX36" s="6"/>
      <c r="NCY36" s="6"/>
      <c r="NDF36" s="6"/>
      <c r="NDG36" s="6"/>
      <c r="NDN36" s="6"/>
      <c r="NDO36" s="6"/>
      <c r="NDV36" s="6"/>
      <c r="NDW36" s="6"/>
      <c r="NED36" s="6"/>
      <c r="NEE36" s="6"/>
      <c r="NEL36" s="6"/>
      <c r="NEM36" s="6"/>
      <c r="NET36" s="6"/>
      <c r="NEU36" s="6"/>
      <c r="NFB36" s="6"/>
      <c r="NFC36" s="6"/>
      <c r="NFJ36" s="6"/>
      <c r="NFK36" s="6"/>
      <c r="NFR36" s="6"/>
      <c r="NFS36" s="6"/>
      <c r="NFZ36" s="6"/>
      <c r="NGA36" s="6"/>
      <c r="NGH36" s="6"/>
      <c r="NGI36" s="6"/>
      <c r="NGP36" s="6"/>
      <c r="NGQ36" s="6"/>
      <c r="NGX36" s="6"/>
      <c r="NGY36" s="6"/>
      <c r="NHF36" s="6"/>
      <c r="NHG36" s="6"/>
      <c r="NHN36" s="6"/>
      <c r="NHO36" s="6"/>
      <c r="NHV36" s="6"/>
      <c r="NHW36" s="6"/>
      <c r="NID36" s="6"/>
      <c r="NIE36" s="6"/>
      <c r="NIL36" s="6"/>
      <c r="NIM36" s="6"/>
      <c r="NIT36" s="6"/>
      <c r="NIU36" s="6"/>
      <c r="NJB36" s="6"/>
      <c r="NJC36" s="6"/>
      <c r="NJJ36" s="6"/>
      <c r="NJK36" s="6"/>
      <c r="NJR36" s="6"/>
      <c r="NJS36" s="6"/>
      <c r="NJZ36" s="6"/>
      <c r="NKA36" s="6"/>
      <c r="NKH36" s="6"/>
      <c r="NKI36" s="6"/>
      <c r="NKP36" s="6"/>
      <c r="NKQ36" s="6"/>
      <c r="NKX36" s="6"/>
      <c r="NKY36" s="6"/>
      <c r="NLF36" s="6"/>
      <c r="NLG36" s="6"/>
      <c r="NLN36" s="6"/>
      <c r="NLO36" s="6"/>
      <c r="NLV36" s="6"/>
      <c r="NLW36" s="6"/>
      <c r="NMD36" s="6"/>
      <c r="NME36" s="6"/>
      <c r="NML36" s="6"/>
      <c r="NMM36" s="6"/>
      <c r="NMT36" s="6"/>
      <c r="NMU36" s="6"/>
      <c r="NNB36" s="6"/>
      <c r="NNC36" s="6"/>
      <c r="NNJ36" s="6"/>
      <c r="NNK36" s="6"/>
      <c r="NNR36" s="6"/>
      <c r="NNS36" s="6"/>
      <c r="NNZ36" s="6"/>
      <c r="NOA36" s="6"/>
      <c r="NOH36" s="6"/>
      <c r="NOI36" s="6"/>
      <c r="NOP36" s="6"/>
      <c r="NOQ36" s="6"/>
      <c r="NOX36" s="6"/>
      <c r="NOY36" s="6"/>
      <c r="NPF36" s="6"/>
      <c r="NPG36" s="6"/>
      <c r="NPN36" s="6"/>
      <c r="NPO36" s="6"/>
      <c r="NPV36" s="6"/>
      <c r="NPW36" s="6"/>
      <c r="NQD36" s="6"/>
      <c r="NQE36" s="6"/>
      <c r="NQL36" s="6"/>
      <c r="NQM36" s="6"/>
      <c r="NQT36" s="6"/>
      <c r="NQU36" s="6"/>
      <c r="NRB36" s="6"/>
      <c r="NRC36" s="6"/>
      <c r="NRJ36" s="6"/>
      <c r="NRK36" s="6"/>
      <c r="NRR36" s="6"/>
      <c r="NRS36" s="6"/>
      <c r="NRZ36" s="6"/>
      <c r="NSA36" s="6"/>
      <c r="NSH36" s="6"/>
      <c r="NSI36" s="6"/>
      <c r="NSP36" s="6"/>
      <c r="NSQ36" s="6"/>
      <c r="NSX36" s="6"/>
      <c r="NSY36" s="6"/>
      <c r="NTF36" s="6"/>
      <c r="NTG36" s="6"/>
      <c r="NTN36" s="6"/>
      <c r="NTO36" s="6"/>
      <c r="NTV36" s="6"/>
      <c r="NTW36" s="6"/>
      <c r="NUD36" s="6"/>
      <c r="NUE36" s="6"/>
      <c r="NUL36" s="6"/>
      <c r="NUM36" s="6"/>
      <c r="NUT36" s="6"/>
      <c r="NUU36" s="6"/>
      <c r="NVB36" s="6"/>
      <c r="NVC36" s="6"/>
      <c r="NVJ36" s="6"/>
      <c r="NVK36" s="6"/>
      <c r="NVR36" s="6"/>
      <c r="NVS36" s="6"/>
      <c r="NVZ36" s="6"/>
      <c r="NWA36" s="6"/>
      <c r="NWH36" s="6"/>
      <c r="NWI36" s="6"/>
      <c r="NWP36" s="6"/>
      <c r="NWQ36" s="6"/>
      <c r="NWX36" s="6"/>
      <c r="NWY36" s="6"/>
      <c r="NXF36" s="6"/>
      <c r="NXG36" s="6"/>
      <c r="NXN36" s="6"/>
      <c r="NXO36" s="6"/>
      <c r="NXV36" s="6"/>
      <c r="NXW36" s="6"/>
      <c r="NYD36" s="6"/>
      <c r="NYE36" s="6"/>
      <c r="NYL36" s="6"/>
      <c r="NYM36" s="6"/>
      <c r="NYT36" s="6"/>
      <c r="NYU36" s="6"/>
      <c r="NZB36" s="6"/>
      <c r="NZC36" s="6"/>
      <c r="NZJ36" s="6"/>
      <c r="NZK36" s="6"/>
      <c r="NZR36" s="6"/>
      <c r="NZS36" s="6"/>
      <c r="NZZ36" s="6"/>
      <c r="OAA36" s="6"/>
      <c r="OAH36" s="6"/>
      <c r="OAI36" s="6"/>
      <c r="OAP36" s="6"/>
      <c r="OAQ36" s="6"/>
      <c r="OAX36" s="6"/>
      <c r="OAY36" s="6"/>
      <c r="OBF36" s="6"/>
      <c r="OBG36" s="6"/>
      <c r="OBN36" s="6"/>
      <c r="OBO36" s="6"/>
      <c r="OBV36" s="6"/>
      <c r="OBW36" s="6"/>
      <c r="OCD36" s="6"/>
      <c r="OCE36" s="6"/>
      <c r="OCL36" s="6"/>
      <c r="OCM36" s="6"/>
      <c r="OCT36" s="6"/>
      <c r="OCU36" s="6"/>
      <c r="ODB36" s="6"/>
      <c r="ODC36" s="6"/>
      <c r="ODJ36" s="6"/>
      <c r="ODK36" s="6"/>
      <c r="ODR36" s="6"/>
      <c r="ODS36" s="6"/>
      <c r="ODZ36" s="6"/>
      <c r="OEA36" s="6"/>
      <c r="OEH36" s="6"/>
      <c r="OEI36" s="6"/>
      <c r="OEP36" s="6"/>
      <c r="OEQ36" s="6"/>
      <c r="OEX36" s="6"/>
      <c r="OEY36" s="6"/>
      <c r="OFF36" s="6"/>
      <c r="OFG36" s="6"/>
      <c r="OFN36" s="6"/>
      <c r="OFO36" s="6"/>
      <c r="OFV36" s="6"/>
      <c r="OFW36" s="6"/>
      <c r="OGD36" s="6"/>
      <c r="OGE36" s="6"/>
      <c r="OGL36" s="6"/>
      <c r="OGM36" s="6"/>
      <c r="OGT36" s="6"/>
      <c r="OGU36" s="6"/>
      <c r="OHB36" s="6"/>
      <c r="OHC36" s="6"/>
      <c r="OHJ36" s="6"/>
      <c r="OHK36" s="6"/>
      <c r="OHR36" s="6"/>
      <c r="OHS36" s="6"/>
      <c r="OHZ36" s="6"/>
      <c r="OIA36" s="6"/>
      <c r="OIH36" s="6"/>
      <c r="OII36" s="6"/>
      <c r="OIP36" s="6"/>
      <c r="OIQ36" s="6"/>
      <c r="OIX36" s="6"/>
      <c r="OIY36" s="6"/>
      <c r="OJF36" s="6"/>
      <c r="OJG36" s="6"/>
      <c r="OJN36" s="6"/>
      <c r="OJO36" s="6"/>
      <c r="OJV36" s="6"/>
      <c r="OJW36" s="6"/>
      <c r="OKD36" s="6"/>
      <c r="OKE36" s="6"/>
      <c r="OKL36" s="6"/>
      <c r="OKM36" s="6"/>
      <c r="OKT36" s="6"/>
      <c r="OKU36" s="6"/>
      <c r="OLB36" s="6"/>
      <c r="OLC36" s="6"/>
      <c r="OLJ36" s="6"/>
      <c r="OLK36" s="6"/>
      <c r="OLR36" s="6"/>
      <c r="OLS36" s="6"/>
      <c r="OLZ36" s="6"/>
      <c r="OMA36" s="6"/>
      <c r="OMH36" s="6"/>
      <c r="OMI36" s="6"/>
      <c r="OMP36" s="6"/>
      <c r="OMQ36" s="6"/>
      <c r="OMX36" s="6"/>
      <c r="OMY36" s="6"/>
      <c r="ONF36" s="6"/>
      <c r="ONG36" s="6"/>
      <c r="ONN36" s="6"/>
      <c r="ONO36" s="6"/>
      <c r="ONV36" s="6"/>
      <c r="ONW36" s="6"/>
      <c r="OOD36" s="6"/>
      <c r="OOE36" s="6"/>
      <c r="OOL36" s="6"/>
      <c r="OOM36" s="6"/>
      <c r="OOT36" s="6"/>
      <c r="OOU36" s="6"/>
      <c r="OPB36" s="6"/>
      <c r="OPC36" s="6"/>
      <c r="OPJ36" s="6"/>
      <c r="OPK36" s="6"/>
      <c r="OPR36" s="6"/>
      <c r="OPS36" s="6"/>
      <c r="OPZ36" s="6"/>
      <c r="OQA36" s="6"/>
      <c r="OQH36" s="6"/>
      <c r="OQI36" s="6"/>
      <c r="OQP36" s="6"/>
      <c r="OQQ36" s="6"/>
      <c r="OQX36" s="6"/>
      <c r="OQY36" s="6"/>
      <c r="ORF36" s="6"/>
      <c r="ORG36" s="6"/>
      <c r="ORN36" s="6"/>
      <c r="ORO36" s="6"/>
      <c r="ORV36" s="6"/>
      <c r="ORW36" s="6"/>
      <c r="OSD36" s="6"/>
      <c r="OSE36" s="6"/>
      <c r="OSL36" s="6"/>
      <c r="OSM36" s="6"/>
      <c r="OST36" s="6"/>
      <c r="OSU36" s="6"/>
      <c r="OTB36" s="6"/>
      <c r="OTC36" s="6"/>
      <c r="OTJ36" s="6"/>
      <c r="OTK36" s="6"/>
      <c r="OTR36" s="6"/>
      <c r="OTS36" s="6"/>
      <c r="OTZ36" s="6"/>
      <c r="OUA36" s="6"/>
      <c r="OUH36" s="6"/>
      <c r="OUI36" s="6"/>
      <c r="OUP36" s="6"/>
      <c r="OUQ36" s="6"/>
      <c r="OUX36" s="6"/>
      <c r="OUY36" s="6"/>
      <c r="OVF36" s="6"/>
      <c r="OVG36" s="6"/>
      <c r="OVN36" s="6"/>
      <c r="OVO36" s="6"/>
      <c r="OVV36" s="6"/>
      <c r="OVW36" s="6"/>
      <c r="OWD36" s="6"/>
      <c r="OWE36" s="6"/>
      <c r="OWL36" s="6"/>
      <c r="OWM36" s="6"/>
      <c r="OWT36" s="6"/>
      <c r="OWU36" s="6"/>
      <c r="OXB36" s="6"/>
      <c r="OXC36" s="6"/>
      <c r="OXJ36" s="6"/>
      <c r="OXK36" s="6"/>
      <c r="OXR36" s="6"/>
      <c r="OXS36" s="6"/>
      <c r="OXZ36" s="6"/>
      <c r="OYA36" s="6"/>
      <c r="OYH36" s="6"/>
      <c r="OYI36" s="6"/>
      <c r="OYP36" s="6"/>
      <c r="OYQ36" s="6"/>
      <c r="OYX36" s="6"/>
      <c r="OYY36" s="6"/>
      <c r="OZF36" s="6"/>
      <c r="OZG36" s="6"/>
      <c r="OZN36" s="6"/>
      <c r="OZO36" s="6"/>
      <c r="OZV36" s="6"/>
      <c r="OZW36" s="6"/>
      <c r="PAD36" s="6"/>
      <c r="PAE36" s="6"/>
      <c r="PAL36" s="6"/>
      <c r="PAM36" s="6"/>
      <c r="PAT36" s="6"/>
      <c r="PAU36" s="6"/>
      <c r="PBB36" s="6"/>
      <c r="PBC36" s="6"/>
      <c r="PBJ36" s="6"/>
      <c r="PBK36" s="6"/>
      <c r="PBR36" s="6"/>
      <c r="PBS36" s="6"/>
      <c r="PBZ36" s="6"/>
      <c r="PCA36" s="6"/>
      <c r="PCH36" s="6"/>
      <c r="PCI36" s="6"/>
      <c r="PCP36" s="6"/>
      <c r="PCQ36" s="6"/>
      <c r="PCX36" s="6"/>
      <c r="PCY36" s="6"/>
      <c r="PDF36" s="6"/>
      <c r="PDG36" s="6"/>
      <c r="PDN36" s="6"/>
      <c r="PDO36" s="6"/>
      <c r="PDV36" s="6"/>
      <c r="PDW36" s="6"/>
      <c r="PED36" s="6"/>
      <c r="PEE36" s="6"/>
      <c r="PEL36" s="6"/>
      <c r="PEM36" s="6"/>
      <c r="PET36" s="6"/>
      <c r="PEU36" s="6"/>
      <c r="PFB36" s="6"/>
      <c r="PFC36" s="6"/>
      <c r="PFJ36" s="6"/>
      <c r="PFK36" s="6"/>
      <c r="PFR36" s="6"/>
      <c r="PFS36" s="6"/>
      <c r="PFZ36" s="6"/>
      <c r="PGA36" s="6"/>
      <c r="PGH36" s="6"/>
      <c r="PGI36" s="6"/>
      <c r="PGP36" s="6"/>
      <c r="PGQ36" s="6"/>
      <c r="PGX36" s="6"/>
      <c r="PGY36" s="6"/>
      <c r="PHF36" s="6"/>
      <c r="PHG36" s="6"/>
      <c r="PHN36" s="6"/>
      <c r="PHO36" s="6"/>
      <c r="PHV36" s="6"/>
      <c r="PHW36" s="6"/>
      <c r="PID36" s="6"/>
      <c r="PIE36" s="6"/>
      <c r="PIL36" s="6"/>
      <c r="PIM36" s="6"/>
      <c r="PIT36" s="6"/>
      <c r="PIU36" s="6"/>
      <c r="PJB36" s="6"/>
      <c r="PJC36" s="6"/>
      <c r="PJJ36" s="6"/>
      <c r="PJK36" s="6"/>
      <c r="PJR36" s="6"/>
      <c r="PJS36" s="6"/>
      <c r="PJZ36" s="6"/>
      <c r="PKA36" s="6"/>
      <c r="PKH36" s="6"/>
      <c r="PKI36" s="6"/>
      <c r="PKP36" s="6"/>
      <c r="PKQ36" s="6"/>
      <c r="PKX36" s="6"/>
      <c r="PKY36" s="6"/>
      <c r="PLF36" s="6"/>
      <c r="PLG36" s="6"/>
      <c r="PLN36" s="6"/>
      <c r="PLO36" s="6"/>
      <c r="PLV36" s="6"/>
      <c r="PLW36" s="6"/>
      <c r="PMD36" s="6"/>
      <c r="PME36" s="6"/>
      <c r="PML36" s="6"/>
      <c r="PMM36" s="6"/>
      <c r="PMT36" s="6"/>
      <c r="PMU36" s="6"/>
      <c r="PNB36" s="6"/>
      <c r="PNC36" s="6"/>
      <c r="PNJ36" s="6"/>
      <c r="PNK36" s="6"/>
      <c r="PNR36" s="6"/>
      <c r="PNS36" s="6"/>
      <c r="PNZ36" s="6"/>
      <c r="POA36" s="6"/>
      <c r="POH36" s="6"/>
      <c r="POI36" s="6"/>
      <c r="POP36" s="6"/>
      <c r="POQ36" s="6"/>
      <c r="POX36" s="6"/>
      <c r="POY36" s="6"/>
      <c r="PPF36" s="6"/>
      <c r="PPG36" s="6"/>
      <c r="PPN36" s="6"/>
      <c r="PPO36" s="6"/>
      <c r="PPV36" s="6"/>
      <c r="PPW36" s="6"/>
      <c r="PQD36" s="6"/>
      <c r="PQE36" s="6"/>
      <c r="PQL36" s="6"/>
      <c r="PQM36" s="6"/>
      <c r="PQT36" s="6"/>
      <c r="PQU36" s="6"/>
      <c r="PRB36" s="6"/>
      <c r="PRC36" s="6"/>
      <c r="PRJ36" s="6"/>
      <c r="PRK36" s="6"/>
      <c r="PRR36" s="6"/>
      <c r="PRS36" s="6"/>
      <c r="PRZ36" s="6"/>
      <c r="PSA36" s="6"/>
      <c r="PSH36" s="6"/>
      <c r="PSI36" s="6"/>
      <c r="PSP36" s="6"/>
      <c r="PSQ36" s="6"/>
      <c r="PSX36" s="6"/>
      <c r="PSY36" s="6"/>
      <c r="PTF36" s="6"/>
      <c r="PTG36" s="6"/>
      <c r="PTN36" s="6"/>
      <c r="PTO36" s="6"/>
      <c r="PTV36" s="6"/>
      <c r="PTW36" s="6"/>
      <c r="PUD36" s="6"/>
      <c r="PUE36" s="6"/>
      <c r="PUL36" s="6"/>
      <c r="PUM36" s="6"/>
      <c r="PUT36" s="6"/>
      <c r="PUU36" s="6"/>
      <c r="PVB36" s="6"/>
      <c r="PVC36" s="6"/>
      <c r="PVJ36" s="6"/>
      <c r="PVK36" s="6"/>
      <c r="PVR36" s="6"/>
      <c r="PVS36" s="6"/>
      <c r="PVZ36" s="6"/>
      <c r="PWA36" s="6"/>
      <c r="PWH36" s="6"/>
      <c r="PWI36" s="6"/>
      <c r="PWP36" s="6"/>
      <c r="PWQ36" s="6"/>
      <c r="PWX36" s="6"/>
      <c r="PWY36" s="6"/>
      <c r="PXF36" s="6"/>
      <c r="PXG36" s="6"/>
      <c r="PXN36" s="6"/>
      <c r="PXO36" s="6"/>
      <c r="PXV36" s="6"/>
      <c r="PXW36" s="6"/>
      <c r="PYD36" s="6"/>
      <c r="PYE36" s="6"/>
      <c r="PYL36" s="6"/>
      <c r="PYM36" s="6"/>
      <c r="PYT36" s="6"/>
      <c r="PYU36" s="6"/>
      <c r="PZB36" s="6"/>
      <c r="PZC36" s="6"/>
      <c r="PZJ36" s="6"/>
      <c r="PZK36" s="6"/>
      <c r="PZR36" s="6"/>
      <c r="PZS36" s="6"/>
      <c r="PZZ36" s="6"/>
      <c r="QAA36" s="6"/>
      <c r="QAH36" s="6"/>
      <c r="QAI36" s="6"/>
      <c r="QAP36" s="6"/>
      <c r="QAQ36" s="6"/>
      <c r="QAX36" s="6"/>
      <c r="QAY36" s="6"/>
      <c r="QBF36" s="6"/>
      <c r="QBG36" s="6"/>
      <c r="QBN36" s="6"/>
      <c r="QBO36" s="6"/>
      <c r="QBV36" s="6"/>
      <c r="QBW36" s="6"/>
      <c r="QCD36" s="6"/>
      <c r="QCE36" s="6"/>
      <c r="QCL36" s="6"/>
      <c r="QCM36" s="6"/>
      <c r="QCT36" s="6"/>
      <c r="QCU36" s="6"/>
      <c r="QDB36" s="6"/>
      <c r="QDC36" s="6"/>
      <c r="QDJ36" s="6"/>
      <c r="QDK36" s="6"/>
      <c r="QDR36" s="6"/>
      <c r="QDS36" s="6"/>
      <c r="QDZ36" s="6"/>
      <c r="QEA36" s="6"/>
      <c r="QEH36" s="6"/>
      <c r="QEI36" s="6"/>
      <c r="QEP36" s="6"/>
      <c r="QEQ36" s="6"/>
      <c r="QEX36" s="6"/>
      <c r="QEY36" s="6"/>
      <c r="QFF36" s="6"/>
      <c r="QFG36" s="6"/>
      <c r="QFN36" s="6"/>
      <c r="QFO36" s="6"/>
      <c r="QFV36" s="6"/>
      <c r="QFW36" s="6"/>
      <c r="QGD36" s="6"/>
      <c r="QGE36" s="6"/>
      <c r="QGL36" s="6"/>
      <c r="QGM36" s="6"/>
      <c r="QGT36" s="6"/>
      <c r="QGU36" s="6"/>
      <c r="QHB36" s="6"/>
      <c r="QHC36" s="6"/>
      <c r="QHJ36" s="6"/>
      <c r="QHK36" s="6"/>
      <c r="QHR36" s="6"/>
      <c r="QHS36" s="6"/>
      <c r="QHZ36" s="6"/>
      <c r="QIA36" s="6"/>
      <c r="QIH36" s="6"/>
      <c r="QII36" s="6"/>
      <c r="QIP36" s="6"/>
      <c r="QIQ36" s="6"/>
      <c r="QIX36" s="6"/>
      <c r="QIY36" s="6"/>
      <c r="QJF36" s="6"/>
      <c r="QJG36" s="6"/>
      <c r="QJN36" s="6"/>
      <c r="QJO36" s="6"/>
      <c r="QJV36" s="6"/>
      <c r="QJW36" s="6"/>
      <c r="QKD36" s="6"/>
      <c r="QKE36" s="6"/>
      <c r="QKL36" s="6"/>
      <c r="QKM36" s="6"/>
      <c r="QKT36" s="6"/>
      <c r="QKU36" s="6"/>
      <c r="QLB36" s="6"/>
      <c r="QLC36" s="6"/>
      <c r="QLJ36" s="6"/>
      <c r="QLK36" s="6"/>
      <c r="QLR36" s="6"/>
      <c r="QLS36" s="6"/>
      <c r="QLZ36" s="6"/>
      <c r="QMA36" s="6"/>
      <c r="QMH36" s="6"/>
      <c r="QMI36" s="6"/>
      <c r="QMP36" s="6"/>
      <c r="QMQ36" s="6"/>
      <c r="QMX36" s="6"/>
      <c r="QMY36" s="6"/>
      <c r="QNF36" s="6"/>
      <c r="QNG36" s="6"/>
      <c r="QNN36" s="6"/>
      <c r="QNO36" s="6"/>
      <c r="QNV36" s="6"/>
      <c r="QNW36" s="6"/>
      <c r="QOD36" s="6"/>
      <c r="QOE36" s="6"/>
      <c r="QOL36" s="6"/>
      <c r="QOM36" s="6"/>
      <c r="QOT36" s="6"/>
      <c r="QOU36" s="6"/>
      <c r="QPB36" s="6"/>
      <c r="QPC36" s="6"/>
      <c r="QPJ36" s="6"/>
      <c r="QPK36" s="6"/>
      <c r="QPR36" s="6"/>
      <c r="QPS36" s="6"/>
      <c r="QPZ36" s="6"/>
      <c r="QQA36" s="6"/>
      <c r="QQH36" s="6"/>
      <c r="QQI36" s="6"/>
      <c r="QQP36" s="6"/>
      <c r="QQQ36" s="6"/>
      <c r="QQX36" s="6"/>
      <c r="QQY36" s="6"/>
      <c r="QRF36" s="6"/>
      <c r="QRG36" s="6"/>
      <c r="QRN36" s="6"/>
      <c r="QRO36" s="6"/>
      <c r="QRV36" s="6"/>
      <c r="QRW36" s="6"/>
      <c r="QSD36" s="6"/>
      <c r="QSE36" s="6"/>
      <c r="QSL36" s="6"/>
      <c r="QSM36" s="6"/>
      <c r="QST36" s="6"/>
      <c r="QSU36" s="6"/>
      <c r="QTB36" s="6"/>
      <c r="QTC36" s="6"/>
      <c r="QTJ36" s="6"/>
      <c r="QTK36" s="6"/>
      <c r="QTR36" s="6"/>
      <c r="QTS36" s="6"/>
      <c r="QTZ36" s="6"/>
      <c r="QUA36" s="6"/>
      <c r="QUH36" s="6"/>
      <c r="QUI36" s="6"/>
      <c r="QUP36" s="6"/>
      <c r="QUQ36" s="6"/>
      <c r="QUX36" s="6"/>
      <c r="QUY36" s="6"/>
      <c r="QVF36" s="6"/>
      <c r="QVG36" s="6"/>
      <c r="QVN36" s="6"/>
      <c r="QVO36" s="6"/>
      <c r="QVV36" s="6"/>
      <c r="QVW36" s="6"/>
      <c r="QWD36" s="6"/>
      <c r="QWE36" s="6"/>
      <c r="QWL36" s="6"/>
      <c r="QWM36" s="6"/>
      <c r="QWT36" s="6"/>
      <c r="QWU36" s="6"/>
      <c r="QXB36" s="6"/>
      <c r="QXC36" s="6"/>
      <c r="QXJ36" s="6"/>
      <c r="QXK36" s="6"/>
      <c r="QXR36" s="6"/>
      <c r="QXS36" s="6"/>
      <c r="QXZ36" s="6"/>
      <c r="QYA36" s="6"/>
      <c r="QYH36" s="6"/>
      <c r="QYI36" s="6"/>
      <c r="QYP36" s="6"/>
      <c r="QYQ36" s="6"/>
      <c r="QYX36" s="6"/>
      <c r="QYY36" s="6"/>
      <c r="QZF36" s="6"/>
      <c r="QZG36" s="6"/>
      <c r="QZN36" s="6"/>
      <c r="QZO36" s="6"/>
      <c r="QZV36" s="6"/>
      <c r="QZW36" s="6"/>
      <c r="RAD36" s="6"/>
      <c r="RAE36" s="6"/>
      <c r="RAL36" s="6"/>
      <c r="RAM36" s="6"/>
      <c r="RAT36" s="6"/>
      <c r="RAU36" s="6"/>
      <c r="RBB36" s="6"/>
      <c r="RBC36" s="6"/>
      <c r="RBJ36" s="6"/>
      <c r="RBK36" s="6"/>
      <c r="RBR36" s="6"/>
      <c r="RBS36" s="6"/>
      <c r="RBZ36" s="6"/>
      <c r="RCA36" s="6"/>
      <c r="RCH36" s="6"/>
      <c r="RCI36" s="6"/>
      <c r="RCP36" s="6"/>
      <c r="RCQ36" s="6"/>
      <c r="RCX36" s="6"/>
      <c r="RCY36" s="6"/>
      <c r="RDF36" s="6"/>
      <c r="RDG36" s="6"/>
      <c r="RDN36" s="6"/>
      <c r="RDO36" s="6"/>
      <c r="RDV36" s="6"/>
      <c r="RDW36" s="6"/>
      <c r="RED36" s="6"/>
      <c r="REE36" s="6"/>
      <c r="REL36" s="6"/>
      <c r="REM36" s="6"/>
      <c r="RET36" s="6"/>
      <c r="REU36" s="6"/>
      <c r="RFB36" s="6"/>
      <c r="RFC36" s="6"/>
      <c r="RFJ36" s="6"/>
      <c r="RFK36" s="6"/>
      <c r="RFR36" s="6"/>
      <c r="RFS36" s="6"/>
      <c r="RFZ36" s="6"/>
      <c r="RGA36" s="6"/>
      <c r="RGH36" s="6"/>
      <c r="RGI36" s="6"/>
      <c r="RGP36" s="6"/>
      <c r="RGQ36" s="6"/>
      <c r="RGX36" s="6"/>
      <c r="RGY36" s="6"/>
      <c r="RHF36" s="6"/>
      <c r="RHG36" s="6"/>
      <c r="RHN36" s="6"/>
      <c r="RHO36" s="6"/>
      <c r="RHV36" s="6"/>
      <c r="RHW36" s="6"/>
      <c r="RID36" s="6"/>
      <c r="RIE36" s="6"/>
      <c r="RIL36" s="6"/>
      <c r="RIM36" s="6"/>
      <c r="RIT36" s="6"/>
      <c r="RIU36" s="6"/>
      <c r="RJB36" s="6"/>
      <c r="RJC36" s="6"/>
      <c r="RJJ36" s="6"/>
      <c r="RJK36" s="6"/>
      <c r="RJR36" s="6"/>
      <c r="RJS36" s="6"/>
      <c r="RJZ36" s="6"/>
      <c r="RKA36" s="6"/>
      <c r="RKH36" s="6"/>
      <c r="RKI36" s="6"/>
      <c r="RKP36" s="6"/>
      <c r="RKQ36" s="6"/>
      <c r="RKX36" s="6"/>
      <c r="RKY36" s="6"/>
      <c r="RLF36" s="6"/>
      <c r="RLG36" s="6"/>
      <c r="RLN36" s="6"/>
      <c r="RLO36" s="6"/>
      <c r="RLV36" s="6"/>
      <c r="RLW36" s="6"/>
      <c r="RMD36" s="6"/>
      <c r="RME36" s="6"/>
      <c r="RML36" s="6"/>
      <c r="RMM36" s="6"/>
      <c r="RMT36" s="6"/>
      <c r="RMU36" s="6"/>
      <c r="RNB36" s="6"/>
      <c r="RNC36" s="6"/>
      <c r="RNJ36" s="6"/>
      <c r="RNK36" s="6"/>
      <c r="RNR36" s="6"/>
      <c r="RNS36" s="6"/>
      <c r="RNZ36" s="6"/>
      <c r="ROA36" s="6"/>
      <c r="ROH36" s="6"/>
      <c r="ROI36" s="6"/>
      <c r="ROP36" s="6"/>
      <c r="ROQ36" s="6"/>
      <c r="ROX36" s="6"/>
      <c r="ROY36" s="6"/>
      <c r="RPF36" s="6"/>
      <c r="RPG36" s="6"/>
      <c r="RPN36" s="6"/>
      <c r="RPO36" s="6"/>
      <c r="RPV36" s="6"/>
      <c r="RPW36" s="6"/>
      <c r="RQD36" s="6"/>
      <c r="RQE36" s="6"/>
      <c r="RQL36" s="6"/>
      <c r="RQM36" s="6"/>
      <c r="RQT36" s="6"/>
      <c r="RQU36" s="6"/>
      <c r="RRB36" s="6"/>
      <c r="RRC36" s="6"/>
      <c r="RRJ36" s="6"/>
      <c r="RRK36" s="6"/>
      <c r="RRR36" s="6"/>
      <c r="RRS36" s="6"/>
      <c r="RRZ36" s="6"/>
      <c r="RSA36" s="6"/>
      <c r="RSH36" s="6"/>
      <c r="RSI36" s="6"/>
      <c r="RSP36" s="6"/>
      <c r="RSQ36" s="6"/>
      <c r="RSX36" s="6"/>
      <c r="RSY36" s="6"/>
      <c r="RTF36" s="6"/>
      <c r="RTG36" s="6"/>
      <c r="RTN36" s="6"/>
      <c r="RTO36" s="6"/>
      <c r="RTV36" s="6"/>
      <c r="RTW36" s="6"/>
      <c r="RUD36" s="6"/>
      <c r="RUE36" s="6"/>
      <c r="RUL36" s="6"/>
      <c r="RUM36" s="6"/>
      <c r="RUT36" s="6"/>
      <c r="RUU36" s="6"/>
      <c r="RVB36" s="6"/>
      <c r="RVC36" s="6"/>
      <c r="RVJ36" s="6"/>
      <c r="RVK36" s="6"/>
      <c r="RVR36" s="6"/>
      <c r="RVS36" s="6"/>
      <c r="RVZ36" s="6"/>
      <c r="RWA36" s="6"/>
      <c r="RWH36" s="6"/>
      <c r="RWI36" s="6"/>
      <c r="RWP36" s="6"/>
      <c r="RWQ36" s="6"/>
      <c r="RWX36" s="6"/>
      <c r="RWY36" s="6"/>
      <c r="RXF36" s="6"/>
      <c r="RXG36" s="6"/>
      <c r="RXN36" s="6"/>
      <c r="RXO36" s="6"/>
      <c r="RXV36" s="6"/>
      <c r="RXW36" s="6"/>
      <c r="RYD36" s="6"/>
      <c r="RYE36" s="6"/>
      <c r="RYL36" s="6"/>
      <c r="RYM36" s="6"/>
      <c r="RYT36" s="6"/>
      <c r="RYU36" s="6"/>
      <c r="RZB36" s="6"/>
      <c r="RZC36" s="6"/>
      <c r="RZJ36" s="6"/>
      <c r="RZK36" s="6"/>
      <c r="RZR36" s="6"/>
      <c r="RZS36" s="6"/>
      <c r="RZZ36" s="6"/>
      <c r="SAA36" s="6"/>
      <c r="SAH36" s="6"/>
      <c r="SAI36" s="6"/>
      <c r="SAP36" s="6"/>
      <c r="SAQ36" s="6"/>
      <c r="SAX36" s="6"/>
      <c r="SAY36" s="6"/>
      <c r="SBF36" s="6"/>
      <c r="SBG36" s="6"/>
      <c r="SBN36" s="6"/>
      <c r="SBO36" s="6"/>
      <c r="SBV36" s="6"/>
      <c r="SBW36" s="6"/>
      <c r="SCD36" s="6"/>
      <c r="SCE36" s="6"/>
      <c r="SCL36" s="6"/>
      <c r="SCM36" s="6"/>
      <c r="SCT36" s="6"/>
      <c r="SCU36" s="6"/>
      <c r="SDB36" s="6"/>
      <c r="SDC36" s="6"/>
      <c r="SDJ36" s="6"/>
      <c r="SDK36" s="6"/>
      <c r="SDR36" s="6"/>
      <c r="SDS36" s="6"/>
      <c r="SDZ36" s="6"/>
      <c r="SEA36" s="6"/>
      <c r="SEH36" s="6"/>
      <c r="SEI36" s="6"/>
      <c r="SEP36" s="6"/>
      <c r="SEQ36" s="6"/>
      <c r="SEX36" s="6"/>
      <c r="SEY36" s="6"/>
      <c r="SFF36" s="6"/>
      <c r="SFG36" s="6"/>
      <c r="SFN36" s="6"/>
      <c r="SFO36" s="6"/>
      <c r="SFV36" s="6"/>
      <c r="SFW36" s="6"/>
      <c r="SGD36" s="6"/>
      <c r="SGE36" s="6"/>
      <c r="SGL36" s="6"/>
      <c r="SGM36" s="6"/>
      <c r="SGT36" s="6"/>
      <c r="SGU36" s="6"/>
      <c r="SHB36" s="6"/>
      <c r="SHC36" s="6"/>
      <c r="SHJ36" s="6"/>
      <c r="SHK36" s="6"/>
      <c r="SHR36" s="6"/>
      <c r="SHS36" s="6"/>
      <c r="SHZ36" s="6"/>
      <c r="SIA36" s="6"/>
      <c r="SIH36" s="6"/>
      <c r="SII36" s="6"/>
      <c r="SIP36" s="6"/>
      <c r="SIQ36" s="6"/>
      <c r="SIX36" s="6"/>
      <c r="SIY36" s="6"/>
      <c r="SJF36" s="6"/>
      <c r="SJG36" s="6"/>
      <c r="SJN36" s="6"/>
      <c r="SJO36" s="6"/>
      <c r="SJV36" s="6"/>
      <c r="SJW36" s="6"/>
      <c r="SKD36" s="6"/>
      <c r="SKE36" s="6"/>
      <c r="SKL36" s="6"/>
      <c r="SKM36" s="6"/>
      <c r="SKT36" s="6"/>
      <c r="SKU36" s="6"/>
      <c r="SLB36" s="6"/>
      <c r="SLC36" s="6"/>
      <c r="SLJ36" s="6"/>
      <c r="SLK36" s="6"/>
      <c r="SLR36" s="6"/>
      <c r="SLS36" s="6"/>
      <c r="SLZ36" s="6"/>
      <c r="SMA36" s="6"/>
      <c r="SMH36" s="6"/>
      <c r="SMI36" s="6"/>
      <c r="SMP36" s="6"/>
      <c r="SMQ36" s="6"/>
      <c r="SMX36" s="6"/>
      <c r="SMY36" s="6"/>
      <c r="SNF36" s="6"/>
      <c r="SNG36" s="6"/>
      <c r="SNN36" s="6"/>
      <c r="SNO36" s="6"/>
      <c r="SNV36" s="6"/>
      <c r="SNW36" s="6"/>
      <c r="SOD36" s="6"/>
      <c r="SOE36" s="6"/>
      <c r="SOL36" s="6"/>
      <c r="SOM36" s="6"/>
      <c r="SOT36" s="6"/>
      <c r="SOU36" s="6"/>
      <c r="SPB36" s="6"/>
      <c r="SPC36" s="6"/>
      <c r="SPJ36" s="6"/>
      <c r="SPK36" s="6"/>
      <c r="SPR36" s="6"/>
      <c r="SPS36" s="6"/>
      <c r="SPZ36" s="6"/>
      <c r="SQA36" s="6"/>
      <c r="SQH36" s="6"/>
      <c r="SQI36" s="6"/>
      <c r="SQP36" s="6"/>
      <c r="SQQ36" s="6"/>
      <c r="SQX36" s="6"/>
      <c r="SQY36" s="6"/>
      <c r="SRF36" s="6"/>
      <c r="SRG36" s="6"/>
      <c r="SRN36" s="6"/>
      <c r="SRO36" s="6"/>
      <c r="SRV36" s="6"/>
      <c r="SRW36" s="6"/>
      <c r="SSD36" s="6"/>
      <c r="SSE36" s="6"/>
      <c r="SSL36" s="6"/>
      <c r="SSM36" s="6"/>
      <c r="SST36" s="6"/>
      <c r="SSU36" s="6"/>
      <c r="STB36" s="6"/>
      <c r="STC36" s="6"/>
      <c r="STJ36" s="6"/>
      <c r="STK36" s="6"/>
      <c r="STR36" s="6"/>
      <c r="STS36" s="6"/>
      <c r="STZ36" s="6"/>
      <c r="SUA36" s="6"/>
      <c r="SUH36" s="6"/>
      <c r="SUI36" s="6"/>
      <c r="SUP36" s="6"/>
      <c r="SUQ36" s="6"/>
      <c r="SUX36" s="6"/>
      <c r="SUY36" s="6"/>
      <c r="SVF36" s="6"/>
      <c r="SVG36" s="6"/>
      <c r="SVN36" s="6"/>
      <c r="SVO36" s="6"/>
      <c r="SVV36" s="6"/>
      <c r="SVW36" s="6"/>
      <c r="SWD36" s="6"/>
      <c r="SWE36" s="6"/>
      <c r="SWL36" s="6"/>
      <c r="SWM36" s="6"/>
      <c r="SWT36" s="6"/>
      <c r="SWU36" s="6"/>
      <c r="SXB36" s="6"/>
      <c r="SXC36" s="6"/>
      <c r="SXJ36" s="6"/>
      <c r="SXK36" s="6"/>
      <c r="SXR36" s="6"/>
      <c r="SXS36" s="6"/>
      <c r="SXZ36" s="6"/>
      <c r="SYA36" s="6"/>
      <c r="SYH36" s="6"/>
      <c r="SYI36" s="6"/>
      <c r="SYP36" s="6"/>
      <c r="SYQ36" s="6"/>
      <c r="SYX36" s="6"/>
      <c r="SYY36" s="6"/>
      <c r="SZF36" s="6"/>
      <c r="SZG36" s="6"/>
      <c r="SZN36" s="6"/>
      <c r="SZO36" s="6"/>
      <c r="SZV36" s="6"/>
      <c r="SZW36" s="6"/>
      <c r="TAD36" s="6"/>
      <c r="TAE36" s="6"/>
      <c r="TAL36" s="6"/>
      <c r="TAM36" s="6"/>
      <c r="TAT36" s="6"/>
      <c r="TAU36" s="6"/>
      <c r="TBB36" s="6"/>
      <c r="TBC36" s="6"/>
      <c r="TBJ36" s="6"/>
      <c r="TBK36" s="6"/>
      <c r="TBR36" s="6"/>
      <c r="TBS36" s="6"/>
      <c r="TBZ36" s="6"/>
      <c r="TCA36" s="6"/>
      <c r="TCH36" s="6"/>
      <c r="TCI36" s="6"/>
      <c r="TCP36" s="6"/>
      <c r="TCQ36" s="6"/>
      <c r="TCX36" s="6"/>
      <c r="TCY36" s="6"/>
      <c r="TDF36" s="6"/>
      <c r="TDG36" s="6"/>
      <c r="TDN36" s="6"/>
      <c r="TDO36" s="6"/>
      <c r="TDV36" s="6"/>
      <c r="TDW36" s="6"/>
      <c r="TED36" s="6"/>
      <c r="TEE36" s="6"/>
      <c r="TEL36" s="6"/>
      <c r="TEM36" s="6"/>
      <c r="TET36" s="6"/>
      <c r="TEU36" s="6"/>
      <c r="TFB36" s="6"/>
      <c r="TFC36" s="6"/>
      <c r="TFJ36" s="6"/>
      <c r="TFK36" s="6"/>
      <c r="TFR36" s="6"/>
      <c r="TFS36" s="6"/>
      <c r="TFZ36" s="6"/>
      <c r="TGA36" s="6"/>
      <c r="TGH36" s="6"/>
      <c r="TGI36" s="6"/>
      <c r="TGP36" s="6"/>
      <c r="TGQ36" s="6"/>
      <c r="TGX36" s="6"/>
      <c r="TGY36" s="6"/>
      <c r="THF36" s="6"/>
      <c r="THG36" s="6"/>
      <c r="THN36" s="6"/>
      <c r="THO36" s="6"/>
      <c r="THV36" s="6"/>
      <c r="THW36" s="6"/>
      <c r="TID36" s="6"/>
      <c r="TIE36" s="6"/>
      <c r="TIL36" s="6"/>
      <c r="TIM36" s="6"/>
      <c r="TIT36" s="6"/>
      <c r="TIU36" s="6"/>
      <c r="TJB36" s="6"/>
      <c r="TJC36" s="6"/>
      <c r="TJJ36" s="6"/>
      <c r="TJK36" s="6"/>
      <c r="TJR36" s="6"/>
      <c r="TJS36" s="6"/>
      <c r="TJZ36" s="6"/>
      <c r="TKA36" s="6"/>
      <c r="TKH36" s="6"/>
      <c r="TKI36" s="6"/>
      <c r="TKP36" s="6"/>
      <c r="TKQ36" s="6"/>
      <c r="TKX36" s="6"/>
      <c r="TKY36" s="6"/>
      <c r="TLF36" s="6"/>
      <c r="TLG36" s="6"/>
      <c r="TLN36" s="6"/>
      <c r="TLO36" s="6"/>
      <c r="TLV36" s="6"/>
      <c r="TLW36" s="6"/>
      <c r="TMD36" s="6"/>
      <c r="TME36" s="6"/>
      <c r="TML36" s="6"/>
      <c r="TMM36" s="6"/>
      <c r="TMT36" s="6"/>
      <c r="TMU36" s="6"/>
      <c r="TNB36" s="6"/>
      <c r="TNC36" s="6"/>
      <c r="TNJ36" s="6"/>
      <c r="TNK36" s="6"/>
      <c r="TNR36" s="6"/>
      <c r="TNS36" s="6"/>
      <c r="TNZ36" s="6"/>
      <c r="TOA36" s="6"/>
      <c r="TOH36" s="6"/>
      <c r="TOI36" s="6"/>
      <c r="TOP36" s="6"/>
      <c r="TOQ36" s="6"/>
      <c r="TOX36" s="6"/>
      <c r="TOY36" s="6"/>
      <c r="TPF36" s="6"/>
      <c r="TPG36" s="6"/>
      <c r="TPN36" s="6"/>
      <c r="TPO36" s="6"/>
      <c r="TPV36" s="6"/>
      <c r="TPW36" s="6"/>
      <c r="TQD36" s="6"/>
      <c r="TQE36" s="6"/>
      <c r="TQL36" s="6"/>
      <c r="TQM36" s="6"/>
      <c r="TQT36" s="6"/>
      <c r="TQU36" s="6"/>
      <c r="TRB36" s="6"/>
      <c r="TRC36" s="6"/>
      <c r="TRJ36" s="6"/>
      <c r="TRK36" s="6"/>
      <c r="TRR36" s="6"/>
      <c r="TRS36" s="6"/>
      <c r="TRZ36" s="6"/>
      <c r="TSA36" s="6"/>
      <c r="TSH36" s="6"/>
      <c r="TSI36" s="6"/>
      <c r="TSP36" s="6"/>
      <c r="TSQ36" s="6"/>
      <c r="TSX36" s="6"/>
      <c r="TSY36" s="6"/>
      <c r="TTF36" s="6"/>
      <c r="TTG36" s="6"/>
      <c r="TTN36" s="6"/>
      <c r="TTO36" s="6"/>
      <c r="TTV36" s="6"/>
      <c r="TTW36" s="6"/>
      <c r="TUD36" s="6"/>
      <c r="TUE36" s="6"/>
      <c r="TUL36" s="6"/>
      <c r="TUM36" s="6"/>
      <c r="TUT36" s="6"/>
      <c r="TUU36" s="6"/>
      <c r="TVB36" s="6"/>
      <c r="TVC36" s="6"/>
      <c r="TVJ36" s="6"/>
      <c r="TVK36" s="6"/>
      <c r="TVR36" s="6"/>
      <c r="TVS36" s="6"/>
      <c r="TVZ36" s="6"/>
      <c r="TWA36" s="6"/>
      <c r="TWH36" s="6"/>
      <c r="TWI36" s="6"/>
      <c r="TWP36" s="6"/>
      <c r="TWQ36" s="6"/>
      <c r="TWX36" s="6"/>
      <c r="TWY36" s="6"/>
      <c r="TXF36" s="6"/>
      <c r="TXG36" s="6"/>
      <c r="TXN36" s="6"/>
      <c r="TXO36" s="6"/>
      <c r="TXV36" s="6"/>
      <c r="TXW36" s="6"/>
      <c r="TYD36" s="6"/>
      <c r="TYE36" s="6"/>
      <c r="TYL36" s="6"/>
      <c r="TYM36" s="6"/>
      <c r="TYT36" s="6"/>
      <c r="TYU36" s="6"/>
      <c r="TZB36" s="6"/>
      <c r="TZC36" s="6"/>
      <c r="TZJ36" s="6"/>
      <c r="TZK36" s="6"/>
      <c r="TZR36" s="6"/>
      <c r="TZS36" s="6"/>
      <c r="TZZ36" s="6"/>
      <c r="UAA36" s="6"/>
      <c r="UAH36" s="6"/>
      <c r="UAI36" s="6"/>
      <c r="UAP36" s="6"/>
      <c r="UAQ36" s="6"/>
      <c r="UAX36" s="6"/>
      <c r="UAY36" s="6"/>
      <c r="UBF36" s="6"/>
      <c r="UBG36" s="6"/>
      <c r="UBN36" s="6"/>
      <c r="UBO36" s="6"/>
      <c r="UBV36" s="6"/>
      <c r="UBW36" s="6"/>
      <c r="UCD36" s="6"/>
      <c r="UCE36" s="6"/>
      <c r="UCL36" s="6"/>
      <c r="UCM36" s="6"/>
      <c r="UCT36" s="6"/>
      <c r="UCU36" s="6"/>
      <c r="UDB36" s="6"/>
      <c r="UDC36" s="6"/>
      <c r="UDJ36" s="6"/>
      <c r="UDK36" s="6"/>
      <c r="UDR36" s="6"/>
      <c r="UDS36" s="6"/>
      <c r="UDZ36" s="6"/>
      <c r="UEA36" s="6"/>
      <c r="UEH36" s="6"/>
      <c r="UEI36" s="6"/>
      <c r="UEP36" s="6"/>
      <c r="UEQ36" s="6"/>
      <c r="UEX36" s="6"/>
      <c r="UEY36" s="6"/>
      <c r="UFF36" s="6"/>
      <c r="UFG36" s="6"/>
      <c r="UFN36" s="6"/>
      <c r="UFO36" s="6"/>
      <c r="UFV36" s="6"/>
      <c r="UFW36" s="6"/>
      <c r="UGD36" s="6"/>
      <c r="UGE36" s="6"/>
      <c r="UGL36" s="6"/>
      <c r="UGM36" s="6"/>
      <c r="UGT36" s="6"/>
      <c r="UGU36" s="6"/>
      <c r="UHB36" s="6"/>
      <c r="UHC36" s="6"/>
      <c r="UHJ36" s="6"/>
      <c r="UHK36" s="6"/>
      <c r="UHR36" s="6"/>
      <c r="UHS36" s="6"/>
      <c r="UHZ36" s="6"/>
      <c r="UIA36" s="6"/>
      <c r="UIH36" s="6"/>
      <c r="UII36" s="6"/>
      <c r="UIP36" s="6"/>
      <c r="UIQ36" s="6"/>
      <c r="UIX36" s="6"/>
      <c r="UIY36" s="6"/>
      <c r="UJF36" s="6"/>
      <c r="UJG36" s="6"/>
      <c r="UJN36" s="6"/>
      <c r="UJO36" s="6"/>
      <c r="UJV36" s="6"/>
      <c r="UJW36" s="6"/>
      <c r="UKD36" s="6"/>
      <c r="UKE36" s="6"/>
      <c r="UKL36" s="6"/>
      <c r="UKM36" s="6"/>
      <c r="UKT36" s="6"/>
      <c r="UKU36" s="6"/>
      <c r="ULB36" s="6"/>
      <c r="ULC36" s="6"/>
      <c r="ULJ36" s="6"/>
      <c r="ULK36" s="6"/>
      <c r="ULR36" s="6"/>
      <c r="ULS36" s="6"/>
      <c r="ULZ36" s="6"/>
      <c r="UMA36" s="6"/>
      <c r="UMH36" s="6"/>
      <c r="UMI36" s="6"/>
      <c r="UMP36" s="6"/>
      <c r="UMQ36" s="6"/>
      <c r="UMX36" s="6"/>
      <c r="UMY36" s="6"/>
      <c r="UNF36" s="6"/>
      <c r="UNG36" s="6"/>
      <c r="UNN36" s="6"/>
      <c r="UNO36" s="6"/>
      <c r="UNV36" s="6"/>
      <c r="UNW36" s="6"/>
      <c r="UOD36" s="6"/>
      <c r="UOE36" s="6"/>
      <c r="UOL36" s="6"/>
      <c r="UOM36" s="6"/>
      <c r="UOT36" s="6"/>
      <c r="UOU36" s="6"/>
      <c r="UPB36" s="6"/>
      <c r="UPC36" s="6"/>
      <c r="UPJ36" s="6"/>
      <c r="UPK36" s="6"/>
      <c r="UPR36" s="6"/>
      <c r="UPS36" s="6"/>
      <c r="UPZ36" s="6"/>
      <c r="UQA36" s="6"/>
      <c r="UQH36" s="6"/>
      <c r="UQI36" s="6"/>
      <c r="UQP36" s="6"/>
      <c r="UQQ36" s="6"/>
      <c r="UQX36" s="6"/>
      <c r="UQY36" s="6"/>
      <c r="URF36" s="6"/>
      <c r="URG36" s="6"/>
      <c r="URN36" s="6"/>
      <c r="URO36" s="6"/>
      <c r="URV36" s="6"/>
      <c r="URW36" s="6"/>
      <c r="USD36" s="6"/>
      <c r="USE36" s="6"/>
      <c r="USL36" s="6"/>
      <c r="USM36" s="6"/>
      <c r="UST36" s="6"/>
      <c r="USU36" s="6"/>
      <c r="UTB36" s="6"/>
      <c r="UTC36" s="6"/>
      <c r="UTJ36" s="6"/>
      <c r="UTK36" s="6"/>
      <c r="UTR36" s="6"/>
      <c r="UTS36" s="6"/>
      <c r="UTZ36" s="6"/>
      <c r="UUA36" s="6"/>
      <c r="UUH36" s="6"/>
      <c r="UUI36" s="6"/>
      <c r="UUP36" s="6"/>
      <c r="UUQ36" s="6"/>
      <c r="UUX36" s="6"/>
      <c r="UUY36" s="6"/>
      <c r="UVF36" s="6"/>
      <c r="UVG36" s="6"/>
      <c r="UVN36" s="6"/>
      <c r="UVO36" s="6"/>
      <c r="UVV36" s="6"/>
      <c r="UVW36" s="6"/>
      <c r="UWD36" s="6"/>
      <c r="UWE36" s="6"/>
      <c r="UWL36" s="6"/>
      <c r="UWM36" s="6"/>
      <c r="UWT36" s="6"/>
      <c r="UWU36" s="6"/>
      <c r="UXB36" s="6"/>
      <c r="UXC36" s="6"/>
      <c r="UXJ36" s="6"/>
      <c r="UXK36" s="6"/>
      <c r="UXR36" s="6"/>
      <c r="UXS36" s="6"/>
      <c r="UXZ36" s="6"/>
      <c r="UYA36" s="6"/>
      <c r="UYH36" s="6"/>
      <c r="UYI36" s="6"/>
      <c r="UYP36" s="6"/>
      <c r="UYQ36" s="6"/>
      <c r="UYX36" s="6"/>
      <c r="UYY36" s="6"/>
      <c r="UZF36" s="6"/>
      <c r="UZG36" s="6"/>
      <c r="UZN36" s="6"/>
      <c r="UZO36" s="6"/>
      <c r="UZV36" s="6"/>
      <c r="UZW36" s="6"/>
      <c r="VAD36" s="6"/>
      <c r="VAE36" s="6"/>
      <c r="VAL36" s="6"/>
      <c r="VAM36" s="6"/>
      <c r="VAT36" s="6"/>
      <c r="VAU36" s="6"/>
      <c r="VBB36" s="6"/>
      <c r="VBC36" s="6"/>
      <c r="VBJ36" s="6"/>
      <c r="VBK36" s="6"/>
      <c r="VBR36" s="6"/>
      <c r="VBS36" s="6"/>
      <c r="VBZ36" s="6"/>
      <c r="VCA36" s="6"/>
      <c r="VCH36" s="6"/>
      <c r="VCI36" s="6"/>
      <c r="VCP36" s="6"/>
      <c r="VCQ36" s="6"/>
      <c r="VCX36" s="6"/>
      <c r="VCY36" s="6"/>
      <c r="VDF36" s="6"/>
      <c r="VDG36" s="6"/>
      <c r="VDN36" s="6"/>
      <c r="VDO36" s="6"/>
      <c r="VDV36" s="6"/>
      <c r="VDW36" s="6"/>
      <c r="VED36" s="6"/>
      <c r="VEE36" s="6"/>
      <c r="VEL36" s="6"/>
      <c r="VEM36" s="6"/>
      <c r="VET36" s="6"/>
      <c r="VEU36" s="6"/>
      <c r="VFB36" s="6"/>
      <c r="VFC36" s="6"/>
      <c r="VFJ36" s="6"/>
      <c r="VFK36" s="6"/>
      <c r="VFR36" s="6"/>
      <c r="VFS36" s="6"/>
      <c r="VFZ36" s="6"/>
      <c r="VGA36" s="6"/>
      <c r="VGH36" s="6"/>
      <c r="VGI36" s="6"/>
      <c r="VGP36" s="6"/>
      <c r="VGQ36" s="6"/>
      <c r="VGX36" s="6"/>
      <c r="VGY36" s="6"/>
      <c r="VHF36" s="6"/>
      <c r="VHG36" s="6"/>
      <c r="VHN36" s="6"/>
      <c r="VHO36" s="6"/>
      <c r="VHV36" s="6"/>
      <c r="VHW36" s="6"/>
      <c r="VID36" s="6"/>
      <c r="VIE36" s="6"/>
      <c r="VIL36" s="6"/>
      <c r="VIM36" s="6"/>
      <c r="VIT36" s="6"/>
      <c r="VIU36" s="6"/>
      <c r="VJB36" s="6"/>
      <c r="VJC36" s="6"/>
      <c r="VJJ36" s="6"/>
      <c r="VJK36" s="6"/>
      <c r="VJR36" s="6"/>
      <c r="VJS36" s="6"/>
      <c r="VJZ36" s="6"/>
      <c r="VKA36" s="6"/>
      <c r="VKH36" s="6"/>
      <c r="VKI36" s="6"/>
      <c r="VKP36" s="6"/>
      <c r="VKQ36" s="6"/>
      <c r="VKX36" s="6"/>
      <c r="VKY36" s="6"/>
      <c r="VLF36" s="6"/>
      <c r="VLG36" s="6"/>
      <c r="VLN36" s="6"/>
      <c r="VLO36" s="6"/>
      <c r="VLV36" s="6"/>
      <c r="VLW36" s="6"/>
      <c r="VMD36" s="6"/>
      <c r="VME36" s="6"/>
      <c r="VML36" s="6"/>
      <c r="VMM36" s="6"/>
      <c r="VMT36" s="6"/>
      <c r="VMU36" s="6"/>
      <c r="VNB36" s="6"/>
      <c r="VNC36" s="6"/>
      <c r="VNJ36" s="6"/>
      <c r="VNK36" s="6"/>
      <c r="VNR36" s="6"/>
      <c r="VNS36" s="6"/>
      <c r="VNZ36" s="6"/>
      <c r="VOA36" s="6"/>
      <c r="VOH36" s="6"/>
      <c r="VOI36" s="6"/>
      <c r="VOP36" s="6"/>
      <c r="VOQ36" s="6"/>
      <c r="VOX36" s="6"/>
      <c r="VOY36" s="6"/>
      <c r="VPF36" s="6"/>
      <c r="VPG36" s="6"/>
      <c r="VPN36" s="6"/>
      <c r="VPO36" s="6"/>
      <c r="VPV36" s="6"/>
      <c r="VPW36" s="6"/>
      <c r="VQD36" s="6"/>
      <c r="VQE36" s="6"/>
      <c r="VQL36" s="6"/>
      <c r="VQM36" s="6"/>
      <c r="VQT36" s="6"/>
      <c r="VQU36" s="6"/>
      <c r="VRB36" s="6"/>
      <c r="VRC36" s="6"/>
      <c r="VRJ36" s="6"/>
      <c r="VRK36" s="6"/>
      <c r="VRR36" s="6"/>
      <c r="VRS36" s="6"/>
      <c r="VRZ36" s="6"/>
      <c r="VSA36" s="6"/>
      <c r="VSH36" s="6"/>
      <c r="VSI36" s="6"/>
      <c r="VSP36" s="6"/>
      <c r="VSQ36" s="6"/>
      <c r="VSX36" s="6"/>
      <c r="VSY36" s="6"/>
      <c r="VTF36" s="6"/>
      <c r="VTG36" s="6"/>
      <c r="VTN36" s="6"/>
      <c r="VTO36" s="6"/>
      <c r="VTV36" s="6"/>
      <c r="VTW36" s="6"/>
      <c r="VUD36" s="6"/>
      <c r="VUE36" s="6"/>
      <c r="VUL36" s="6"/>
      <c r="VUM36" s="6"/>
      <c r="VUT36" s="6"/>
      <c r="VUU36" s="6"/>
      <c r="VVB36" s="6"/>
      <c r="VVC36" s="6"/>
      <c r="VVJ36" s="6"/>
      <c r="VVK36" s="6"/>
      <c r="VVR36" s="6"/>
      <c r="VVS36" s="6"/>
      <c r="VVZ36" s="6"/>
      <c r="VWA36" s="6"/>
      <c r="VWH36" s="6"/>
      <c r="VWI36" s="6"/>
      <c r="VWP36" s="6"/>
      <c r="VWQ36" s="6"/>
      <c r="VWX36" s="6"/>
      <c r="VWY36" s="6"/>
      <c r="VXF36" s="6"/>
      <c r="VXG36" s="6"/>
      <c r="VXN36" s="6"/>
      <c r="VXO36" s="6"/>
      <c r="VXV36" s="6"/>
      <c r="VXW36" s="6"/>
      <c r="VYD36" s="6"/>
      <c r="VYE36" s="6"/>
      <c r="VYL36" s="6"/>
      <c r="VYM36" s="6"/>
      <c r="VYT36" s="6"/>
      <c r="VYU36" s="6"/>
      <c r="VZB36" s="6"/>
      <c r="VZC36" s="6"/>
      <c r="VZJ36" s="6"/>
      <c r="VZK36" s="6"/>
      <c r="VZR36" s="6"/>
      <c r="VZS36" s="6"/>
      <c r="VZZ36" s="6"/>
      <c r="WAA36" s="6"/>
      <c r="WAH36" s="6"/>
      <c r="WAI36" s="6"/>
      <c r="WAP36" s="6"/>
      <c r="WAQ36" s="6"/>
      <c r="WAX36" s="6"/>
      <c r="WAY36" s="6"/>
      <c r="WBF36" s="6"/>
      <c r="WBG36" s="6"/>
      <c r="WBN36" s="6"/>
      <c r="WBO36" s="6"/>
      <c r="WBV36" s="6"/>
      <c r="WBW36" s="6"/>
      <c r="WCD36" s="6"/>
      <c r="WCE36" s="6"/>
      <c r="WCL36" s="6"/>
      <c r="WCM36" s="6"/>
      <c r="WCT36" s="6"/>
      <c r="WCU36" s="6"/>
      <c r="WDB36" s="6"/>
      <c r="WDC36" s="6"/>
      <c r="WDJ36" s="6"/>
      <c r="WDK36" s="6"/>
      <c r="WDR36" s="6"/>
      <c r="WDS36" s="6"/>
      <c r="WDZ36" s="6"/>
      <c r="WEA36" s="6"/>
      <c r="WEH36" s="6"/>
      <c r="WEI36" s="6"/>
      <c r="WEP36" s="6"/>
      <c r="WEQ36" s="6"/>
      <c r="WEX36" s="6"/>
      <c r="WEY36" s="6"/>
      <c r="WFF36" s="6"/>
      <c r="WFG36" s="6"/>
      <c r="WFN36" s="6"/>
      <c r="WFO36" s="6"/>
      <c r="WFV36" s="6"/>
      <c r="WFW36" s="6"/>
      <c r="WGD36" s="6"/>
      <c r="WGE36" s="6"/>
      <c r="WGL36" s="6"/>
      <c r="WGM36" s="6"/>
      <c r="WGT36" s="6"/>
      <c r="WGU36" s="6"/>
      <c r="WHB36" s="6"/>
      <c r="WHC36" s="6"/>
      <c r="WHJ36" s="6"/>
      <c r="WHK36" s="6"/>
      <c r="WHR36" s="6"/>
      <c r="WHS36" s="6"/>
      <c r="WHZ36" s="6"/>
      <c r="WIA36" s="6"/>
      <c r="WIH36" s="6"/>
      <c r="WII36" s="6"/>
      <c r="WIP36" s="6"/>
      <c r="WIQ36" s="6"/>
      <c r="WIX36" s="6"/>
      <c r="WIY36" s="6"/>
      <c r="WJF36" s="6"/>
      <c r="WJG36" s="6"/>
      <c r="WJN36" s="6"/>
      <c r="WJO36" s="6"/>
      <c r="WJV36" s="6"/>
      <c r="WJW36" s="6"/>
      <c r="WKD36" s="6"/>
      <c r="WKE36" s="6"/>
      <c r="WKL36" s="6"/>
      <c r="WKM36" s="6"/>
      <c r="WKT36" s="6"/>
      <c r="WKU36" s="6"/>
      <c r="WLB36" s="6"/>
      <c r="WLC36" s="6"/>
      <c r="WLJ36" s="6"/>
      <c r="WLK36" s="6"/>
      <c r="WLR36" s="6"/>
      <c r="WLS36" s="6"/>
      <c r="WLZ36" s="6"/>
      <c r="WMA36" s="6"/>
      <c r="WMH36" s="6"/>
      <c r="WMI36" s="6"/>
      <c r="WMP36" s="6"/>
      <c r="WMQ36" s="6"/>
      <c r="WMX36" s="6"/>
      <c r="WMY36" s="6"/>
      <c r="WNF36" s="6"/>
      <c r="WNG36" s="6"/>
      <c r="WNN36" s="6"/>
      <c r="WNO36" s="6"/>
      <c r="WNV36" s="6"/>
      <c r="WNW36" s="6"/>
      <c r="WOD36" s="6"/>
      <c r="WOE36" s="6"/>
      <c r="WOL36" s="6"/>
      <c r="WOM36" s="6"/>
      <c r="WOT36" s="6"/>
      <c r="WOU36" s="6"/>
      <c r="WPB36" s="6"/>
      <c r="WPC36" s="6"/>
      <c r="WPJ36" s="6"/>
      <c r="WPK36" s="6"/>
      <c r="WPR36" s="6"/>
      <c r="WPS36" s="6"/>
      <c r="WPZ36" s="6"/>
      <c r="WQA36" s="6"/>
      <c r="WQH36" s="6"/>
      <c r="WQI36" s="6"/>
      <c r="WQP36" s="6"/>
      <c r="WQQ36" s="6"/>
      <c r="WQX36" s="6"/>
      <c r="WQY36" s="6"/>
      <c r="WRF36" s="6"/>
      <c r="WRG36" s="6"/>
      <c r="WRN36" s="6"/>
      <c r="WRO36" s="6"/>
      <c r="WRV36" s="6"/>
      <c r="WRW36" s="6"/>
      <c r="WSD36" s="6"/>
      <c r="WSE36" s="6"/>
      <c r="WSL36" s="6"/>
      <c r="WSM36" s="6"/>
      <c r="WST36" s="6"/>
      <c r="WSU36" s="6"/>
      <c r="WTB36" s="6"/>
      <c r="WTC36" s="6"/>
      <c r="WTJ36" s="6"/>
      <c r="WTK36" s="6"/>
      <c r="WTR36" s="6"/>
      <c r="WTS36" s="6"/>
      <c r="WTZ36" s="6"/>
      <c r="WUA36" s="6"/>
      <c r="WUH36" s="6"/>
      <c r="WUI36" s="6"/>
      <c r="WUP36" s="6"/>
      <c r="WUQ36" s="6"/>
      <c r="WUX36" s="6"/>
      <c r="WUY36" s="6"/>
      <c r="WVF36" s="6"/>
      <c r="WVG36" s="6"/>
      <c r="WVN36" s="6"/>
      <c r="WVO36" s="6"/>
      <c r="WVV36" s="6"/>
      <c r="WVW36" s="6"/>
      <c r="WWD36" s="6"/>
      <c r="WWE36" s="6"/>
      <c r="WWL36" s="6"/>
      <c r="WWM36" s="6"/>
      <c r="WWT36" s="6"/>
      <c r="WWU36" s="6"/>
      <c r="WXB36" s="6"/>
      <c r="WXC36" s="6"/>
      <c r="WXJ36" s="6"/>
      <c r="WXK36" s="6"/>
      <c r="WXR36" s="6"/>
      <c r="WXS36" s="6"/>
      <c r="WXZ36" s="6"/>
      <c r="WYA36" s="6"/>
      <c r="WYH36" s="6"/>
      <c r="WYI36" s="6"/>
      <c r="WYP36" s="6"/>
      <c r="WYQ36" s="6"/>
      <c r="WYX36" s="6"/>
      <c r="WYY36" s="6"/>
      <c r="WZF36" s="6"/>
      <c r="WZG36" s="6"/>
      <c r="WZN36" s="6"/>
      <c r="WZO36" s="6"/>
      <c r="WZV36" s="6"/>
      <c r="WZW36" s="6"/>
      <c r="XAD36" s="6"/>
      <c r="XAE36" s="6"/>
      <c r="XAL36" s="6"/>
      <c r="XAM36" s="6"/>
      <c r="XAT36" s="6"/>
      <c r="XAU36" s="6"/>
      <c r="XBB36" s="6"/>
      <c r="XBC36" s="6"/>
      <c r="XBJ36" s="6"/>
      <c r="XBK36" s="6"/>
      <c r="XBR36" s="6"/>
      <c r="XBS36" s="6"/>
      <c r="XBZ36" s="6"/>
      <c r="XCA36" s="6"/>
      <c r="XCH36" s="6"/>
      <c r="XCI36" s="6"/>
      <c r="XCP36" s="6"/>
      <c r="XCQ36" s="6"/>
      <c r="XCX36" s="6"/>
      <c r="XCY36" s="6"/>
      <c r="XDF36" s="6"/>
      <c r="XDG36" s="6"/>
      <c r="XDN36" s="6"/>
      <c r="XDO36" s="6"/>
      <c r="XDV36" s="6"/>
      <c r="XDW36" s="6"/>
      <c r="XED36" s="6"/>
      <c r="XEE36" s="6"/>
      <c r="XEL36" s="6"/>
      <c r="XEM36" s="6"/>
      <c r="XET36" s="6"/>
      <c r="XEU36" s="6"/>
      <c r="XFB36" s="6"/>
      <c r="XFC36" s="6"/>
    </row>
    <row r="37" spans="1:1023 1030:2047 2054:3071 3078:4095 4102:5119 5126:6143 6150:7167 7174:8191 8198:9215 9222:10239 10246:11263 11270:12287 12294:13311 13318:14335 14342:15359 15366:16383">
      <c r="A37" t="s">
        <v>24</v>
      </c>
      <c r="B37" t="s">
        <v>380</v>
      </c>
      <c r="C37" s="14" t="s">
        <v>2329</v>
      </c>
      <c r="D37" t="s">
        <v>819</v>
      </c>
      <c r="E37" t="s">
        <v>504</v>
      </c>
      <c r="F37">
        <v>3</v>
      </c>
      <c r="G37" s="6">
        <v>2.44</v>
      </c>
      <c r="H37" s="6">
        <f t="shared" si="8"/>
        <v>7.32</v>
      </c>
      <c r="I37" t="s">
        <v>14</v>
      </c>
    </row>
    <row r="38" spans="1:1023 1030:2047 2054:3071 3078:4095 4102:5119 5126:6143 6150:7167 7174:8191 8198:9215 9222:10239 10246:11263 11270:12287 12294:13311 13318:14335 14342:15359 15366:16383">
      <c r="A38" t="s">
        <v>24</v>
      </c>
      <c r="B38" t="s">
        <v>271</v>
      </c>
      <c r="C38" s="14">
        <v>4023</v>
      </c>
      <c r="D38" t="s">
        <v>1627</v>
      </c>
      <c r="E38" t="s">
        <v>580</v>
      </c>
      <c r="F38">
        <v>0.95499999999999996</v>
      </c>
      <c r="G38" s="6">
        <v>6.55</v>
      </c>
      <c r="H38" s="6">
        <f t="shared" si="8"/>
        <v>6.2552499999999993</v>
      </c>
      <c r="I38" t="s">
        <v>14</v>
      </c>
    </row>
    <row r="39" spans="1:1023 1030:2047 2054:3071 3078:4095 4102:5119 5126:6143 6150:7167 7174:8191 8198:9215 9222:10239 10246:11263 11270:12287 12294:13311 13318:14335 14342:15359 15366:16383">
      <c r="A39" t="s">
        <v>24</v>
      </c>
      <c r="B39" t="s">
        <v>481</v>
      </c>
      <c r="C39" s="14" t="s">
        <v>1636</v>
      </c>
      <c r="D39" t="s">
        <v>128</v>
      </c>
      <c r="E39" t="s">
        <v>287</v>
      </c>
      <c r="F39">
        <v>3</v>
      </c>
      <c r="G39" s="6">
        <v>1.47</v>
      </c>
      <c r="H39" s="6">
        <f t="shared" si="8"/>
        <v>4.41</v>
      </c>
      <c r="I39" t="s">
        <v>14</v>
      </c>
    </row>
    <row r="40" spans="1:1023 1030:2047 2054:3071 3078:4095 4102:5119 5126:6143 6150:7167 7174:8191 8198:9215 9222:10239 10246:11263 11270:12287 12294:13311 13318:14335 14342:15359 15366:16383">
      <c r="A40" t="s">
        <v>24</v>
      </c>
      <c r="B40" t="s">
        <v>268</v>
      </c>
      <c r="C40" s="14">
        <v>4011</v>
      </c>
      <c r="D40" t="s">
        <v>269</v>
      </c>
      <c r="E40" t="s">
        <v>2330</v>
      </c>
      <c r="F40">
        <v>1.66</v>
      </c>
      <c r="G40" s="6">
        <v>1.7</v>
      </c>
      <c r="H40" s="6">
        <f t="shared" si="8"/>
        <v>2.8219999999999996</v>
      </c>
      <c r="I40" t="s">
        <v>14</v>
      </c>
    </row>
    <row r="41" spans="1:1023 1030:2047 2054:3071 3078:4095 4102:5119 5126:6143 6150:7167 7174:8191 8198:9215 9222:10239 10246:11263 11270:12287 12294:13311 13318:14335 14342:15359 15366:16383">
      <c r="A41" t="s">
        <v>24</v>
      </c>
      <c r="B41" t="s">
        <v>331</v>
      </c>
      <c r="C41" s="14">
        <v>3107</v>
      </c>
      <c r="D41" t="s">
        <v>1694</v>
      </c>
      <c r="E41" t="s">
        <v>2331</v>
      </c>
      <c r="F41">
        <v>0.94</v>
      </c>
      <c r="G41" s="6">
        <v>3.24</v>
      </c>
      <c r="H41" s="6">
        <f t="shared" si="8"/>
        <v>3.0455999999999999</v>
      </c>
      <c r="I41" t="s">
        <v>14</v>
      </c>
    </row>
    <row r="42" spans="1:1023 1030:2047 2054:3071 3078:4095 4102:5119 5126:6143 6150:7167 7174:8191 8198:9215 9222:10239 10246:11263 11270:12287 12294:13311 13318:14335 14342:15359 15366:16383">
      <c r="A42" t="s">
        <v>24</v>
      </c>
      <c r="B42" t="s">
        <v>210</v>
      </c>
      <c r="C42" s="14" t="s">
        <v>2332</v>
      </c>
      <c r="D42" t="s">
        <v>211</v>
      </c>
      <c r="E42" t="s">
        <v>425</v>
      </c>
      <c r="F42">
        <v>1</v>
      </c>
      <c r="G42" s="6">
        <v>4.72</v>
      </c>
      <c r="H42" s="6">
        <f t="shared" si="8"/>
        <v>4.72</v>
      </c>
      <c r="I42" t="s">
        <v>14</v>
      </c>
    </row>
    <row r="43" spans="1:1023 1030:2047 2054:3071 3078:4095 4102:5119 5126:6143 6150:7167 7174:8191 8198:9215 9222:10239 10246:11263 11270:12287 12294:13311 13318:14335 14342:15359 15366:16383">
      <c r="A43" t="s">
        <v>24</v>
      </c>
      <c r="B43" t="s">
        <v>1056</v>
      </c>
      <c r="C43" s="14" t="s">
        <v>2333</v>
      </c>
      <c r="D43" t="s">
        <v>1621</v>
      </c>
      <c r="E43" t="s">
        <v>306</v>
      </c>
      <c r="F43">
        <v>1</v>
      </c>
      <c r="G43" s="6">
        <v>3.97</v>
      </c>
      <c r="H43" s="6">
        <f t="shared" si="8"/>
        <v>3.97</v>
      </c>
      <c r="I43" t="s">
        <v>14</v>
      </c>
    </row>
    <row r="44" spans="1:1023 1030:2047 2054:3071 3078:4095 4102:5119 5126:6143 6150:7167 7174:8191 8198:9215 9222:10239 10246:11263 11270:12287 12294:13311 13318:14335 14342:15359 15366:16383">
      <c r="A44" t="s">
        <v>24</v>
      </c>
      <c r="B44" t="s">
        <v>2334</v>
      </c>
      <c r="C44" s="14" t="s">
        <v>2335</v>
      </c>
      <c r="D44" t="s">
        <v>128</v>
      </c>
      <c r="E44" t="s">
        <v>444</v>
      </c>
      <c r="F44">
        <v>1</v>
      </c>
      <c r="G44" s="6">
        <v>3.97</v>
      </c>
      <c r="H44" s="6">
        <f t="shared" si="8"/>
        <v>3.97</v>
      </c>
      <c r="I44" t="s">
        <v>14</v>
      </c>
    </row>
    <row r="45" spans="1:1023 1030:2047 2054:3071 3078:4095 4102:5119 5126:6143 6150:7167 7174:8191 8198:9215 9222:10239 10246:11263 11270:12287 12294:13311 13318:14335 14342:15359 15366:16383">
      <c r="A45" t="s">
        <v>24</v>
      </c>
      <c r="B45" t="s">
        <v>198</v>
      </c>
      <c r="C45" s="14" t="s">
        <v>775</v>
      </c>
      <c r="D45" t="s">
        <v>128</v>
      </c>
      <c r="E45" t="s">
        <v>290</v>
      </c>
      <c r="F45">
        <v>2</v>
      </c>
      <c r="G45" s="6">
        <v>2.57</v>
      </c>
      <c r="H45" s="6">
        <f t="shared" si="8"/>
        <v>5.14</v>
      </c>
      <c r="I45" t="s">
        <v>14</v>
      </c>
    </row>
    <row r="46" spans="1:1023 1030:2047 2054:3071 3078:4095 4102:5119 5126:6143 6150:7167 7174:8191 8198:9215 9222:10239 10246:11263 11270:12287 12294:13311 13318:14335 14342:15359 15366:16383">
      <c r="A46" t="s">
        <v>24</v>
      </c>
      <c r="B46" t="s">
        <v>218</v>
      </c>
      <c r="C46" s="14" t="s">
        <v>2336</v>
      </c>
      <c r="D46" t="s">
        <v>128</v>
      </c>
      <c r="E46" t="s">
        <v>444</v>
      </c>
      <c r="F46">
        <v>1</v>
      </c>
      <c r="G46" s="6">
        <v>3.42</v>
      </c>
      <c r="H46" s="6">
        <f t="shared" si="8"/>
        <v>3.42</v>
      </c>
      <c r="I46" t="s">
        <v>14</v>
      </c>
    </row>
    <row r="47" spans="1:1023 1030:2047 2054:3071 3078:4095 4102:5119 5126:6143 6150:7167 7174:8191 8198:9215 9222:10239 10246:11263 11270:12287 12294:13311 13318:14335 14342:15359 15366:16383">
      <c r="A47" t="s">
        <v>24</v>
      </c>
      <c r="B47" t="s">
        <v>1515</v>
      </c>
      <c r="C47" s="14" t="s">
        <v>799</v>
      </c>
      <c r="D47" t="s">
        <v>128</v>
      </c>
      <c r="E47" t="s">
        <v>328</v>
      </c>
      <c r="F47">
        <v>2</v>
      </c>
      <c r="G47" s="6">
        <v>4.6399999999999997</v>
      </c>
      <c r="H47" s="6">
        <f t="shared" si="8"/>
        <v>9.2799999999999994</v>
      </c>
      <c r="I47" t="s">
        <v>14</v>
      </c>
    </row>
    <row r="48" spans="1:1023 1030:2047 2054:3071 3078:4095 4102:5119 5126:6143 6150:7167 7174:8191 8198:9215 9222:10239 10246:11263 11270:12287 12294:13311 13318:14335 14342:15359 15366:16383">
      <c r="A48" t="s">
        <v>24</v>
      </c>
      <c r="B48" t="s">
        <v>800</v>
      </c>
      <c r="C48" s="14" t="s">
        <v>2337</v>
      </c>
      <c r="D48" t="s">
        <v>442</v>
      </c>
      <c r="E48" t="s">
        <v>286</v>
      </c>
      <c r="F48">
        <v>4</v>
      </c>
      <c r="G48" s="6">
        <f xml:space="preserve"> 1.47 + 0.05 + 0.1</f>
        <v>1.62</v>
      </c>
      <c r="H48" s="6">
        <f>G48*F48</f>
        <v>6.48</v>
      </c>
      <c r="I48" t="s">
        <v>14</v>
      </c>
    </row>
    <row r="49" spans="1:9">
      <c r="A49" t="s">
        <v>24</v>
      </c>
      <c r="B49" t="s">
        <v>197</v>
      </c>
      <c r="D49" t="s">
        <v>24</v>
      </c>
      <c r="E49" t="s">
        <v>12</v>
      </c>
      <c r="F49">
        <v>10</v>
      </c>
      <c r="G49" s="6">
        <v>0.05</v>
      </c>
      <c r="H49" s="6">
        <f>G49*F49</f>
        <v>0.5</v>
      </c>
      <c r="I49" t="s">
        <v>14</v>
      </c>
    </row>
    <row r="50" spans="1:9">
      <c r="A50" t="s">
        <v>24</v>
      </c>
      <c r="B50" t="s">
        <v>23</v>
      </c>
      <c r="D50" t="s">
        <v>12</v>
      </c>
      <c r="E50" t="s">
        <v>12</v>
      </c>
      <c r="F50" s="5">
        <v>0.05</v>
      </c>
      <c r="G50" s="6" t="s">
        <v>12</v>
      </c>
      <c r="H50" s="6">
        <v>3.85</v>
      </c>
      <c r="I50" t="s">
        <v>14</v>
      </c>
    </row>
    <row r="51" spans="1:9">
      <c r="A51" t="s">
        <v>24</v>
      </c>
      <c r="B51" t="s">
        <v>19</v>
      </c>
      <c r="D51" t="s">
        <v>12</v>
      </c>
      <c r="E51" t="s">
        <v>12</v>
      </c>
      <c r="F51" s="5">
        <v>0.06</v>
      </c>
      <c r="G51" s="6" t="s">
        <v>12</v>
      </c>
      <c r="H51" s="6">
        <v>4.6100000000000003</v>
      </c>
      <c r="I51" t="s">
        <v>14</v>
      </c>
    </row>
    <row r="52" spans="1:9">
      <c r="H52" s="10">
        <f>SUM(H2:H51)</f>
        <v>266.73999999999995</v>
      </c>
      <c r="I52" s="28"/>
    </row>
    <row r="53" spans="1:9">
      <c r="H53" s="10"/>
      <c r="I5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7109375" bestFit="1" customWidth="1"/>
    <col min="2" max="2" width="32.140625" bestFit="1" customWidth="1"/>
    <col min="3" max="3" width="13.140625" bestFit="1" customWidth="1"/>
    <col min="4" max="4" width="16" bestFit="1" customWidth="1"/>
    <col min="5" max="5" width="11.7109375" bestFit="1" customWidth="1"/>
    <col min="6" max="6" width="6" bestFit="1" customWidth="1"/>
    <col min="7" max="7" width="6.4257812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1553</v>
      </c>
      <c r="B2" t="s">
        <v>2338</v>
      </c>
      <c r="C2" s="14" t="s">
        <v>2339</v>
      </c>
      <c r="D2" t="s">
        <v>990</v>
      </c>
      <c r="E2" t="s">
        <v>2340</v>
      </c>
      <c r="F2">
        <v>1</v>
      </c>
      <c r="G2" s="6">
        <v>2.99</v>
      </c>
      <c r="H2" s="6">
        <f>G2*F2</f>
        <v>2.99</v>
      </c>
      <c r="I2" t="s">
        <v>14</v>
      </c>
    </row>
    <row r="3" spans="1:10">
      <c r="A3" t="s">
        <v>1553</v>
      </c>
      <c r="B3" t="s">
        <v>2341</v>
      </c>
      <c r="C3" s="14" t="s">
        <v>2342</v>
      </c>
      <c r="D3" t="s">
        <v>990</v>
      </c>
      <c r="E3" t="s">
        <v>2343</v>
      </c>
      <c r="F3">
        <v>1</v>
      </c>
      <c r="G3" s="6">
        <v>3.99</v>
      </c>
      <c r="H3" s="6">
        <f>G3*F3</f>
        <v>3.99</v>
      </c>
      <c r="I3" t="s">
        <v>14</v>
      </c>
    </row>
    <row r="4" spans="1:10">
      <c r="A4" t="s">
        <v>1553</v>
      </c>
      <c r="B4" t="s">
        <v>2344</v>
      </c>
      <c r="C4" s="14" t="s">
        <v>2345</v>
      </c>
      <c r="D4" t="s">
        <v>990</v>
      </c>
      <c r="E4" t="s">
        <v>753</v>
      </c>
      <c r="F4">
        <v>1</v>
      </c>
      <c r="G4" s="6">
        <v>5.49</v>
      </c>
      <c r="H4" s="6">
        <f t="shared" ref="H4:H5" si="0">G4*F4</f>
        <v>5.49</v>
      </c>
      <c r="I4" t="s">
        <v>14</v>
      </c>
    </row>
    <row r="5" spans="1:10">
      <c r="A5" t="s">
        <v>1553</v>
      </c>
      <c r="B5" t="s">
        <v>2346</v>
      </c>
      <c r="C5" s="14" t="s">
        <v>2347</v>
      </c>
      <c r="D5" t="s">
        <v>990</v>
      </c>
      <c r="E5" t="s">
        <v>2348</v>
      </c>
      <c r="F5">
        <v>1</v>
      </c>
      <c r="G5" s="6">
        <v>5.99</v>
      </c>
      <c r="H5" s="6">
        <f t="shared" si="0"/>
        <v>5.99</v>
      </c>
      <c r="I5" t="s">
        <v>14</v>
      </c>
    </row>
    <row r="6" spans="1:10">
      <c r="A6" t="s">
        <v>1553</v>
      </c>
      <c r="B6" t="s">
        <v>2349</v>
      </c>
      <c r="C6" s="14" t="s">
        <v>2350</v>
      </c>
      <c r="D6" t="s">
        <v>12</v>
      </c>
      <c r="E6" t="s">
        <v>354</v>
      </c>
      <c r="F6">
        <v>4</v>
      </c>
      <c r="G6" s="6">
        <v>0.12</v>
      </c>
      <c r="H6" s="6">
        <f t="shared" ref="H6" si="1">G6*F6</f>
        <v>0.48</v>
      </c>
      <c r="I6" t="s">
        <v>14</v>
      </c>
    </row>
    <row r="7" spans="1:10">
      <c r="A7" t="s">
        <v>1553</v>
      </c>
      <c r="B7" t="s">
        <v>23</v>
      </c>
      <c r="C7" s="11"/>
      <c r="D7" t="s">
        <v>12</v>
      </c>
      <c r="E7" t="s">
        <v>12</v>
      </c>
      <c r="F7" s="5">
        <v>0.05</v>
      </c>
      <c r="G7" s="6" t="s">
        <v>12</v>
      </c>
      <c r="H7" s="6">
        <v>0.17</v>
      </c>
      <c r="I7" t="s">
        <v>14</v>
      </c>
    </row>
    <row r="8" spans="1:10">
      <c r="A8" t="s">
        <v>1553</v>
      </c>
      <c r="B8" t="s">
        <v>19</v>
      </c>
      <c r="C8" s="11"/>
      <c r="D8" t="s">
        <v>12</v>
      </c>
      <c r="E8" t="s">
        <v>12</v>
      </c>
      <c r="F8" s="5">
        <v>0.06</v>
      </c>
      <c r="G8" s="6" t="s">
        <v>12</v>
      </c>
      <c r="H8" s="6">
        <v>0.21</v>
      </c>
      <c r="I8" t="s">
        <v>14</v>
      </c>
    </row>
    <row r="9" spans="1:10">
      <c r="H9" s="10">
        <f>SUM(H2:H8)</f>
        <v>19.320000000000004</v>
      </c>
      <c r="I9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3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4.7109375" bestFit="1" customWidth="1"/>
    <col min="2" max="2" width="32.140625" bestFit="1" customWidth="1"/>
    <col min="3" max="3" width="13.140625" bestFit="1" customWidth="1"/>
    <col min="4" max="4" width="16" bestFit="1" customWidth="1"/>
    <col min="5" max="5" width="11.7109375" bestFit="1" customWidth="1"/>
    <col min="6" max="6" width="6" bestFit="1" customWidth="1"/>
    <col min="7" max="7" width="6.710937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1261</v>
      </c>
      <c r="B2" t="s">
        <v>2351</v>
      </c>
      <c r="C2" s="14" t="s">
        <v>2352</v>
      </c>
      <c r="D2" t="s">
        <v>1261</v>
      </c>
      <c r="E2" t="s">
        <v>2353</v>
      </c>
      <c r="F2">
        <v>1</v>
      </c>
      <c r="G2" s="6">
        <v>29</v>
      </c>
      <c r="H2" s="6">
        <f>G2*F2</f>
        <v>29</v>
      </c>
      <c r="I2" t="s">
        <v>14</v>
      </c>
    </row>
    <row r="3" spans="1:10">
      <c r="H3" s="10">
        <f>SUM(H2:H2)</f>
        <v>29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52"/>
  <sheetViews>
    <sheetView topLeftCell="B1" workbookViewId="0">
      <pane ySplit="1" topLeftCell="A5" activePane="bottomLeft" state="frozen"/>
      <selection pane="bottomLeft" activeCell="A22" sqref="A22:XFD22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258</v>
      </c>
      <c r="C2" s="14" t="s">
        <v>1644</v>
      </c>
      <c r="D2" t="s">
        <v>256</v>
      </c>
      <c r="E2" t="s">
        <v>2354</v>
      </c>
      <c r="F2">
        <v>1</v>
      </c>
      <c r="G2" s="6">
        <v>19</v>
      </c>
      <c r="H2" s="6">
        <f t="shared" ref="H2:H32" si="0">G2*F2</f>
        <v>19</v>
      </c>
      <c r="I2" t="s">
        <v>14</v>
      </c>
    </row>
    <row r="3" spans="1:10">
      <c r="A3" t="s">
        <v>24</v>
      </c>
      <c r="B3" t="s">
        <v>1056</v>
      </c>
      <c r="C3" s="14" t="s">
        <v>2333</v>
      </c>
      <c r="D3" t="s">
        <v>1621</v>
      </c>
      <c r="E3" t="s">
        <v>306</v>
      </c>
      <c r="F3">
        <v>2</v>
      </c>
      <c r="G3" s="6">
        <v>3.97</v>
      </c>
      <c r="H3" s="6">
        <f>G3*F3</f>
        <v>7.94</v>
      </c>
      <c r="I3" t="s">
        <v>14</v>
      </c>
    </row>
    <row r="4" spans="1:10">
      <c r="A4" t="s">
        <v>24</v>
      </c>
      <c r="B4" t="s">
        <v>172</v>
      </c>
      <c r="C4" s="14" t="s">
        <v>2355</v>
      </c>
      <c r="D4" t="s">
        <v>173</v>
      </c>
      <c r="E4" t="s">
        <v>289</v>
      </c>
      <c r="F4">
        <v>1</v>
      </c>
      <c r="G4" s="6">
        <v>5</v>
      </c>
      <c r="H4" s="6">
        <f t="shared" ref="H4" si="1">G4*F4</f>
        <v>5</v>
      </c>
      <c r="I4" t="s">
        <v>14</v>
      </c>
    </row>
    <row r="5" spans="1:10">
      <c r="A5" t="s">
        <v>24</v>
      </c>
      <c r="B5" t="s">
        <v>2356</v>
      </c>
      <c r="C5" s="14" t="s">
        <v>2357</v>
      </c>
      <c r="D5" t="s">
        <v>2358</v>
      </c>
      <c r="E5" t="s">
        <v>433</v>
      </c>
      <c r="F5">
        <v>2</v>
      </c>
      <c r="G5" s="6">
        <v>6.97</v>
      </c>
      <c r="H5" s="6">
        <f t="shared" si="0"/>
        <v>13.94</v>
      </c>
      <c r="I5" t="s">
        <v>14</v>
      </c>
    </row>
    <row r="6" spans="1:10">
      <c r="A6" t="s">
        <v>24</v>
      </c>
      <c r="B6" t="s">
        <v>268</v>
      </c>
      <c r="C6" s="14">
        <v>4011</v>
      </c>
      <c r="D6" t="s">
        <v>269</v>
      </c>
      <c r="E6" t="s">
        <v>2359</v>
      </c>
      <c r="F6">
        <v>1.8</v>
      </c>
      <c r="G6" s="6">
        <v>1.7</v>
      </c>
      <c r="H6" s="6">
        <f>G6*F6</f>
        <v>3.06</v>
      </c>
      <c r="I6" t="s">
        <v>14</v>
      </c>
    </row>
    <row r="7" spans="1:10">
      <c r="A7" t="s">
        <v>24</v>
      </c>
      <c r="B7" t="s">
        <v>2321</v>
      </c>
      <c r="C7" s="14" t="s">
        <v>2360</v>
      </c>
      <c r="D7" t="s">
        <v>1815</v>
      </c>
      <c r="E7" t="s">
        <v>420</v>
      </c>
      <c r="F7">
        <v>1</v>
      </c>
      <c r="G7" s="6">
        <v>2.97</v>
      </c>
      <c r="H7" s="6">
        <f>G7*F7</f>
        <v>2.97</v>
      </c>
      <c r="I7" t="s">
        <v>14</v>
      </c>
    </row>
    <row r="8" spans="1:10">
      <c r="A8" t="s">
        <v>24</v>
      </c>
      <c r="B8" t="s">
        <v>464</v>
      </c>
      <c r="C8" s="14" t="s">
        <v>2323</v>
      </c>
      <c r="D8" t="s">
        <v>261</v>
      </c>
      <c r="E8" t="s">
        <v>705</v>
      </c>
      <c r="F8">
        <v>1</v>
      </c>
      <c r="G8" s="6">
        <v>2.97</v>
      </c>
      <c r="H8" s="6">
        <f>G8*F8</f>
        <v>2.97</v>
      </c>
      <c r="I8" t="s">
        <v>14</v>
      </c>
    </row>
    <row r="9" spans="1:10">
      <c r="A9" t="s">
        <v>24</v>
      </c>
      <c r="B9" t="s">
        <v>494</v>
      </c>
      <c r="C9" s="14" t="s">
        <v>2327</v>
      </c>
      <c r="D9" t="s">
        <v>830</v>
      </c>
      <c r="E9" t="s">
        <v>354</v>
      </c>
      <c r="F9">
        <v>1</v>
      </c>
      <c r="G9">
        <v>1.67</v>
      </c>
      <c r="H9" s="6">
        <f>G9*F9</f>
        <v>1.67</v>
      </c>
      <c r="I9" t="s">
        <v>14</v>
      </c>
    </row>
    <row r="10" spans="1:10">
      <c r="A10" t="s">
        <v>24</v>
      </c>
      <c r="B10" t="s">
        <v>491</v>
      </c>
      <c r="C10" s="14" t="s">
        <v>2361</v>
      </c>
      <c r="D10" t="s">
        <v>2362</v>
      </c>
      <c r="E10" t="s">
        <v>296</v>
      </c>
      <c r="F10">
        <v>1</v>
      </c>
      <c r="G10" s="6">
        <v>2.2799999999999998</v>
      </c>
      <c r="H10" s="6">
        <f t="shared" ref="H10:H11" si="2">G10*F10</f>
        <v>2.2799999999999998</v>
      </c>
      <c r="I10" t="s">
        <v>14</v>
      </c>
    </row>
    <row r="11" spans="1:10">
      <c r="A11" t="s">
        <v>24</v>
      </c>
      <c r="B11" t="s">
        <v>335</v>
      </c>
      <c r="C11" s="14" t="s">
        <v>2363</v>
      </c>
      <c r="D11" t="s">
        <v>261</v>
      </c>
      <c r="E11" t="s">
        <v>420</v>
      </c>
      <c r="F11">
        <v>1</v>
      </c>
      <c r="G11" s="6">
        <v>2.97</v>
      </c>
      <c r="H11" s="6">
        <f t="shared" si="2"/>
        <v>2.97</v>
      </c>
      <c r="I11" t="s">
        <v>14</v>
      </c>
    </row>
    <row r="12" spans="1:10">
      <c r="A12" t="s">
        <v>24</v>
      </c>
      <c r="B12" t="s">
        <v>276</v>
      </c>
      <c r="C12" s="14">
        <v>4173</v>
      </c>
      <c r="D12" t="s">
        <v>1465</v>
      </c>
      <c r="E12" t="s">
        <v>2364</v>
      </c>
      <c r="F12">
        <v>0.93500000000000005</v>
      </c>
      <c r="G12" s="6">
        <v>4.34</v>
      </c>
      <c r="H12" s="6">
        <f>G12*F12</f>
        <v>4.0579000000000001</v>
      </c>
      <c r="I12" t="s">
        <v>14</v>
      </c>
    </row>
    <row r="13" spans="1:10">
      <c r="A13" t="s">
        <v>24</v>
      </c>
      <c r="B13" t="s">
        <v>2365</v>
      </c>
      <c r="C13" s="14" t="s">
        <v>2366</v>
      </c>
      <c r="D13" t="s">
        <v>128</v>
      </c>
      <c r="E13" t="s">
        <v>1581</v>
      </c>
      <c r="F13">
        <v>1</v>
      </c>
      <c r="G13" s="6">
        <v>22.97</v>
      </c>
      <c r="H13" s="6">
        <f t="shared" ref="H13:H17" si="3">G13*F13</f>
        <v>22.97</v>
      </c>
      <c r="I13" t="s">
        <v>14</v>
      </c>
    </row>
    <row r="14" spans="1:10">
      <c r="A14" t="s">
        <v>24</v>
      </c>
      <c r="B14" t="s">
        <v>474</v>
      </c>
      <c r="C14" s="14" t="s">
        <v>1488</v>
      </c>
      <c r="D14" t="s">
        <v>1242</v>
      </c>
      <c r="E14" t="s">
        <v>383</v>
      </c>
      <c r="F14">
        <v>1</v>
      </c>
      <c r="G14" s="6">
        <f xml:space="preserve"> 4.55 + 0.05 + 0.25</f>
        <v>4.8499999999999996</v>
      </c>
      <c r="H14" s="6">
        <f t="shared" si="3"/>
        <v>4.8499999999999996</v>
      </c>
      <c r="I14" t="s">
        <v>14</v>
      </c>
    </row>
    <row r="15" spans="1:10">
      <c r="A15" t="s">
        <v>24</v>
      </c>
      <c r="B15" t="s">
        <v>2367</v>
      </c>
      <c r="C15" s="14">
        <v>4087</v>
      </c>
      <c r="D15" t="s">
        <v>12</v>
      </c>
      <c r="E15" t="s">
        <v>2324</v>
      </c>
      <c r="F15">
        <v>1.105</v>
      </c>
      <c r="G15" s="6">
        <v>4.34</v>
      </c>
      <c r="H15" s="6">
        <f t="shared" si="3"/>
        <v>4.7957000000000001</v>
      </c>
      <c r="I15" t="s">
        <v>14</v>
      </c>
    </row>
    <row r="16" spans="1:10">
      <c r="A16" t="s">
        <v>24</v>
      </c>
      <c r="B16" t="s">
        <v>1603</v>
      </c>
      <c r="C16" s="14" t="s">
        <v>1640</v>
      </c>
      <c r="D16" t="s">
        <v>128</v>
      </c>
      <c r="E16" t="s">
        <v>1375</v>
      </c>
      <c r="F16">
        <v>1</v>
      </c>
      <c r="G16" s="6">
        <v>4.2699999999999996</v>
      </c>
      <c r="H16" s="6">
        <f t="shared" si="3"/>
        <v>4.2699999999999996</v>
      </c>
      <c r="I16" t="s">
        <v>14</v>
      </c>
    </row>
    <row r="17" spans="1:9">
      <c r="A17" t="s">
        <v>24</v>
      </c>
      <c r="B17" t="s">
        <v>291</v>
      </c>
      <c r="C17" s="14" t="s">
        <v>2368</v>
      </c>
      <c r="D17" t="s">
        <v>88</v>
      </c>
      <c r="E17" t="s">
        <v>292</v>
      </c>
      <c r="F17">
        <v>1</v>
      </c>
      <c r="G17" s="6">
        <v>5.97</v>
      </c>
      <c r="H17" s="6">
        <f t="shared" si="3"/>
        <v>5.97</v>
      </c>
      <c r="I17" t="s">
        <v>14</v>
      </c>
    </row>
    <row r="18" spans="1:9">
      <c r="A18" t="s">
        <v>24</v>
      </c>
      <c r="B18" t="s">
        <v>2369</v>
      </c>
      <c r="C18" s="14" t="s">
        <v>2370</v>
      </c>
      <c r="D18" t="s">
        <v>128</v>
      </c>
      <c r="E18" t="s">
        <v>402</v>
      </c>
      <c r="F18">
        <v>1</v>
      </c>
      <c r="G18" s="6">
        <v>3.97</v>
      </c>
      <c r="H18" s="6">
        <f t="shared" si="0"/>
        <v>3.97</v>
      </c>
      <c r="I18" t="s">
        <v>14</v>
      </c>
    </row>
    <row r="19" spans="1:9">
      <c r="A19" t="s">
        <v>24</v>
      </c>
      <c r="B19" t="s">
        <v>550</v>
      </c>
      <c r="C19" s="14" t="s">
        <v>2371</v>
      </c>
      <c r="D19" t="s">
        <v>930</v>
      </c>
      <c r="E19" t="s">
        <v>573</v>
      </c>
      <c r="F19">
        <v>2</v>
      </c>
      <c r="G19" s="6">
        <v>7.47</v>
      </c>
      <c r="H19" s="6">
        <f t="shared" si="0"/>
        <v>14.94</v>
      </c>
      <c r="I19" t="s">
        <v>14</v>
      </c>
    </row>
    <row r="20" spans="1:9">
      <c r="A20" t="s">
        <v>24</v>
      </c>
      <c r="B20" t="s">
        <v>931</v>
      </c>
      <c r="C20" s="14" t="s">
        <v>2372</v>
      </c>
      <c r="D20" t="s">
        <v>802</v>
      </c>
      <c r="E20" t="s">
        <v>384</v>
      </c>
      <c r="F20">
        <v>1</v>
      </c>
      <c r="G20" s="6">
        <f xml:space="preserve"> 4.97 + 0.05 + 0.25</f>
        <v>5.27</v>
      </c>
      <c r="H20" s="6">
        <f>G20*F20</f>
        <v>5.27</v>
      </c>
      <c r="I20" t="s">
        <v>14</v>
      </c>
    </row>
    <row r="21" spans="1:9">
      <c r="A21" t="s">
        <v>24</v>
      </c>
      <c r="B21" t="s">
        <v>800</v>
      </c>
      <c r="C21" s="14" t="s">
        <v>2337</v>
      </c>
      <c r="D21" t="s">
        <v>442</v>
      </c>
      <c r="E21" t="s">
        <v>286</v>
      </c>
      <c r="F21">
        <v>2</v>
      </c>
      <c r="G21" s="6">
        <f xml:space="preserve"> 1.47 + 0.05 + 0.1</f>
        <v>1.62</v>
      </c>
      <c r="H21" s="6">
        <f>G21*F21</f>
        <v>3.24</v>
      </c>
      <c r="I21" t="s">
        <v>14</v>
      </c>
    </row>
    <row r="22" spans="1:9">
      <c r="A22" t="s">
        <v>24</v>
      </c>
      <c r="B22" t="s">
        <v>2373</v>
      </c>
      <c r="C22" s="14" t="s">
        <v>2374</v>
      </c>
      <c r="D22" t="s">
        <v>166</v>
      </c>
      <c r="E22" t="s">
        <v>468</v>
      </c>
      <c r="F22">
        <v>1</v>
      </c>
      <c r="G22" s="6">
        <v>4.97</v>
      </c>
      <c r="H22" s="6">
        <f t="shared" ref="H22" si="4">G22*F22</f>
        <v>4.97</v>
      </c>
      <c r="I22" t="s">
        <v>14</v>
      </c>
    </row>
    <row r="23" spans="1:9">
      <c r="A23" t="s">
        <v>24</v>
      </c>
      <c r="B23" t="s">
        <v>2375</v>
      </c>
      <c r="C23" s="14" t="s">
        <v>2376</v>
      </c>
      <c r="D23" t="s">
        <v>2377</v>
      </c>
      <c r="E23" t="s">
        <v>2378</v>
      </c>
      <c r="F23">
        <v>1</v>
      </c>
      <c r="G23" s="6">
        <v>3.67</v>
      </c>
      <c r="H23" s="6">
        <f t="shared" ref="H23" si="5">G23*F23</f>
        <v>3.67</v>
      </c>
      <c r="I23" t="s">
        <v>14</v>
      </c>
    </row>
    <row r="24" spans="1:9">
      <c r="A24" t="s">
        <v>24</v>
      </c>
      <c r="B24" t="s">
        <v>2379</v>
      </c>
      <c r="C24" s="14" t="s">
        <v>2380</v>
      </c>
      <c r="D24" t="s">
        <v>2381</v>
      </c>
      <c r="E24" t="s">
        <v>2382</v>
      </c>
      <c r="F24">
        <v>1</v>
      </c>
      <c r="G24" s="6">
        <v>3.97</v>
      </c>
      <c r="H24" s="6">
        <f t="shared" ref="H24:H29" si="6">G24*F24</f>
        <v>3.97</v>
      </c>
      <c r="I24" t="s">
        <v>14</v>
      </c>
    </row>
    <row r="25" spans="1:9">
      <c r="A25" t="s">
        <v>24</v>
      </c>
      <c r="B25" t="s">
        <v>2383</v>
      </c>
      <c r="C25" s="14">
        <v>63549100044</v>
      </c>
      <c r="D25" t="s">
        <v>295</v>
      </c>
      <c r="E25" t="s">
        <v>2384</v>
      </c>
      <c r="F25">
        <v>1</v>
      </c>
      <c r="G25" s="6">
        <v>10</v>
      </c>
      <c r="H25" s="6">
        <f t="shared" si="6"/>
        <v>10</v>
      </c>
      <c r="I25" t="s">
        <v>14</v>
      </c>
    </row>
    <row r="26" spans="1:9">
      <c r="A26" t="s">
        <v>24</v>
      </c>
      <c r="B26" t="s">
        <v>237</v>
      </c>
      <c r="C26" s="14" t="s">
        <v>2385</v>
      </c>
      <c r="D26" t="s">
        <v>233</v>
      </c>
      <c r="E26" t="s">
        <v>2386</v>
      </c>
      <c r="F26">
        <v>1</v>
      </c>
      <c r="G26" s="6">
        <v>6.97</v>
      </c>
      <c r="H26" s="6">
        <f t="shared" si="6"/>
        <v>6.97</v>
      </c>
      <c r="I26" t="s">
        <v>14</v>
      </c>
    </row>
    <row r="27" spans="1:9">
      <c r="A27" t="s">
        <v>24</v>
      </c>
      <c r="B27" t="s">
        <v>563</v>
      </c>
      <c r="C27" s="14" t="s">
        <v>2387</v>
      </c>
      <c r="D27" t="s">
        <v>128</v>
      </c>
      <c r="E27" t="s">
        <v>308</v>
      </c>
      <c r="F27">
        <v>1</v>
      </c>
      <c r="G27" s="6">
        <v>3</v>
      </c>
      <c r="H27" s="6">
        <f t="shared" si="6"/>
        <v>3</v>
      </c>
      <c r="I27" t="s">
        <v>14</v>
      </c>
    </row>
    <row r="28" spans="1:9">
      <c r="A28" t="s">
        <v>24</v>
      </c>
      <c r="B28" t="s">
        <v>2388</v>
      </c>
      <c r="C28" s="14" t="s">
        <v>2389</v>
      </c>
      <c r="D28" t="s">
        <v>2390</v>
      </c>
      <c r="E28" t="s">
        <v>404</v>
      </c>
      <c r="F28">
        <v>1</v>
      </c>
      <c r="G28" s="6">
        <v>6.93</v>
      </c>
      <c r="H28" s="6">
        <f t="shared" si="6"/>
        <v>6.93</v>
      </c>
      <c r="I28" t="s">
        <v>14</v>
      </c>
    </row>
    <row r="29" spans="1:9">
      <c r="A29" t="s">
        <v>24</v>
      </c>
      <c r="B29" t="s">
        <v>2391</v>
      </c>
      <c r="C29" s="14" t="s">
        <v>2392</v>
      </c>
      <c r="D29" t="s">
        <v>2393</v>
      </c>
      <c r="E29" t="s">
        <v>354</v>
      </c>
      <c r="F29">
        <v>1</v>
      </c>
      <c r="G29" s="6">
        <v>4.47</v>
      </c>
      <c r="H29" s="6">
        <f t="shared" si="6"/>
        <v>4.47</v>
      </c>
      <c r="I29" t="s">
        <v>14</v>
      </c>
    </row>
    <row r="30" spans="1:9">
      <c r="A30" t="s">
        <v>24</v>
      </c>
      <c r="B30" t="s">
        <v>2394</v>
      </c>
      <c r="C30" s="14" t="s">
        <v>2395</v>
      </c>
      <c r="D30" t="s">
        <v>233</v>
      </c>
      <c r="E30" t="s">
        <v>2396</v>
      </c>
      <c r="F30">
        <v>1</v>
      </c>
      <c r="G30" s="6">
        <v>2.27</v>
      </c>
      <c r="H30" s="6">
        <f t="shared" si="0"/>
        <v>2.27</v>
      </c>
      <c r="I30" t="s">
        <v>14</v>
      </c>
    </row>
    <row r="31" spans="1:9">
      <c r="A31" t="s">
        <v>24</v>
      </c>
      <c r="B31" t="s">
        <v>2397</v>
      </c>
      <c r="C31" s="14" t="s">
        <v>2398</v>
      </c>
      <c r="D31" t="s">
        <v>668</v>
      </c>
      <c r="E31" t="s">
        <v>2399</v>
      </c>
      <c r="F31">
        <v>1</v>
      </c>
      <c r="G31" s="6">
        <v>3.97</v>
      </c>
      <c r="H31" s="6">
        <f t="shared" ref="H31" si="7">G31*F31</f>
        <v>3.97</v>
      </c>
      <c r="I31" t="s">
        <v>14</v>
      </c>
    </row>
    <row r="32" spans="1:9">
      <c r="A32" t="s">
        <v>24</v>
      </c>
      <c r="B32" t="s">
        <v>2400</v>
      </c>
      <c r="C32" s="14" t="s">
        <v>2401</v>
      </c>
      <c r="D32" t="s">
        <v>769</v>
      </c>
      <c r="E32" t="s">
        <v>2402</v>
      </c>
      <c r="F32">
        <v>1</v>
      </c>
      <c r="G32" s="6">
        <v>2.27</v>
      </c>
      <c r="H32" s="6">
        <f t="shared" si="0"/>
        <v>2.27</v>
      </c>
      <c r="I32" t="s">
        <v>14</v>
      </c>
    </row>
    <row r="33" spans="1:9">
      <c r="A33" t="s">
        <v>24</v>
      </c>
      <c r="B33" t="s">
        <v>2403</v>
      </c>
      <c r="C33" s="14" t="s">
        <v>2404</v>
      </c>
      <c r="D33" t="s">
        <v>2405</v>
      </c>
      <c r="E33" t="s">
        <v>2406</v>
      </c>
      <c r="F33">
        <v>1</v>
      </c>
      <c r="G33" s="6">
        <v>2.97</v>
      </c>
      <c r="H33" s="6">
        <f t="shared" ref="H33:H34" si="8">G33*F33</f>
        <v>2.97</v>
      </c>
      <c r="I33" t="s">
        <v>14</v>
      </c>
    </row>
    <row r="34" spans="1:9">
      <c r="A34" t="s">
        <v>24</v>
      </c>
      <c r="B34" t="s">
        <v>466</v>
      </c>
      <c r="C34" s="14" t="s">
        <v>1133</v>
      </c>
      <c r="D34" t="s">
        <v>128</v>
      </c>
      <c r="E34" t="s">
        <v>822</v>
      </c>
      <c r="F34">
        <v>1</v>
      </c>
      <c r="G34" s="6">
        <v>9.4700000000000006</v>
      </c>
      <c r="H34" s="6">
        <f t="shared" si="8"/>
        <v>9.4700000000000006</v>
      </c>
      <c r="I34" t="s">
        <v>14</v>
      </c>
    </row>
    <row r="35" spans="1:9">
      <c r="A35" t="s">
        <v>24</v>
      </c>
      <c r="B35" t="s">
        <v>197</v>
      </c>
      <c r="D35" t="s">
        <v>24</v>
      </c>
      <c r="E35" t="s">
        <v>12</v>
      </c>
      <c r="F35">
        <v>5</v>
      </c>
      <c r="G35" s="6">
        <v>0.05</v>
      </c>
      <c r="H35" s="6">
        <f>G35*F35</f>
        <v>0.25</v>
      </c>
      <c r="I35" t="s">
        <v>14</v>
      </c>
    </row>
    <row r="36" spans="1:9">
      <c r="A36" t="s">
        <v>24</v>
      </c>
      <c r="B36" t="s">
        <v>23</v>
      </c>
      <c r="D36" t="s">
        <v>12</v>
      </c>
      <c r="E36" t="s">
        <v>12</v>
      </c>
      <c r="F36" s="5">
        <v>0.05</v>
      </c>
      <c r="G36" s="6" t="s">
        <v>12</v>
      </c>
      <c r="H36" s="6">
        <v>1.89</v>
      </c>
      <c r="I36" t="s">
        <v>14</v>
      </c>
    </row>
    <row r="37" spans="1:9">
      <c r="A37" t="s">
        <v>24</v>
      </c>
      <c r="B37" t="s">
        <v>19</v>
      </c>
      <c r="D37" t="s">
        <v>12</v>
      </c>
      <c r="E37" t="s">
        <v>12</v>
      </c>
      <c r="F37" s="5">
        <v>0.06</v>
      </c>
      <c r="G37" s="6" t="s">
        <v>12</v>
      </c>
      <c r="H37" s="6">
        <v>2.27</v>
      </c>
      <c r="I37" t="s">
        <v>14</v>
      </c>
    </row>
    <row r="38" spans="1:9">
      <c r="H38" s="10">
        <f>SUM(H2:H37)</f>
        <v>205.4736</v>
      </c>
      <c r="I38" s="28"/>
    </row>
    <row r="39" spans="1:9">
      <c r="H39" s="10"/>
      <c r="I39" s="28"/>
    </row>
    <row r="40" spans="1:9">
      <c r="A40" t="s">
        <v>1674</v>
      </c>
      <c r="B40" t="s">
        <v>1848</v>
      </c>
      <c r="C40" s="11">
        <v>819924012194</v>
      </c>
      <c r="D40" t="s">
        <v>1850</v>
      </c>
      <c r="E40" t="s">
        <v>2407</v>
      </c>
      <c r="F40">
        <v>1</v>
      </c>
      <c r="G40" s="6">
        <v>17</v>
      </c>
      <c r="H40" s="6">
        <f t="shared" ref="H40" si="9">G40*F40</f>
        <v>17</v>
      </c>
      <c r="I40" t="s">
        <v>14</v>
      </c>
    </row>
    <row r="41" spans="1:9">
      <c r="A41" t="s">
        <v>1674</v>
      </c>
      <c r="B41" t="s">
        <v>23</v>
      </c>
      <c r="C41" s="11"/>
      <c r="D41" t="s">
        <v>12</v>
      </c>
      <c r="E41" t="s">
        <v>12</v>
      </c>
      <c r="F41" s="5">
        <v>0.05</v>
      </c>
      <c r="G41" s="6" t="s">
        <v>12</v>
      </c>
      <c r="H41" s="6">
        <v>0.85</v>
      </c>
      <c r="I41" t="s">
        <v>14</v>
      </c>
    </row>
    <row r="42" spans="1:9">
      <c r="A42" t="s">
        <v>1674</v>
      </c>
      <c r="B42" t="s">
        <v>19</v>
      </c>
      <c r="C42" s="11"/>
      <c r="D42" t="s">
        <v>12</v>
      </c>
      <c r="E42" t="s">
        <v>12</v>
      </c>
      <c r="F42" s="5">
        <v>0.06</v>
      </c>
      <c r="G42" s="6" t="s">
        <v>12</v>
      </c>
      <c r="H42" s="6">
        <v>1.02</v>
      </c>
      <c r="I42" t="s">
        <v>14</v>
      </c>
    </row>
    <row r="43" spans="1:9">
      <c r="C43"/>
      <c r="H43" s="10">
        <f>SUM(H40:H42)</f>
        <v>18.87</v>
      </c>
      <c r="I43" s="28"/>
    </row>
    <row r="44" spans="1:9">
      <c r="C44"/>
      <c r="H44" s="10"/>
      <c r="I44" s="28"/>
    </row>
    <row r="45" spans="1:9">
      <c r="A45" t="s">
        <v>24</v>
      </c>
      <c r="B45" t="s">
        <v>821</v>
      </c>
      <c r="C45" s="14" t="s">
        <v>2303</v>
      </c>
      <c r="D45" t="s">
        <v>802</v>
      </c>
      <c r="E45" t="s">
        <v>384</v>
      </c>
      <c r="F45">
        <v>2</v>
      </c>
      <c r="G45" s="6">
        <f xml:space="preserve"> 4.97 + 0.05 + 0.25</f>
        <v>5.27</v>
      </c>
      <c r="H45" s="6">
        <f t="shared" ref="H45" si="10">G45*F45</f>
        <v>10.54</v>
      </c>
      <c r="I45" t="s">
        <v>14</v>
      </c>
    </row>
    <row r="46" spans="1:9">
      <c r="A46" t="s">
        <v>24</v>
      </c>
      <c r="B46" t="s">
        <v>2408</v>
      </c>
      <c r="C46" s="14" t="s">
        <v>2409</v>
      </c>
      <c r="D46" t="s">
        <v>456</v>
      </c>
      <c r="E46" t="s">
        <v>2410</v>
      </c>
      <c r="F46">
        <v>1</v>
      </c>
      <c r="G46" s="6">
        <v>5.97</v>
      </c>
      <c r="H46" s="6">
        <f t="shared" ref="H46" si="11">G46*F46</f>
        <v>5.97</v>
      </c>
      <c r="I46" t="s">
        <v>14</v>
      </c>
    </row>
    <row r="47" spans="1:9">
      <c r="A47" t="s">
        <v>24</v>
      </c>
      <c r="B47" t="s">
        <v>197</v>
      </c>
      <c r="D47" t="s">
        <v>24</v>
      </c>
      <c r="E47" t="s">
        <v>12</v>
      </c>
      <c r="F47">
        <v>1</v>
      </c>
      <c r="G47" s="6">
        <v>0.05</v>
      </c>
      <c r="H47" s="6">
        <f>G47*F47</f>
        <v>0.05</v>
      </c>
      <c r="I47" t="s">
        <v>14</v>
      </c>
    </row>
    <row r="48" spans="1:9">
      <c r="A48" t="s">
        <v>24</v>
      </c>
      <c r="B48" t="s">
        <v>23</v>
      </c>
      <c r="D48" t="s">
        <v>12</v>
      </c>
      <c r="E48" t="s">
        <v>12</v>
      </c>
      <c r="F48" s="5">
        <v>0.05</v>
      </c>
      <c r="G48" s="6" t="s">
        <v>12</v>
      </c>
      <c r="H48" s="6">
        <v>0</v>
      </c>
      <c r="I48" t="s">
        <v>14</v>
      </c>
    </row>
    <row r="49" spans="1:9">
      <c r="A49" t="s">
        <v>24</v>
      </c>
      <c r="B49" t="s">
        <v>19</v>
      </c>
      <c r="D49" t="s">
        <v>12</v>
      </c>
      <c r="E49" t="s">
        <v>12</v>
      </c>
      <c r="F49" s="5">
        <v>0.06</v>
      </c>
      <c r="G49" s="6" t="s">
        <v>12</v>
      </c>
      <c r="H49" s="6">
        <v>0</v>
      </c>
      <c r="I49" t="s">
        <v>14</v>
      </c>
    </row>
    <row r="50" spans="1:9">
      <c r="H50" s="10">
        <f>SUM(H45:H49)</f>
        <v>16.559999999999999</v>
      </c>
      <c r="I50" s="28"/>
    </row>
    <row r="51" spans="1:9">
      <c r="H51" s="10"/>
      <c r="I51" s="28"/>
    </row>
    <row r="52" spans="1:9">
      <c r="H52" s="7">
        <f xml:space="preserve"> H38 + H43 + H50</f>
        <v>240.90360000000001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29"/>
  <sheetViews>
    <sheetView topLeftCell="B1" workbookViewId="0">
      <pane ySplit="1" topLeftCell="A3" activePane="bottomLeft" state="frozen"/>
      <selection pane="bottomLeft" activeCell="B26" sqref="B26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1">
      <c r="A2" t="s">
        <v>675</v>
      </c>
      <c r="B2" t="s">
        <v>1181</v>
      </c>
      <c r="C2" s="11" t="s">
        <v>12</v>
      </c>
      <c r="D2" t="s">
        <v>675</v>
      </c>
      <c r="E2" t="s">
        <v>2411</v>
      </c>
      <c r="F2">
        <v>56.046999999999997</v>
      </c>
      <c r="G2" s="6">
        <v>1.0389999999999999</v>
      </c>
      <c r="H2" s="6">
        <f>G2*F2</f>
        <v>58.232832999999992</v>
      </c>
      <c r="I2" t="s">
        <v>14</v>
      </c>
    </row>
    <row r="3" spans="1:11">
      <c r="H3" s="10">
        <f xml:space="preserve"> H2</f>
        <v>58.232832999999992</v>
      </c>
      <c r="I3" s="28"/>
    </row>
    <row r="4" spans="1:11">
      <c r="H4" s="10"/>
      <c r="I4" s="28"/>
    </row>
    <row r="5" spans="1:11">
      <c r="A5" t="s">
        <v>675</v>
      </c>
      <c r="B5" t="s">
        <v>2412</v>
      </c>
      <c r="C5" s="14" t="s">
        <v>2413</v>
      </c>
      <c r="D5" t="s">
        <v>2414</v>
      </c>
      <c r="E5" t="s">
        <v>2415</v>
      </c>
      <c r="F5">
        <v>1</v>
      </c>
      <c r="G5" s="6">
        <v>10.69</v>
      </c>
      <c r="H5" s="6">
        <f t="shared" ref="H5" si="0">G5*F5</f>
        <v>10.69</v>
      </c>
      <c r="I5" t="s">
        <v>14</v>
      </c>
    </row>
    <row r="6" spans="1:11">
      <c r="A6" t="s">
        <v>675</v>
      </c>
      <c r="B6" t="s">
        <v>2416</v>
      </c>
      <c r="C6" s="14" t="s">
        <v>2417</v>
      </c>
      <c r="D6" t="s">
        <v>2418</v>
      </c>
      <c r="E6" t="s">
        <v>354</v>
      </c>
      <c r="F6">
        <v>1</v>
      </c>
      <c r="G6" s="6">
        <f xml:space="preserve"> 34.99 + 0.2</f>
        <v>35.190000000000005</v>
      </c>
      <c r="H6" s="6">
        <f t="shared" ref="H6" si="1">G6*F6</f>
        <v>35.190000000000005</v>
      </c>
      <c r="I6" t="s">
        <v>14</v>
      </c>
    </row>
    <row r="7" spans="1:11">
      <c r="A7" t="s">
        <v>675</v>
      </c>
      <c r="B7" t="s">
        <v>2419</v>
      </c>
      <c r="C7" s="14" t="s">
        <v>2420</v>
      </c>
      <c r="D7" t="s">
        <v>2421</v>
      </c>
      <c r="E7" t="s">
        <v>2422</v>
      </c>
      <c r="F7">
        <v>1</v>
      </c>
      <c r="G7" s="6">
        <v>39.99</v>
      </c>
      <c r="H7" s="6">
        <f t="shared" ref="H7" si="2">G7*F7</f>
        <v>39.99</v>
      </c>
      <c r="I7" t="s">
        <v>14</v>
      </c>
    </row>
    <row r="8" spans="1:11">
      <c r="A8" t="s">
        <v>675</v>
      </c>
      <c r="B8" t="s">
        <v>2423</v>
      </c>
      <c r="C8" s="14" t="s">
        <v>2424</v>
      </c>
      <c r="D8" t="s">
        <v>2425</v>
      </c>
      <c r="E8" t="s">
        <v>2426</v>
      </c>
      <c r="F8">
        <v>1</v>
      </c>
      <c r="G8" s="6">
        <v>10.99</v>
      </c>
      <c r="H8" s="6">
        <f t="shared" ref="H8:H9" si="3">G8*F8</f>
        <v>10.99</v>
      </c>
      <c r="I8" t="s">
        <v>14</v>
      </c>
    </row>
    <row r="9" spans="1:11">
      <c r="A9" t="s">
        <v>675</v>
      </c>
      <c r="B9" t="s">
        <v>1714</v>
      </c>
      <c r="C9" s="14" t="s">
        <v>2427</v>
      </c>
      <c r="D9" t="s">
        <v>1082</v>
      </c>
      <c r="E9" t="s">
        <v>1715</v>
      </c>
      <c r="F9">
        <v>1</v>
      </c>
      <c r="G9" s="6">
        <v>13.99</v>
      </c>
      <c r="H9" s="6">
        <f t="shared" si="3"/>
        <v>13.99</v>
      </c>
      <c r="I9" t="s">
        <v>14</v>
      </c>
    </row>
    <row r="10" spans="1:11">
      <c r="A10" t="s">
        <v>675</v>
      </c>
      <c r="B10" t="s">
        <v>2428</v>
      </c>
      <c r="C10" s="14" t="s">
        <v>2429</v>
      </c>
      <c r="D10" t="s">
        <v>2430</v>
      </c>
      <c r="E10" t="s">
        <v>2431</v>
      </c>
      <c r="F10">
        <v>1</v>
      </c>
      <c r="G10" s="6">
        <f xml:space="preserve"> 11.99 - 4</f>
        <v>7.99</v>
      </c>
      <c r="H10" s="6">
        <f t="shared" ref="H10" si="4">G10*F10</f>
        <v>7.99</v>
      </c>
      <c r="I10" t="s">
        <v>14</v>
      </c>
    </row>
    <row r="11" spans="1:11">
      <c r="A11" t="s">
        <v>675</v>
      </c>
      <c r="B11" t="s">
        <v>2432</v>
      </c>
      <c r="C11" s="14" t="s">
        <v>2433</v>
      </c>
      <c r="D11" t="s">
        <v>2434</v>
      </c>
      <c r="E11" t="s">
        <v>354</v>
      </c>
      <c r="F11">
        <v>1</v>
      </c>
      <c r="G11" s="6">
        <v>199.99</v>
      </c>
      <c r="H11" s="6">
        <f t="shared" ref="H11:H15" si="5">G11*F11</f>
        <v>199.99</v>
      </c>
      <c r="I11" t="s">
        <v>14</v>
      </c>
    </row>
    <row r="12" spans="1:11">
      <c r="A12" t="s">
        <v>675</v>
      </c>
      <c r="B12" t="s">
        <v>973</v>
      </c>
      <c r="C12" s="14" t="s">
        <v>2435</v>
      </c>
      <c r="D12" t="s">
        <v>693</v>
      </c>
      <c r="E12" t="s">
        <v>974</v>
      </c>
      <c r="F12">
        <v>1.075</v>
      </c>
      <c r="G12" s="6">
        <v>7.43</v>
      </c>
      <c r="H12" s="6">
        <f t="shared" si="5"/>
        <v>7.9872499999999995</v>
      </c>
      <c r="I12" t="s">
        <v>14</v>
      </c>
    </row>
    <row r="13" spans="1:11">
      <c r="A13" t="s">
        <v>675</v>
      </c>
      <c r="B13" t="s">
        <v>514</v>
      </c>
      <c r="C13" s="14" t="s">
        <v>690</v>
      </c>
      <c r="D13" t="s">
        <v>691</v>
      </c>
      <c r="E13" t="s">
        <v>420</v>
      </c>
      <c r="F13">
        <v>1</v>
      </c>
      <c r="G13" s="6">
        <v>5.49</v>
      </c>
      <c r="H13" s="6">
        <f t="shared" si="5"/>
        <v>5.49</v>
      </c>
      <c r="I13" t="s">
        <v>14</v>
      </c>
    </row>
    <row r="14" spans="1:11">
      <c r="A14" t="s">
        <v>675</v>
      </c>
      <c r="B14" t="s">
        <v>136</v>
      </c>
      <c r="C14" s="14" t="s">
        <v>2436</v>
      </c>
      <c r="D14" t="s">
        <v>2437</v>
      </c>
      <c r="E14" t="s">
        <v>478</v>
      </c>
      <c r="F14">
        <v>1</v>
      </c>
      <c r="G14" s="6">
        <v>7.99</v>
      </c>
      <c r="H14" s="6">
        <f t="shared" si="5"/>
        <v>7.99</v>
      </c>
      <c r="I14" t="s">
        <v>14</v>
      </c>
      <c r="K14" s="6"/>
    </row>
    <row r="15" spans="1:11">
      <c r="A15" t="s">
        <v>675</v>
      </c>
      <c r="B15" t="s">
        <v>694</v>
      </c>
      <c r="C15" s="14" t="s">
        <v>2438</v>
      </c>
      <c r="D15" t="s">
        <v>693</v>
      </c>
      <c r="E15" t="s">
        <v>2439</v>
      </c>
      <c r="F15">
        <v>2.7040000000000002</v>
      </c>
      <c r="G15" s="6">
        <v>9.7899999999999991</v>
      </c>
      <c r="H15" s="6">
        <f t="shared" si="5"/>
        <v>26.472159999999999</v>
      </c>
      <c r="I15" t="s">
        <v>14</v>
      </c>
    </row>
    <row r="16" spans="1:11">
      <c r="A16" t="s">
        <v>675</v>
      </c>
      <c r="B16" t="s">
        <v>2440</v>
      </c>
      <c r="C16" s="14" t="s">
        <v>2441</v>
      </c>
      <c r="D16" t="s">
        <v>2442</v>
      </c>
      <c r="E16" t="s">
        <v>2443</v>
      </c>
      <c r="F16">
        <v>1</v>
      </c>
      <c r="G16" s="6">
        <v>12.49</v>
      </c>
      <c r="H16" s="6">
        <f t="shared" ref="H16:H17" si="6">G16*F16</f>
        <v>12.49</v>
      </c>
      <c r="I16" t="s">
        <v>14</v>
      </c>
    </row>
    <row r="17" spans="1:9">
      <c r="A17" t="s">
        <v>675</v>
      </c>
      <c r="B17" t="s">
        <v>1726</v>
      </c>
      <c r="C17" s="14" t="s">
        <v>2444</v>
      </c>
      <c r="D17" t="s">
        <v>2445</v>
      </c>
      <c r="E17" t="s">
        <v>2446</v>
      </c>
      <c r="F17">
        <v>3.1819999999999999</v>
      </c>
      <c r="G17" s="6">
        <v>4.99</v>
      </c>
      <c r="H17" s="6">
        <f t="shared" si="6"/>
        <v>15.87818</v>
      </c>
      <c r="I17" t="s">
        <v>14</v>
      </c>
    </row>
    <row r="18" spans="1:9">
      <c r="A18" t="s">
        <v>675</v>
      </c>
      <c r="B18" t="s">
        <v>260</v>
      </c>
      <c r="C18" s="14" t="s">
        <v>2447</v>
      </c>
      <c r="D18" t="s">
        <v>693</v>
      </c>
      <c r="E18" t="s">
        <v>2448</v>
      </c>
      <c r="F18">
        <v>2.746</v>
      </c>
      <c r="G18" s="6">
        <v>7.59</v>
      </c>
      <c r="H18" s="6">
        <f>G18*F18-2.5</f>
        <v>18.342140000000001</v>
      </c>
      <c r="I18" t="s">
        <v>14</v>
      </c>
    </row>
    <row r="19" spans="1:9">
      <c r="A19" t="s">
        <v>675</v>
      </c>
      <c r="B19" t="s">
        <v>255</v>
      </c>
      <c r="C19" s="14" t="s">
        <v>2449</v>
      </c>
      <c r="D19" t="s">
        <v>693</v>
      </c>
      <c r="E19" t="s">
        <v>2450</v>
      </c>
      <c r="F19">
        <v>3.37</v>
      </c>
      <c r="G19" s="6">
        <v>5.99</v>
      </c>
      <c r="H19" s="6">
        <f t="shared" ref="H19:H20" si="7">G19*F19</f>
        <v>20.186300000000003</v>
      </c>
      <c r="I19" t="s">
        <v>14</v>
      </c>
    </row>
    <row r="20" spans="1:9">
      <c r="A20" t="s">
        <v>675</v>
      </c>
      <c r="B20" t="s">
        <v>258</v>
      </c>
      <c r="C20" s="14" t="s">
        <v>2451</v>
      </c>
      <c r="D20" t="s">
        <v>693</v>
      </c>
      <c r="E20" t="s">
        <v>2452</v>
      </c>
      <c r="F20">
        <v>2.246</v>
      </c>
      <c r="G20" s="6">
        <v>11.99</v>
      </c>
      <c r="H20" s="6">
        <f t="shared" si="7"/>
        <v>26.929539999999999</v>
      </c>
      <c r="I20" t="s">
        <v>14</v>
      </c>
    </row>
    <row r="21" spans="1:9">
      <c r="A21" t="s">
        <v>675</v>
      </c>
      <c r="B21" t="s">
        <v>2453</v>
      </c>
      <c r="C21" s="14" t="s">
        <v>2454</v>
      </c>
      <c r="D21" t="s">
        <v>12</v>
      </c>
      <c r="E21" t="s">
        <v>382</v>
      </c>
      <c r="F21">
        <v>1</v>
      </c>
      <c r="G21" s="6">
        <v>17.989999999999998</v>
      </c>
      <c r="H21" s="6">
        <f t="shared" ref="H21" si="8">G21*F21</f>
        <v>17.989999999999998</v>
      </c>
      <c r="I21" t="s">
        <v>14</v>
      </c>
    </row>
    <row r="22" spans="1:9">
      <c r="A22" t="s">
        <v>675</v>
      </c>
      <c r="B22" t="s">
        <v>23</v>
      </c>
      <c r="C22" s="11"/>
      <c r="D22" t="s">
        <v>12</v>
      </c>
      <c r="E22" t="s">
        <v>12</v>
      </c>
      <c r="F22" s="5">
        <v>0.05</v>
      </c>
      <c r="G22" s="6" t="s">
        <v>12</v>
      </c>
      <c r="H22" s="6">
        <v>16.29</v>
      </c>
      <c r="I22" t="s">
        <v>14</v>
      </c>
    </row>
    <row r="23" spans="1:9">
      <c r="A23" t="s">
        <v>675</v>
      </c>
      <c r="B23" t="s">
        <v>19</v>
      </c>
      <c r="C23" s="11"/>
      <c r="D23" t="s">
        <v>12</v>
      </c>
      <c r="E23" t="s">
        <v>12</v>
      </c>
      <c r="F23" s="5">
        <v>0.06</v>
      </c>
      <c r="G23" s="6" t="s">
        <v>12</v>
      </c>
      <c r="H23" s="6">
        <v>19.54</v>
      </c>
      <c r="I23" t="s">
        <v>14</v>
      </c>
    </row>
    <row r="24" spans="1:9">
      <c r="H24" s="10">
        <f>SUM(H5:H23)</f>
        <v>514.41557</v>
      </c>
      <c r="I24" s="28"/>
    </row>
    <row r="26" spans="1:9">
      <c r="A26" t="s">
        <v>1261</v>
      </c>
      <c r="B26" t="s">
        <v>1205</v>
      </c>
      <c r="C26" s="14">
        <v>15955</v>
      </c>
      <c r="D26" t="s">
        <v>12</v>
      </c>
      <c r="E26" t="s">
        <v>1263</v>
      </c>
      <c r="F26">
        <v>0.7</v>
      </c>
      <c r="G26" s="6">
        <v>2</v>
      </c>
      <c r="H26" s="6">
        <f>G26*F26</f>
        <v>1.4</v>
      </c>
      <c r="I26" t="s">
        <v>14</v>
      </c>
    </row>
    <row r="27" spans="1:9">
      <c r="H27" s="10">
        <f xml:space="preserve"> H26</f>
        <v>1.4</v>
      </c>
      <c r="I27" s="28"/>
    </row>
    <row r="29" spans="1:9">
      <c r="H29" s="7">
        <f xml:space="preserve"> H3 + H24</f>
        <v>572.64840300000003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J36"/>
  <sheetViews>
    <sheetView topLeftCell="B1" workbookViewId="0">
      <pane ySplit="1" topLeftCell="A28" activePane="bottomLeft" state="frozen"/>
      <selection pane="bottomLeft" activeCell="B28" sqref="B28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style="14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s="14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2455</v>
      </c>
      <c r="B2" t="s">
        <v>2456</v>
      </c>
      <c r="C2" s="14" t="s">
        <v>2457</v>
      </c>
      <c r="D2" t="s">
        <v>2455</v>
      </c>
      <c r="E2" s="14" t="s">
        <v>306</v>
      </c>
      <c r="F2">
        <v>1</v>
      </c>
      <c r="G2" s="6">
        <v>68.92</v>
      </c>
      <c r="H2" s="6">
        <f t="shared" ref="H2" si="0">G2*F2</f>
        <v>68.92</v>
      </c>
      <c r="I2" t="s">
        <v>14</v>
      </c>
    </row>
    <row r="3" spans="1:10">
      <c r="A3" t="s">
        <v>2455</v>
      </c>
      <c r="B3" t="s">
        <v>911</v>
      </c>
      <c r="C3" s="14" t="s">
        <v>2457</v>
      </c>
      <c r="D3" t="s">
        <v>2455</v>
      </c>
      <c r="E3" s="14" t="s">
        <v>12</v>
      </c>
      <c r="F3" s="5">
        <v>0.15</v>
      </c>
      <c r="G3" s="6">
        <f xml:space="preserve"> G2*F3</f>
        <v>10.337999999999999</v>
      </c>
      <c r="H3" s="6">
        <f xml:space="preserve"> G3</f>
        <v>10.337999999999999</v>
      </c>
      <c r="I3" t="s">
        <v>14</v>
      </c>
    </row>
    <row r="4" spans="1:10">
      <c r="A4" t="s">
        <v>2455</v>
      </c>
      <c r="B4" t="s">
        <v>23</v>
      </c>
      <c r="D4" t="s">
        <v>12</v>
      </c>
      <c r="E4" s="14" t="s">
        <v>12</v>
      </c>
      <c r="F4" s="5">
        <v>0.05</v>
      </c>
      <c r="G4" s="6" t="s">
        <v>12</v>
      </c>
      <c r="H4" s="6">
        <v>0</v>
      </c>
      <c r="I4" t="s">
        <v>14</v>
      </c>
    </row>
    <row r="5" spans="1:10">
      <c r="A5" t="s">
        <v>2455</v>
      </c>
      <c r="B5" t="s">
        <v>19</v>
      </c>
      <c r="D5" t="s">
        <v>12</v>
      </c>
      <c r="E5" s="14" t="s">
        <v>12</v>
      </c>
      <c r="F5" s="5">
        <v>0.06</v>
      </c>
      <c r="G5" s="6" t="s">
        <v>12</v>
      </c>
      <c r="H5" s="6">
        <v>0</v>
      </c>
      <c r="I5" t="s">
        <v>14</v>
      </c>
    </row>
    <row r="6" spans="1:10">
      <c r="H6" s="10">
        <f>SUM(H2:H5)</f>
        <v>79.257999999999996</v>
      </c>
      <c r="I6" s="28"/>
    </row>
    <row r="7" spans="1:10">
      <c r="H7" s="10"/>
      <c r="I7" s="28"/>
    </row>
    <row r="8" spans="1:10">
      <c r="A8" t="s">
        <v>24</v>
      </c>
      <c r="B8" t="s">
        <v>2458</v>
      </c>
      <c r="C8" s="14" t="s">
        <v>2459</v>
      </c>
      <c r="D8" t="s">
        <v>2460</v>
      </c>
      <c r="E8" s="14" t="s">
        <v>1734</v>
      </c>
      <c r="F8">
        <v>1</v>
      </c>
      <c r="G8" s="6">
        <v>3</v>
      </c>
      <c r="H8" s="6">
        <f t="shared" ref="H8" si="1">G8*F8</f>
        <v>3</v>
      </c>
      <c r="I8" t="s">
        <v>14</v>
      </c>
    </row>
    <row r="9" spans="1:10">
      <c r="A9" t="s">
        <v>24</v>
      </c>
      <c r="B9" t="s">
        <v>2461</v>
      </c>
      <c r="C9" s="14" t="s">
        <v>2462</v>
      </c>
      <c r="D9" t="s">
        <v>1357</v>
      </c>
      <c r="E9" s="14" t="s">
        <v>1713</v>
      </c>
      <c r="F9">
        <v>1</v>
      </c>
      <c r="G9" s="6">
        <v>3</v>
      </c>
      <c r="H9" s="6">
        <f t="shared" ref="H9" si="2">G9*F9</f>
        <v>3</v>
      </c>
      <c r="I9" t="s">
        <v>14</v>
      </c>
    </row>
    <row r="10" spans="1:10">
      <c r="A10" t="s">
        <v>24</v>
      </c>
      <c r="B10" t="s">
        <v>2463</v>
      </c>
      <c r="C10" s="14" t="s">
        <v>2464</v>
      </c>
      <c r="D10" t="s">
        <v>924</v>
      </c>
      <c r="E10" s="14" t="s">
        <v>2465</v>
      </c>
      <c r="F10">
        <v>1</v>
      </c>
      <c r="G10" s="6">
        <v>4</v>
      </c>
      <c r="H10" s="6">
        <f t="shared" ref="H10" si="3">G10*F10</f>
        <v>4</v>
      </c>
      <c r="I10" t="s">
        <v>14</v>
      </c>
    </row>
    <row r="11" spans="1:10">
      <c r="A11" t="s">
        <v>24</v>
      </c>
      <c r="B11" t="s">
        <v>2466</v>
      </c>
      <c r="C11" s="14" t="s">
        <v>2467</v>
      </c>
      <c r="D11" t="s">
        <v>924</v>
      </c>
      <c r="E11" s="14" t="s">
        <v>2465</v>
      </c>
      <c r="F11">
        <v>3</v>
      </c>
      <c r="G11" s="6">
        <v>4</v>
      </c>
      <c r="H11" s="6">
        <f t="shared" ref="H11:H12" si="4">G11*F11</f>
        <v>12</v>
      </c>
      <c r="I11" t="s">
        <v>14</v>
      </c>
    </row>
    <row r="12" spans="1:10">
      <c r="A12" t="s">
        <v>24</v>
      </c>
      <c r="B12" t="s">
        <v>2468</v>
      </c>
      <c r="C12" s="14" t="s">
        <v>2469</v>
      </c>
      <c r="D12" t="s">
        <v>924</v>
      </c>
      <c r="E12" s="14" t="s">
        <v>2465</v>
      </c>
      <c r="F12">
        <v>1</v>
      </c>
      <c r="G12" s="6">
        <v>4</v>
      </c>
      <c r="H12" s="6">
        <f t="shared" si="4"/>
        <v>4</v>
      </c>
      <c r="I12" t="s">
        <v>14</v>
      </c>
    </row>
    <row r="13" spans="1:10">
      <c r="A13" t="s">
        <v>24</v>
      </c>
      <c r="B13" t="s">
        <v>2470</v>
      </c>
      <c r="C13" s="14" t="s">
        <v>2471</v>
      </c>
      <c r="D13" t="s">
        <v>924</v>
      </c>
      <c r="E13" s="14" t="s">
        <v>2465</v>
      </c>
      <c r="F13">
        <v>2</v>
      </c>
      <c r="G13" s="6">
        <v>4</v>
      </c>
      <c r="H13" s="6">
        <f t="shared" ref="H13" si="5">G13*F13</f>
        <v>8</v>
      </c>
      <c r="I13" t="s">
        <v>14</v>
      </c>
    </row>
    <row r="14" spans="1:10">
      <c r="A14" t="s">
        <v>24</v>
      </c>
      <c r="B14" t="s">
        <v>2472</v>
      </c>
      <c r="C14" s="14" t="s">
        <v>2473</v>
      </c>
      <c r="D14" t="s">
        <v>924</v>
      </c>
      <c r="E14" s="14" t="s">
        <v>2474</v>
      </c>
      <c r="F14">
        <v>1</v>
      </c>
      <c r="G14" s="6">
        <v>4</v>
      </c>
      <c r="H14" s="6">
        <f t="shared" ref="H14:H16" si="6">G14*F14</f>
        <v>4</v>
      </c>
      <c r="I14" t="s">
        <v>14</v>
      </c>
    </row>
    <row r="15" spans="1:10">
      <c r="A15" t="s">
        <v>24</v>
      </c>
      <c r="B15" t="s">
        <v>2475</v>
      </c>
      <c r="C15" s="14" t="s">
        <v>2476</v>
      </c>
      <c r="D15" t="s">
        <v>924</v>
      </c>
      <c r="E15" s="14" t="s">
        <v>2465</v>
      </c>
      <c r="F15">
        <v>1</v>
      </c>
      <c r="G15" s="6">
        <v>4</v>
      </c>
      <c r="H15" s="6">
        <f t="shared" si="6"/>
        <v>4</v>
      </c>
      <c r="I15" t="s">
        <v>14</v>
      </c>
    </row>
    <row r="16" spans="1:10">
      <c r="A16" t="s">
        <v>24</v>
      </c>
      <c r="B16" t="s">
        <v>2477</v>
      </c>
      <c r="C16" s="14" t="s">
        <v>2478</v>
      </c>
      <c r="D16" t="s">
        <v>924</v>
      </c>
      <c r="E16" s="14" t="s">
        <v>2465</v>
      </c>
      <c r="F16">
        <v>1</v>
      </c>
      <c r="G16" s="6">
        <v>4</v>
      </c>
      <c r="H16" s="6">
        <f t="shared" si="6"/>
        <v>4</v>
      </c>
      <c r="I16" t="s">
        <v>14</v>
      </c>
    </row>
    <row r="17" spans="1:9">
      <c r="A17" t="s">
        <v>24</v>
      </c>
      <c r="B17" t="s">
        <v>2479</v>
      </c>
      <c r="C17" s="14" t="s">
        <v>2480</v>
      </c>
      <c r="D17" t="s">
        <v>924</v>
      </c>
      <c r="E17" s="14" t="s">
        <v>2465</v>
      </c>
      <c r="F17">
        <v>1</v>
      </c>
      <c r="G17" s="6">
        <v>4</v>
      </c>
      <c r="H17" s="6">
        <f t="shared" ref="H17" si="7">G17*F17</f>
        <v>4</v>
      </c>
      <c r="I17" t="s">
        <v>14</v>
      </c>
    </row>
    <row r="18" spans="1:9">
      <c r="A18" t="s">
        <v>24</v>
      </c>
      <c r="B18" t="s">
        <v>2481</v>
      </c>
      <c r="C18" s="14" t="s">
        <v>2482</v>
      </c>
      <c r="D18" t="s">
        <v>924</v>
      </c>
      <c r="E18" s="14" t="s">
        <v>2465</v>
      </c>
      <c r="F18">
        <v>1</v>
      </c>
      <c r="G18" s="6">
        <v>4</v>
      </c>
      <c r="H18" s="6">
        <f t="shared" ref="H18" si="8">G18*F18</f>
        <v>4</v>
      </c>
      <c r="I18" t="s">
        <v>14</v>
      </c>
    </row>
    <row r="19" spans="1:9">
      <c r="A19" t="s">
        <v>24</v>
      </c>
      <c r="B19" t="s">
        <v>2483</v>
      </c>
      <c r="C19" s="14" t="s">
        <v>2484</v>
      </c>
      <c r="D19" t="s">
        <v>924</v>
      </c>
      <c r="E19" s="14" t="s">
        <v>2465</v>
      </c>
      <c r="F19">
        <v>1</v>
      </c>
      <c r="G19" s="6">
        <v>4</v>
      </c>
      <c r="H19" s="6">
        <f t="shared" ref="H19" si="9">G19*F19</f>
        <v>4</v>
      </c>
      <c r="I19" t="s">
        <v>14</v>
      </c>
    </row>
    <row r="20" spans="1:9">
      <c r="A20" t="s">
        <v>24</v>
      </c>
      <c r="B20" t="s">
        <v>2485</v>
      </c>
      <c r="C20" s="14" t="s">
        <v>2486</v>
      </c>
      <c r="D20" t="s">
        <v>924</v>
      </c>
      <c r="E20" s="14" t="s">
        <v>2465</v>
      </c>
      <c r="F20">
        <v>1</v>
      </c>
      <c r="G20" s="6">
        <v>4</v>
      </c>
      <c r="H20" s="6">
        <f t="shared" ref="H20" si="10">G20*F20</f>
        <v>4</v>
      </c>
      <c r="I20" t="s">
        <v>14</v>
      </c>
    </row>
    <row r="21" spans="1:9">
      <c r="A21" t="s">
        <v>24</v>
      </c>
      <c r="B21" t="s">
        <v>2487</v>
      </c>
      <c r="C21" s="14" t="s">
        <v>2488</v>
      </c>
      <c r="D21" t="s">
        <v>924</v>
      </c>
      <c r="E21" s="14" t="s">
        <v>2465</v>
      </c>
      <c r="F21">
        <v>1</v>
      </c>
      <c r="G21" s="6">
        <v>4</v>
      </c>
      <c r="H21" s="6">
        <f t="shared" ref="H21" si="11">G21*F21</f>
        <v>4</v>
      </c>
      <c r="I21" t="s">
        <v>14</v>
      </c>
    </row>
    <row r="22" spans="1:9">
      <c r="A22" t="s">
        <v>24</v>
      </c>
      <c r="B22" t="s">
        <v>2489</v>
      </c>
      <c r="C22" s="14" t="s">
        <v>2490</v>
      </c>
      <c r="D22" t="s">
        <v>924</v>
      </c>
      <c r="E22" s="14" t="s">
        <v>2465</v>
      </c>
      <c r="F22">
        <v>1</v>
      </c>
      <c r="G22" s="6">
        <v>4</v>
      </c>
      <c r="H22" s="6">
        <f t="shared" ref="H22" si="12">G22*F22</f>
        <v>4</v>
      </c>
      <c r="I22" t="s">
        <v>14</v>
      </c>
    </row>
    <row r="23" spans="1:9">
      <c r="A23" t="s">
        <v>24</v>
      </c>
      <c r="B23" t="s">
        <v>2491</v>
      </c>
      <c r="C23" s="14" t="s">
        <v>2492</v>
      </c>
      <c r="D23" t="s">
        <v>924</v>
      </c>
      <c r="E23" s="14" t="s">
        <v>1713</v>
      </c>
      <c r="F23">
        <v>1</v>
      </c>
      <c r="G23" s="6">
        <v>5</v>
      </c>
      <c r="H23" s="6">
        <f t="shared" ref="H23" si="13">G23*F23</f>
        <v>5</v>
      </c>
      <c r="I23" t="s">
        <v>14</v>
      </c>
    </row>
    <row r="24" spans="1:9">
      <c r="A24" t="s">
        <v>24</v>
      </c>
      <c r="B24" t="s">
        <v>2493</v>
      </c>
      <c r="C24" s="14" t="s">
        <v>2494</v>
      </c>
      <c r="D24" t="s">
        <v>924</v>
      </c>
      <c r="E24" s="14" t="s">
        <v>1713</v>
      </c>
      <c r="F24">
        <v>1</v>
      </c>
      <c r="G24" s="6">
        <v>7</v>
      </c>
      <c r="H24" s="6">
        <f t="shared" ref="H24" si="14">G24*F24</f>
        <v>7</v>
      </c>
      <c r="I24" t="s">
        <v>14</v>
      </c>
    </row>
    <row r="25" spans="1:9">
      <c r="A25" t="s">
        <v>24</v>
      </c>
      <c r="B25" t="s">
        <v>2495</v>
      </c>
      <c r="C25" s="14" t="s">
        <v>2496</v>
      </c>
      <c r="D25" t="s">
        <v>924</v>
      </c>
      <c r="E25" s="14">
        <v>10</v>
      </c>
      <c r="F25">
        <v>1</v>
      </c>
      <c r="G25" s="6">
        <v>11.97</v>
      </c>
      <c r="H25" s="6">
        <f t="shared" ref="H25:H26" si="15">G25*F25</f>
        <v>11.97</v>
      </c>
      <c r="I25" t="s">
        <v>14</v>
      </c>
    </row>
    <row r="26" spans="1:9">
      <c r="A26" t="s">
        <v>24</v>
      </c>
      <c r="B26" t="s">
        <v>2497</v>
      </c>
      <c r="C26" s="14" t="s">
        <v>2498</v>
      </c>
      <c r="D26" t="s">
        <v>926</v>
      </c>
      <c r="E26" s="14" t="s">
        <v>2465</v>
      </c>
      <c r="F26">
        <v>1</v>
      </c>
      <c r="G26" s="6">
        <v>9.9700000000000006</v>
      </c>
      <c r="H26" s="6">
        <f t="shared" si="15"/>
        <v>9.9700000000000006</v>
      </c>
      <c r="I26" t="s">
        <v>14</v>
      </c>
    </row>
    <row r="27" spans="1:9">
      <c r="A27" t="s">
        <v>24</v>
      </c>
      <c r="B27" t="s">
        <v>2499</v>
      </c>
      <c r="C27" s="14" t="s">
        <v>2500</v>
      </c>
      <c r="D27" t="s">
        <v>924</v>
      </c>
      <c r="E27" s="14" t="s">
        <v>1880</v>
      </c>
      <c r="F27">
        <v>1</v>
      </c>
      <c r="G27" s="6">
        <v>15.97</v>
      </c>
      <c r="H27" s="6">
        <f t="shared" ref="H27" si="16">G27*F27</f>
        <v>15.97</v>
      </c>
      <c r="I27" t="s">
        <v>14</v>
      </c>
    </row>
    <row r="28" spans="1:9">
      <c r="A28" t="s">
        <v>24</v>
      </c>
      <c r="B28" t="s">
        <v>2501</v>
      </c>
      <c r="C28" s="14" t="s">
        <v>2502</v>
      </c>
      <c r="D28" t="s">
        <v>2503</v>
      </c>
      <c r="E28" s="14" t="s">
        <v>1734</v>
      </c>
      <c r="F28">
        <v>1</v>
      </c>
      <c r="G28" s="6">
        <v>2.97</v>
      </c>
      <c r="H28" s="6">
        <f t="shared" ref="H28" si="17">G28*F28</f>
        <v>2.97</v>
      </c>
      <c r="I28" t="s">
        <v>14</v>
      </c>
    </row>
    <row r="29" spans="1:9">
      <c r="A29" t="s">
        <v>24</v>
      </c>
      <c r="B29" t="s">
        <v>2504</v>
      </c>
      <c r="C29" s="14" t="s">
        <v>2505</v>
      </c>
      <c r="D29" t="s">
        <v>924</v>
      </c>
      <c r="E29" s="14" t="s">
        <v>2506</v>
      </c>
      <c r="F29">
        <v>1</v>
      </c>
      <c r="G29" s="6">
        <v>7</v>
      </c>
      <c r="H29" s="6">
        <f>G29*F29</f>
        <v>7</v>
      </c>
      <c r="I29" t="s">
        <v>14</v>
      </c>
    </row>
    <row r="30" spans="1:9">
      <c r="A30" t="s">
        <v>24</v>
      </c>
      <c r="B30" t="s">
        <v>2507</v>
      </c>
      <c r="C30" s="14" t="s">
        <v>2508</v>
      </c>
      <c r="D30" t="s">
        <v>2509</v>
      </c>
      <c r="E30" s="14" t="s">
        <v>747</v>
      </c>
      <c r="F30">
        <v>1</v>
      </c>
      <c r="G30" s="6">
        <v>11.93</v>
      </c>
      <c r="H30" s="6">
        <f t="shared" ref="H30" si="18">G30*F30</f>
        <v>11.93</v>
      </c>
      <c r="I30" t="s">
        <v>14</v>
      </c>
    </row>
    <row r="31" spans="1:9">
      <c r="A31" t="s">
        <v>24</v>
      </c>
      <c r="B31" t="s">
        <v>197</v>
      </c>
      <c r="D31" t="s">
        <v>24</v>
      </c>
      <c r="E31" s="14" t="s">
        <v>12</v>
      </c>
      <c r="F31">
        <v>2</v>
      </c>
      <c r="G31" s="6">
        <v>0.05</v>
      </c>
      <c r="H31" s="6">
        <f>G31*F31</f>
        <v>0.1</v>
      </c>
      <c r="I31" t="s">
        <v>14</v>
      </c>
    </row>
    <row r="32" spans="1:9">
      <c r="A32" t="s">
        <v>24</v>
      </c>
      <c r="B32" t="s">
        <v>23</v>
      </c>
      <c r="D32" t="s">
        <v>12</v>
      </c>
      <c r="E32" s="14" t="s">
        <v>12</v>
      </c>
      <c r="F32" s="5">
        <v>0.05</v>
      </c>
      <c r="G32" s="6" t="s">
        <v>12</v>
      </c>
      <c r="H32" s="6">
        <v>7.1</v>
      </c>
      <c r="I32" t="s">
        <v>14</v>
      </c>
    </row>
    <row r="33" spans="1:9">
      <c r="A33" t="s">
        <v>24</v>
      </c>
      <c r="B33" t="s">
        <v>19</v>
      </c>
      <c r="D33" t="s">
        <v>12</v>
      </c>
      <c r="E33" s="14" t="s">
        <v>12</v>
      </c>
      <c r="F33" s="5">
        <v>0.06</v>
      </c>
      <c r="G33" s="6" t="s">
        <v>12</v>
      </c>
      <c r="H33" s="6">
        <v>8.51</v>
      </c>
      <c r="I33" t="s">
        <v>14</v>
      </c>
    </row>
    <row r="34" spans="1:9">
      <c r="H34" s="10">
        <f>SUM(H8:H33)</f>
        <v>157.51999999999998</v>
      </c>
      <c r="I34" s="28"/>
    </row>
    <row r="35" spans="1:9">
      <c r="H35" s="10"/>
      <c r="I35" s="28"/>
    </row>
    <row r="36" spans="1:9">
      <c r="H36" s="7">
        <f xml:space="preserve"> H34 + H6</f>
        <v>236.77799999999996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10"/>
  <sheetViews>
    <sheetView workbookViewId="0">
      <pane ySplit="1" topLeftCell="A2" activePane="bottomLeft" state="frozen"/>
      <selection pane="bottomLeft" activeCell="A5" sqref="A5:XFD8"/>
    </sheetView>
  </sheetViews>
  <sheetFormatPr defaultRowHeight="15"/>
  <cols>
    <col min="1" max="1" width="14.7109375" bestFit="1" customWidth="1"/>
    <col min="2" max="2" width="32.140625" bestFit="1" customWidth="1"/>
    <col min="3" max="3" width="13.140625" bestFit="1" customWidth="1"/>
    <col min="4" max="4" width="16" bestFit="1" customWidth="1"/>
    <col min="5" max="5" width="11.7109375" bestFit="1" customWidth="1"/>
    <col min="6" max="6" width="6" bestFit="1" customWidth="1"/>
    <col min="7" max="7" width="6.7109375" style="6" bestFit="1" customWidth="1"/>
    <col min="8" max="8" width="7.570312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2510</v>
      </c>
      <c r="B2" t="s">
        <v>2511</v>
      </c>
      <c r="C2" s="14" t="s">
        <v>2512</v>
      </c>
      <c r="D2" t="s">
        <v>2510</v>
      </c>
      <c r="E2" t="s">
        <v>12</v>
      </c>
      <c r="F2">
        <v>1</v>
      </c>
      <c r="G2" s="6">
        <v>5</v>
      </c>
      <c r="H2" s="6">
        <f>G2*F2</f>
        <v>5</v>
      </c>
      <c r="I2" t="s">
        <v>14</v>
      </c>
    </row>
    <row r="3" spans="1:10">
      <c r="H3" s="10">
        <f>SUM(H2:H2)</f>
        <v>5</v>
      </c>
      <c r="I3" s="28"/>
    </row>
    <row r="5" spans="1:10">
      <c r="A5" t="s">
        <v>1553</v>
      </c>
      <c r="B5" t="s">
        <v>2513</v>
      </c>
      <c r="C5" s="14" t="s">
        <v>2514</v>
      </c>
      <c r="D5" t="s">
        <v>990</v>
      </c>
      <c r="E5" t="s">
        <v>2340</v>
      </c>
      <c r="F5">
        <v>1</v>
      </c>
      <c r="G5" s="6">
        <v>2.4700000000000002</v>
      </c>
      <c r="H5" s="6">
        <v>2.4500000000000002</v>
      </c>
      <c r="I5" t="s">
        <v>14</v>
      </c>
    </row>
    <row r="6" spans="1:10">
      <c r="A6" t="s">
        <v>1553</v>
      </c>
      <c r="B6" t="s">
        <v>23</v>
      </c>
      <c r="C6" s="11"/>
      <c r="D6" t="s">
        <v>12</v>
      </c>
      <c r="E6" t="s">
        <v>12</v>
      </c>
      <c r="F6" s="5">
        <v>0.05</v>
      </c>
      <c r="G6" s="6" t="s">
        <v>12</v>
      </c>
      <c r="H6" s="6">
        <v>0</v>
      </c>
      <c r="I6" t="s">
        <v>14</v>
      </c>
    </row>
    <row r="7" spans="1:10">
      <c r="A7" t="s">
        <v>1553</v>
      </c>
      <c r="B7" t="s">
        <v>19</v>
      </c>
      <c r="C7" s="11"/>
      <c r="D7" t="s">
        <v>12</v>
      </c>
      <c r="E7" t="s">
        <v>12</v>
      </c>
      <c r="F7" s="5">
        <v>0.06</v>
      </c>
      <c r="G7" s="6" t="s">
        <v>12</v>
      </c>
      <c r="H7" s="6">
        <v>0</v>
      </c>
      <c r="I7" t="s">
        <v>14</v>
      </c>
    </row>
    <row r="8" spans="1:10">
      <c r="H8" s="10">
        <f>SUM(H5:H7)</f>
        <v>2.4500000000000002</v>
      </c>
      <c r="I8" s="28"/>
    </row>
    <row r="10" spans="1:10">
      <c r="H10" s="7">
        <f xml:space="preserve"> H3 + H8</f>
        <v>7.45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31"/>
  <sheetViews>
    <sheetView topLeftCell="B1" workbookViewId="0">
      <pane ySplit="1" topLeftCell="A4" activePane="bottomLeft" state="frozen"/>
      <selection pane="bottomLeft" activeCell="C23" sqref="C23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1059</v>
      </c>
      <c r="C2" s="14" t="s">
        <v>2515</v>
      </c>
      <c r="D2" t="s">
        <v>1638</v>
      </c>
      <c r="E2" t="s">
        <v>605</v>
      </c>
      <c r="F2">
        <v>1</v>
      </c>
      <c r="G2" s="6">
        <v>7.97</v>
      </c>
      <c r="H2" s="6">
        <f t="shared" ref="H2:H19" si="0">G2*F2</f>
        <v>7.97</v>
      </c>
      <c r="I2" t="s">
        <v>14</v>
      </c>
    </row>
    <row r="3" spans="1:10">
      <c r="A3" t="s">
        <v>24</v>
      </c>
      <c r="B3" t="s">
        <v>481</v>
      </c>
      <c r="C3" s="14" t="s">
        <v>1636</v>
      </c>
      <c r="D3" t="s">
        <v>128</v>
      </c>
      <c r="E3" t="s">
        <v>287</v>
      </c>
      <c r="F3">
        <v>3</v>
      </c>
      <c r="G3" s="6">
        <v>1.47</v>
      </c>
      <c r="H3" s="6">
        <f t="shared" si="0"/>
        <v>4.41</v>
      </c>
      <c r="I3" t="s">
        <v>14</v>
      </c>
    </row>
    <row r="4" spans="1:10">
      <c r="A4" t="s">
        <v>24</v>
      </c>
      <c r="B4" t="s">
        <v>601</v>
      </c>
      <c r="C4" s="14" t="s">
        <v>2516</v>
      </c>
      <c r="D4" t="s">
        <v>602</v>
      </c>
      <c r="E4" t="s">
        <v>384</v>
      </c>
      <c r="F4">
        <v>1</v>
      </c>
      <c r="G4" s="6">
        <v>7.37</v>
      </c>
      <c r="H4" s="6">
        <f t="shared" si="0"/>
        <v>7.37</v>
      </c>
      <c r="I4" t="s">
        <v>14</v>
      </c>
    </row>
    <row r="5" spans="1:10">
      <c r="A5" t="s">
        <v>24</v>
      </c>
      <c r="B5" t="s">
        <v>1419</v>
      </c>
      <c r="C5" s="14" t="s">
        <v>1469</v>
      </c>
      <c r="D5" t="s">
        <v>128</v>
      </c>
      <c r="E5" t="s">
        <v>1420</v>
      </c>
      <c r="F5">
        <v>1</v>
      </c>
      <c r="G5" s="6">
        <v>1</v>
      </c>
      <c r="H5" s="6">
        <f t="shared" si="0"/>
        <v>1</v>
      </c>
      <c r="I5" t="s">
        <v>14</v>
      </c>
    </row>
    <row r="6" spans="1:10">
      <c r="A6" t="s">
        <v>24</v>
      </c>
      <c r="B6" t="s">
        <v>2517</v>
      </c>
      <c r="C6" s="14" t="s">
        <v>2518</v>
      </c>
      <c r="D6" t="s">
        <v>1320</v>
      </c>
      <c r="E6" t="s">
        <v>323</v>
      </c>
      <c r="F6">
        <v>1</v>
      </c>
      <c r="G6" s="6">
        <v>3.26</v>
      </c>
      <c r="H6" s="6">
        <f t="shared" si="0"/>
        <v>3.26</v>
      </c>
      <c r="I6" t="s">
        <v>14</v>
      </c>
    </row>
    <row r="7" spans="1:10">
      <c r="A7" t="s">
        <v>24</v>
      </c>
      <c r="B7" t="s">
        <v>496</v>
      </c>
      <c r="C7" s="14" t="s">
        <v>1635</v>
      </c>
      <c r="D7" t="s">
        <v>128</v>
      </c>
      <c r="E7" t="s">
        <v>452</v>
      </c>
      <c r="F7">
        <v>3</v>
      </c>
      <c r="G7" s="6">
        <v>2.68</v>
      </c>
      <c r="H7" s="6">
        <f>G7*F7</f>
        <v>8.0400000000000009</v>
      </c>
      <c r="I7" t="s">
        <v>14</v>
      </c>
    </row>
    <row r="8" spans="1:10">
      <c r="A8" t="s">
        <v>24</v>
      </c>
      <c r="B8" t="s">
        <v>2383</v>
      </c>
      <c r="C8" s="14" t="s">
        <v>2519</v>
      </c>
      <c r="D8" t="s">
        <v>295</v>
      </c>
      <c r="E8" t="s">
        <v>2384</v>
      </c>
      <c r="F8">
        <v>1</v>
      </c>
      <c r="G8" s="6">
        <v>10</v>
      </c>
      <c r="H8" s="6">
        <f>G8*F8</f>
        <v>10</v>
      </c>
      <c r="I8" t="s">
        <v>14</v>
      </c>
    </row>
    <row r="9" spans="1:10">
      <c r="A9" t="s">
        <v>24</v>
      </c>
      <c r="B9" t="s">
        <v>1056</v>
      </c>
      <c r="C9" s="14" t="s">
        <v>2333</v>
      </c>
      <c r="D9" t="s">
        <v>1621</v>
      </c>
      <c r="E9" t="s">
        <v>306</v>
      </c>
      <c r="F9">
        <v>1</v>
      </c>
      <c r="G9" s="6">
        <v>3.97</v>
      </c>
      <c r="H9" s="6">
        <f>G9*F9</f>
        <v>3.97</v>
      </c>
      <c r="I9" t="s">
        <v>14</v>
      </c>
    </row>
    <row r="10" spans="1:10">
      <c r="A10" t="s">
        <v>24</v>
      </c>
      <c r="B10" t="s">
        <v>268</v>
      </c>
      <c r="C10" s="14" t="s">
        <v>2520</v>
      </c>
      <c r="D10" t="s">
        <v>269</v>
      </c>
      <c r="E10" t="s">
        <v>2521</v>
      </c>
      <c r="F10">
        <v>1.2649999999999999</v>
      </c>
      <c r="G10" s="6">
        <v>1.7</v>
      </c>
      <c r="H10" s="6">
        <f>G10*F10</f>
        <v>2.1504999999999996</v>
      </c>
      <c r="I10" t="s">
        <v>14</v>
      </c>
    </row>
    <row r="11" spans="1:10">
      <c r="A11" t="s">
        <v>24</v>
      </c>
      <c r="B11" t="s">
        <v>2367</v>
      </c>
      <c r="C11" s="14">
        <v>4087</v>
      </c>
      <c r="D11" t="s">
        <v>12</v>
      </c>
      <c r="E11" t="s">
        <v>2522</v>
      </c>
      <c r="F11">
        <v>1.22</v>
      </c>
      <c r="G11" s="6">
        <v>4.34</v>
      </c>
      <c r="H11" s="6">
        <f>G11*F11</f>
        <v>5.2947999999999995</v>
      </c>
      <c r="I11" t="s">
        <v>14</v>
      </c>
    </row>
    <row r="12" spans="1:10">
      <c r="A12" t="s">
        <v>24</v>
      </c>
      <c r="B12" t="s">
        <v>2523</v>
      </c>
      <c r="C12" s="14" t="s">
        <v>2524</v>
      </c>
      <c r="D12" t="s">
        <v>128</v>
      </c>
      <c r="E12" t="s">
        <v>2525</v>
      </c>
      <c r="F12">
        <v>1</v>
      </c>
      <c r="G12" s="6">
        <v>1.97</v>
      </c>
      <c r="H12" s="6">
        <f t="shared" ref="H12:H14" si="1">G12*F12</f>
        <v>1.97</v>
      </c>
      <c r="I12" t="s">
        <v>14</v>
      </c>
    </row>
    <row r="13" spans="1:10">
      <c r="A13" t="s">
        <v>24</v>
      </c>
      <c r="B13" t="s">
        <v>621</v>
      </c>
      <c r="C13" s="14" t="s">
        <v>2526</v>
      </c>
      <c r="D13" t="s">
        <v>128</v>
      </c>
      <c r="E13" t="s">
        <v>2527</v>
      </c>
      <c r="F13">
        <v>1</v>
      </c>
      <c r="G13" s="6">
        <v>8.9700000000000006</v>
      </c>
      <c r="H13" s="6">
        <f t="shared" si="1"/>
        <v>8.9700000000000006</v>
      </c>
      <c r="I13" t="s">
        <v>14</v>
      </c>
    </row>
    <row r="14" spans="1:10">
      <c r="A14" t="s">
        <v>24</v>
      </c>
      <c r="B14" t="s">
        <v>1515</v>
      </c>
      <c r="C14" s="14" t="s">
        <v>799</v>
      </c>
      <c r="D14" t="s">
        <v>128</v>
      </c>
      <c r="E14" t="s">
        <v>328</v>
      </c>
      <c r="F14">
        <v>1</v>
      </c>
      <c r="G14" s="6">
        <v>4.6399999999999997</v>
      </c>
      <c r="H14" s="6">
        <f t="shared" si="1"/>
        <v>4.6399999999999997</v>
      </c>
      <c r="I14" t="s">
        <v>14</v>
      </c>
    </row>
    <row r="15" spans="1:10">
      <c r="A15" t="s">
        <v>24</v>
      </c>
      <c r="B15" t="s">
        <v>2379</v>
      </c>
      <c r="C15" s="14" t="s">
        <v>2380</v>
      </c>
      <c r="D15" t="s">
        <v>2381</v>
      </c>
      <c r="E15" t="s">
        <v>2528</v>
      </c>
      <c r="F15">
        <v>2</v>
      </c>
      <c r="G15" s="6">
        <v>3.97</v>
      </c>
      <c r="H15" s="6">
        <f>G15*F15</f>
        <v>7.94</v>
      </c>
      <c r="I15" t="s">
        <v>14</v>
      </c>
    </row>
    <row r="16" spans="1:10">
      <c r="A16" t="s">
        <v>24</v>
      </c>
      <c r="B16" t="s">
        <v>801</v>
      </c>
      <c r="C16" s="14" t="s">
        <v>2529</v>
      </c>
      <c r="D16" t="s">
        <v>802</v>
      </c>
      <c r="E16" t="s">
        <v>384</v>
      </c>
      <c r="F16">
        <v>1</v>
      </c>
      <c r="G16" s="6">
        <f xml:space="preserve"> 5.17 + 0.05 + 0.25</f>
        <v>5.47</v>
      </c>
      <c r="H16" s="6">
        <f t="shared" ref="H16:H17" si="2">G16*F16</f>
        <v>5.47</v>
      </c>
      <c r="I16" t="s">
        <v>14</v>
      </c>
    </row>
    <row r="17" spans="1:9">
      <c r="A17" t="s">
        <v>24</v>
      </c>
      <c r="B17" t="s">
        <v>821</v>
      </c>
      <c r="C17" s="14" t="s">
        <v>2303</v>
      </c>
      <c r="D17" t="s">
        <v>802</v>
      </c>
      <c r="E17" t="s">
        <v>384</v>
      </c>
      <c r="F17">
        <v>2</v>
      </c>
      <c r="G17" s="6">
        <f xml:space="preserve"> 4.97 + 0.05 + 0.25</f>
        <v>5.27</v>
      </c>
      <c r="H17" s="6">
        <f t="shared" si="2"/>
        <v>10.54</v>
      </c>
      <c r="I17" t="s">
        <v>14</v>
      </c>
    </row>
    <row r="18" spans="1:9">
      <c r="A18" t="s">
        <v>24</v>
      </c>
      <c r="B18" t="s">
        <v>800</v>
      </c>
      <c r="C18" s="14" t="s">
        <v>2337</v>
      </c>
      <c r="D18" t="s">
        <v>442</v>
      </c>
      <c r="E18" t="s">
        <v>286</v>
      </c>
      <c r="F18">
        <v>2</v>
      </c>
      <c r="G18" s="6">
        <f xml:space="preserve"> 1.47 + 0.05 + 0.1</f>
        <v>1.62</v>
      </c>
      <c r="H18" s="6">
        <f>G18*F18</f>
        <v>3.24</v>
      </c>
      <c r="I18" t="s">
        <v>14</v>
      </c>
    </row>
    <row r="19" spans="1:9">
      <c r="A19" t="s">
        <v>24</v>
      </c>
      <c r="B19" t="s">
        <v>2530</v>
      </c>
      <c r="C19" s="14" t="s">
        <v>2531</v>
      </c>
      <c r="D19" t="s">
        <v>787</v>
      </c>
      <c r="E19" t="s">
        <v>661</v>
      </c>
      <c r="F19">
        <v>1</v>
      </c>
      <c r="G19" s="6">
        <v>9.9700000000000006</v>
      </c>
      <c r="H19" s="6">
        <f t="shared" si="0"/>
        <v>9.9700000000000006</v>
      </c>
      <c r="I19" t="s">
        <v>14</v>
      </c>
    </row>
    <row r="20" spans="1:9">
      <c r="A20" t="s">
        <v>24</v>
      </c>
      <c r="B20" t="s">
        <v>1617</v>
      </c>
      <c r="C20" s="14" t="s">
        <v>2532</v>
      </c>
      <c r="D20" t="s">
        <v>870</v>
      </c>
      <c r="E20" t="s">
        <v>1618</v>
      </c>
      <c r="F20">
        <v>2</v>
      </c>
      <c r="G20" s="6">
        <v>3.47</v>
      </c>
      <c r="H20" s="6">
        <f>G20*F20</f>
        <v>6.94</v>
      </c>
      <c r="I20" t="s">
        <v>14</v>
      </c>
    </row>
    <row r="21" spans="1:9">
      <c r="A21" t="s">
        <v>24</v>
      </c>
      <c r="B21" t="s">
        <v>1506</v>
      </c>
      <c r="C21" s="14" t="s">
        <v>2533</v>
      </c>
      <c r="D21" t="s">
        <v>1242</v>
      </c>
      <c r="E21" t="s">
        <v>623</v>
      </c>
      <c r="F21">
        <v>1</v>
      </c>
      <c r="G21" s="6">
        <f xml:space="preserve"> 3.38 + 0.05 + 0.1</f>
        <v>3.53</v>
      </c>
      <c r="H21" s="6">
        <f t="shared" ref="H21" si="3">G21*F21</f>
        <v>3.53</v>
      </c>
      <c r="I21" t="s">
        <v>14</v>
      </c>
    </row>
    <row r="22" spans="1:9">
      <c r="A22" t="s">
        <v>24</v>
      </c>
      <c r="B22" t="s">
        <v>291</v>
      </c>
      <c r="C22" s="14" t="s">
        <v>2534</v>
      </c>
      <c r="D22" t="s">
        <v>128</v>
      </c>
      <c r="E22" t="s">
        <v>292</v>
      </c>
      <c r="F22">
        <v>1</v>
      </c>
      <c r="G22" s="6">
        <v>4.97</v>
      </c>
      <c r="H22" s="6">
        <f>G22*F22</f>
        <v>4.97</v>
      </c>
      <c r="I22" t="s">
        <v>14</v>
      </c>
    </row>
    <row r="23" spans="1:9">
      <c r="A23" t="s">
        <v>24</v>
      </c>
      <c r="B23" t="s">
        <v>2535</v>
      </c>
      <c r="C23" s="14" t="s">
        <v>2536</v>
      </c>
      <c r="D23" t="s">
        <v>2537</v>
      </c>
      <c r="E23" t="s">
        <v>2538</v>
      </c>
      <c r="F23">
        <v>1</v>
      </c>
      <c r="G23" s="6">
        <v>2.4700000000000002</v>
      </c>
      <c r="H23" s="6">
        <f>G23*F23</f>
        <v>2.4700000000000002</v>
      </c>
      <c r="I23" t="s">
        <v>14</v>
      </c>
    </row>
    <row r="24" spans="1:9">
      <c r="A24" t="s">
        <v>24</v>
      </c>
      <c r="B24" t="s">
        <v>2539</v>
      </c>
      <c r="C24" s="14" t="s">
        <v>2540</v>
      </c>
      <c r="D24" t="s">
        <v>2541</v>
      </c>
      <c r="E24" t="s">
        <v>2542</v>
      </c>
      <c r="F24">
        <v>1</v>
      </c>
      <c r="G24" s="6">
        <v>2.97</v>
      </c>
      <c r="H24" s="6">
        <f>G24*F24</f>
        <v>2.97</v>
      </c>
      <c r="I24" t="s">
        <v>14</v>
      </c>
    </row>
    <row r="25" spans="1:9">
      <c r="A25" t="s">
        <v>24</v>
      </c>
      <c r="B25" t="s">
        <v>1603</v>
      </c>
      <c r="C25" s="14" t="s">
        <v>1640</v>
      </c>
      <c r="D25" t="s">
        <v>128</v>
      </c>
      <c r="E25" t="s">
        <v>1375</v>
      </c>
      <c r="F25">
        <v>1</v>
      </c>
      <c r="G25" s="6">
        <v>4.2699999999999996</v>
      </c>
      <c r="H25" s="6">
        <f>G25*F25</f>
        <v>4.2699999999999996</v>
      </c>
      <c r="I25" t="s">
        <v>14</v>
      </c>
    </row>
    <row r="26" spans="1:9">
      <c r="A26" t="s">
        <v>24</v>
      </c>
      <c r="B26" t="s">
        <v>271</v>
      </c>
      <c r="C26" s="14">
        <v>4023</v>
      </c>
      <c r="D26" t="s">
        <v>1627</v>
      </c>
      <c r="E26" t="s">
        <v>2543</v>
      </c>
      <c r="F26">
        <v>0.81</v>
      </c>
      <c r="G26" s="6">
        <v>6.55</v>
      </c>
      <c r="H26" s="6">
        <f t="shared" ref="H26:H27" si="4">G26*F26</f>
        <v>5.3055000000000003</v>
      </c>
      <c r="I26" t="s">
        <v>14</v>
      </c>
    </row>
    <row r="27" spans="1:9">
      <c r="A27" t="s">
        <v>24</v>
      </c>
      <c r="B27" t="s">
        <v>2544</v>
      </c>
      <c r="C27" s="14" t="s">
        <v>2545</v>
      </c>
      <c r="D27" t="s">
        <v>1513</v>
      </c>
      <c r="E27" t="s">
        <v>1514</v>
      </c>
      <c r="F27">
        <v>1</v>
      </c>
      <c r="G27" s="6">
        <v>4.4800000000000004</v>
      </c>
      <c r="H27" s="6">
        <f t="shared" si="4"/>
        <v>4.4800000000000004</v>
      </c>
      <c r="I27" t="s">
        <v>14</v>
      </c>
    </row>
    <row r="28" spans="1:9">
      <c r="A28" t="s">
        <v>24</v>
      </c>
      <c r="B28" t="s">
        <v>197</v>
      </c>
      <c r="D28" t="s">
        <v>24</v>
      </c>
      <c r="E28" t="s">
        <v>12</v>
      </c>
      <c r="F28">
        <v>7</v>
      </c>
      <c r="G28" s="6">
        <v>0.05</v>
      </c>
      <c r="H28" s="6">
        <f>G28*F28</f>
        <v>0.35000000000000003</v>
      </c>
      <c r="I28" t="s">
        <v>14</v>
      </c>
    </row>
    <row r="29" spans="1:9">
      <c r="A29" t="s">
        <v>24</v>
      </c>
      <c r="B29" t="s">
        <v>23</v>
      </c>
      <c r="D29" t="s">
        <v>12</v>
      </c>
      <c r="E29" t="s">
        <v>12</v>
      </c>
      <c r="F29" s="5">
        <v>0.05</v>
      </c>
      <c r="G29" s="6" t="s">
        <v>12</v>
      </c>
      <c r="H29" s="6">
        <v>1.97</v>
      </c>
      <c r="I29" t="s">
        <v>14</v>
      </c>
    </row>
    <row r="30" spans="1:9">
      <c r="A30" t="s">
        <v>24</v>
      </c>
      <c r="B30" t="s">
        <v>19</v>
      </c>
      <c r="D30" t="s">
        <v>12</v>
      </c>
      <c r="E30" t="s">
        <v>12</v>
      </c>
      <c r="F30" s="5">
        <v>0.06</v>
      </c>
      <c r="G30" s="6" t="s">
        <v>12</v>
      </c>
      <c r="H30" s="6">
        <v>2.36</v>
      </c>
      <c r="I30" t="s">
        <v>14</v>
      </c>
    </row>
    <row r="31" spans="1:9">
      <c r="H31" s="10">
        <f>SUM(H2:H30)</f>
        <v>145.82079999999996</v>
      </c>
      <c r="I31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53"/>
  <sheetViews>
    <sheetView workbookViewId="0">
      <pane ySplit="1" topLeftCell="A2" activePane="bottomLeft" state="frozen"/>
      <selection pane="bottomLeft" activeCell="D37" sqref="D37"/>
    </sheetView>
  </sheetViews>
  <sheetFormatPr defaultRowHeight="15"/>
  <cols>
    <col min="1" max="1" width="25" bestFit="1" customWidth="1"/>
    <col min="2" max="2" width="44.28515625" bestFit="1" customWidth="1"/>
    <col min="3" max="3" width="7.28515625" style="14" bestFit="1" customWidth="1"/>
    <col min="4" max="4" width="9.85546875" bestFit="1" customWidth="1"/>
    <col min="5" max="5" width="9.28515625" bestFit="1" customWidth="1"/>
    <col min="6" max="6" width="6" bestFit="1" customWidth="1"/>
    <col min="7" max="7" width="8.8554687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902</v>
      </c>
      <c r="B2" t="s">
        <v>903</v>
      </c>
      <c r="C2" s="14" t="s">
        <v>12</v>
      </c>
      <c r="D2" t="s">
        <v>904</v>
      </c>
      <c r="E2" t="s">
        <v>905</v>
      </c>
      <c r="F2">
        <v>1</v>
      </c>
      <c r="G2" s="6">
        <v>61.99</v>
      </c>
      <c r="H2" s="6">
        <f t="shared" ref="H2:H6" si="0">G2*F2</f>
        <v>61.99</v>
      </c>
      <c r="I2" t="s">
        <v>14</v>
      </c>
    </row>
    <row r="3" spans="1:10">
      <c r="A3" t="s">
        <v>902</v>
      </c>
      <c r="B3" t="s">
        <v>2546</v>
      </c>
      <c r="C3" s="14" t="s">
        <v>12</v>
      </c>
      <c r="D3" t="s">
        <v>904</v>
      </c>
      <c r="E3" t="s">
        <v>354</v>
      </c>
      <c r="F3">
        <v>1</v>
      </c>
      <c r="G3" s="6">
        <v>0</v>
      </c>
      <c r="H3" s="6">
        <f t="shared" si="0"/>
        <v>0</v>
      </c>
      <c r="I3" t="s">
        <v>14</v>
      </c>
    </row>
    <row r="4" spans="1:10">
      <c r="A4" t="s">
        <v>902</v>
      </c>
      <c r="B4" t="s">
        <v>2547</v>
      </c>
      <c r="C4" s="14" t="s">
        <v>12</v>
      </c>
      <c r="D4" t="s">
        <v>904</v>
      </c>
      <c r="E4" t="s">
        <v>354</v>
      </c>
      <c r="F4">
        <v>1</v>
      </c>
      <c r="G4" s="6">
        <v>30.99</v>
      </c>
      <c r="H4" s="6">
        <f t="shared" si="0"/>
        <v>30.99</v>
      </c>
      <c r="I4" t="s">
        <v>14</v>
      </c>
    </row>
    <row r="5" spans="1:10">
      <c r="A5" t="s">
        <v>902</v>
      </c>
      <c r="B5" t="s">
        <v>910</v>
      </c>
      <c r="C5" s="14" t="s">
        <v>12</v>
      </c>
      <c r="D5" t="s">
        <v>12</v>
      </c>
      <c r="E5" t="s">
        <v>12</v>
      </c>
      <c r="F5">
        <v>1</v>
      </c>
      <c r="G5" s="6">
        <f xml:space="preserve"> 0.25 + 5.99</f>
        <v>6.24</v>
      </c>
      <c r="H5" s="6">
        <f t="shared" si="0"/>
        <v>6.24</v>
      </c>
      <c r="I5" t="s">
        <v>14</v>
      </c>
    </row>
    <row r="6" spans="1:10">
      <c r="A6" t="s">
        <v>902</v>
      </c>
      <c r="B6" t="s">
        <v>911</v>
      </c>
      <c r="C6" s="14" t="s">
        <v>12</v>
      </c>
      <c r="D6" t="s">
        <v>12</v>
      </c>
      <c r="E6" t="s">
        <v>12</v>
      </c>
      <c r="F6">
        <v>1</v>
      </c>
      <c r="G6" s="6">
        <v>11.01</v>
      </c>
      <c r="H6" s="6">
        <f t="shared" si="0"/>
        <v>11.01</v>
      </c>
      <c r="I6" t="s">
        <v>14</v>
      </c>
    </row>
    <row r="7" spans="1:10">
      <c r="A7" t="s">
        <v>902</v>
      </c>
      <c r="B7" t="s">
        <v>23</v>
      </c>
      <c r="D7" t="s">
        <v>12</v>
      </c>
      <c r="E7" t="s">
        <v>12</v>
      </c>
      <c r="F7" s="5">
        <v>0.05</v>
      </c>
      <c r="G7" s="6" t="s">
        <v>12</v>
      </c>
      <c r="H7" s="6">
        <v>4.96</v>
      </c>
      <c r="I7" t="s">
        <v>14</v>
      </c>
    </row>
    <row r="8" spans="1:10">
      <c r="A8" t="s">
        <v>902</v>
      </c>
      <c r="B8" t="s">
        <v>19</v>
      </c>
      <c r="D8" t="s">
        <v>12</v>
      </c>
      <c r="E8" t="s">
        <v>12</v>
      </c>
      <c r="F8" s="5">
        <v>0.06</v>
      </c>
      <c r="G8" s="6" t="s">
        <v>12</v>
      </c>
      <c r="H8" s="6">
        <v>5.95</v>
      </c>
      <c r="I8" t="s">
        <v>14</v>
      </c>
    </row>
    <row r="9" spans="1:10">
      <c r="H9" s="10">
        <f>SUM(H2:H8)</f>
        <v>121.14</v>
      </c>
      <c r="I9" s="28"/>
    </row>
    <row r="11" spans="1:10">
      <c r="A11" t="s">
        <v>2548</v>
      </c>
      <c r="B11" t="s">
        <v>2549</v>
      </c>
      <c r="C11" s="14">
        <v>472823</v>
      </c>
      <c r="D11" t="s">
        <v>2550</v>
      </c>
      <c r="E11" t="s">
        <v>12</v>
      </c>
      <c r="F11">
        <v>1</v>
      </c>
      <c r="G11" s="6">
        <v>3.99</v>
      </c>
      <c r="H11" s="6">
        <f t="shared" ref="H11:H29" si="1">G11*F11</f>
        <v>3.99</v>
      </c>
      <c r="I11" t="s">
        <v>14</v>
      </c>
    </row>
    <row r="12" spans="1:10">
      <c r="A12" t="s">
        <v>2548</v>
      </c>
      <c r="B12" t="s">
        <v>2551</v>
      </c>
      <c r="C12" s="14">
        <v>453367</v>
      </c>
      <c r="D12" t="s">
        <v>2552</v>
      </c>
      <c r="E12" t="s">
        <v>12</v>
      </c>
      <c r="F12">
        <v>1</v>
      </c>
      <c r="G12" s="6">
        <v>3.99</v>
      </c>
      <c r="H12" s="6">
        <f t="shared" si="1"/>
        <v>3.99</v>
      </c>
      <c r="I12" t="s">
        <v>14</v>
      </c>
    </row>
    <row r="13" spans="1:10">
      <c r="A13" t="s">
        <v>2548</v>
      </c>
      <c r="B13" t="s">
        <v>2553</v>
      </c>
      <c r="C13" s="14">
        <v>477756</v>
      </c>
      <c r="D13" t="s">
        <v>2554</v>
      </c>
      <c r="E13" t="s">
        <v>12</v>
      </c>
      <c r="F13">
        <v>1</v>
      </c>
      <c r="G13" s="6">
        <v>3.99</v>
      </c>
      <c r="H13" s="6">
        <f t="shared" si="1"/>
        <v>3.99</v>
      </c>
      <c r="I13" t="s">
        <v>14</v>
      </c>
    </row>
    <row r="14" spans="1:10">
      <c r="A14" t="s">
        <v>2548</v>
      </c>
      <c r="B14" t="s">
        <v>2555</v>
      </c>
      <c r="C14" s="14">
        <v>479086</v>
      </c>
      <c r="D14" t="s">
        <v>2550</v>
      </c>
      <c r="E14" t="s">
        <v>12</v>
      </c>
      <c r="F14">
        <v>1</v>
      </c>
      <c r="G14" s="6">
        <v>3.99</v>
      </c>
      <c r="H14" s="6">
        <f t="shared" si="1"/>
        <v>3.99</v>
      </c>
      <c r="I14" t="s">
        <v>14</v>
      </c>
    </row>
    <row r="15" spans="1:10">
      <c r="A15" t="s">
        <v>2548</v>
      </c>
      <c r="B15" t="s">
        <v>2556</v>
      </c>
      <c r="C15" s="14">
        <v>475403</v>
      </c>
      <c r="D15" t="s">
        <v>2557</v>
      </c>
      <c r="E15" t="s">
        <v>12</v>
      </c>
      <c r="F15">
        <v>1</v>
      </c>
      <c r="G15" s="6">
        <v>3.99</v>
      </c>
      <c r="H15" s="6">
        <f t="shared" si="1"/>
        <v>3.99</v>
      </c>
      <c r="I15" t="s">
        <v>14</v>
      </c>
    </row>
    <row r="16" spans="1:10">
      <c r="A16" t="s">
        <v>2548</v>
      </c>
      <c r="B16" t="s">
        <v>2558</v>
      </c>
      <c r="C16" s="14">
        <v>477778</v>
      </c>
      <c r="D16" t="s">
        <v>1357</v>
      </c>
      <c r="E16" t="s">
        <v>12</v>
      </c>
      <c r="F16">
        <v>1</v>
      </c>
      <c r="G16" s="6">
        <v>9.99</v>
      </c>
      <c r="H16" s="6">
        <f t="shared" si="1"/>
        <v>9.99</v>
      </c>
      <c r="I16" t="s">
        <v>14</v>
      </c>
    </row>
    <row r="17" spans="1:9">
      <c r="A17" t="s">
        <v>2548</v>
      </c>
      <c r="B17" t="s">
        <v>2559</v>
      </c>
      <c r="C17" s="14">
        <v>476354</v>
      </c>
      <c r="D17" t="s">
        <v>1357</v>
      </c>
      <c r="E17" t="s">
        <v>12</v>
      </c>
      <c r="F17">
        <v>1</v>
      </c>
      <c r="G17" s="6">
        <v>29.99</v>
      </c>
      <c r="H17" s="6">
        <f t="shared" si="1"/>
        <v>29.99</v>
      </c>
      <c r="I17" t="s">
        <v>14</v>
      </c>
    </row>
    <row r="18" spans="1:9">
      <c r="A18" t="s">
        <v>2548</v>
      </c>
      <c r="B18" t="s">
        <v>2559</v>
      </c>
      <c r="C18" s="14">
        <v>476300</v>
      </c>
      <c r="D18" t="s">
        <v>1357</v>
      </c>
      <c r="E18" t="s">
        <v>12</v>
      </c>
      <c r="F18">
        <v>1</v>
      </c>
      <c r="G18" s="6">
        <v>29.99</v>
      </c>
      <c r="H18" s="6">
        <f t="shared" si="1"/>
        <v>29.99</v>
      </c>
      <c r="I18" t="s">
        <v>14</v>
      </c>
    </row>
    <row r="19" spans="1:9">
      <c r="A19" t="s">
        <v>2548</v>
      </c>
      <c r="B19" t="s">
        <v>2558</v>
      </c>
      <c r="C19" s="14">
        <v>477424</v>
      </c>
      <c r="D19" t="s">
        <v>1357</v>
      </c>
      <c r="E19" t="s">
        <v>12</v>
      </c>
      <c r="F19">
        <v>1</v>
      </c>
      <c r="G19" s="6">
        <v>9.99</v>
      </c>
      <c r="H19" s="6">
        <f t="shared" si="1"/>
        <v>9.99</v>
      </c>
      <c r="I19" t="s">
        <v>14</v>
      </c>
    </row>
    <row r="20" spans="1:9">
      <c r="A20" t="s">
        <v>2548</v>
      </c>
      <c r="B20" t="s">
        <v>2560</v>
      </c>
      <c r="C20" s="14">
        <v>475735</v>
      </c>
      <c r="D20" t="s">
        <v>2561</v>
      </c>
      <c r="E20" t="s">
        <v>12</v>
      </c>
      <c r="F20">
        <v>1</v>
      </c>
      <c r="G20" s="6">
        <v>9.99</v>
      </c>
      <c r="H20" s="6">
        <f t="shared" si="1"/>
        <v>9.99</v>
      </c>
      <c r="I20" t="s">
        <v>14</v>
      </c>
    </row>
    <row r="21" spans="1:9">
      <c r="A21" t="s">
        <v>2548</v>
      </c>
      <c r="B21" t="s">
        <v>2562</v>
      </c>
      <c r="C21" s="14">
        <v>480674</v>
      </c>
      <c r="D21" t="s">
        <v>1357</v>
      </c>
      <c r="E21" t="s">
        <v>12</v>
      </c>
      <c r="F21">
        <v>1</v>
      </c>
      <c r="G21" s="6">
        <v>29.99</v>
      </c>
      <c r="H21" s="6">
        <f t="shared" si="1"/>
        <v>29.99</v>
      </c>
      <c r="I21" t="s">
        <v>14</v>
      </c>
    </row>
    <row r="22" spans="1:9">
      <c r="A22" t="s">
        <v>2548</v>
      </c>
      <c r="B22" t="s">
        <v>2563</v>
      </c>
      <c r="C22" s="14">
        <v>469649</v>
      </c>
      <c r="D22" t="s">
        <v>1357</v>
      </c>
      <c r="E22" t="s">
        <v>12</v>
      </c>
      <c r="F22">
        <v>1</v>
      </c>
      <c r="G22" s="6">
        <v>29.99</v>
      </c>
      <c r="H22" s="6">
        <f t="shared" si="1"/>
        <v>29.99</v>
      </c>
      <c r="I22" t="s">
        <v>14</v>
      </c>
    </row>
    <row r="23" spans="1:9">
      <c r="A23" t="s">
        <v>2548</v>
      </c>
      <c r="B23" t="s">
        <v>2564</v>
      </c>
      <c r="C23" s="14">
        <v>471786</v>
      </c>
      <c r="D23" t="s">
        <v>2550</v>
      </c>
      <c r="E23" t="s">
        <v>12</v>
      </c>
      <c r="F23">
        <v>1</v>
      </c>
      <c r="G23" s="6">
        <v>7.99</v>
      </c>
      <c r="H23" s="6">
        <f t="shared" si="1"/>
        <v>7.99</v>
      </c>
      <c r="I23" t="s">
        <v>14</v>
      </c>
    </row>
    <row r="24" spans="1:9">
      <c r="A24" t="s">
        <v>2548</v>
      </c>
      <c r="B24" t="s">
        <v>2565</v>
      </c>
      <c r="C24" s="14">
        <v>465853</v>
      </c>
      <c r="D24" t="s">
        <v>2561</v>
      </c>
      <c r="E24" t="s">
        <v>12</v>
      </c>
      <c r="F24">
        <v>1</v>
      </c>
      <c r="G24" s="6">
        <v>7.99</v>
      </c>
      <c r="H24" s="6">
        <f t="shared" si="1"/>
        <v>7.99</v>
      </c>
      <c r="I24" t="s">
        <v>14</v>
      </c>
    </row>
    <row r="25" spans="1:9">
      <c r="A25" t="s">
        <v>2548</v>
      </c>
      <c r="B25" t="s">
        <v>2566</v>
      </c>
      <c r="C25" s="14">
        <v>405755</v>
      </c>
      <c r="D25" t="s">
        <v>1357</v>
      </c>
      <c r="E25" t="s">
        <v>12</v>
      </c>
      <c r="F25">
        <v>1</v>
      </c>
      <c r="G25" s="6">
        <v>14.99</v>
      </c>
      <c r="H25" s="6">
        <f t="shared" si="1"/>
        <v>14.99</v>
      </c>
      <c r="I25" t="s">
        <v>14</v>
      </c>
    </row>
    <row r="26" spans="1:9">
      <c r="A26" t="s">
        <v>2548</v>
      </c>
      <c r="B26" t="s">
        <v>2567</v>
      </c>
      <c r="C26" s="14">
        <v>458148</v>
      </c>
      <c r="D26" t="s">
        <v>2568</v>
      </c>
      <c r="E26" t="s">
        <v>12</v>
      </c>
      <c r="F26">
        <v>1</v>
      </c>
      <c r="G26" s="6">
        <v>3.99</v>
      </c>
      <c r="H26" s="6">
        <f t="shared" si="1"/>
        <v>3.99</v>
      </c>
      <c r="I26" t="s">
        <v>14</v>
      </c>
    </row>
    <row r="27" spans="1:9">
      <c r="A27" t="s">
        <v>2548</v>
      </c>
      <c r="B27" t="s">
        <v>2569</v>
      </c>
      <c r="C27" s="14">
        <v>467734</v>
      </c>
      <c r="D27" t="s">
        <v>2552</v>
      </c>
      <c r="E27" t="s">
        <v>12</v>
      </c>
      <c r="F27">
        <v>1</v>
      </c>
      <c r="G27" s="6">
        <v>0.99</v>
      </c>
      <c r="H27" s="6">
        <f t="shared" si="1"/>
        <v>0.99</v>
      </c>
      <c r="I27" t="s">
        <v>14</v>
      </c>
    </row>
    <row r="28" spans="1:9">
      <c r="A28" t="s">
        <v>2548</v>
      </c>
      <c r="B28" t="s">
        <v>2570</v>
      </c>
      <c r="C28" s="14">
        <v>413280</v>
      </c>
      <c r="D28" t="s">
        <v>2571</v>
      </c>
      <c r="E28" t="s">
        <v>12</v>
      </c>
      <c r="F28">
        <v>1</v>
      </c>
      <c r="G28" s="6">
        <v>1.99</v>
      </c>
      <c r="H28" s="6">
        <f t="shared" si="1"/>
        <v>1.99</v>
      </c>
      <c r="I28" t="s">
        <v>14</v>
      </c>
    </row>
    <row r="29" spans="1:9">
      <c r="A29" t="s">
        <v>2548</v>
      </c>
      <c r="B29" t="s">
        <v>2572</v>
      </c>
      <c r="C29" s="14">
        <v>461480</v>
      </c>
      <c r="D29" t="s">
        <v>2550</v>
      </c>
      <c r="E29" t="s">
        <v>12</v>
      </c>
      <c r="F29">
        <v>1</v>
      </c>
      <c r="G29" s="6">
        <v>14.99</v>
      </c>
      <c r="H29" s="6">
        <f t="shared" si="1"/>
        <v>14.99</v>
      </c>
      <c r="I29" t="s">
        <v>14</v>
      </c>
    </row>
    <row r="30" spans="1:9">
      <c r="A30" t="s">
        <v>2548</v>
      </c>
      <c r="B30" t="s">
        <v>2573</v>
      </c>
      <c r="C30" s="14" t="s">
        <v>12</v>
      </c>
      <c r="D30" t="s">
        <v>12</v>
      </c>
      <c r="E30" t="s">
        <v>12</v>
      </c>
      <c r="F30" s="5" t="s">
        <v>12</v>
      </c>
      <c r="G30" s="6" t="s">
        <v>12</v>
      </c>
      <c r="H30" s="6">
        <v>0.25</v>
      </c>
      <c r="I30" t="s">
        <v>14</v>
      </c>
    </row>
    <row r="31" spans="1:9">
      <c r="A31" t="s">
        <v>2548</v>
      </c>
      <c r="B31" t="s">
        <v>23</v>
      </c>
      <c r="C31" s="14" t="s">
        <v>12</v>
      </c>
      <c r="D31" t="s">
        <v>12</v>
      </c>
      <c r="E31" t="s">
        <v>12</v>
      </c>
      <c r="F31" s="5">
        <v>0.05</v>
      </c>
      <c r="G31" s="6" t="s">
        <v>12</v>
      </c>
      <c r="H31" s="6">
        <v>11.14</v>
      </c>
      <c r="I31" t="s">
        <v>14</v>
      </c>
    </row>
    <row r="32" spans="1:9">
      <c r="A32" t="s">
        <v>2548</v>
      </c>
      <c r="B32" t="s">
        <v>19</v>
      </c>
      <c r="C32" s="14" t="s">
        <v>12</v>
      </c>
      <c r="D32" t="s">
        <v>12</v>
      </c>
      <c r="E32" t="s">
        <v>12</v>
      </c>
      <c r="F32" s="5">
        <v>0.06</v>
      </c>
      <c r="G32" s="6" t="s">
        <v>12</v>
      </c>
      <c r="H32" s="6">
        <v>0</v>
      </c>
      <c r="I32" t="s">
        <v>14</v>
      </c>
    </row>
    <row r="33" spans="1:9">
      <c r="H33" s="10">
        <f>SUM(H11:H32)</f>
        <v>234.20000000000005</v>
      </c>
      <c r="I33" s="28"/>
    </row>
    <row r="35" spans="1:9">
      <c r="A35" t="s">
        <v>2574</v>
      </c>
      <c r="B35" t="s">
        <v>2575</v>
      </c>
      <c r="C35" s="14" t="s">
        <v>12</v>
      </c>
      <c r="D35" t="s">
        <v>2574</v>
      </c>
      <c r="E35" t="s">
        <v>12</v>
      </c>
      <c r="F35">
        <v>1</v>
      </c>
      <c r="G35" s="6">
        <v>7.38</v>
      </c>
      <c r="H35" s="6">
        <f>G35*F35</f>
        <v>7.38</v>
      </c>
      <c r="I35" t="s">
        <v>14</v>
      </c>
    </row>
    <row r="36" spans="1:9">
      <c r="A36" t="s">
        <v>2574</v>
      </c>
      <c r="B36" t="s">
        <v>2576</v>
      </c>
      <c r="C36" s="14" t="s">
        <v>12</v>
      </c>
      <c r="D36" t="s">
        <v>2574</v>
      </c>
      <c r="E36" t="s">
        <v>12</v>
      </c>
      <c r="F36">
        <v>2</v>
      </c>
      <c r="G36" s="6">
        <v>11.38</v>
      </c>
      <c r="H36" s="6">
        <f>G36*F36</f>
        <v>22.76</v>
      </c>
      <c r="I36" t="s">
        <v>14</v>
      </c>
    </row>
    <row r="37" spans="1:9">
      <c r="A37" t="s">
        <v>2574</v>
      </c>
      <c r="B37" t="s">
        <v>2577</v>
      </c>
      <c r="C37" s="14" t="s">
        <v>12</v>
      </c>
      <c r="D37" t="s">
        <v>1943</v>
      </c>
      <c r="E37" t="s">
        <v>1450</v>
      </c>
      <c r="F37">
        <v>3</v>
      </c>
      <c r="G37" s="6">
        <v>1.57</v>
      </c>
      <c r="H37" s="6">
        <f>G37*F37</f>
        <v>4.71</v>
      </c>
      <c r="I37" t="s">
        <v>14</v>
      </c>
    </row>
    <row r="38" spans="1:9">
      <c r="A38" t="s">
        <v>2574</v>
      </c>
      <c r="B38" t="s">
        <v>23</v>
      </c>
      <c r="D38" t="s">
        <v>12</v>
      </c>
      <c r="E38" t="s">
        <v>12</v>
      </c>
      <c r="F38" s="5">
        <v>0.05</v>
      </c>
      <c r="G38" s="6" t="s">
        <v>12</v>
      </c>
      <c r="H38" s="6">
        <v>1.74</v>
      </c>
      <c r="I38" t="s">
        <v>14</v>
      </c>
    </row>
    <row r="39" spans="1:9">
      <c r="A39" t="s">
        <v>2574</v>
      </c>
      <c r="B39" t="s">
        <v>19</v>
      </c>
      <c r="D39" t="s">
        <v>12</v>
      </c>
      <c r="E39" t="s">
        <v>12</v>
      </c>
      <c r="F39" s="5">
        <v>0.06</v>
      </c>
      <c r="G39" s="6" t="s">
        <v>12</v>
      </c>
      <c r="H39" s="6">
        <v>2.09</v>
      </c>
      <c r="I39" t="s">
        <v>14</v>
      </c>
    </row>
    <row r="40" spans="1:9">
      <c r="A40" t="s">
        <v>2574</v>
      </c>
      <c r="B40" t="s">
        <v>911</v>
      </c>
      <c r="C40" s="14" t="s">
        <v>12</v>
      </c>
      <c r="D40" t="s">
        <v>2574</v>
      </c>
      <c r="E40" t="s">
        <v>12</v>
      </c>
      <c r="F40" s="5">
        <v>0.15</v>
      </c>
      <c r="G40" s="6">
        <f xml:space="preserve"> F40 * SUM(H35:H39)</f>
        <v>5.8020000000000005</v>
      </c>
      <c r="H40" s="6">
        <f xml:space="preserve"> G40</f>
        <v>5.8020000000000005</v>
      </c>
      <c r="I40" t="s">
        <v>14</v>
      </c>
    </row>
    <row r="41" spans="1:9">
      <c r="H41" s="10">
        <f>SUM(H35:H40)</f>
        <v>44.482000000000006</v>
      </c>
      <c r="I41" s="28"/>
    </row>
    <row r="43" spans="1:9">
      <c r="A43" t="s">
        <v>2548</v>
      </c>
      <c r="B43" t="s">
        <v>2578</v>
      </c>
      <c r="C43" s="14">
        <v>480674</v>
      </c>
      <c r="D43" t="s">
        <v>1357</v>
      </c>
      <c r="E43" t="s">
        <v>12</v>
      </c>
      <c r="F43">
        <v>1</v>
      </c>
      <c r="G43" s="6">
        <v>-29.99</v>
      </c>
      <c r="H43" s="6">
        <f>G43*F43</f>
        <v>-29.99</v>
      </c>
      <c r="I43" t="s">
        <v>14</v>
      </c>
    </row>
    <row r="44" spans="1:9">
      <c r="A44" t="s">
        <v>2548</v>
      </c>
      <c r="B44" t="s">
        <v>2579</v>
      </c>
      <c r="C44" s="14">
        <v>471786</v>
      </c>
      <c r="D44" t="s">
        <v>2550</v>
      </c>
      <c r="E44" t="s">
        <v>12</v>
      </c>
      <c r="F44">
        <v>1</v>
      </c>
      <c r="G44" s="6">
        <v>-7.99</v>
      </c>
      <c r="H44" s="6">
        <f>G44*F44</f>
        <v>-7.99</v>
      </c>
      <c r="I44" t="s">
        <v>14</v>
      </c>
    </row>
    <row r="45" spans="1:9">
      <c r="A45" t="s">
        <v>2548</v>
      </c>
      <c r="B45" t="s">
        <v>2580</v>
      </c>
      <c r="C45" s="14">
        <v>461480</v>
      </c>
      <c r="D45" t="s">
        <v>2550</v>
      </c>
      <c r="E45" t="s">
        <v>12</v>
      </c>
      <c r="F45">
        <v>1</v>
      </c>
      <c r="G45" s="6">
        <v>-14.99</v>
      </c>
      <c r="H45" s="6">
        <f>G45*F45</f>
        <v>-14.99</v>
      </c>
      <c r="I45" t="s">
        <v>14</v>
      </c>
    </row>
    <row r="46" spans="1:9">
      <c r="A46" t="s">
        <v>2548</v>
      </c>
      <c r="B46" t="s">
        <v>2562</v>
      </c>
      <c r="C46" s="14" t="s">
        <v>2581</v>
      </c>
      <c r="D46" t="s">
        <v>1357</v>
      </c>
      <c r="E46" t="s">
        <v>12</v>
      </c>
      <c r="F46">
        <v>1</v>
      </c>
      <c r="G46" s="6">
        <v>29.99</v>
      </c>
      <c r="H46" s="6">
        <f>G46*F46</f>
        <v>29.99</v>
      </c>
      <c r="I46" t="s">
        <v>14</v>
      </c>
    </row>
    <row r="47" spans="1:9">
      <c r="A47" t="s">
        <v>2548</v>
      </c>
      <c r="B47" t="s">
        <v>2582</v>
      </c>
      <c r="C47" s="14" t="s">
        <v>2583</v>
      </c>
      <c r="D47" t="s">
        <v>1357</v>
      </c>
      <c r="E47" t="s">
        <v>12</v>
      </c>
      <c r="F47">
        <v>1</v>
      </c>
      <c r="G47" s="6">
        <v>39.99</v>
      </c>
      <c r="H47" s="6">
        <f>G47*F47</f>
        <v>39.99</v>
      </c>
      <c r="I47" t="s">
        <v>14</v>
      </c>
    </row>
    <row r="48" spans="1:9">
      <c r="A48" t="s">
        <v>2548</v>
      </c>
      <c r="B48" t="s">
        <v>2573</v>
      </c>
      <c r="C48" s="14" t="s">
        <v>12</v>
      </c>
      <c r="D48" t="s">
        <v>12</v>
      </c>
      <c r="E48" t="s">
        <v>12</v>
      </c>
      <c r="F48" s="5" t="s">
        <v>12</v>
      </c>
      <c r="G48" s="6" t="s">
        <v>12</v>
      </c>
      <c r="H48" s="6">
        <v>0.25</v>
      </c>
      <c r="I48" t="s">
        <v>14</v>
      </c>
    </row>
    <row r="49" spans="1:9">
      <c r="A49" t="s">
        <v>2548</v>
      </c>
      <c r="B49" t="s">
        <v>23</v>
      </c>
      <c r="C49" s="14" t="s">
        <v>12</v>
      </c>
      <c r="D49" t="s">
        <v>12</v>
      </c>
      <c r="E49" t="s">
        <v>12</v>
      </c>
      <c r="F49" s="5">
        <v>0.05</v>
      </c>
      <c r="G49" s="6" t="s">
        <v>12</v>
      </c>
      <c r="H49" s="6">
        <v>0.85</v>
      </c>
      <c r="I49" t="s">
        <v>14</v>
      </c>
    </row>
    <row r="50" spans="1:9">
      <c r="A50" t="s">
        <v>2548</v>
      </c>
      <c r="B50" t="s">
        <v>19</v>
      </c>
      <c r="C50" s="14" t="s">
        <v>12</v>
      </c>
      <c r="D50" t="s">
        <v>12</v>
      </c>
      <c r="E50" t="s">
        <v>12</v>
      </c>
      <c r="F50" s="5">
        <v>0.06</v>
      </c>
      <c r="G50" s="6" t="s">
        <v>12</v>
      </c>
      <c r="H50" s="6">
        <v>0</v>
      </c>
      <c r="I50" t="s">
        <v>14</v>
      </c>
    </row>
    <row r="51" spans="1:9">
      <c r="H51" s="10">
        <f>SUM(H43:H50)</f>
        <v>18.110000000000003</v>
      </c>
      <c r="I51" s="28"/>
    </row>
    <row r="53" spans="1:9">
      <c r="H53" s="7">
        <f xml:space="preserve"> H9 + H33 + H41 + H51</f>
        <v>417.93200000000007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16" bestFit="1" customWidth="1"/>
    <col min="2" max="2" width="31" bestFit="1" customWidth="1"/>
    <col min="3" max="3" width="18.7109375" style="14" bestFit="1" customWidth="1"/>
    <col min="4" max="4" width="17.28515625" bestFit="1" customWidth="1"/>
    <col min="5" max="5" width="23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864</v>
      </c>
      <c r="B2" t="s">
        <v>1380</v>
      </c>
      <c r="C2" s="14" t="s">
        <v>2584</v>
      </c>
      <c r="D2" t="s">
        <v>1381</v>
      </c>
      <c r="E2" t="s">
        <v>2585</v>
      </c>
      <c r="F2">
        <v>2</v>
      </c>
      <c r="G2" s="6">
        <v>1</v>
      </c>
      <c r="H2" s="6">
        <v>1.98</v>
      </c>
      <c r="I2" t="s">
        <v>14</v>
      </c>
    </row>
    <row r="3" spans="1:10">
      <c r="A3" t="s">
        <v>864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v>0.1</v>
      </c>
      <c r="I3" t="s">
        <v>14</v>
      </c>
    </row>
    <row r="4" spans="1:10">
      <c r="A4" t="s">
        <v>864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v>0.12</v>
      </c>
      <c r="I4" t="s">
        <v>14</v>
      </c>
    </row>
    <row r="5" spans="1:10">
      <c r="H5" s="10">
        <f>SUM(H2:H4)</f>
        <v>2.2000000000000002</v>
      </c>
      <c r="I5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XFC47"/>
  <sheetViews>
    <sheetView topLeftCell="B1" workbookViewId="0">
      <pane ySplit="1" topLeftCell="A14" activePane="bottomLeft" state="frozen"/>
      <selection pane="bottomLeft" activeCell="A38" sqref="A38:XFD38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801</v>
      </c>
      <c r="C2" s="14" t="s">
        <v>2529</v>
      </c>
      <c r="D2" t="s">
        <v>802</v>
      </c>
      <c r="E2" t="s">
        <v>384</v>
      </c>
      <c r="F2">
        <v>2</v>
      </c>
      <c r="G2" s="6">
        <f xml:space="preserve"> 4.97 + 0.05 + 0.25</f>
        <v>5.27</v>
      </c>
      <c r="H2" s="6">
        <f>G2*F2</f>
        <v>10.54</v>
      </c>
      <c r="I2" t="s">
        <v>14</v>
      </c>
    </row>
    <row r="3" spans="1:10">
      <c r="A3" t="s">
        <v>24</v>
      </c>
      <c r="B3" t="s">
        <v>2586</v>
      </c>
      <c r="C3" s="14" t="s">
        <v>2587</v>
      </c>
      <c r="D3" t="s">
        <v>2588</v>
      </c>
      <c r="E3" t="s">
        <v>1478</v>
      </c>
      <c r="F3">
        <v>1</v>
      </c>
      <c r="G3" s="6">
        <f xml:space="preserve"> 2.97 + 0.08 + 0.25</f>
        <v>3.3000000000000003</v>
      </c>
      <c r="H3" s="6">
        <f t="shared" ref="H3:H4" si="0">G3*F3</f>
        <v>3.3000000000000003</v>
      </c>
      <c r="I3" t="s">
        <v>14</v>
      </c>
    </row>
    <row r="4" spans="1:10">
      <c r="A4" t="s">
        <v>24</v>
      </c>
      <c r="B4" t="s">
        <v>1506</v>
      </c>
      <c r="C4" s="14" t="s">
        <v>2302</v>
      </c>
      <c r="D4" t="s">
        <v>1242</v>
      </c>
      <c r="E4" t="s">
        <v>605</v>
      </c>
      <c r="F4">
        <v>1</v>
      </c>
      <c r="G4" s="6">
        <f xml:space="preserve"> 3.98 + 0.05 + 0.25</f>
        <v>4.28</v>
      </c>
      <c r="H4" s="6">
        <f t="shared" si="0"/>
        <v>4.28</v>
      </c>
      <c r="I4" t="s">
        <v>14</v>
      </c>
    </row>
    <row r="5" spans="1:10">
      <c r="A5" t="s">
        <v>24</v>
      </c>
      <c r="B5" t="s">
        <v>481</v>
      </c>
      <c r="C5" s="14" t="s">
        <v>1636</v>
      </c>
      <c r="D5" t="s">
        <v>128</v>
      </c>
      <c r="E5" t="s">
        <v>287</v>
      </c>
      <c r="F5">
        <v>2</v>
      </c>
      <c r="G5" s="6">
        <v>1.47</v>
      </c>
      <c r="H5" s="6">
        <f t="shared" ref="H5:H36" si="1">G5*F5</f>
        <v>2.94</v>
      </c>
      <c r="I5" t="s">
        <v>14</v>
      </c>
    </row>
    <row r="6" spans="1:10">
      <c r="A6" t="s">
        <v>24</v>
      </c>
      <c r="B6" t="s">
        <v>2589</v>
      </c>
      <c r="C6" s="14" t="s">
        <v>2590</v>
      </c>
      <c r="D6" t="s">
        <v>128</v>
      </c>
      <c r="E6" t="s">
        <v>2591</v>
      </c>
      <c r="F6">
        <v>1</v>
      </c>
      <c r="G6" s="6">
        <v>1.47</v>
      </c>
      <c r="H6" s="6">
        <f t="shared" si="1"/>
        <v>1.47</v>
      </c>
      <c r="I6" t="s">
        <v>14</v>
      </c>
    </row>
    <row r="7" spans="1:10">
      <c r="A7" t="s">
        <v>24</v>
      </c>
      <c r="B7" t="s">
        <v>496</v>
      </c>
      <c r="C7" s="14" t="s">
        <v>1635</v>
      </c>
      <c r="D7" t="s">
        <v>128</v>
      </c>
      <c r="E7" t="s">
        <v>452</v>
      </c>
      <c r="F7">
        <v>6</v>
      </c>
      <c r="G7" s="6">
        <v>2.68</v>
      </c>
      <c r="H7" s="6">
        <f>G7*F7</f>
        <v>16.080000000000002</v>
      </c>
      <c r="I7" t="s">
        <v>14</v>
      </c>
    </row>
    <row r="8" spans="1:10">
      <c r="A8" t="s">
        <v>24</v>
      </c>
      <c r="B8" t="s">
        <v>291</v>
      </c>
      <c r="C8" s="14" t="s">
        <v>2368</v>
      </c>
      <c r="D8" t="s">
        <v>88</v>
      </c>
      <c r="E8" t="s">
        <v>292</v>
      </c>
      <c r="F8">
        <v>2</v>
      </c>
      <c r="G8" s="6">
        <v>5.97</v>
      </c>
      <c r="H8" s="6">
        <f t="shared" ref="H8" si="2">G8*F8</f>
        <v>11.94</v>
      </c>
      <c r="I8" t="s">
        <v>14</v>
      </c>
    </row>
    <row r="9" spans="1:10">
      <c r="A9" t="s">
        <v>24</v>
      </c>
      <c r="B9" t="s">
        <v>226</v>
      </c>
      <c r="C9" s="14" t="s">
        <v>2592</v>
      </c>
      <c r="D9" t="s">
        <v>128</v>
      </c>
      <c r="E9" t="s">
        <v>554</v>
      </c>
      <c r="F9">
        <v>1</v>
      </c>
      <c r="G9" s="6">
        <v>2.27</v>
      </c>
      <c r="H9" s="6">
        <f t="shared" ref="H9:H10" si="3">G9*F9</f>
        <v>2.27</v>
      </c>
      <c r="I9" t="s">
        <v>14</v>
      </c>
    </row>
    <row r="10" spans="1:10">
      <c r="A10" t="s">
        <v>24</v>
      </c>
      <c r="B10" t="s">
        <v>2593</v>
      </c>
      <c r="C10" s="14" t="s">
        <v>2594</v>
      </c>
      <c r="D10" t="s">
        <v>145</v>
      </c>
      <c r="E10" t="s">
        <v>286</v>
      </c>
      <c r="F10">
        <v>1</v>
      </c>
      <c r="G10" s="6">
        <f xml:space="preserve"> 1.47 + 0.05 + 0.1</f>
        <v>1.62</v>
      </c>
      <c r="H10" s="6">
        <f t="shared" si="3"/>
        <v>1.62</v>
      </c>
      <c r="I10" t="s">
        <v>14</v>
      </c>
    </row>
    <row r="11" spans="1:10">
      <c r="A11" t="s">
        <v>24</v>
      </c>
      <c r="B11" t="s">
        <v>800</v>
      </c>
      <c r="C11" s="14" t="s">
        <v>2337</v>
      </c>
      <c r="D11" t="s">
        <v>442</v>
      </c>
      <c r="E11" t="s">
        <v>286</v>
      </c>
      <c r="F11">
        <v>1</v>
      </c>
      <c r="G11" s="6">
        <f xml:space="preserve"> 1.47 + 0.05 + 0.1</f>
        <v>1.62</v>
      </c>
      <c r="H11" s="6">
        <f>G11*F11</f>
        <v>1.62</v>
      </c>
      <c r="I11" t="s">
        <v>14</v>
      </c>
    </row>
    <row r="12" spans="1:10">
      <c r="A12" t="s">
        <v>24</v>
      </c>
      <c r="B12" t="s">
        <v>474</v>
      </c>
      <c r="C12" s="14" t="s">
        <v>1488</v>
      </c>
      <c r="D12" t="s">
        <v>1242</v>
      </c>
      <c r="E12" t="s">
        <v>383</v>
      </c>
      <c r="F12">
        <v>1</v>
      </c>
      <c r="G12" s="6">
        <f xml:space="preserve"> 4.74 + 0.05 + 0.25</f>
        <v>5.04</v>
      </c>
      <c r="H12" s="6">
        <f t="shared" ref="H12:H14" si="4">G12*F12</f>
        <v>5.04</v>
      </c>
      <c r="I12" t="s">
        <v>14</v>
      </c>
    </row>
    <row r="13" spans="1:10">
      <c r="A13" t="s">
        <v>24</v>
      </c>
      <c r="B13" t="s">
        <v>1096</v>
      </c>
      <c r="C13" s="14">
        <v>4067</v>
      </c>
      <c r="D13" t="s">
        <v>12</v>
      </c>
      <c r="E13" t="s">
        <v>2595</v>
      </c>
      <c r="F13">
        <v>0.41</v>
      </c>
      <c r="G13" s="6">
        <v>3.9</v>
      </c>
      <c r="H13" s="6">
        <f t="shared" si="4"/>
        <v>1.599</v>
      </c>
      <c r="I13" t="s">
        <v>14</v>
      </c>
    </row>
    <row r="14" spans="1:10">
      <c r="A14" t="s">
        <v>24</v>
      </c>
      <c r="B14" t="s">
        <v>1197</v>
      </c>
      <c r="C14" s="14" t="s">
        <v>2596</v>
      </c>
      <c r="D14" t="s">
        <v>1464</v>
      </c>
      <c r="E14" t="s">
        <v>542</v>
      </c>
      <c r="F14">
        <v>1</v>
      </c>
      <c r="G14" s="6">
        <v>3.97</v>
      </c>
      <c r="H14" s="6">
        <f t="shared" si="4"/>
        <v>3.97</v>
      </c>
      <c r="I14" t="s">
        <v>14</v>
      </c>
    </row>
    <row r="15" spans="1:10">
      <c r="A15" t="s">
        <v>24</v>
      </c>
      <c r="B15" t="s">
        <v>276</v>
      </c>
      <c r="C15" s="14">
        <v>4173</v>
      </c>
      <c r="D15" t="s">
        <v>1465</v>
      </c>
      <c r="E15" t="s">
        <v>2597</v>
      </c>
      <c r="F15">
        <v>0.61499999999999999</v>
      </c>
      <c r="G15" s="6">
        <v>4.34</v>
      </c>
      <c r="H15" s="6">
        <f>G15*F15</f>
        <v>2.6690999999999998</v>
      </c>
      <c r="I15" t="s">
        <v>14</v>
      </c>
    </row>
    <row r="16" spans="1:10">
      <c r="A16" t="s">
        <v>24</v>
      </c>
      <c r="B16" t="s">
        <v>2367</v>
      </c>
      <c r="C16" s="14">
        <v>4087</v>
      </c>
      <c r="D16" t="s">
        <v>12</v>
      </c>
      <c r="E16" t="s">
        <v>2598</v>
      </c>
      <c r="F16">
        <v>0.91500000000000004</v>
      </c>
      <c r="G16" s="6">
        <v>3.9</v>
      </c>
      <c r="H16" s="6">
        <f>G16*F16</f>
        <v>3.5685000000000002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2321</v>
      </c>
      <c r="C17" s="14" t="s">
        <v>2322</v>
      </c>
      <c r="D17" t="s">
        <v>261</v>
      </c>
      <c r="E17" t="s">
        <v>420</v>
      </c>
      <c r="F17">
        <v>1</v>
      </c>
      <c r="G17" s="6">
        <v>2.4700000000000002</v>
      </c>
      <c r="H17" s="6">
        <f t="shared" ref="H17:H18" si="5">G17*F17</f>
        <v>2.4700000000000002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581</v>
      </c>
      <c r="C18" s="14">
        <v>4540</v>
      </c>
      <c r="D18" t="s">
        <v>12</v>
      </c>
      <c r="E18" t="s">
        <v>2599</v>
      </c>
      <c r="F18">
        <v>0.40500000000000003</v>
      </c>
      <c r="G18" s="6">
        <v>2.8</v>
      </c>
      <c r="H18" s="6">
        <f t="shared" si="5"/>
        <v>1.1339999999999999</v>
      </c>
      <c r="I18" t="s">
        <v>14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271</v>
      </c>
      <c r="C19" s="14">
        <v>4023</v>
      </c>
      <c r="D19" t="s">
        <v>1627</v>
      </c>
      <c r="E19" t="s">
        <v>2600</v>
      </c>
      <c r="F19">
        <v>1.0549999999999999</v>
      </c>
      <c r="G19" s="6">
        <v>4.34</v>
      </c>
      <c r="H19" s="6">
        <f>G19*F19</f>
        <v>4.5786999999999995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2601</v>
      </c>
      <c r="C20" s="14" t="s">
        <v>2602</v>
      </c>
      <c r="D20" t="s">
        <v>1464</v>
      </c>
      <c r="E20" t="s">
        <v>289</v>
      </c>
      <c r="F20">
        <v>1</v>
      </c>
      <c r="G20" s="6">
        <v>3.77</v>
      </c>
      <c r="H20" s="6">
        <f t="shared" si="1"/>
        <v>3.77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1515</v>
      </c>
      <c r="C21" s="14" t="s">
        <v>799</v>
      </c>
      <c r="D21" t="s">
        <v>128</v>
      </c>
      <c r="E21" t="s">
        <v>328</v>
      </c>
      <c r="F21">
        <v>1</v>
      </c>
      <c r="G21" s="6">
        <v>4.6399999999999997</v>
      </c>
      <c r="H21" s="6">
        <f>G21*F21</f>
        <v>4.6399999999999997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2603</v>
      </c>
      <c r="C22" s="14" t="s">
        <v>2604</v>
      </c>
      <c r="D22" t="s">
        <v>128</v>
      </c>
      <c r="E22" t="s">
        <v>323</v>
      </c>
      <c r="F22">
        <v>2</v>
      </c>
      <c r="G22" s="6">
        <v>1</v>
      </c>
      <c r="H22" s="6">
        <f t="shared" ref="H22" si="6">G22*F22</f>
        <v>2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2605</v>
      </c>
      <c r="C23" s="14" t="s">
        <v>2606</v>
      </c>
      <c r="D23" t="s">
        <v>128</v>
      </c>
      <c r="E23" t="s">
        <v>323</v>
      </c>
      <c r="F23">
        <v>4</v>
      </c>
      <c r="G23" s="6">
        <v>1</v>
      </c>
      <c r="H23" s="6">
        <f t="shared" ref="H23:H25" si="7">G23*F23</f>
        <v>4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2607</v>
      </c>
      <c r="C24" s="14" t="s">
        <v>1321</v>
      </c>
      <c r="D24" t="s">
        <v>401</v>
      </c>
      <c r="E24" t="s">
        <v>402</v>
      </c>
      <c r="F24">
        <v>1</v>
      </c>
      <c r="G24" s="6">
        <v>4.97</v>
      </c>
      <c r="H24" s="6">
        <f t="shared" si="7"/>
        <v>4.97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131</v>
      </c>
      <c r="C25" s="14" t="s">
        <v>2262</v>
      </c>
      <c r="D25" t="s">
        <v>128</v>
      </c>
      <c r="E25" t="s">
        <v>283</v>
      </c>
      <c r="F25">
        <v>1</v>
      </c>
      <c r="G25" s="6">
        <v>1.57</v>
      </c>
      <c r="H25" s="6">
        <f t="shared" si="7"/>
        <v>1.57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2379</v>
      </c>
      <c r="C26" s="14" t="s">
        <v>2380</v>
      </c>
      <c r="D26" t="s">
        <v>2381</v>
      </c>
      <c r="E26" t="s">
        <v>2528</v>
      </c>
      <c r="F26">
        <v>2</v>
      </c>
      <c r="G26" s="6">
        <v>3.97</v>
      </c>
      <c r="H26" s="6">
        <f>G26*F26</f>
        <v>7.94</v>
      </c>
      <c r="I26" t="s">
        <v>14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2608</v>
      </c>
      <c r="C27" s="14" t="s">
        <v>2609</v>
      </c>
      <c r="D27" t="s">
        <v>295</v>
      </c>
      <c r="E27" t="s">
        <v>2384</v>
      </c>
      <c r="F27">
        <v>1</v>
      </c>
      <c r="G27" s="6">
        <v>10</v>
      </c>
      <c r="H27" s="6">
        <f>G27*F27</f>
        <v>10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172</v>
      </c>
      <c r="C28" s="14" t="s">
        <v>2355</v>
      </c>
      <c r="D28" t="s">
        <v>173</v>
      </c>
      <c r="E28" t="s">
        <v>289</v>
      </c>
      <c r="F28">
        <v>1</v>
      </c>
      <c r="G28" s="6">
        <v>5</v>
      </c>
      <c r="H28" s="6">
        <f t="shared" ref="H28:H32" si="8">G28*F28</f>
        <v>5</v>
      </c>
      <c r="I28" t="s">
        <v>14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1472</v>
      </c>
      <c r="C29" s="14" t="s">
        <v>1473</v>
      </c>
      <c r="D29" t="s">
        <v>128</v>
      </c>
      <c r="E29" t="s">
        <v>433</v>
      </c>
      <c r="F29">
        <v>1</v>
      </c>
      <c r="G29" s="6">
        <v>2.27</v>
      </c>
      <c r="H29" s="6">
        <f t="shared" si="8"/>
        <v>2.27</v>
      </c>
      <c r="I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249</v>
      </c>
      <c r="C30" s="14" t="s">
        <v>2610</v>
      </c>
      <c r="D30" t="s">
        <v>153</v>
      </c>
      <c r="E30" t="s">
        <v>141</v>
      </c>
      <c r="F30">
        <v>1</v>
      </c>
      <c r="G30" s="6">
        <v>2.97</v>
      </c>
      <c r="H30" s="6">
        <f t="shared" si="8"/>
        <v>2.97</v>
      </c>
      <c r="I30" t="s">
        <v>14</v>
      </c>
      <c r="N30" s="6"/>
      <c r="O30" s="6"/>
      <c r="V30" s="6"/>
      <c r="W30" s="6"/>
      <c r="AD30" s="6"/>
      <c r="AE30" s="6"/>
      <c r="AL30" s="6"/>
      <c r="AM30" s="6"/>
      <c r="AT30" s="6"/>
      <c r="AU30" s="6"/>
      <c r="BB30" s="6"/>
      <c r="BC30" s="6"/>
      <c r="BJ30" s="6"/>
      <c r="BK30" s="6"/>
      <c r="BR30" s="6"/>
      <c r="BS30" s="6"/>
      <c r="BZ30" s="6"/>
      <c r="CA30" s="6"/>
      <c r="CH30" s="6"/>
      <c r="CI30" s="6"/>
      <c r="CP30" s="6"/>
      <c r="CQ30" s="6"/>
      <c r="CX30" s="6"/>
      <c r="CY30" s="6"/>
      <c r="DF30" s="6"/>
      <c r="DG30" s="6"/>
      <c r="DN30" s="6"/>
      <c r="DO30" s="6"/>
      <c r="DV30" s="6"/>
      <c r="DW30" s="6"/>
      <c r="ED30" s="6"/>
      <c r="EE30" s="6"/>
      <c r="EL30" s="6"/>
      <c r="EM30" s="6"/>
      <c r="ET30" s="6"/>
      <c r="EU30" s="6"/>
      <c r="FB30" s="6"/>
      <c r="FC30" s="6"/>
      <c r="FJ30" s="6"/>
      <c r="FK30" s="6"/>
      <c r="FR30" s="6"/>
      <c r="FS30" s="6"/>
      <c r="FZ30" s="6"/>
      <c r="GA30" s="6"/>
      <c r="GH30" s="6"/>
      <c r="GI30" s="6"/>
      <c r="GP30" s="6"/>
      <c r="GQ30" s="6"/>
      <c r="GX30" s="6"/>
      <c r="GY30" s="6"/>
      <c r="HF30" s="6"/>
      <c r="HG30" s="6"/>
      <c r="HN30" s="6"/>
      <c r="HO30" s="6"/>
      <c r="HV30" s="6"/>
      <c r="HW30" s="6"/>
      <c r="ID30" s="6"/>
      <c r="IE30" s="6"/>
      <c r="IL30" s="6"/>
      <c r="IM30" s="6"/>
      <c r="IT30" s="6"/>
      <c r="IU30" s="6"/>
      <c r="JB30" s="6"/>
      <c r="JC30" s="6"/>
      <c r="JJ30" s="6"/>
      <c r="JK30" s="6"/>
      <c r="JR30" s="6"/>
      <c r="JS30" s="6"/>
      <c r="JZ30" s="6"/>
      <c r="KA30" s="6"/>
      <c r="KH30" s="6"/>
      <c r="KI30" s="6"/>
      <c r="KP30" s="6"/>
      <c r="KQ30" s="6"/>
      <c r="KX30" s="6"/>
      <c r="KY30" s="6"/>
      <c r="LF30" s="6"/>
      <c r="LG30" s="6"/>
      <c r="LN30" s="6"/>
      <c r="LO30" s="6"/>
      <c r="LV30" s="6"/>
      <c r="LW30" s="6"/>
      <c r="MD30" s="6"/>
      <c r="ME30" s="6"/>
      <c r="ML30" s="6"/>
      <c r="MM30" s="6"/>
      <c r="MT30" s="6"/>
      <c r="MU30" s="6"/>
      <c r="NB30" s="6"/>
      <c r="NC30" s="6"/>
      <c r="NJ30" s="6"/>
      <c r="NK30" s="6"/>
      <c r="NR30" s="6"/>
      <c r="NS30" s="6"/>
      <c r="NZ30" s="6"/>
      <c r="OA30" s="6"/>
      <c r="OH30" s="6"/>
      <c r="OI30" s="6"/>
      <c r="OP30" s="6"/>
      <c r="OQ30" s="6"/>
      <c r="OX30" s="6"/>
      <c r="OY30" s="6"/>
      <c r="PF30" s="6"/>
      <c r="PG30" s="6"/>
      <c r="PN30" s="6"/>
      <c r="PO30" s="6"/>
      <c r="PV30" s="6"/>
      <c r="PW30" s="6"/>
      <c r="QD30" s="6"/>
      <c r="QE30" s="6"/>
      <c r="QL30" s="6"/>
      <c r="QM30" s="6"/>
      <c r="QT30" s="6"/>
      <c r="QU30" s="6"/>
      <c r="RB30" s="6"/>
      <c r="RC30" s="6"/>
      <c r="RJ30" s="6"/>
      <c r="RK30" s="6"/>
      <c r="RR30" s="6"/>
      <c r="RS30" s="6"/>
      <c r="RZ30" s="6"/>
      <c r="SA30" s="6"/>
      <c r="SH30" s="6"/>
      <c r="SI30" s="6"/>
      <c r="SP30" s="6"/>
      <c r="SQ30" s="6"/>
      <c r="SX30" s="6"/>
      <c r="SY30" s="6"/>
      <c r="TF30" s="6"/>
      <c r="TG30" s="6"/>
      <c r="TN30" s="6"/>
      <c r="TO30" s="6"/>
      <c r="TV30" s="6"/>
      <c r="TW30" s="6"/>
      <c r="UD30" s="6"/>
      <c r="UE30" s="6"/>
      <c r="UL30" s="6"/>
      <c r="UM30" s="6"/>
      <c r="UT30" s="6"/>
      <c r="UU30" s="6"/>
      <c r="VB30" s="6"/>
      <c r="VC30" s="6"/>
      <c r="VJ30" s="6"/>
      <c r="VK30" s="6"/>
      <c r="VR30" s="6"/>
      <c r="VS30" s="6"/>
      <c r="VZ30" s="6"/>
      <c r="WA30" s="6"/>
      <c r="WH30" s="6"/>
      <c r="WI30" s="6"/>
      <c r="WP30" s="6"/>
      <c r="WQ30" s="6"/>
      <c r="WX30" s="6"/>
      <c r="WY30" s="6"/>
      <c r="XF30" s="6"/>
      <c r="XG30" s="6"/>
      <c r="XN30" s="6"/>
      <c r="XO30" s="6"/>
      <c r="XV30" s="6"/>
      <c r="XW30" s="6"/>
      <c r="YD30" s="6"/>
      <c r="YE30" s="6"/>
      <c r="YL30" s="6"/>
      <c r="YM30" s="6"/>
      <c r="YT30" s="6"/>
      <c r="YU30" s="6"/>
      <c r="ZB30" s="6"/>
      <c r="ZC30" s="6"/>
      <c r="ZJ30" s="6"/>
      <c r="ZK30" s="6"/>
      <c r="ZR30" s="6"/>
      <c r="ZS30" s="6"/>
      <c r="ZZ30" s="6"/>
      <c r="AAA30" s="6"/>
      <c r="AAH30" s="6"/>
      <c r="AAI30" s="6"/>
      <c r="AAP30" s="6"/>
      <c r="AAQ30" s="6"/>
      <c r="AAX30" s="6"/>
      <c r="AAY30" s="6"/>
      <c r="ABF30" s="6"/>
      <c r="ABG30" s="6"/>
      <c r="ABN30" s="6"/>
      <c r="ABO30" s="6"/>
      <c r="ABV30" s="6"/>
      <c r="ABW30" s="6"/>
      <c r="ACD30" s="6"/>
      <c r="ACE30" s="6"/>
      <c r="ACL30" s="6"/>
      <c r="ACM30" s="6"/>
      <c r="ACT30" s="6"/>
      <c r="ACU30" s="6"/>
      <c r="ADB30" s="6"/>
      <c r="ADC30" s="6"/>
      <c r="ADJ30" s="6"/>
      <c r="ADK30" s="6"/>
      <c r="ADR30" s="6"/>
      <c r="ADS30" s="6"/>
      <c r="ADZ30" s="6"/>
      <c r="AEA30" s="6"/>
      <c r="AEH30" s="6"/>
      <c r="AEI30" s="6"/>
      <c r="AEP30" s="6"/>
      <c r="AEQ30" s="6"/>
      <c r="AEX30" s="6"/>
      <c r="AEY30" s="6"/>
      <c r="AFF30" s="6"/>
      <c r="AFG30" s="6"/>
      <c r="AFN30" s="6"/>
      <c r="AFO30" s="6"/>
      <c r="AFV30" s="6"/>
      <c r="AFW30" s="6"/>
      <c r="AGD30" s="6"/>
      <c r="AGE30" s="6"/>
      <c r="AGL30" s="6"/>
      <c r="AGM30" s="6"/>
      <c r="AGT30" s="6"/>
      <c r="AGU30" s="6"/>
      <c r="AHB30" s="6"/>
      <c r="AHC30" s="6"/>
      <c r="AHJ30" s="6"/>
      <c r="AHK30" s="6"/>
      <c r="AHR30" s="6"/>
      <c r="AHS30" s="6"/>
      <c r="AHZ30" s="6"/>
      <c r="AIA30" s="6"/>
      <c r="AIH30" s="6"/>
      <c r="AII30" s="6"/>
      <c r="AIP30" s="6"/>
      <c r="AIQ30" s="6"/>
      <c r="AIX30" s="6"/>
      <c r="AIY30" s="6"/>
      <c r="AJF30" s="6"/>
      <c r="AJG30" s="6"/>
      <c r="AJN30" s="6"/>
      <c r="AJO30" s="6"/>
      <c r="AJV30" s="6"/>
      <c r="AJW30" s="6"/>
      <c r="AKD30" s="6"/>
      <c r="AKE30" s="6"/>
      <c r="AKL30" s="6"/>
      <c r="AKM30" s="6"/>
      <c r="AKT30" s="6"/>
      <c r="AKU30" s="6"/>
      <c r="ALB30" s="6"/>
      <c r="ALC30" s="6"/>
      <c r="ALJ30" s="6"/>
      <c r="ALK30" s="6"/>
      <c r="ALR30" s="6"/>
      <c r="ALS30" s="6"/>
      <c r="ALZ30" s="6"/>
      <c r="AMA30" s="6"/>
      <c r="AMH30" s="6"/>
      <c r="AMI30" s="6"/>
      <c r="AMP30" s="6"/>
      <c r="AMQ30" s="6"/>
      <c r="AMX30" s="6"/>
      <c r="AMY30" s="6"/>
      <c r="ANF30" s="6"/>
      <c r="ANG30" s="6"/>
      <c r="ANN30" s="6"/>
      <c r="ANO30" s="6"/>
      <c r="ANV30" s="6"/>
      <c r="ANW30" s="6"/>
      <c r="AOD30" s="6"/>
      <c r="AOE30" s="6"/>
      <c r="AOL30" s="6"/>
      <c r="AOM30" s="6"/>
      <c r="AOT30" s="6"/>
      <c r="AOU30" s="6"/>
      <c r="APB30" s="6"/>
      <c r="APC30" s="6"/>
      <c r="APJ30" s="6"/>
      <c r="APK30" s="6"/>
      <c r="APR30" s="6"/>
      <c r="APS30" s="6"/>
      <c r="APZ30" s="6"/>
      <c r="AQA30" s="6"/>
      <c r="AQH30" s="6"/>
      <c r="AQI30" s="6"/>
      <c r="AQP30" s="6"/>
      <c r="AQQ30" s="6"/>
      <c r="AQX30" s="6"/>
      <c r="AQY30" s="6"/>
      <c r="ARF30" s="6"/>
      <c r="ARG30" s="6"/>
      <c r="ARN30" s="6"/>
      <c r="ARO30" s="6"/>
      <c r="ARV30" s="6"/>
      <c r="ARW30" s="6"/>
      <c r="ASD30" s="6"/>
      <c r="ASE30" s="6"/>
      <c r="ASL30" s="6"/>
      <c r="ASM30" s="6"/>
      <c r="AST30" s="6"/>
      <c r="ASU30" s="6"/>
      <c r="ATB30" s="6"/>
      <c r="ATC30" s="6"/>
      <c r="ATJ30" s="6"/>
      <c r="ATK30" s="6"/>
      <c r="ATR30" s="6"/>
      <c r="ATS30" s="6"/>
      <c r="ATZ30" s="6"/>
      <c r="AUA30" s="6"/>
      <c r="AUH30" s="6"/>
      <c r="AUI30" s="6"/>
      <c r="AUP30" s="6"/>
      <c r="AUQ30" s="6"/>
      <c r="AUX30" s="6"/>
      <c r="AUY30" s="6"/>
      <c r="AVF30" s="6"/>
      <c r="AVG30" s="6"/>
      <c r="AVN30" s="6"/>
      <c r="AVO30" s="6"/>
      <c r="AVV30" s="6"/>
      <c r="AVW30" s="6"/>
      <c r="AWD30" s="6"/>
      <c r="AWE30" s="6"/>
      <c r="AWL30" s="6"/>
      <c r="AWM30" s="6"/>
      <c r="AWT30" s="6"/>
      <c r="AWU30" s="6"/>
      <c r="AXB30" s="6"/>
      <c r="AXC30" s="6"/>
      <c r="AXJ30" s="6"/>
      <c r="AXK30" s="6"/>
      <c r="AXR30" s="6"/>
      <c r="AXS30" s="6"/>
      <c r="AXZ30" s="6"/>
      <c r="AYA30" s="6"/>
      <c r="AYH30" s="6"/>
      <c r="AYI30" s="6"/>
      <c r="AYP30" s="6"/>
      <c r="AYQ30" s="6"/>
      <c r="AYX30" s="6"/>
      <c r="AYY30" s="6"/>
      <c r="AZF30" s="6"/>
      <c r="AZG30" s="6"/>
      <c r="AZN30" s="6"/>
      <c r="AZO30" s="6"/>
      <c r="AZV30" s="6"/>
      <c r="AZW30" s="6"/>
      <c r="BAD30" s="6"/>
      <c r="BAE30" s="6"/>
      <c r="BAL30" s="6"/>
      <c r="BAM30" s="6"/>
      <c r="BAT30" s="6"/>
      <c r="BAU30" s="6"/>
      <c r="BBB30" s="6"/>
      <c r="BBC30" s="6"/>
      <c r="BBJ30" s="6"/>
      <c r="BBK30" s="6"/>
      <c r="BBR30" s="6"/>
      <c r="BBS30" s="6"/>
      <c r="BBZ30" s="6"/>
      <c r="BCA30" s="6"/>
      <c r="BCH30" s="6"/>
      <c r="BCI30" s="6"/>
      <c r="BCP30" s="6"/>
      <c r="BCQ30" s="6"/>
      <c r="BCX30" s="6"/>
      <c r="BCY30" s="6"/>
      <c r="BDF30" s="6"/>
      <c r="BDG30" s="6"/>
      <c r="BDN30" s="6"/>
      <c r="BDO30" s="6"/>
      <c r="BDV30" s="6"/>
      <c r="BDW30" s="6"/>
      <c r="BED30" s="6"/>
      <c r="BEE30" s="6"/>
      <c r="BEL30" s="6"/>
      <c r="BEM30" s="6"/>
      <c r="BET30" s="6"/>
      <c r="BEU30" s="6"/>
      <c r="BFB30" s="6"/>
      <c r="BFC30" s="6"/>
      <c r="BFJ30" s="6"/>
      <c r="BFK30" s="6"/>
      <c r="BFR30" s="6"/>
      <c r="BFS30" s="6"/>
      <c r="BFZ30" s="6"/>
      <c r="BGA30" s="6"/>
      <c r="BGH30" s="6"/>
      <c r="BGI30" s="6"/>
      <c r="BGP30" s="6"/>
      <c r="BGQ30" s="6"/>
      <c r="BGX30" s="6"/>
      <c r="BGY30" s="6"/>
      <c r="BHF30" s="6"/>
      <c r="BHG30" s="6"/>
      <c r="BHN30" s="6"/>
      <c r="BHO30" s="6"/>
      <c r="BHV30" s="6"/>
      <c r="BHW30" s="6"/>
      <c r="BID30" s="6"/>
      <c r="BIE30" s="6"/>
      <c r="BIL30" s="6"/>
      <c r="BIM30" s="6"/>
      <c r="BIT30" s="6"/>
      <c r="BIU30" s="6"/>
      <c r="BJB30" s="6"/>
      <c r="BJC30" s="6"/>
      <c r="BJJ30" s="6"/>
      <c r="BJK30" s="6"/>
      <c r="BJR30" s="6"/>
      <c r="BJS30" s="6"/>
      <c r="BJZ30" s="6"/>
      <c r="BKA30" s="6"/>
      <c r="BKH30" s="6"/>
      <c r="BKI30" s="6"/>
      <c r="BKP30" s="6"/>
      <c r="BKQ30" s="6"/>
      <c r="BKX30" s="6"/>
      <c r="BKY30" s="6"/>
      <c r="BLF30" s="6"/>
      <c r="BLG30" s="6"/>
      <c r="BLN30" s="6"/>
      <c r="BLO30" s="6"/>
      <c r="BLV30" s="6"/>
      <c r="BLW30" s="6"/>
      <c r="BMD30" s="6"/>
      <c r="BME30" s="6"/>
      <c r="BML30" s="6"/>
      <c r="BMM30" s="6"/>
      <c r="BMT30" s="6"/>
      <c r="BMU30" s="6"/>
      <c r="BNB30" s="6"/>
      <c r="BNC30" s="6"/>
      <c r="BNJ30" s="6"/>
      <c r="BNK30" s="6"/>
      <c r="BNR30" s="6"/>
      <c r="BNS30" s="6"/>
      <c r="BNZ30" s="6"/>
      <c r="BOA30" s="6"/>
      <c r="BOH30" s="6"/>
      <c r="BOI30" s="6"/>
      <c r="BOP30" s="6"/>
      <c r="BOQ30" s="6"/>
      <c r="BOX30" s="6"/>
      <c r="BOY30" s="6"/>
      <c r="BPF30" s="6"/>
      <c r="BPG30" s="6"/>
      <c r="BPN30" s="6"/>
      <c r="BPO30" s="6"/>
      <c r="BPV30" s="6"/>
      <c r="BPW30" s="6"/>
      <c r="BQD30" s="6"/>
      <c r="BQE30" s="6"/>
      <c r="BQL30" s="6"/>
      <c r="BQM30" s="6"/>
      <c r="BQT30" s="6"/>
      <c r="BQU30" s="6"/>
      <c r="BRB30" s="6"/>
      <c r="BRC30" s="6"/>
      <c r="BRJ30" s="6"/>
      <c r="BRK30" s="6"/>
      <c r="BRR30" s="6"/>
      <c r="BRS30" s="6"/>
      <c r="BRZ30" s="6"/>
      <c r="BSA30" s="6"/>
      <c r="BSH30" s="6"/>
      <c r="BSI30" s="6"/>
      <c r="BSP30" s="6"/>
      <c r="BSQ30" s="6"/>
      <c r="BSX30" s="6"/>
      <c r="BSY30" s="6"/>
      <c r="BTF30" s="6"/>
      <c r="BTG30" s="6"/>
      <c r="BTN30" s="6"/>
      <c r="BTO30" s="6"/>
      <c r="BTV30" s="6"/>
      <c r="BTW30" s="6"/>
      <c r="BUD30" s="6"/>
      <c r="BUE30" s="6"/>
      <c r="BUL30" s="6"/>
      <c r="BUM30" s="6"/>
      <c r="BUT30" s="6"/>
      <c r="BUU30" s="6"/>
      <c r="BVB30" s="6"/>
      <c r="BVC30" s="6"/>
      <c r="BVJ30" s="6"/>
      <c r="BVK30" s="6"/>
      <c r="BVR30" s="6"/>
      <c r="BVS30" s="6"/>
      <c r="BVZ30" s="6"/>
      <c r="BWA30" s="6"/>
      <c r="BWH30" s="6"/>
      <c r="BWI30" s="6"/>
      <c r="BWP30" s="6"/>
      <c r="BWQ30" s="6"/>
      <c r="BWX30" s="6"/>
      <c r="BWY30" s="6"/>
      <c r="BXF30" s="6"/>
      <c r="BXG30" s="6"/>
      <c r="BXN30" s="6"/>
      <c r="BXO30" s="6"/>
      <c r="BXV30" s="6"/>
      <c r="BXW30" s="6"/>
      <c r="BYD30" s="6"/>
      <c r="BYE30" s="6"/>
      <c r="BYL30" s="6"/>
      <c r="BYM30" s="6"/>
      <c r="BYT30" s="6"/>
      <c r="BYU30" s="6"/>
      <c r="BZB30" s="6"/>
      <c r="BZC30" s="6"/>
      <c r="BZJ30" s="6"/>
      <c r="BZK30" s="6"/>
      <c r="BZR30" s="6"/>
      <c r="BZS30" s="6"/>
      <c r="BZZ30" s="6"/>
      <c r="CAA30" s="6"/>
      <c r="CAH30" s="6"/>
      <c r="CAI30" s="6"/>
      <c r="CAP30" s="6"/>
      <c r="CAQ30" s="6"/>
      <c r="CAX30" s="6"/>
      <c r="CAY30" s="6"/>
      <c r="CBF30" s="6"/>
      <c r="CBG30" s="6"/>
      <c r="CBN30" s="6"/>
      <c r="CBO30" s="6"/>
      <c r="CBV30" s="6"/>
      <c r="CBW30" s="6"/>
      <c r="CCD30" s="6"/>
      <c r="CCE30" s="6"/>
      <c r="CCL30" s="6"/>
      <c r="CCM30" s="6"/>
      <c r="CCT30" s="6"/>
      <c r="CCU30" s="6"/>
      <c r="CDB30" s="6"/>
      <c r="CDC30" s="6"/>
      <c r="CDJ30" s="6"/>
      <c r="CDK30" s="6"/>
      <c r="CDR30" s="6"/>
      <c r="CDS30" s="6"/>
      <c r="CDZ30" s="6"/>
      <c r="CEA30" s="6"/>
      <c r="CEH30" s="6"/>
      <c r="CEI30" s="6"/>
      <c r="CEP30" s="6"/>
      <c r="CEQ30" s="6"/>
      <c r="CEX30" s="6"/>
      <c r="CEY30" s="6"/>
      <c r="CFF30" s="6"/>
      <c r="CFG30" s="6"/>
      <c r="CFN30" s="6"/>
      <c r="CFO30" s="6"/>
      <c r="CFV30" s="6"/>
      <c r="CFW30" s="6"/>
      <c r="CGD30" s="6"/>
      <c r="CGE30" s="6"/>
      <c r="CGL30" s="6"/>
      <c r="CGM30" s="6"/>
      <c r="CGT30" s="6"/>
      <c r="CGU30" s="6"/>
      <c r="CHB30" s="6"/>
      <c r="CHC30" s="6"/>
      <c r="CHJ30" s="6"/>
      <c r="CHK30" s="6"/>
      <c r="CHR30" s="6"/>
      <c r="CHS30" s="6"/>
      <c r="CHZ30" s="6"/>
      <c r="CIA30" s="6"/>
      <c r="CIH30" s="6"/>
      <c r="CII30" s="6"/>
      <c r="CIP30" s="6"/>
      <c r="CIQ30" s="6"/>
      <c r="CIX30" s="6"/>
      <c r="CIY30" s="6"/>
      <c r="CJF30" s="6"/>
      <c r="CJG30" s="6"/>
      <c r="CJN30" s="6"/>
      <c r="CJO30" s="6"/>
      <c r="CJV30" s="6"/>
      <c r="CJW30" s="6"/>
      <c r="CKD30" s="6"/>
      <c r="CKE30" s="6"/>
      <c r="CKL30" s="6"/>
      <c r="CKM30" s="6"/>
      <c r="CKT30" s="6"/>
      <c r="CKU30" s="6"/>
      <c r="CLB30" s="6"/>
      <c r="CLC30" s="6"/>
      <c r="CLJ30" s="6"/>
      <c r="CLK30" s="6"/>
      <c r="CLR30" s="6"/>
      <c r="CLS30" s="6"/>
      <c r="CLZ30" s="6"/>
      <c r="CMA30" s="6"/>
      <c r="CMH30" s="6"/>
      <c r="CMI30" s="6"/>
      <c r="CMP30" s="6"/>
      <c r="CMQ30" s="6"/>
      <c r="CMX30" s="6"/>
      <c r="CMY30" s="6"/>
      <c r="CNF30" s="6"/>
      <c r="CNG30" s="6"/>
      <c r="CNN30" s="6"/>
      <c r="CNO30" s="6"/>
      <c r="CNV30" s="6"/>
      <c r="CNW30" s="6"/>
      <c r="COD30" s="6"/>
      <c r="COE30" s="6"/>
      <c r="COL30" s="6"/>
      <c r="COM30" s="6"/>
      <c r="COT30" s="6"/>
      <c r="COU30" s="6"/>
      <c r="CPB30" s="6"/>
      <c r="CPC30" s="6"/>
      <c r="CPJ30" s="6"/>
      <c r="CPK30" s="6"/>
      <c r="CPR30" s="6"/>
      <c r="CPS30" s="6"/>
      <c r="CPZ30" s="6"/>
      <c r="CQA30" s="6"/>
      <c r="CQH30" s="6"/>
      <c r="CQI30" s="6"/>
      <c r="CQP30" s="6"/>
      <c r="CQQ30" s="6"/>
      <c r="CQX30" s="6"/>
      <c r="CQY30" s="6"/>
      <c r="CRF30" s="6"/>
      <c r="CRG30" s="6"/>
      <c r="CRN30" s="6"/>
      <c r="CRO30" s="6"/>
      <c r="CRV30" s="6"/>
      <c r="CRW30" s="6"/>
      <c r="CSD30" s="6"/>
      <c r="CSE30" s="6"/>
      <c r="CSL30" s="6"/>
      <c r="CSM30" s="6"/>
      <c r="CST30" s="6"/>
      <c r="CSU30" s="6"/>
      <c r="CTB30" s="6"/>
      <c r="CTC30" s="6"/>
      <c r="CTJ30" s="6"/>
      <c r="CTK30" s="6"/>
      <c r="CTR30" s="6"/>
      <c r="CTS30" s="6"/>
      <c r="CTZ30" s="6"/>
      <c r="CUA30" s="6"/>
      <c r="CUH30" s="6"/>
      <c r="CUI30" s="6"/>
      <c r="CUP30" s="6"/>
      <c r="CUQ30" s="6"/>
      <c r="CUX30" s="6"/>
      <c r="CUY30" s="6"/>
      <c r="CVF30" s="6"/>
      <c r="CVG30" s="6"/>
      <c r="CVN30" s="6"/>
      <c r="CVO30" s="6"/>
      <c r="CVV30" s="6"/>
      <c r="CVW30" s="6"/>
      <c r="CWD30" s="6"/>
      <c r="CWE30" s="6"/>
      <c r="CWL30" s="6"/>
      <c r="CWM30" s="6"/>
      <c r="CWT30" s="6"/>
      <c r="CWU30" s="6"/>
      <c r="CXB30" s="6"/>
      <c r="CXC30" s="6"/>
      <c r="CXJ30" s="6"/>
      <c r="CXK30" s="6"/>
      <c r="CXR30" s="6"/>
      <c r="CXS30" s="6"/>
      <c r="CXZ30" s="6"/>
      <c r="CYA30" s="6"/>
      <c r="CYH30" s="6"/>
      <c r="CYI30" s="6"/>
      <c r="CYP30" s="6"/>
      <c r="CYQ30" s="6"/>
      <c r="CYX30" s="6"/>
      <c r="CYY30" s="6"/>
      <c r="CZF30" s="6"/>
      <c r="CZG30" s="6"/>
      <c r="CZN30" s="6"/>
      <c r="CZO30" s="6"/>
      <c r="CZV30" s="6"/>
      <c r="CZW30" s="6"/>
      <c r="DAD30" s="6"/>
      <c r="DAE30" s="6"/>
      <c r="DAL30" s="6"/>
      <c r="DAM30" s="6"/>
      <c r="DAT30" s="6"/>
      <c r="DAU30" s="6"/>
      <c r="DBB30" s="6"/>
      <c r="DBC30" s="6"/>
      <c r="DBJ30" s="6"/>
      <c r="DBK30" s="6"/>
      <c r="DBR30" s="6"/>
      <c r="DBS30" s="6"/>
      <c r="DBZ30" s="6"/>
      <c r="DCA30" s="6"/>
      <c r="DCH30" s="6"/>
      <c r="DCI30" s="6"/>
      <c r="DCP30" s="6"/>
      <c r="DCQ30" s="6"/>
      <c r="DCX30" s="6"/>
      <c r="DCY30" s="6"/>
      <c r="DDF30" s="6"/>
      <c r="DDG30" s="6"/>
      <c r="DDN30" s="6"/>
      <c r="DDO30" s="6"/>
      <c r="DDV30" s="6"/>
      <c r="DDW30" s="6"/>
      <c r="DED30" s="6"/>
      <c r="DEE30" s="6"/>
      <c r="DEL30" s="6"/>
      <c r="DEM30" s="6"/>
      <c r="DET30" s="6"/>
      <c r="DEU30" s="6"/>
      <c r="DFB30" s="6"/>
      <c r="DFC30" s="6"/>
      <c r="DFJ30" s="6"/>
      <c r="DFK30" s="6"/>
      <c r="DFR30" s="6"/>
      <c r="DFS30" s="6"/>
      <c r="DFZ30" s="6"/>
      <c r="DGA30" s="6"/>
      <c r="DGH30" s="6"/>
      <c r="DGI30" s="6"/>
      <c r="DGP30" s="6"/>
      <c r="DGQ30" s="6"/>
      <c r="DGX30" s="6"/>
      <c r="DGY30" s="6"/>
      <c r="DHF30" s="6"/>
      <c r="DHG30" s="6"/>
      <c r="DHN30" s="6"/>
      <c r="DHO30" s="6"/>
      <c r="DHV30" s="6"/>
      <c r="DHW30" s="6"/>
      <c r="DID30" s="6"/>
      <c r="DIE30" s="6"/>
      <c r="DIL30" s="6"/>
      <c r="DIM30" s="6"/>
      <c r="DIT30" s="6"/>
      <c r="DIU30" s="6"/>
      <c r="DJB30" s="6"/>
      <c r="DJC30" s="6"/>
      <c r="DJJ30" s="6"/>
      <c r="DJK30" s="6"/>
      <c r="DJR30" s="6"/>
      <c r="DJS30" s="6"/>
      <c r="DJZ30" s="6"/>
      <c r="DKA30" s="6"/>
      <c r="DKH30" s="6"/>
      <c r="DKI30" s="6"/>
      <c r="DKP30" s="6"/>
      <c r="DKQ30" s="6"/>
      <c r="DKX30" s="6"/>
      <c r="DKY30" s="6"/>
      <c r="DLF30" s="6"/>
      <c r="DLG30" s="6"/>
      <c r="DLN30" s="6"/>
      <c r="DLO30" s="6"/>
      <c r="DLV30" s="6"/>
      <c r="DLW30" s="6"/>
      <c r="DMD30" s="6"/>
      <c r="DME30" s="6"/>
      <c r="DML30" s="6"/>
      <c r="DMM30" s="6"/>
      <c r="DMT30" s="6"/>
      <c r="DMU30" s="6"/>
      <c r="DNB30" s="6"/>
      <c r="DNC30" s="6"/>
      <c r="DNJ30" s="6"/>
      <c r="DNK30" s="6"/>
      <c r="DNR30" s="6"/>
      <c r="DNS30" s="6"/>
      <c r="DNZ30" s="6"/>
      <c r="DOA30" s="6"/>
      <c r="DOH30" s="6"/>
      <c r="DOI30" s="6"/>
      <c r="DOP30" s="6"/>
      <c r="DOQ30" s="6"/>
      <c r="DOX30" s="6"/>
      <c r="DOY30" s="6"/>
      <c r="DPF30" s="6"/>
      <c r="DPG30" s="6"/>
      <c r="DPN30" s="6"/>
      <c r="DPO30" s="6"/>
      <c r="DPV30" s="6"/>
      <c r="DPW30" s="6"/>
      <c r="DQD30" s="6"/>
      <c r="DQE30" s="6"/>
      <c r="DQL30" s="6"/>
      <c r="DQM30" s="6"/>
      <c r="DQT30" s="6"/>
      <c r="DQU30" s="6"/>
      <c r="DRB30" s="6"/>
      <c r="DRC30" s="6"/>
      <c r="DRJ30" s="6"/>
      <c r="DRK30" s="6"/>
      <c r="DRR30" s="6"/>
      <c r="DRS30" s="6"/>
      <c r="DRZ30" s="6"/>
      <c r="DSA30" s="6"/>
      <c r="DSH30" s="6"/>
      <c r="DSI30" s="6"/>
      <c r="DSP30" s="6"/>
      <c r="DSQ30" s="6"/>
      <c r="DSX30" s="6"/>
      <c r="DSY30" s="6"/>
      <c r="DTF30" s="6"/>
      <c r="DTG30" s="6"/>
      <c r="DTN30" s="6"/>
      <c r="DTO30" s="6"/>
      <c r="DTV30" s="6"/>
      <c r="DTW30" s="6"/>
      <c r="DUD30" s="6"/>
      <c r="DUE30" s="6"/>
      <c r="DUL30" s="6"/>
      <c r="DUM30" s="6"/>
      <c r="DUT30" s="6"/>
      <c r="DUU30" s="6"/>
      <c r="DVB30" s="6"/>
      <c r="DVC30" s="6"/>
      <c r="DVJ30" s="6"/>
      <c r="DVK30" s="6"/>
      <c r="DVR30" s="6"/>
      <c r="DVS30" s="6"/>
      <c r="DVZ30" s="6"/>
      <c r="DWA30" s="6"/>
      <c r="DWH30" s="6"/>
      <c r="DWI30" s="6"/>
      <c r="DWP30" s="6"/>
      <c r="DWQ30" s="6"/>
      <c r="DWX30" s="6"/>
      <c r="DWY30" s="6"/>
      <c r="DXF30" s="6"/>
      <c r="DXG30" s="6"/>
      <c r="DXN30" s="6"/>
      <c r="DXO30" s="6"/>
      <c r="DXV30" s="6"/>
      <c r="DXW30" s="6"/>
      <c r="DYD30" s="6"/>
      <c r="DYE30" s="6"/>
      <c r="DYL30" s="6"/>
      <c r="DYM30" s="6"/>
      <c r="DYT30" s="6"/>
      <c r="DYU30" s="6"/>
      <c r="DZB30" s="6"/>
      <c r="DZC30" s="6"/>
      <c r="DZJ30" s="6"/>
      <c r="DZK30" s="6"/>
      <c r="DZR30" s="6"/>
      <c r="DZS30" s="6"/>
      <c r="DZZ30" s="6"/>
      <c r="EAA30" s="6"/>
      <c r="EAH30" s="6"/>
      <c r="EAI30" s="6"/>
      <c r="EAP30" s="6"/>
      <c r="EAQ30" s="6"/>
      <c r="EAX30" s="6"/>
      <c r="EAY30" s="6"/>
      <c r="EBF30" s="6"/>
      <c r="EBG30" s="6"/>
      <c r="EBN30" s="6"/>
      <c r="EBO30" s="6"/>
      <c r="EBV30" s="6"/>
      <c r="EBW30" s="6"/>
      <c r="ECD30" s="6"/>
      <c r="ECE30" s="6"/>
      <c r="ECL30" s="6"/>
      <c r="ECM30" s="6"/>
      <c r="ECT30" s="6"/>
      <c r="ECU30" s="6"/>
      <c r="EDB30" s="6"/>
      <c r="EDC30" s="6"/>
      <c r="EDJ30" s="6"/>
      <c r="EDK30" s="6"/>
      <c r="EDR30" s="6"/>
      <c r="EDS30" s="6"/>
      <c r="EDZ30" s="6"/>
      <c r="EEA30" s="6"/>
      <c r="EEH30" s="6"/>
      <c r="EEI30" s="6"/>
      <c r="EEP30" s="6"/>
      <c r="EEQ30" s="6"/>
      <c r="EEX30" s="6"/>
      <c r="EEY30" s="6"/>
      <c r="EFF30" s="6"/>
      <c r="EFG30" s="6"/>
      <c r="EFN30" s="6"/>
      <c r="EFO30" s="6"/>
      <c r="EFV30" s="6"/>
      <c r="EFW30" s="6"/>
      <c r="EGD30" s="6"/>
      <c r="EGE30" s="6"/>
      <c r="EGL30" s="6"/>
      <c r="EGM30" s="6"/>
      <c r="EGT30" s="6"/>
      <c r="EGU30" s="6"/>
      <c r="EHB30" s="6"/>
      <c r="EHC30" s="6"/>
      <c r="EHJ30" s="6"/>
      <c r="EHK30" s="6"/>
      <c r="EHR30" s="6"/>
      <c r="EHS30" s="6"/>
      <c r="EHZ30" s="6"/>
      <c r="EIA30" s="6"/>
      <c r="EIH30" s="6"/>
      <c r="EII30" s="6"/>
      <c r="EIP30" s="6"/>
      <c r="EIQ30" s="6"/>
      <c r="EIX30" s="6"/>
      <c r="EIY30" s="6"/>
      <c r="EJF30" s="6"/>
      <c r="EJG30" s="6"/>
      <c r="EJN30" s="6"/>
      <c r="EJO30" s="6"/>
      <c r="EJV30" s="6"/>
      <c r="EJW30" s="6"/>
      <c r="EKD30" s="6"/>
      <c r="EKE30" s="6"/>
      <c r="EKL30" s="6"/>
      <c r="EKM30" s="6"/>
      <c r="EKT30" s="6"/>
      <c r="EKU30" s="6"/>
      <c r="ELB30" s="6"/>
      <c r="ELC30" s="6"/>
      <c r="ELJ30" s="6"/>
      <c r="ELK30" s="6"/>
      <c r="ELR30" s="6"/>
      <c r="ELS30" s="6"/>
      <c r="ELZ30" s="6"/>
      <c r="EMA30" s="6"/>
      <c r="EMH30" s="6"/>
      <c r="EMI30" s="6"/>
      <c r="EMP30" s="6"/>
      <c r="EMQ30" s="6"/>
      <c r="EMX30" s="6"/>
      <c r="EMY30" s="6"/>
      <c r="ENF30" s="6"/>
      <c r="ENG30" s="6"/>
      <c r="ENN30" s="6"/>
      <c r="ENO30" s="6"/>
      <c r="ENV30" s="6"/>
      <c r="ENW30" s="6"/>
      <c r="EOD30" s="6"/>
      <c r="EOE30" s="6"/>
      <c r="EOL30" s="6"/>
      <c r="EOM30" s="6"/>
      <c r="EOT30" s="6"/>
      <c r="EOU30" s="6"/>
      <c r="EPB30" s="6"/>
      <c r="EPC30" s="6"/>
      <c r="EPJ30" s="6"/>
      <c r="EPK30" s="6"/>
      <c r="EPR30" s="6"/>
      <c r="EPS30" s="6"/>
      <c r="EPZ30" s="6"/>
      <c r="EQA30" s="6"/>
      <c r="EQH30" s="6"/>
      <c r="EQI30" s="6"/>
      <c r="EQP30" s="6"/>
      <c r="EQQ30" s="6"/>
      <c r="EQX30" s="6"/>
      <c r="EQY30" s="6"/>
      <c r="ERF30" s="6"/>
      <c r="ERG30" s="6"/>
      <c r="ERN30" s="6"/>
      <c r="ERO30" s="6"/>
      <c r="ERV30" s="6"/>
      <c r="ERW30" s="6"/>
      <c r="ESD30" s="6"/>
      <c r="ESE30" s="6"/>
      <c r="ESL30" s="6"/>
      <c r="ESM30" s="6"/>
      <c r="EST30" s="6"/>
      <c r="ESU30" s="6"/>
      <c r="ETB30" s="6"/>
      <c r="ETC30" s="6"/>
      <c r="ETJ30" s="6"/>
      <c r="ETK30" s="6"/>
      <c r="ETR30" s="6"/>
      <c r="ETS30" s="6"/>
      <c r="ETZ30" s="6"/>
      <c r="EUA30" s="6"/>
      <c r="EUH30" s="6"/>
      <c r="EUI30" s="6"/>
      <c r="EUP30" s="6"/>
      <c r="EUQ30" s="6"/>
      <c r="EUX30" s="6"/>
      <c r="EUY30" s="6"/>
      <c r="EVF30" s="6"/>
      <c r="EVG30" s="6"/>
      <c r="EVN30" s="6"/>
      <c r="EVO30" s="6"/>
      <c r="EVV30" s="6"/>
      <c r="EVW30" s="6"/>
      <c r="EWD30" s="6"/>
      <c r="EWE30" s="6"/>
      <c r="EWL30" s="6"/>
      <c r="EWM30" s="6"/>
      <c r="EWT30" s="6"/>
      <c r="EWU30" s="6"/>
      <c r="EXB30" s="6"/>
      <c r="EXC30" s="6"/>
      <c r="EXJ30" s="6"/>
      <c r="EXK30" s="6"/>
      <c r="EXR30" s="6"/>
      <c r="EXS30" s="6"/>
      <c r="EXZ30" s="6"/>
      <c r="EYA30" s="6"/>
      <c r="EYH30" s="6"/>
      <c r="EYI30" s="6"/>
      <c r="EYP30" s="6"/>
      <c r="EYQ30" s="6"/>
      <c r="EYX30" s="6"/>
      <c r="EYY30" s="6"/>
      <c r="EZF30" s="6"/>
      <c r="EZG30" s="6"/>
      <c r="EZN30" s="6"/>
      <c r="EZO30" s="6"/>
      <c r="EZV30" s="6"/>
      <c r="EZW30" s="6"/>
      <c r="FAD30" s="6"/>
      <c r="FAE30" s="6"/>
      <c r="FAL30" s="6"/>
      <c r="FAM30" s="6"/>
      <c r="FAT30" s="6"/>
      <c r="FAU30" s="6"/>
      <c r="FBB30" s="6"/>
      <c r="FBC30" s="6"/>
      <c r="FBJ30" s="6"/>
      <c r="FBK30" s="6"/>
      <c r="FBR30" s="6"/>
      <c r="FBS30" s="6"/>
      <c r="FBZ30" s="6"/>
      <c r="FCA30" s="6"/>
      <c r="FCH30" s="6"/>
      <c r="FCI30" s="6"/>
      <c r="FCP30" s="6"/>
      <c r="FCQ30" s="6"/>
      <c r="FCX30" s="6"/>
      <c r="FCY30" s="6"/>
      <c r="FDF30" s="6"/>
      <c r="FDG30" s="6"/>
      <c r="FDN30" s="6"/>
      <c r="FDO30" s="6"/>
      <c r="FDV30" s="6"/>
      <c r="FDW30" s="6"/>
      <c r="FED30" s="6"/>
      <c r="FEE30" s="6"/>
      <c r="FEL30" s="6"/>
      <c r="FEM30" s="6"/>
      <c r="FET30" s="6"/>
      <c r="FEU30" s="6"/>
      <c r="FFB30" s="6"/>
      <c r="FFC30" s="6"/>
      <c r="FFJ30" s="6"/>
      <c r="FFK30" s="6"/>
      <c r="FFR30" s="6"/>
      <c r="FFS30" s="6"/>
      <c r="FFZ30" s="6"/>
      <c r="FGA30" s="6"/>
      <c r="FGH30" s="6"/>
      <c r="FGI30" s="6"/>
      <c r="FGP30" s="6"/>
      <c r="FGQ30" s="6"/>
      <c r="FGX30" s="6"/>
      <c r="FGY30" s="6"/>
      <c r="FHF30" s="6"/>
      <c r="FHG30" s="6"/>
      <c r="FHN30" s="6"/>
      <c r="FHO30" s="6"/>
      <c r="FHV30" s="6"/>
      <c r="FHW30" s="6"/>
      <c r="FID30" s="6"/>
      <c r="FIE30" s="6"/>
      <c r="FIL30" s="6"/>
      <c r="FIM30" s="6"/>
      <c r="FIT30" s="6"/>
      <c r="FIU30" s="6"/>
      <c r="FJB30" s="6"/>
      <c r="FJC30" s="6"/>
      <c r="FJJ30" s="6"/>
      <c r="FJK30" s="6"/>
      <c r="FJR30" s="6"/>
      <c r="FJS30" s="6"/>
      <c r="FJZ30" s="6"/>
      <c r="FKA30" s="6"/>
      <c r="FKH30" s="6"/>
      <c r="FKI30" s="6"/>
      <c r="FKP30" s="6"/>
      <c r="FKQ30" s="6"/>
      <c r="FKX30" s="6"/>
      <c r="FKY30" s="6"/>
      <c r="FLF30" s="6"/>
      <c r="FLG30" s="6"/>
      <c r="FLN30" s="6"/>
      <c r="FLO30" s="6"/>
      <c r="FLV30" s="6"/>
      <c r="FLW30" s="6"/>
      <c r="FMD30" s="6"/>
      <c r="FME30" s="6"/>
      <c r="FML30" s="6"/>
      <c r="FMM30" s="6"/>
      <c r="FMT30" s="6"/>
      <c r="FMU30" s="6"/>
      <c r="FNB30" s="6"/>
      <c r="FNC30" s="6"/>
      <c r="FNJ30" s="6"/>
      <c r="FNK30" s="6"/>
      <c r="FNR30" s="6"/>
      <c r="FNS30" s="6"/>
      <c r="FNZ30" s="6"/>
      <c r="FOA30" s="6"/>
      <c r="FOH30" s="6"/>
      <c r="FOI30" s="6"/>
      <c r="FOP30" s="6"/>
      <c r="FOQ30" s="6"/>
      <c r="FOX30" s="6"/>
      <c r="FOY30" s="6"/>
      <c r="FPF30" s="6"/>
      <c r="FPG30" s="6"/>
      <c r="FPN30" s="6"/>
      <c r="FPO30" s="6"/>
      <c r="FPV30" s="6"/>
      <c r="FPW30" s="6"/>
      <c r="FQD30" s="6"/>
      <c r="FQE30" s="6"/>
      <c r="FQL30" s="6"/>
      <c r="FQM30" s="6"/>
      <c r="FQT30" s="6"/>
      <c r="FQU30" s="6"/>
      <c r="FRB30" s="6"/>
      <c r="FRC30" s="6"/>
      <c r="FRJ30" s="6"/>
      <c r="FRK30" s="6"/>
      <c r="FRR30" s="6"/>
      <c r="FRS30" s="6"/>
      <c r="FRZ30" s="6"/>
      <c r="FSA30" s="6"/>
      <c r="FSH30" s="6"/>
      <c r="FSI30" s="6"/>
      <c r="FSP30" s="6"/>
      <c r="FSQ30" s="6"/>
      <c r="FSX30" s="6"/>
      <c r="FSY30" s="6"/>
      <c r="FTF30" s="6"/>
      <c r="FTG30" s="6"/>
      <c r="FTN30" s="6"/>
      <c r="FTO30" s="6"/>
      <c r="FTV30" s="6"/>
      <c r="FTW30" s="6"/>
      <c r="FUD30" s="6"/>
      <c r="FUE30" s="6"/>
      <c r="FUL30" s="6"/>
      <c r="FUM30" s="6"/>
      <c r="FUT30" s="6"/>
      <c r="FUU30" s="6"/>
      <c r="FVB30" s="6"/>
      <c r="FVC30" s="6"/>
      <c r="FVJ30" s="6"/>
      <c r="FVK30" s="6"/>
      <c r="FVR30" s="6"/>
      <c r="FVS30" s="6"/>
      <c r="FVZ30" s="6"/>
      <c r="FWA30" s="6"/>
      <c r="FWH30" s="6"/>
      <c r="FWI30" s="6"/>
      <c r="FWP30" s="6"/>
      <c r="FWQ30" s="6"/>
      <c r="FWX30" s="6"/>
      <c r="FWY30" s="6"/>
      <c r="FXF30" s="6"/>
      <c r="FXG30" s="6"/>
      <c r="FXN30" s="6"/>
      <c r="FXO30" s="6"/>
      <c r="FXV30" s="6"/>
      <c r="FXW30" s="6"/>
      <c r="FYD30" s="6"/>
      <c r="FYE30" s="6"/>
      <c r="FYL30" s="6"/>
      <c r="FYM30" s="6"/>
      <c r="FYT30" s="6"/>
      <c r="FYU30" s="6"/>
      <c r="FZB30" s="6"/>
      <c r="FZC30" s="6"/>
      <c r="FZJ30" s="6"/>
      <c r="FZK30" s="6"/>
      <c r="FZR30" s="6"/>
      <c r="FZS30" s="6"/>
      <c r="FZZ30" s="6"/>
      <c r="GAA30" s="6"/>
      <c r="GAH30" s="6"/>
      <c r="GAI30" s="6"/>
      <c r="GAP30" s="6"/>
      <c r="GAQ30" s="6"/>
      <c r="GAX30" s="6"/>
      <c r="GAY30" s="6"/>
      <c r="GBF30" s="6"/>
      <c r="GBG30" s="6"/>
      <c r="GBN30" s="6"/>
      <c r="GBO30" s="6"/>
      <c r="GBV30" s="6"/>
      <c r="GBW30" s="6"/>
      <c r="GCD30" s="6"/>
      <c r="GCE30" s="6"/>
      <c r="GCL30" s="6"/>
      <c r="GCM30" s="6"/>
      <c r="GCT30" s="6"/>
      <c r="GCU30" s="6"/>
      <c r="GDB30" s="6"/>
      <c r="GDC30" s="6"/>
      <c r="GDJ30" s="6"/>
      <c r="GDK30" s="6"/>
      <c r="GDR30" s="6"/>
      <c r="GDS30" s="6"/>
      <c r="GDZ30" s="6"/>
      <c r="GEA30" s="6"/>
      <c r="GEH30" s="6"/>
      <c r="GEI30" s="6"/>
      <c r="GEP30" s="6"/>
      <c r="GEQ30" s="6"/>
      <c r="GEX30" s="6"/>
      <c r="GEY30" s="6"/>
      <c r="GFF30" s="6"/>
      <c r="GFG30" s="6"/>
      <c r="GFN30" s="6"/>
      <c r="GFO30" s="6"/>
      <c r="GFV30" s="6"/>
      <c r="GFW30" s="6"/>
      <c r="GGD30" s="6"/>
      <c r="GGE30" s="6"/>
      <c r="GGL30" s="6"/>
      <c r="GGM30" s="6"/>
      <c r="GGT30" s="6"/>
      <c r="GGU30" s="6"/>
      <c r="GHB30" s="6"/>
      <c r="GHC30" s="6"/>
      <c r="GHJ30" s="6"/>
      <c r="GHK30" s="6"/>
      <c r="GHR30" s="6"/>
      <c r="GHS30" s="6"/>
      <c r="GHZ30" s="6"/>
      <c r="GIA30" s="6"/>
      <c r="GIH30" s="6"/>
      <c r="GII30" s="6"/>
      <c r="GIP30" s="6"/>
      <c r="GIQ30" s="6"/>
      <c r="GIX30" s="6"/>
      <c r="GIY30" s="6"/>
      <c r="GJF30" s="6"/>
      <c r="GJG30" s="6"/>
      <c r="GJN30" s="6"/>
      <c r="GJO30" s="6"/>
      <c r="GJV30" s="6"/>
      <c r="GJW30" s="6"/>
      <c r="GKD30" s="6"/>
      <c r="GKE30" s="6"/>
      <c r="GKL30" s="6"/>
      <c r="GKM30" s="6"/>
      <c r="GKT30" s="6"/>
      <c r="GKU30" s="6"/>
      <c r="GLB30" s="6"/>
      <c r="GLC30" s="6"/>
      <c r="GLJ30" s="6"/>
      <c r="GLK30" s="6"/>
      <c r="GLR30" s="6"/>
      <c r="GLS30" s="6"/>
      <c r="GLZ30" s="6"/>
      <c r="GMA30" s="6"/>
      <c r="GMH30" s="6"/>
      <c r="GMI30" s="6"/>
      <c r="GMP30" s="6"/>
      <c r="GMQ30" s="6"/>
      <c r="GMX30" s="6"/>
      <c r="GMY30" s="6"/>
      <c r="GNF30" s="6"/>
      <c r="GNG30" s="6"/>
      <c r="GNN30" s="6"/>
      <c r="GNO30" s="6"/>
      <c r="GNV30" s="6"/>
      <c r="GNW30" s="6"/>
      <c r="GOD30" s="6"/>
      <c r="GOE30" s="6"/>
      <c r="GOL30" s="6"/>
      <c r="GOM30" s="6"/>
      <c r="GOT30" s="6"/>
      <c r="GOU30" s="6"/>
      <c r="GPB30" s="6"/>
      <c r="GPC30" s="6"/>
      <c r="GPJ30" s="6"/>
      <c r="GPK30" s="6"/>
      <c r="GPR30" s="6"/>
      <c r="GPS30" s="6"/>
      <c r="GPZ30" s="6"/>
      <c r="GQA30" s="6"/>
      <c r="GQH30" s="6"/>
      <c r="GQI30" s="6"/>
      <c r="GQP30" s="6"/>
      <c r="GQQ30" s="6"/>
      <c r="GQX30" s="6"/>
      <c r="GQY30" s="6"/>
      <c r="GRF30" s="6"/>
      <c r="GRG30" s="6"/>
      <c r="GRN30" s="6"/>
      <c r="GRO30" s="6"/>
      <c r="GRV30" s="6"/>
      <c r="GRW30" s="6"/>
      <c r="GSD30" s="6"/>
      <c r="GSE30" s="6"/>
      <c r="GSL30" s="6"/>
      <c r="GSM30" s="6"/>
      <c r="GST30" s="6"/>
      <c r="GSU30" s="6"/>
      <c r="GTB30" s="6"/>
      <c r="GTC30" s="6"/>
      <c r="GTJ30" s="6"/>
      <c r="GTK30" s="6"/>
      <c r="GTR30" s="6"/>
      <c r="GTS30" s="6"/>
      <c r="GTZ30" s="6"/>
      <c r="GUA30" s="6"/>
      <c r="GUH30" s="6"/>
      <c r="GUI30" s="6"/>
      <c r="GUP30" s="6"/>
      <c r="GUQ30" s="6"/>
      <c r="GUX30" s="6"/>
      <c r="GUY30" s="6"/>
      <c r="GVF30" s="6"/>
      <c r="GVG30" s="6"/>
      <c r="GVN30" s="6"/>
      <c r="GVO30" s="6"/>
      <c r="GVV30" s="6"/>
      <c r="GVW30" s="6"/>
      <c r="GWD30" s="6"/>
      <c r="GWE30" s="6"/>
      <c r="GWL30" s="6"/>
      <c r="GWM30" s="6"/>
      <c r="GWT30" s="6"/>
      <c r="GWU30" s="6"/>
      <c r="GXB30" s="6"/>
      <c r="GXC30" s="6"/>
      <c r="GXJ30" s="6"/>
      <c r="GXK30" s="6"/>
      <c r="GXR30" s="6"/>
      <c r="GXS30" s="6"/>
      <c r="GXZ30" s="6"/>
      <c r="GYA30" s="6"/>
      <c r="GYH30" s="6"/>
      <c r="GYI30" s="6"/>
      <c r="GYP30" s="6"/>
      <c r="GYQ30" s="6"/>
      <c r="GYX30" s="6"/>
      <c r="GYY30" s="6"/>
      <c r="GZF30" s="6"/>
      <c r="GZG30" s="6"/>
      <c r="GZN30" s="6"/>
      <c r="GZO30" s="6"/>
      <c r="GZV30" s="6"/>
      <c r="GZW30" s="6"/>
      <c r="HAD30" s="6"/>
      <c r="HAE30" s="6"/>
      <c r="HAL30" s="6"/>
      <c r="HAM30" s="6"/>
      <c r="HAT30" s="6"/>
      <c r="HAU30" s="6"/>
      <c r="HBB30" s="6"/>
      <c r="HBC30" s="6"/>
      <c r="HBJ30" s="6"/>
      <c r="HBK30" s="6"/>
      <c r="HBR30" s="6"/>
      <c r="HBS30" s="6"/>
      <c r="HBZ30" s="6"/>
      <c r="HCA30" s="6"/>
      <c r="HCH30" s="6"/>
      <c r="HCI30" s="6"/>
      <c r="HCP30" s="6"/>
      <c r="HCQ30" s="6"/>
      <c r="HCX30" s="6"/>
      <c r="HCY30" s="6"/>
      <c r="HDF30" s="6"/>
      <c r="HDG30" s="6"/>
      <c r="HDN30" s="6"/>
      <c r="HDO30" s="6"/>
      <c r="HDV30" s="6"/>
      <c r="HDW30" s="6"/>
      <c r="HED30" s="6"/>
      <c r="HEE30" s="6"/>
      <c r="HEL30" s="6"/>
      <c r="HEM30" s="6"/>
      <c r="HET30" s="6"/>
      <c r="HEU30" s="6"/>
      <c r="HFB30" s="6"/>
      <c r="HFC30" s="6"/>
      <c r="HFJ30" s="6"/>
      <c r="HFK30" s="6"/>
      <c r="HFR30" s="6"/>
      <c r="HFS30" s="6"/>
      <c r="HFZ30" s="6"/>
      <c r="HGA30" s="6"/>
      <c r="HGH30" s="6"/>
      <c r="HGI30" s="6"/>
      <c r="HGP30" s="6"/>
      <c r="HGQ30" s="6"/>
      <c r="HGX30" s="6"/>
      <c r="HGY30" s="6"/>
      <c r="HHF30" s="6"/>
      <c r="HHG30" s="6"/>
      <c r="HHN30" s="6"/>
      <c r="HHO30" s="6"/>
      <c r="HHV30" s="6"/>
      <c r="HHW30" s="6"/>
      <c r="HID30" s="6"/>
      <c r="HIE30" s="6"/>
      <c r="HIL30" s="6"/>
      <c r="HIM30" s="6"/>
      <c r="HIT30" s="6"/>
      <c r="HIU30" s="6"/>
      <c r="HJB30" s="6"/>
      <c r="HJC30" s="6"/>
      <c r="HJJ30" s="6"/>
      <c r="HJK30" s="6"/>
      <c r="HJR30" s="6"/>
      <c r="HJS30" s="6"/>
      <c r="HJZ30" s="6"/>
      <c r="HKA30" s="6"/>
      <c r="HKH30" s="6"/>
      <c r="HKI30" s="6"/>
      <c r="HKP30" s="6"/>
      <c r="HKQ30" s="6"/>
      <c r="HKX30" s="6"/>
      <c r="HKY30" s="6"/>
      <c r="HLF30" s="6"/>
      <c r="HLG30" s="6"/>
      <c r="HLN30" s="6"/>
      <c r="HLO30" s="6"/>
      <c r="HLV30" s="6"/>
      <c r="HLW30" s="6"/>
      <c r="HMD30" s="6"/>
      <c r="HME30" s="6"/>
      <c r="HML30" s="6"/>
      <c r="HMM30" s="6"/>
      <c r="HMT30" s="6"/>
      <c r="HMU30" s="6"/>
      <c r="HNB30" s="6"/>
      <c r="HNC30" s="6"/>
      <c r="HNJ30" s="6"/>
      <c r="HNK30" s="6"/>
      <c r="HNR30" s="6"/>
      <c r="HNS30" s="6"/>
      <c r="HNZ30" s="6"/>
      <c r="HOA30" s="6"/>
      <c r="HOH30" s="6"/>
      <c r="HOI30" s="6"/>
      <c r="HOP30" s="6"/>
      <c r="HOQ30" s="6"/>
      <c r="HOX30" s="6"/>
      <c r="HOY30" s="6"/>
      <c r="HPF30" s="6"/>
      <c r="HPG30" s="6"/>
      <c r="HPN30" s="6"/>
      <c r="HPO30" s="6"/>
      <c r="HPV30" s="6"/>
      <c r="HPW30" s="6"/>
      <c r="HQD30" s="6"/>
      <c r="HQE30" s="6"/>
      <c r="HQL30" s="6"/>
      <c r="HQM30" s="6"/>
      <c r="HQT30" s="6"/>
      <c r="HQU30" s="6"/>
      <c r="HRB30" s="6"/>
      <c r="HRC30" s="6"/>
      <c r="HRJ30" s="6"/>
      <c r="HRK30" s="6"/>
      <c r="HRR30" s="6"/>
      <c r="HRS30" s="6"/>
      <c r="HRZ30" s="6"/>
      <c r="HSA30" s="6"/>
      <c r="HSH30" s="6"/>
      <c r="HSI30" s="6"/>
      <c r="HSP30" s="6"/>
      <c r="HSQ30" s="6"/>
      <c r="HSX30" s="6"/>
      <c r="HSY30" s="6"/>
      <c r="HTF30" s="6"/>
      <c r="HTG30" s="6"/>
      <c r="HTN30" s="6"/>
      <c r="HTO30" s="6"/>
      <c r="HTV30" s="6"/>
      <c r="HTW30" s="6"/>
      <c r="HUD30" s="6"/>
      <c r="HUE30" s="6"/>
      <c r="HUL30" s="6"/>
      <c r="HUM30" s="6"/>
      <c r="HUT30" s="6"/>
      <c r="HUU30" s="6"/>
      <c r="HVB30" s="6"/>
      <c r="HVC30" s="6"/>
      <c r="HVJ30" s="6"/>
      <c r="HVK30" s="6"/>
      <c r="HVR30" s="6"/>
      <c r="HVS30" s="6"/>
      <c r="HVZ30" s="6"/>
      <c r="HWA30" s="6"/>
      <c r="HWH30" s="6"/>
      <c r="HWI30" s="6"/>
      <c r="HWP30" s="6"/>
      <c r="HWQ30" s="6"/>
      <c r="HWX30" s="6"/>
      <c r="HWY30" s="6"/>
      <c r="HXF30" s="6"/>
      <c r="HXG30" s="6"/>
      <c r="HXN30" s="6"/>
      <c r="HXO30" s="6"/>
      <c r="HXV30" s="6"/>
      <c r="HXW30" s="6"/>
      <c r="HYD30" s="6"/>
      <c r="HYE30" s="6"/>
      <c r="HYL30" s="6"/>
      <c r="HYM30" s="6"/>
      <c r="HYT30" s="6"/>
      <c r="HYU30" s="6"/>
      <c r="HZB30" s="6"/>
      <c r="HZC30" s="6"/>
      <c r="HZJ30" s="6"/>
      <c r="HZK30" s="6"/>
      <c r="HZR30" s="6"/>
      <c r="HZS30" s="6"/>
      <c r="HZZ30" s="6"/>
      <c r="IAA30" s="6"/>
      <c r="IAH30" s="6"/>
      <c r="IAI30" s="6"/>
      <c r="IAP30" s="6"/>
      <c r="IAQ30" s="6"/>
      <c r="IAX30" s="6"/>
      <c r="IAY30" s="6"/>
      <c r="IBF30" s="6"/>
      <c r="IBG30" s="6"/>
      <c r="IBN30" s="6"/>
      <c r="IBO30" s="6"/>
      <c r="IBV30" s="6"/>
      <c r="IBW30" s="6"/>
      <c r="ICD30" s="6"/>
      <c r="ICE30" s="6"/>
      <c r="ICL30" s="6"/>
      <c r="ICM30" s="6"/>
      <c r="ICT30" s="6"/>
      <c r="ICU30" s="6"/>
      <c r="IDB30" s="6"/>
      <c r="IDC30" s="6"/>
      <c r="IDJ30" s="6"/>
      <c r="IDK30" s="6"/>
      <c r="IDR30" s="6"/>
      <c r="IDS30" s="6"/>
      <c r="IDZ30" s="6"/>
      <c r="IEA30" s="6"/>
      <c r="IEH30" s="6"/>
      <c r="IEI30" s="6"/>
      <c r="IEP30" s="6"/>
      <c r="IEQ30" s="6"/>
      <c r="IEX30" s="6"/>
      <c r="IEY30" s="6"/>
      <c r="IFF30" s="6"/>
      <c r="IFG30" s="6"/>
      <c r="IFN30" s="6"/>
      <c r="IFO30" s="6"/>
      <c r="IFV30" s="6"/>
      <c r="IFW30" s="6"/>
      <c r="IGD30" s="6"/>
      <c r="IGE30" s="6"/>
      <c r="IGL30" s="6"/>
      <c r="IGM30" s="6"/>
      <c r="IGT30" s="6"/>
      <c r="IGU30" s="6"/>
      <c r="IHB30" s="6"/>
      <c r="IHC30" s="6"/>
      <c r="IHJ30" s="6"/>
      <c r="IHK30" s="6"/>
      <c r="IHR30" s="6"/>
      <c r="IHS30" s="6"/>
      <c r="IHZ30" s="6"/>
      <c r="IIA30" s="6"/>
      <c r="IIH30" s="6"/>
      <c r="III30" s="6"/>
      <c r="IIP30" s="6"/>
      <c r="IIQ30" s="6"/>
      <c r="IIX30" s="6"/>
      <c r="IIY30" s="6"/>
      <c r="IJF30" s="6"/>
      <c r="IJG30" s="6"/>
      <c r="IJN30" s="6"/>
      <c r="IJO30" s="6"/>
      <c r="IJV30" s="6"/>
      <c r="IJW30" s="6"/>
      <c r="IKD30" s="6"/>
      <c r="IKE30" s="6"/>
      <c r="IKL30" s="6"/>
      <c r="IKM30" s="6"/>
      <c r="IKT30" s="6"/>
      <c r="IKU30" s="6"/>
      <c r="ILB30" s="6"/>
      <c r="ILC30" s="6"/>
      <c r="ILJ30" s="6"/>
      <c r="ILK30" s="6"/>
      <c r="ILR30" s="6"/>
      <c r="ILS30" s="6"/>
      <c r="ILZ30" s="6"/>
      <c r="IMA30" s="6"/>
      <c r="IMH30" s="6"/>
      <c r="IMI30" s="6"/>
      <c r="IMP30" s="6"/>
      <c r="IMQ30" s="6"/>
      <c r="IMX30" s="6"/>
      <c r="IMY30" s="6"/>
      <c r="INF30" s="6"/>
      <c r="ING30" s="6"/>
      <c r="INN30" s="6"/>
      <c r="INO30" s="6"/>
      <c r="INV30" s="6"/>
      <c r="INW30" s="6"/>
      <c r="IOD30" s="6"/>
      <c r="IOE30" s="6"/>
      <c r="IOL30" s="6"/>
      <c r="IOM30" s="6"/>
      <c r="IOT30" s="6"/>
      <c r="IOU30" s="6"/>
      <c r="IPB30" s="6"/>
      <c r="IPC30" s="6"/>
      <c r="IPJ30" s="6"/>
      <c r="IPK30" s="6"/>
      <c r="IPR30" s="6"/>
      <c r="IPS30" s="6"/>
      <c r="IPZ30" s="6"/>
      <c r="IQA30" s="6"/>
      <c r="IQH30" s="6"/>
      <c r="IQI30" s="6"/>
      <c r="IQP30" s="6"/>
      <c r="IQQ30" s="6"/>
      <c r="IQX30" s="6"/>
      <c r="IQY30" s="6"/>
      <c r="IRF30" s="6"/>
      <c r="IRG30" s="6"/>
      <c r="IRN30" s="6"/>
      <c r="IRO30" s="6"/>
      <c r="IRV30" s="6"/>
      <c r="IRW30" s="6"/>
      <c r="ISD30" s="6"/>
      <c r="ISE30" s="6"/>
      <c r="ISL30" s="6"/>
      <c r="ISM30" s="6"/>
      <c r="IST30" s="6"/>
      <c r="ISU30" s="6"/>
      <c r="ITB30" s="6"/>
      <c r="ITC30" s="6"/>
      <c r="ITJ30" s="6"/>
      <c r="ITK30" s="6"/>
      <c r="ITR30" s="6"/>
      <c r="ITS30" s="6"/>
      <c r="ITZ30" s="6"/>
      <c r="IUA30" s="6"/>
      <c r="IUH30" s="6"/>
      <c r="IUI30" s="6"/>
      <c r="IUP30" s="6"/>
      <c r="IUQ30" s="6"/>
      <c r="IUX30" s="6"/>
      <c r="IUY30" s="6"/>
      <c r="IVF30" s="6"/>
      <c r="IVG30" s="6"/>
      <c r="IVN30" s="6"/>
      <c r="IVO30" s="6"/>
      <c r="IVV30" s="6"/>
      <c r="IVW30" s="6"/>
      <c r="IWD30" s="6"/>
      <c r="IWE30" s="6"/>
      <c r="IWL30" s="6"/>
      <c r="IWM30" s="6"/>
      <c r="IWT30" s="6"/>
      <c r="IWU30" s="6"/>
      <c r="IXB30" s="6"/>
      <c r="IXC30" s="6"/>
      <c r="IXJ30" s="6"/>
      <c r="IXK30" s="6"/>
      <c r="IXR30" s="6"/>
      <c r="IXS30" s="6"/>
      <c r="IXZ30" s="6"/>
      <c r="IYA30" s="6"/>
      <c r="IYH30" s="6"/>
      <c r="IYI30" s="6"/>
      <c r="IYP30" s="6"/>
      <c r="IYQ30" s="6"/>
      <c r="IYX30" s="6"/>
      <c r="IYY30" s="6"/>
      <c r="IZF30" s="6"/>
      <c r="IZG30" s="6"/>
      <c r="IZN30" s="6"/>
      <c r="IZO30" s="6"/>
      <c r="IZV30" s="6"/>
      <c r="IZW30" s="6"/>
      <c r="JAD30" s="6"/>
      <c r="JAE30" s="6"/>
      <c r="JAL30" s="6"/>
      <c r="JAM30" s="6"/>
      <c r="JAT30" s="6"/>
      <c r="JAU30" s="6"/>
      <c r="JBB30" s="6"/>
      <c r="JBC30" s="6"/>
      <c r="JBJ30" s="6"/>
      <c r="JBK30" s="6"/>
      <c r="JBR30" s="6"/>
      <c r="JBS30" s="6"/>
      <c r="JBZ30" s="6"/>
      <c r="JCA30" s="6"/>
      <c r="JCH30" s="6"/>
      <c r="JCI30" s="6"/>
      <c r="JCP30" s="6"/>
      <c r="JCQ30" s="6"/>
      <c r="JCX30" s="6"/>
      <c r="JCY30" s="6"/>
      <c r="JDF30" s="6"/>
      <c r="JDG30" s="6"/>
      <c r="JDN30" s="6"/>
      <c r="JDO30" s="6"/>
      <c r="JDV30" s="6"/>
      <c r="JDW30" s="6"/>
      <c r="JED30" s="6"/>
      <c r="JEE30" s="6"/>
      <c r="JEL30" s="6"/>
      <c r="JEM30" s="6"/>
      <c r="JET30" s="6"/>
      <c r="JEU30" s="6"/>
      <c r="JFB30" s="6"/>
      <c r="JFC30" s="6"/>
      <c r="JFJ30" s="6"/>
      <c r="JFK30" s="6"/>
      <c r="JFR30" s="6"/>
      <c r="JFS30" s="6"/>
      <c r="JFZ30" s="6"/>
      <c r="JGA30" s="6"/>
      <c r="JGH30" s="6"/>
      <c r="JGI30" s="6"/>
      <c r="JGP30" s="6"/>
      <c r="JGQ30" s="6"/>
      <c r="JGX30" s="6"/>
      <c r="JGY30" s="6"/>
      <c r="JHF30" s="6"/>
      <c r="JHG30" s="6"/>
      <c r="JHN30" s="6"/>
      <c r="JHO30" s="6"/>
      <c r="JHV30" s="6"/>
      <c r="JHW30" s="6"/>
      <c r="JID30" s="6"/>
      <c r="JIE30" s="6"/>
      <c r="JIL30" s="6"/>
      <c r="JIM30" s="6"/>
      <c r="JIT30" s="6"/>
      <c r="JIU30" s="6"/>
      <c r="JJB30" s="6"/>
      <c r="JJC30" s="6"/>
      <c r="JJJ30" s="6"/>
      <c r="JJK30" s="6"/>
      <c r="JJR30" s="6"/>
      <c r="JJS30" s="6"/>
      <c r="JJZ30" s="6"/>
      <c r="JKA30" s="6"/>
      <c r="JKH30" s="6"/>
      <c r="JKI30" s="6"/>
      <c r="JKP30" s="6"/>
      <c r="JKQ30" s="6"/>
      <c r="JKX30" s="6"/>
      <c r="JKY30" s="6"/>
      <c r="JLF30" s="6"/>
      <c r="JLG30" s="6"/>
      <c r="JLN30" s="6"/>
      <c r="JLO30" s="6"/>
      <c r="JLV30" s="6"/>
      <c r="JLW30" s="6"/>
      <c r="JMD30" s="6"/>
      <c r="JME30" s="6"/>
      <c r="JML30" s="6"/>
      <c r="JMM30" s="6"/>
      <c r="JMT30" s="6"/>
      <c r="JMU30" s="6"/>
      <c r="JNB30" s="6"/>
      <c r="JNC30" s="6"/>
      <c r="JNJ30" s="6"/>
      <c r="JNK30" s="6"/>
      <c r="JNR30" s="6"/>
      <c r="JNS30" s="6"/>
      <c r="JNZ30" s="6"/>
      <c r="JOA30" s="6"/>
      <c r="JOH30" s="6"/>
      <c r="JOI30" s="6"/>
      <c r="JOP30" s="6"/>
      <c r="JOQ30" s="6"/>
      <c r="JOX30" s="6"/>
      <c r="JOY30" s="6"/>
      <c r="JPF30" s="6"/>
      <c r="JPG30" s="6"/>
      <c r="JPN30" s="6"/>
      <c r="JPO30" s="6"/>
      <c r="JPV30" s="6"/>
      <c r="JPW30" s="6"/>
      <c r="JQD30" s="6"/>
      <c r="JQE30" s="6"/>
      <c r="JQL30" s="6"/>
      <c r="JQM30" s="6"/>
      <c r="JQT30" s="6"/>
      <c r="JQU30" s="6"/>
      <c r="JRB30" s="6"/>
      <c r="JRC30" s="6"/>
      <c r="JRJ30" s="6"/>
      <c r="JRK30" s="6"/>
      <c r="JRR30" s="6"/>
      <c r="JRS30" s="6"/>
      <c r="JRZ30" s="6"/>
      <c r="JSA30" s="6"/>
      <c r="JSH30" s="6"/>
      <c r="JSI30" s="6"/>
      <c r="JSP30" s="6"/>
      <c r="JSQ30" s="6"/>
      <c r="JSX30" s="6"/>
      <c r="JSY30" s="6"/>
      <c r="JTF30" s="6"/>
      <c r="JTG30" s="6"/>
      <c r="JTN30" s="6"/>
      <c r="JTO30" s="6"/>
      <c r="JTV30" s="6"/>
      <c r="JTW30" s="6"/>
      <c r="JUD30" s="6"/>
      <c r="JUE30" s="6"/>
      <c r="JUL30" s="6"/>
      <c r="JUM30" s="6"/>
      <c r="JUT30" s="6"/>
      <c r="JUU30" s="6"/>
      <c r="JVB30" s="6"/>
      <c r="JVC30" s="6"/>
      <c r="JVJ30" s="6"/>
      <c r="JVK30" s="6"/>
      <c r="JVR30" s="6"/>
      <c r="JVS30" s="6"/>
      <c r="JVZ30" s="6"/>
      <c r="JWA30" s="6"/>
      <c r="JWH30" s="6"/>
      <c r="JWI30" s="6"/>
      <c r="JWP30" s="6"/>
      <c r="JWQ30" s="6"/>
      <c r="JWX30" s="6"/>
      <c r="JWY30" s="6"/>
      <c r="JXF30" s="6"/>
      <c r="JXG30" s="6"/>
      <c r="JXN30" s="6"/>
      <c r="JXO30" s="6"/>
      <c r="JXV30" s="6"/>
      <c r="JXW30" s="6"/>
      <c r="JYD30" s="6"/>
      <c r="JYE30" s="6"/>
      <c r="JYL30" s="6"/>
      <c r="JYM30" s="6"/>
      <c r="JYT30" s="6"/>
      <c r="JYU30" s="6"/>
      <c r="JZB30" s="6"/>
      <c r="JZC30" s="6"/>
      <c r="JZJ30" s="6"/>
      <c r="JZK30" s="6"/>
      <c r="JZR30" s="6"/>
      <c r="JZS30" s="6"/>
      <c r="JZZ30" s="6"/>
      <c r="KAA30" s="6"/>
      <c r="KAH30" s="6"/>
      <c r="KAI30" s="6"/>
      <c r="KAP30" s="6"/>
      <c r="KAQ30" s="6"/>
      <c r="KAX30" s="6"/>
      <c r="KAY30" s="6"/>
      <c r="KBF30" s="6"/>
      <c r="KBG30" s="6"/>
      <c r="KBN30" s="6"/>
      <c r="KBO30" s="6"/>
      <c r="KBV30" s="6"/>
      <c r="KBW30" s="6"/>
      <c r="KCD30" s="6"/>
      <c r="KCE30" s="6"/>
      <c r="KCL30" s="6"/>
      <c r="KCM30" s="6"/>
      <c r="KCT30" s="6"/>
      <c r="KCU30" s="6"/>
      <c r="KDB30" s="6"/>
      <c r="KDC30" s="6"/>
      <c r="KDJ30" s="6"/>
      <c r="KDK30" s="6"/>
      <c r="KDR30" s="6"/>
      <c r="KDS30" s="6"/>
      <c r="KDZ30" s="6"/>
      <c r="KEA30" s="6"/>
      <c r="KEH30" s="6"/>
      <c r="KEI30" s="6"/>
      <c r="KEP30" s="6"/>
      <c r="KEQ30" s="6"/>
      <c r="KEX30" s="6"/>
      <c r="KEY30" s="6"/>
      <c r="KFF30" s="6"/>
      <c r="KFG30" s="6"/>
      <c r="KFN30" s="6"/>
      <c r="KFO30" s="6"/>
      <c r="KFV30" s="6"/>
      <c r="KFW30" s="6"/>
      <c r="KGD30" s="6"/>
      <c r="KGE30" s="6"/>
      <c r="KGL30" s="6"/>
      <c r="KGM30" s="6"/>
      <c r="KGT30" s="6"/>
      <c r="KGU30" s="6"/>
      <c r="KHB30" s="6"/>
      <c r="KHC30" s="6"/>
      <c r="KHJ30" s="6"/>
      <c r="KHK30" s="6"/>
      <c r="KHR30" s="6"/>
      <c r="KHS30" s="6"/>
      <c r="KHZ30" s="6"/>
      <c r="KIA30" s="6"/>
      <c r="KIH30" s="6"/>
      <c r="KII30" s="6"/>
      <c r="KIP30" s="6"/>
      <c r="KIQ30" s="6"/>
      <c r="KIX30" s="6"/>
      <c r="KIY30" s="6"/>
      <c r="KJF30" s="6"/>
      <c r="KJG30" s="6"/>
      <c r="KJN30" s="6"/>
      <c r="KJO30" s="6"/>
      <c r="KJV30" s="6"/>
      <c r="KJW30" s="6"/>
      <c r="KKD30" s="6"/>
      <c r="KKE30" s="6"/>
      <c r="KKL30" s="6"/>
      <c r="KKM30" s="6"/>
      <c r="KKT30" s="6"/>
      <c r="KKU30" s="6"/>
      <c r="KLB30" s="6"/>
      <c r="KLC30" s="6"/>
      <c r="KLJ30" s="6"/>
      <c r="KLK30" s="6"/>
      <c r="KLR30" s="6"/>
      <c r="KLS30" s="6"/>
      <c r="KLZ30" s="6"/>
      <c r="KMA30" s="6"/>
      <c r="KMH30" s="6"/>
      <c r="KMI30" s="6"/>
      <c r="KMP30" s="6"/>
      <c r="KMQ30" s="6"/>
      <c r="KMX30" s="6"/>
      <c r="KMY30" s="6"/>
      <c r="KNF30" s="6"/>
      <c r="KNG30" s="6"/>
      <c r="KNN30" s="6"/>
      <c r="KNO30" s="6"/>
      <c r="KNV30" s="6"/>
      <c r="KNW30" s="6"/>
      <c r="KOD30" s="6"/>
      <c r="KOE30" s="6"/>
      <c r="KOL30" s="6"/>
      <c r="KOM30" s="6"/>
      <c r="KOT30" s="6"/>
      <c r="KOU30" s="6"/>
      <c r="KPB30" s="6"/>
      <c r="KPC30" s="6"/>
      <c r="KPJ30" s="6"/>
      <c r="KPK30" s="6"/>
      <c r="KPR30" s="6"/>
      <c r="KPS30" s="6"/>
      <c r="KPZ30" s="6"/>
      <c r="KQA30" s="6"/>
      <c r="KQH30" s="6"/>
      <c r="KQI30" s="6"/>
      <c r="KQP30" s="6"/>
      <c r="KQQ30" s="6"/>
      <c r="KQX30" s="6"/>
      <c r="KQY30" s="6"/>
      <c r="KRF30" s="6"/>
      <c r="KRG30" s="6"/>
      <c r="KRN30" s="6"/>
      <c r="KRO30" s="6"/>
      <c r="KRV30" s="6"/>
      <c r="KRW30" s="6"/>
      <c r="KSD30" s="6"/>
      <c r="KSE30" s="6"/>
      <c r="KSL30" s="6"/>
      <c r="KSM30" s="6"/>
      <c r="KST30" s="6"/>
      <c r="KSU30" s="6"/>
      <c r="KTB30" s="6"/>
      <c r="KTC30" s="6"/>
      <c r="KTJ30" s="6"/>
      <c r="KTK30" s="6"/>
      <c r="KTR30" s="6"/>
      <c r="KTS30" s="6"/>
      <c r="KTZ30" s="6"/>
      <c r="KUA30" s="6"/>
      <c r="KUH30" s="6"/>
      <c r="KUI30" s="6"/>
      <c r="KUP30" s="6"/>
      <c r="KUQ30" s="6"/>
      <c r="KUX30" s="6"/>
      <c r="KUY30" s="6"/>
      <c r="KVF30" s="6"/>
      <c r="KVG30" s="6"/>
      <c r="KVN30" s="6"/>
      <c r="KVO30" s="6"/>
      <c r="KVV30" s="6"/>
      <c r="KVW30" s="6"/>
      <c r="KWD30" s="6"/>
      <c r="KWE30" s="6"/>
      <c r="KWL30" s="6"/>
      <c r="KWM30" s="6"/>
      <c r="KWT30" s="6"/>
      <c r="KWU30" s="6"/>
      <c r="KXB30" s="6"/>
      <c r="KXC30" s="6"/>
      <c r="KXJ30" s="6"/>
      <c r="KXK30" s="6"/>
      <c r="KXR30" s="6"/>
      <c r="KXS30" s="6"/>
      <c r="KXZ30" s="6"/>
      <c r="KYA30" s="6"/>
      <c r="KYH30" s="6"/>
      <c r="KYI30" s="6"/>
      <c r="KYP30" s="6"/>
      <c r="KYQ30" s="6"/>
      <c r="KYX30" s="6"/>
      <c r="KYY30" s="6"/>
      <c r="KZF30" s="6"/>
      <c r="KZG30" s="6"/>
      <c r="KZN30" s="6"/>
      <c r="KZO30" s="6"/>
      <c r="KZV30" s="6"/>
      <c r="KZW30" s="6"/>
      <c r="LAD30" s="6"/>
      <c r="LAE30" s="6"/>
      <c r="LAL30" s="6"/>
      <c r="LAM30" s="6"/>
      <c r="LAT30" s="6"/>
      <c r="LAU30" s="6"/>
      <c r="LBB30" s="6"/>
      <c r="LBC30" s="6"/>
      <c r="LBJ30" s="6"/>
      <c r="LBK30" s="6"/>
      <c r="LBR30" s="6"/>
      <c r="LBS30" s="6"/>
      <c r="LBZ30" s="6"/>
      <c r="LCA30" s="6"/>
      <c r="LCH30" s="6"/>
      <c r="LCI30" s="6"/>
      <c r="LCP30" s="6"/>
      <c r="LCQ30" s="6"/>
      <c r="LCX30" s="6"/>
      <c r="LCY30" s="6"/>
      <c r="LDF30" s="6"/>
      <c r="LDG30" s="6"/>
      <c r="LDN30" s="6"/>
      <c r="LDO30" s="6"/>
      <c r="LDV30" s="6"/>
      <c r="LDW30" s="6"/>
      <c r="LED30" s="6"/>
      <c r="LEE30" s="6"/>
      <c r="LEL30" s="6"/>
      <c r="LEM30" s="6"/>
      <c r="LET30" s="6"/>
      <c r="LEU30" s="6"/>
      <c r="LFB30" s="6"/>
      <c r="LFC30" s="6"/>
      <c r="LFJ30" s="6"/>
      <c r="LFK30" s="6"/>
      <c r="LFR30" s="6"/>
      <c r="LFS30" s="6"/>
      <c r="LFZ30" s="6"/>
      <c r="LGA30" s="6"/>
      <c r="LGH30" s="6"/>
      <c r="LGI30" s="6"/>
      <c r="LGP30" s="6"/>
      <c r="LGQ30" s="6"/>
      <c r="LGX30" s="6"/>
      <c r="LGY30" s="6"/>
      <c r="LHF30" s="6"/>
      <c r="LHG30" s="6"/>
      <c r="LHN30" s="6"/>
      <c r="LHO30" s="6"/>
      <c r="LHV30" s="6"/>
      <c r="LHW30" s="6"/>
      <c r="LID30" s="6"/>
      <c r="LIE30" s="6"/>
      <c r="LIL30" s="6"/>
      <c r="LIM30" s="6"/>
      <c r="LIT30" s="6"/>
      <c r="LIU30" s="6"/>
      <c r="LJB30" s="6"/>
      <c r="LJC30" s="6"/>
      <c r="LJJ30" s="6"/>
      <c r="LJK30" s="6"/>
      <c r="LJR30" s="6"/>
      <c r="LJS30" s="6"/>
      <c r="LJZ30" s="6"/>
      <c r="LKA30" s="6"/>
      <c r="LKH30" s="6"/>
      <c r="LKI30" s="6"/>
      <c r="LKP30" s="6"/>
      <c r="LKQ30" s="6"/>
      <c r="LKX30" s="6"/>
      <c r="LKY30" s="6"/>
      <c r="LLF30" s="6"/>
      <c r="LLG30" s="6"/>
      <c r="LLN30" s="6"/>
      <c r="LLO30" s="6"/>
      <c r="LLV30" s="6"/>
      <c r="LLW30" s="6"/>
      <c r="LMD30" s="6"/>
      <c r="LME30" s="6"/>
      <c r="LML30" s="6"/>
      <c r="LMM30" s="6"/>
      <c r="LMT30" s="6"/>
      <c r="LMU30" s="6"/>
      <c r="LNB30" s="6"/>
      <c r="LNC30" s="6"/>
      <c r="LNJ30" s="6"/>
      <c r="LNK30" s="6"/>
      <c r="LNR30" s="6"/>
      <c r="LNS30" s="6"/>
      <c r="LNZ30" s="6"/>
      <c r="LOA30" s="6"/>
      <c r="LOH30" s="6"/>
      <c r="LOI30" s="6"/>
      <c r="LOP30" s="6"/>
      <c r="LOQ30" s="6"/>
      <c r="LOX30" s="6"/>
      <c r="LOY30" s="6"/>
      <c r="LPF30" s="6"/>
      <c r="LPG30" s="6"/>
      <c r="LPN30" s="6"/>
      <c r="LPO30" s="6"/>
      <c r="LPV30" s="6"/>
      <c r="LPW30" s="6"/>
      <c r="LQD30" s="6"/>
      <c r="LQE30" s="6"/>
      <c r="LQL30" s="6"/>
      <c r="LQM30" s="6"/>
      <c r="LQT30" s="6"/>
      <c r="LQU30" s="6"/>
      <c r="LRB30" s="6"/>
      <c r="LRC30" s="6"/>
      <c r="LRJ30" s="6"/>
      <c r="LRK30" s="6"/>
      <c r="LRR30" s="6"/>
      <c r="LRS30" s="6"/>
      <c r="LRZ30" s="6"/>
      <c r="LSA30" s="6"/>
      <c r="LSH30" s="6"/>
      <c r="LSI30" s="6"/>
      <c r="LSP30" s="6"/>
      <c r="LSQ30" s="6"/>
      <c r="LSX30" s="6"/>
      <c r="LSY30" s="6"/>
      <c r="LTF30" s="6"/>
      <c r="LTG30" s="6"/>
      <c r="LTN30" s="6"/>
      <c r="LTO30" s="6"/>
      <c r="LTV30" s="6"/>
      <c r="LTW30" s="6"/>
      <c r="LUD30" s="6"/>
      <c r="LUE30" s="6"/>
      <c r="LUL30" s="6"/>
      <c r="LUM30" s="6"/>
      <c r="LUT30" s="6"/>
      <c r="LUU30" s="6"/>
      <c r="LVB30" s="6"/>
      <c r="LVC30" s="6"/>
      <c r="LVJ30" s="6"/>
      <c r="LVK30" s="6"/>
      <c r="LVR30" s="6"/>
      <c r="LVS30" s="6"/>
      <c r="LVZ30" s="6"/>
      <c r="LWA30" s="6"/>
      <c r="LWH30" s="6"/>
      <c r="LWI30" s="6"/>
      <c r="LWP30" s="6"/>
      <c r="LWQ30" s="6"/>
      <c r="LWX30" s="6"/>
      <c r="LWY30" s="6"/>
      <c r="LXF30" s="6"/>
      <c r="LXG30" s="6"/>
      <c r="LXN30" s="6"/>
      <c r="LXO30" s="6"/>
      <c r="LXV30" s="6"/>
      <c r="LXW30" s="6"/>
      <c r="LYD30" s="6"/>
      <c r="LYE30" s="6"/>
      <c r="LYL30" s="6"/>
      <c r="LYM30" s="6"/>
      <c r="LYT30" s="6"/>
      <c r="LYU30" s="6"/>
      <c r="LZB30" s="6"/>
      <c r="LZC30" s="6"/>
      <c r="LZJ30" s="6"/>
      <c r="LZK30" s="6"/>
      <c r="LZR30" s="6"/>
      <c r="LZS30" s="6"/>
      <c r="LZZ30" s="6"/>
      <c r="MAA30" s="6"/>
      <c r="MAH30" s="6"/>
      <c r="MAI30" s="6"/>
      <c r="MAP30" s="6"/>
      <c r="MAQ30" s="6"/>
      <c r="MAX30" s="6"/>
      <c r="MAY30" s="6"/>
      <c r="MBF30" s="6"/>
      <c r="MBG30" s="6"/>
      <c r="MBN30" s="6"/>
      <c r="MBO30" s="6"/>
      <c r="MBV30" s="6"/>
      <c r="MBW30" s="6"/>
      <c r="MCD30" s="6"/>
      <c r="MCE30" s="6"/>
      <c r="MCL30" s="6"/>
      <c r="MCM30" s="6"/>
      <c r="MCT30" s="6"/>
      <c r="MCU30" s="6"/>
      <c r="MDB30" s="6"/>
      <c r="MDC30" s="6"/>
      <c r="MDJ30" s="6"/>
      <c r="MDK30" s="6"/>
      <c r="MDR30" s="6"/>
      <c r="MDS30" s="6"/>
      <c r="MDZ30" s="6"/>
      <c r="MEA30" s="6"/>
      <c r="MEH30" s="6"/>
      <c r="MEI30" s="6"/>
      <c r="MEP30" s="6"/>
      <c r="MEQ30" s="6"/>
      <c r="MEX30" s="6"/>
      <c r="MEY30" s="6"/>
      <c r="MFF30" s="6"/>
      <c r="MFG30" s="6"/>
      <c r="MFN30" s="6"/>
      <c r="MFO30" s="6"/>
      <c r="MFV30" s="6"/>
      <c r="MFW30" s="6"/>
      <c r="MGD30" s="6"/>
      <c r="MGE30" s="6"/>
      <c r="MGL30" s="6"/>
      <c r="MGM30" s="6"/>
      <c r="MGT30" s="6"/>
      <c r="MGU30" s="6"/>
      <c r="MHB30" s="6"/>
      <c r="MHC30" s="6"/>
      <c r="MHJ30" s="6"/>
      <c r="MHK30" s="6"/>
      <c r="MHR30" s="6"/>
      <c r="MHS30" s="6"/>
      <c r="MHZ30" s="6"/>
      <c r="MIA30" s="6"/>
      <c r="MIH30" s="6"/>
      <c r="MII30" s="6"/>
      <c r="MIP30" s="6"/>
      <c r="MIQ30" s="6"/>
      <c r="MIX30" s="6"/>
      <c r="MIY30" s="6"/>
      <c r="MJF30" s="6"/>
      <c r="MJG30" s="6"/>
      <c r="MJN30" s="6"/>
      <c r="MJO30" s="6"/>
      <c r="MJV30" s="6"/>
      <c r="MJW30" s="6"/>
      <c r="MKD30" s="6"/>
      <c r="MKE30" s="6"/>
      <c r="MKL30" s="6"/>
      <c r="MKM30" s="6"/>
      <c r="MKT30" s="6"/>
      <c r="MKU30" s="6"/>
      <c r="MLB30" s="6"/>
      <c r="MLC30" s="6"/>
      <c r="MLJ30" s="6"/>
      <c r="MLK30" s="6"/>
      <c r="MLR30" s="6"/>
      <c r="MLS30" s="6"/>
      <c r="MLZ30" s="6"/>
      <c r="MMA30" s="6"/>
      <c r="MMH30" s="6"/>
      <c r="MMI30" s="6"/>
      <c r="MMP30" s="6"/>
      <c r="MMQ30" s="6"/>
      <c r="MMX30" s="6"/>
      <c r="MMY30" s="6"/>
      <c r="MNF30" s="6"/>
      <c r="MNG30" s="6"/>
      <c r="MNN30" s="6"/>
      <c r="MNO30" s="6"/>
      <c r="MNV30" s="6"/>
      <c r="MNW30" s="6"/>
      <c r="MOD30" s="6"/>
      <c r="MOE30" s="6"/>
      <c r="MOL30" s="6"/>
      <c r="MOM30" s="6"/>
      <c r="MOT30" s="6"/>
      <c r="MOU30" s="6"/>
      <c r="MPB30" s="6"/>
      <c r="MPC30" s="6"/>
      <c r="MPJ30" s="6"/>
      <c r="MPK30" s="6"/>
      <c r="MPR30" s="6"/>
      <c r="MPS30" s="6"/>
      <c r="MPZ30" s="6"/>
      <c r="MQA30" s="6"/>
      <c r="MQH30" s="6"/>
      <c r="MQI30" s="6"/>
      <c r="MQP30" s="6"/>
      <c r="MQQ30" s="6"/>
      <c r="MQX30" s="6"/>
      <c r="MQY30" s="6"/>
      <c r="MRF30" s="6"/>
      <c r="MRG30" s="6"/>
      <c r="MRN30" s="6"/>
      <c r="MRO30" s="6"/>
      <c r="MRV30" s="6"/>
      <c r="MRW30" s="6"/>
      <c r="MSD30" s="6"/>
      <c r="MSE30" s="6"/>
      <c r="MSL30" s="6"/>
      <c r="MSM30" s="6"/>
      <c r="MST30" s="6"/>
      <c r="MSU30" s="6"/>
      <c r="MTB30" s="6"/>
      <c r="MTC30" s="6"/>
      <c r="MTJ30" s="6"/>
      <c r="MTK30" s="6"/>
      <c r="MTR30" s="6"/>
      <c r="MTS30" s="6"/>
      <c r="MTZ30" s="6"/>
      <c r="MUA30" s="6"/>
      <c r="MUH30" s="6"/>
      <c r="MUI30" s="6"/>
      <c r="MUP30" s="6"/>
      <c r="MUQ30" s="6"/>
      <c r="MUX30" s="6"/>
      <c r="MUY30" s="6"/>
      <c r="MVF30" s="6"/>
      <c r="MVG30" s="6"/>
      <c r="MVN30" s="6"/>
      <c r="MVO30" s="6"/>
      <c r="MVV30" s="6"/>
      <c r="MVW30" s="6"/>
      <c r="MWD30" s="6"/>
      <c r="MWE30" s="6"/>
      <c r="MWL30" s="6"/>
      <c r="MWM30" s="6"/>
      <c r="MWT30" s="6"/>
      <c r="MWU30" s="6"/>
      <c r="MXB30" s="6"/>
      <c r="MXC30" s="6"/>
      <c r="MXJ30" s="6"/>
      <c r="MXK30" s="6"/>
      <c r="MXR30" s="6"/>
      <c r="MXS30" s="6"/>
      <c r="MXZ30" s="6"/>
      <c r="MYA30" s="6"/>
      <c r="MYH30" s="6"/>
      <c r="MYI30" s="6"/>
      <c r="MYP30" s="6"/>
      <c r="MYQ30" s="6"/>
      <c r="MYX30" s="6"/>
      <c r="MYY30" s="6"/>
      <c r="MZF30" s="6"/>
      <c r="MZG30" s="6"/>
      <c r="MZN30" s="6"/>
      <c r="MZO30" s="6"/>
      <c r="MZV30" s="6"/>
      <c r="MZW30" s="6"/>
      <c r="NAD30" s="6"/>
      <c r="NAE30" s="6"/>
      <c r="NAL30" s="6"/>
      <c r="NAM30" s="6"/>
      <c r="NAT30" s="6"/>
      <c r="NAU30" s="6"/>
      <c r="NBB30" s="6"/>
      <c r="NBC30" s="6"/>
      <c r="NBJ30" s="6"/>
      <c r="NBK30" s="6"/>
      <c r="NBR30" s="6"/>
      <c r="NBS30" s="6"/>
      <c r="NBZ30" s="6"/>
      <c r="NCA30" s="6"/>
      <c r="NCH30" s="6"/>
      <c r="NCI30" s="6"/>
      <c r="NCP30" s="6"/>
      <c r="NCQ30" s="6"/>
      <c r="NCX30" s="6"/>
      <c r="NCY30" s="6"/>
      <c r="NDF30" s="6"/>
      <c r="NDG30" s="6"/>
      <c r="NDN30" s="6"/>
      <c r="NDO30" s="6"/>
      <c r="NDV30" s="6"/>
      <c r="NDW30" s="6"/>
      <c r="NED30" s="6"/>
      <c r="NEE30" s="6"/>
      <c r="NEL30" s="6"/>
      <c r="NEM30" s="6"/>
      <c r="NET30" s="6"/>
      <c r="NEU30" s="6"/>
      <c r="NFB30" s="6"/>
      <c r="NFC30" s="6"/>
      <c r="NFJ30" s="6"/>
      <c r="NFK30" s="6"/>
      <c r="NFR30" s="6"/>
      <c r="NFS30" s="6"/>
      <c r="NFZ30" s="6"/>
      <c r="NGA30" s="6"/>
      <c r="NGH30" s="6"/>
      <c r="NGI30" s="6"/>
      <c r="NGP30" s="6"/>
      <c r="NGQ30" s="6"/>
      <c r="NGX30" s="6"/>
      <c r="NGY30" s="6"/>
      <c r="NHF30" s="6"/>
      <c r="NHG30" s="6"/>
      <c r="NHN30" s="6"/>
      <c r="NHO30" s="6"/>
      <c r="NHV30" s="6"/>
      <c r="NHW30" s="6"/>
      <c r="NID30" s="6"/>
      <c r="NIE30" s="6"/>
      <c r="NIL30" s="6"/>
      <c r="NIM30" s="6"/>
      <c r="NIT30" s="6"/>
      <c r="NIU30" s="6"/>
      <c r="NJB30" s="6"/>
      <c r="NJC30" s="6"/>
      <c r="NJJ30" s="6"/>
      <c r="NJK30" s="6"/>
      <c r="NJR30" s="6"/>
      <c r="NJS30" s="6"/>
      <c r="NJZ30" s="6"/>
      <c r="NKA30" s="6"/>
      <c r="NKH30" s="6"/>
      <c r="NKI30" s="6"/>
      <c r="NKP30" s="6"/>
      <c r="NKQ30" s="6"/>
      <c r="NKX30" s="6"/>
      <c r="NKY30" s="6"/>
      <c r="NLF30" s="6"/>
      <c r="NLG30" s="6"/>
      <c r="NLN30" s="6"/>
      <c r="NLO30" s="6"/>
      <c r="NLV30" s="6"/>
      <c r="NLW30" s="6"/>
      <c r="NMD30" s="6"/>
      <c r="NME30" s="6"/>
      <c r="NML30" s="6"/>
      <c r="NMM30" s="6"/>
      <c r="NMT30" s="6"/>
      <c r="NMU30" s="6"/>
      <c r="NNB30" s="6"/>
      <c r="NNC30" s="6"/>
      <c r="NNJ30" s="6"/>
      <c r="NNK30" s="6"/>
      <c r="NNR30" s="6"/>
      <c r="NNS30" s="6"/>
      <c r="NNZ30" s="6"/>
      <c r="NOA30" s="6"/>
      <c r="NOH30" s="6"/>
      <c r="NOI30" s="6"/>
      <c r="NOP30" s="6"/>
      <c r="NOQ30" s="6"/>
      <c r="NOX30" s="6"/>
      <c r="NOY30" s="6"/>
      <c r="NPF30" s="6"/>
      <c r="NPG30" s="6"/>
      <c r="NPN30" s="6"/>
      <c r="NPO30" s="6"/>
      <c r="NPV30" s="6"/>
      <c r="NPW30" s="6"/>
      <c r="NQD30" s="6"/>
      <c r="NQE30" s="6"/>
      <c r="NQL30" s="6"/>
      <c r="NQM30" s="6"/>
      <c r="NQT30" s="6"/>
      <c r="NQU30" s="6"/>
      <c r="NRB30" s="6"/>
      <c r="NRC30" s="6"/>
      <c r="NRJ30" s="6"/>
      <c r="NRK30" s="6"/>
      <c r="NRR30" s="6"/>
      <c r="NRS30" s="6"/>
      <c r="NRZ30" s="6"/>
      <c r="NSA30" s="6"/>
      <c r="NSH30" s="6"/>
      <c r="NSI30" s="6"/>
      <c r="NSP30" s="6"/>
      <c r="NSQ30" s="6"/>
      <c r="NSX30" s="6"/>
      <c r="NSY30" s="6"/>
      <c r="NTF30" s="6"/>
      <c r="NTG30" s="6"/>
      <c r="NTN30" s="6"/>
      <c r="NTO30" s="6"/>
      <c r="NTV30" s="6"/>
      <c r="NTW30" s="6"/>
      <c r="NUD30" s="6"/>
      <c r="NUE30" s="6"/>
      <c r="NUL30" s="6"/>
      <c r="NUM30" s="6"/>
      <c r="NUT30" s="6"/>
      <c r="NUU30" s="6"/>
      <c r="NVB30" s="6"/>
      <c r="NVC30" s="6"/>
      <c r="NVJ30" s="6"/>
      <c r="NVK30" s="6"/>
      <c r="NVR30" s="6"/>
      <c r="NVS30" s="6"/>
      <c r="NVZ30" s="6"/>
      <c r="NWA30" s="6"/>
      <c r="NWH30" s="6"/>
      <c r="NWI30" s="6"/>
      <c r="NWP30" s="6"/>
      <c r="NWQ30" s="6"/>
      <c r="NWX30" s="6"/>
      <c r="NWY30" s="6"/>
      <c r="NXF30" s="6"/>
      <c r="NXG30" s="6"/>
      <c r="NXN30" s="6"/>
      <c r="NXO30" s="6"/>
      <c r="NXV30" s="6"/>
      <c r="NXW30" s="6"/>
      <c r="NYD30" s="6"/>
      <c r="NYE30" s="6"/>
      <c r="NYL30" s="6"/>
      <c r="NYM30" s="6"/>
      <c r="NYT30" s="6"/>
      <c r="NYU30" s="6"/>
      <c r="NZB30" s="6"/>
      <c r="NZC30" s="6"/>
      <c r="NZJ30" s="6"/>
      <c r="NZK30" s="6"/>
      <c r="NZR30" s="6"/>
      <c r="NZS30" s="6"/>
      <c r="NZZ30" s="6"/>
      <c r="OAA30" s="6"/>
      <c r="OAH30" s="6"/>
      <c r="OAI30" s="6"/>
      <c r="OAP30" s="6"/>
      <c r="OAQ30" s="6"/>
      <c r="OAX30" s="6"/>
      <c r="OAY30" s="6"/>
      <c r="OBF30" s="6"/>
      <c r="OBG30" s="6"/>
      <c r="OBN30" s="6"/>
      <c r="OBO30" s="6"/>
      <c r="OBV30" s="6"/>
      <c r="OBW30" s="6"/>
      <c r="OCD30" s="6"/>
      <c r="OCE30" s="6"/>
      <c r="OCL30" s="6"/>
      <c r="OCM30" s="6"/>
      <c r="OCT30" s="6"/>
      <c r="OCU30" s="6"/>
      <c r="ODB30" s="6"/>
      <c r="ODC30" s="6"/>
      <c r="ODJ30" s="6"/>
      <c r="ODK30" s="6"/>
      <c r="ODR30" s="6"/>
      <c r="ODS30" s="6"/>
      <c r="ODZ30" s="6"/>
      <c r="OEA30" s="6"/>
      <c r="OEH30" s="6"/>
      <c r="OEI30" s="6"/>
      <c r="OEP30" s="6"/>
      <c r="OEQ30" s="6"/>
      <c r="OEX30" s="6"/>
      <c r="OEY30" s="6"/>
      <c r="OFF30" s="6"/>
      <c r="OFG30" s="6"/>
      <c r="OFN30" s="6"/>
      <c r="OFO30" s="6"/>
      <c r="OFV30" s="6"/>
      <c r="OFW30" s="6"/>
      <c r="OGD30" s="6"/>
      <c r="OGE30" s="6"/>
      <c r="OGL30" s="6"/>
      <c r="OGM30" s="6"/>
      <c r="OGT30" s="6"/>
      <c r="OGU30" s="6"/>
      <c r="OHB30" s="6"/>
      <c r="OHC30" s="6"/>
      <c r="OHJ30" s="6"/>
      <c r="OHK30" s="6"/>
      <c r="OHR30" s="6"/>
      <c r="OHS30" s="6"/>
      <c r="OHZ30" s="6"/>
      <c r="OIA30" s="6"/>
      <c r="OIH30" s="6"/>
      <c r="OII30" s="6"/>
      <c r="OIP30" s="6"/>
      <c r="OIQ30" s="6"/>
      <c r="OIX30" s="6"/>
      <c r="OIY30" s="6"/>
      <c r="OJF30" s="6"/>
      <c r="OJG30" s="6"/>
      <c r="OJN30" s="6"/>
      <c r="OJO30" s="6"/>
      <c r="OJV30" s="6"/>
      <c r="OJW30" s="6"/>
      <c r="OKD30" s="6"/>
      <c r="OKE30" s="6"/>
      <c r="OKL30" s="6"/>
      <c r="OKM30" s="6"/>
      <c r="OKT30" s="6"/>
      <c r="OKU30" s="6"/>
      <c r="OLB30" s="6"/>
      <c r="OLC30" s="6"/>
      <c r="OLJ30" s="6"/>
      <c r="OLK30" s="6"/>
      <c r="OLR30" s="6"/>
      <c r="OLS30" s="6"/>
      <c r="OLZ30" s="6"/>
      <c r="OMA30" s="6"/>
      <c r="OMH30" s="6"/>
      <c r="OMI30" s="6"/>
      <c r="OMP30" s="6"/>
      <c r="OMQ30" s="6"/>
      <c r="OMX30" s="6"/>
      <c r="OMY30" s="6"/>
      <c r="ONF30" s="6"/>
      <c r="ONG30" s="6"/>
      <c r="ONN30" s="6"/>
      <c r="ONO30" s="6"/>
      <c r="ONV30" s="6"/>
      <c r="ONW30" s="6"/>
      <c r="OOD30" s="6"/>
      <c r="OOE30" s="6"/>
      <c r="OOL30" s="6"/>
      <c r="OOM30" s="6"/>
      <c r="OOT30" s="6"/>
      <c r="OOU30" s="6"/>
      <c r="OPB30" s="6"/>
      <c r="OPC30" s="6"/>
      <c r="OPJ30" s="6"/>
      <c r="OPK30" s="6"/>
      <c r="OPR30" s="6"/>
      <c r="OPS30" s="6"/>
      <c r="OPZ30" s="6"/>
      <c r="OQA30" s="6"/>
      <c r="OQH30" s="6"/>
      <c r="OQI30" s="6"/>
      <c r="OQP30" s="6"/>
      <c r="OQQ30" s="6"/>
      <c r="OQX30" s="6"/>
      <c r="OQY30" s="6"/>
      <c r="ORF30" s="6"/>
      <c r="ORG30" s="6"/>
      <c r="ORN30" s="6"/>
      <c r="ORO30" s="6"/>
      <c r="ORV30" s="6"/>
      <c r="ORW30" s="6"/>
      <c r="OSD30" s="6"/>
      <c r="OSE30" s="6"/>
      <c r="OSL30" s="6"/>
      <c r="OSM30" s="6"/>
      <c r="OST30" s="6"/>
      <c r="OSU30" s="6"/>
      <c r="OTB30" s="6"/>
      <c r="OTC30" s="6"/>
      <c r="OTJ30" s="6"/>
      <c r="OTK30" s="6"/>
      <c r="OTR30" s="6"/>
      <c r="OTS30" s="6"/>
      <c r="OTZ30" s="6"/>
      <c r="OUA30" s="6"/>
      <c r="OUH30" s="6"/>
      <c r="OUI30" s="6"/>
      <c r="OUP30" s="6"/>
      <c r="OUQ30" s="6"/>
      <c r="OUX30" s="6"/>
      <c r="OUY30" s="6"/>
      <c r="OVF30" s="6"/>
      <c r="OVG30" s="6"/>
      <c r="OVN30" s="6"/>
      <c r="OVO30" s="6"/>
      <c r="OVV30" s="6"/>
      <c r="OVW30" s="6"/>
      <c r="OWD30" s="6"/>
      <c r="OWE30" s="6"/>
      <c r="OWL30" s="6"/>
      <c r="OWM30" s="6"/>
      <c r="OWT30" s="6"/>
      <c r="OWU30" s="6"/>
      <c r="OXB30" s="6"/>
      <c r="OXC30" s="6"/>
      <c r="OXJ30" s="6"/>
      <c r="OXK30" s="6"/>
      <c r="OXR30" s="6"/>
      <c r="OXS30" s="6"/>
      <c r="OXZ30" s="6"/>
      <c r="OYA30" s="6"/>
      <c r="OYH30" s="6"/>
      <c r="OYI30" s="6"/>
      <c r="OYP30" s="6"/>
      <c r="OYQ30" s="6"/>
      <c r="OYX30" s="6"/>
      <c r="OYY30" s="6"/>
      <c r="OZF30" s="6"/>
      <c r="OZG30" s="6"/>
      <c r="OZN30" s="6"/>
      <c r="OZO30" s="6"/>
      <c r="OZV30" s="6"/>
      <c r="OZW30" s="6"/>
      <c r="PAD30" s="6"/>
      <c r="PAE30" s="6"/>
      <c r="PAL30" s="6"/>
      <c r="PAM30" s="6"/>
      <c r="PAT30" s="6"/>
      <c r="PAU30" s="6"/>
      <c r="PBB30" s="6"/>
      <c r="PBC30" s="6"/>
      <c r="PBJ30" s="6"/>
      <c r="PBK30" s="6"/>
      <c r="PBR30" s="6"/>
      <c r="PBS30" s="6"/>
      <c r="PBZ30" s="6"/>
      <c r="PCA30" s="6"/>
      <c r="PCH30" s="6"/>
      <c r="PCI30" s="6"/>
      <c r="PCP30" s="6"/>
      <c r="PCQ30" s="6"/>
      <c r="PCX30" s="6"/>
      <c r="PCY30" s="6"/>
      <c r="PDF30" s="6"/>
      <c r="PDG30" s="6"/>
      <c r="PDN30" s="6"/>
      <c r="PDO30" s="6"/>
      <c r="PDV30" s="6"/>
      <c r="PDW30" s="6"/>
      <c r="PED30" s="6"/>
      <c r="PEE30" s="6"/>
      <c r="PEL30" s="6"/>
      <c r="PEM30" s="6"/>
      <c r="PET30" s="6"/>
      <c r="PEU30" s="6"/>
      <c r="PFB30" s="6"/>
      <c r="PFC30" s="6"/>
      <c r="PFJ30" s="6"/>
      <c r="PFK30" s="6"/>
      <c r="PFR30" s="6"/>
      <c r="PFS30" s="6"/>
      <c r="PFZ30" s="6"/>
      <c r="PGA30" s="6"/>
      <c r="PGH30" s="6"/>
      <c r="PGI30" s="6"/>
      <c r="PGP30" s="6"/>
      <c r="PGQ30" s="6"/>
      <c r="PGX30" s="6"/>
      <c r="PGY30" s="6"/>
      <c r="PHF30" s="6"/>
      <c r="PHG30" s="6"/>
      <c r="PHN30" s="6"/>
      <c r="PHO30" s="6"/>
      <c r="PHV30" s="6"/>
      <c r="PHW30" s="6"/>
      <c r="PID30" s="6"/>
      <c r="PIE30" s="6"/>
      <c r="PIL30" s="6"/>
      <c r="PIM30" s="6"/>
      <c r="PIT30" s="6"/>
      <c r="PIU30" s="6"/>
      <c r="PJB30" s="6"/>
      <c r="PJC30" s="6"/>
      <c r="PJJ30" s="6"/>
      <c r="PJK30" s="6"/>
      <c r="PJR30" s="6"/>
      <c r="PJS30" s="6"/>
      <c r="PJZ30" s="6"/>
      <c r="PKA30" s="6"/>
      <c r="PKH30" s="6"/>
      <c r="PKI30" s="6"/>
      <c r="PKP30" s="6"/>
      <c r="PKQ30" s="6"/>
      <c r="PKX30" s="6"/>
      <c r="PKY30" s="6"/>
      <c r="PLF30" s="6"/>
      <c r="PLG30" s="6"/>
      <c r="PLN30" s="6"/>
      <c r="PLO30" s="6"/>
      <c r="PLV30" s="6"/>
      <c r="PLW30" s="6"/>
      <c r="PMD30" s="6"/>
      <c r="PME30" s="6"/>
      <c r="PML30" s="6"/>
      <c r="PMM30" s="6"/>
      <c r="PMT30" s="6"/>
      <c r="PMU30" s="6"/>
      <c r="PNB30" s="6"/>
      <c r="PNC30" s="6"/>
      <c r="PNJ30" s="6"/>
      <c r="PNK30" s="6"/>
      <c r="PNR30" s="6"/>
      <c r="PNS30" s="6"/>
      <c r="PNZ30" s="6"/>
      <c r="POA30" s="6"/>
      <c r="POH30" s="6"/>
      <c r="POI30" s="6"/>
      <c r="POP30" s="6"/>
      <c r="POQ30" s="6"/>
      <c r="POX30" s="6"/>
      <c r="POY30" s="6"/>
      <c r="PPF30" s="6"/>
      <c r="PPG30" s="6"/>
      <c r="PPN30" s="6"/>
      <c r="PPO30" s="6"/>
      <c r="PPV30" s="6"/>
      <c r="PPW30" s="6"/>
      <c r="PQD30" s="6"/>
      <c r="PQE30" s="6"/>
      <c r="PQL30" s="6"/>
      <c r="PQM30" s="6"/>
      <c r="PQT30" s="6"/>
      <c r="PQU30" s="6"/>
      <c r="PRB30" s="6"/>
      <c r="PRC30" s="6"/>
      <c r="PRJ30" s="6"/>
      <c r="PRK30" s="6"/>
      <c r="PRR30" s="6"/>
      <c r="PRS30" s="6"/>
      <c r="PRZ30" s="6"/>
      <c r="PSA30" s="6"/>
      <c r="PSH30" s="6"/>
      <c r="PSI30" s="6"/>
      <c r="PSP30" s="6"/>
      <c r="PSQ30" s="6"/>
      <c r="PSX30" s="6"/>
      <c r="PSY30" s="6"/>
      <c r="PTF30" s="6"/>
      <c r="PTG30" s="6"/>
      <c r="PTN30" s="6"/>
      <c r="PTO30" s="6"/>
      <c r="PTV30" s="6"/>
      <c r="PTW30" s="6"/>
      <c r="PUD30" s="6"/>
      <c r="PUE30" s="6"/>
      <c r="PUL30" s="6"/>
      <c r="PUM30" s="6"/>
      <c r="PUT30" s="6"/>
      <c r="PUU30" s="6"/>
      <c r="PVB30" s="6"/>
      <c r="PVC30" s="6"/>
      <c r="PVJ30" s="6"/>
      <c r="PVK30" s="6"/>
      <c r="PVR30" s="6"/>
      <c r="PVS30" s="6"/>
      <c r="PVZ30" s="6"/>
      <c r="PWA30" s="6"/>
      <c r="PWH30" s="6"/>
      <c r="PWI30" s="6"/>
      <c r="PWP30" s="6"/>
      <c r="PWQ30" s="6"/>
      <c r="PWX30" s="6"/>
      <c r="PWY30" s="6"/>
      <c r="PXF30" s="6"/>
      <c r="PXG30" s="6"/>
      <c r="PXN30" s="6"/>
      <c r="PXO30" s="6"/>
      <c r="PXV30" s="6"/>
      <c r="PXW30" s="6"/>
      <c r="PYD30" s="6"/>
      <c r="PYE30" s="6"/>
      <c r="PYL30" s="6"/>
      <c r="PYM30" s="6"/>
      <c r="PYT30" s="6"/>
      <c r="PYU30" s="6"/>
      <c r="PZB30" s="6"/>
      <c r="PZC30" s="6"/>
      <c r="PZJ30" s="6"/>
      <c r="PZK30" s="6"/>
      <c r="PZR30" s="6"/>
      <c r="PZS30" s="6"/>
      <c r="PZZ30" s="6"/>
      <c r="QAA30" s="6"/>
      <c r="QAH30" s="6"/>
      <c r="QAI30" s="6"/>
      <c r="QAP30" s="6"/>
      <c r="QAQ30" s="6"/>
      <c r="QAX30" s="6"/>
      <c r="QAY30" s="6"/>
      <c r="QBF30" s="6"/>
      <c r="QBG30" s="6"/>
      <c r="QBN30" s="6"/>
      <c r="QBO30" s="6"/>
      <c r="QBV30" s="6"/>
      <c r="QBW30" s="6"/>
      <c r="QCD30" s="6"/>
      <c r="QCE30" s="6"/>
      <c r="QCL30" s="6"/>
      <c r="QCM30" s="6"/>
      <c r="QCT30" s="6"/>
      <c r="QCU30" s="6"/>
      <c r="QDB30" s="6"/>
      <c r="QDC30" s="6"/>
      <c r="QDJ30" s="6"/>
      <c r="QDK30" s="6"/>
      <c r="QDR30" s="6"/>
      <c r="QDS30" s="6"/>
      <c r="QDZ30" s="6"/>
      <c r="QEA30" s="6"/>
      <c r="QEH30" s="6"/>
      <c r="QEI30" s="6"/>
      <c r="QEP30" s="6"/>
      <c r="QEQ30" s="6"/>
      <c r="QEX30" s="6"/>
      <c r="QEY30" s="6"/>
      <c r="QFF30" s="6"/>
      <c r="QFG30" s="6"/>
      <c r="QFN30" s="6"/>
      <c r="QFO30" s="6"/>
      <c r="QFV30" s="6"/>
      <c r="QFW30" s="6"/>
      <c r="QGD30" s="6"/>
      <c r="QGE30" s="6"/>
      <c r="QGL30" s="6"/>
      <c r="QGM30" s="6"/>
      <c r="QGT30" s="6"/>
      <c r="QGU30" s="6"/>
      <c r="QHB30" s="6"/>
      <c r="QHC30" s="6"/>
      <c r="QHJ30" s="6"/>
      <c r="QHK30" s="6"/>
      <c r="QHR30" s="6"/>
      <c r="QHS30" s="6"/>
      <c r="QHZ30" s="6"/>
      <c r="QIA30" s="6"/>
      <c r="QIH30" s="6"/>
      <c r="QII30" s="6"/>
      <c r="QIP30" s="6"/>
      <c r="QIQ30" s="6"/>
      <c r="QIX30" s="6"/>
      <c r="QIY30" s="6"/>
      <c r="QJF30" s="6"/>
      <c r="QJG30" s="6"/>
      <c r="QJN30" s="6"/>
      <c r="QJO30" s="6"/>
      <c r="QJV30" s="6"/>
      <c r="QJW30" s="6"/>
      <c r="QKD30" s="6"/>
      <c r="QKE30" s="6"/>
      <c r="QKL30" s="6"/>
      <c r="QKM30" s="6"/>
      <c r="QKT30" s="6"/>
      <c r="QKU30" s="6"/>
      <c r="QLB30" s="6"/>
      <c r="QLC30" s="6"/>
      <c r="QLJ30" s="6"/>
      <c r="QLK30" s="6"/>
      <c r="QLR30" s="6"/>
      <c r="QLS30" s="6"/>
      <c r="QLZ30" s="6"/>
      <c r="QMA30" s="6"/>
      <c r="QMH30" s="6"/>
      <c r="QMI30" s="6"/>
      <c r="QMP30" s="6"/>
      <c r="QMQ30" s="6"/>
      <c r="QMX30" s="6"/>
      <c r="QMY30" s="6"/>
      <c r="QNF30" s="6"/>
      <c r="QNG30" s="6"/>
      <c r="QNN30" s="6"/>
      <c r="QNO30" s="6"/>
      <c r="QNV30" s="6"/>
      <c r="QNW30" s="6"/>
      <c r="QOD30" s="6"/>
      <c r="QOE30" s="6"/>
      <c r="QOL30" s="6"/>
      <c r="QOM30" s="6"/>
      <c r="QOT30" s="6"/>
      <c r="QOU30" s="6"/>
      <c r="QPB30" s="6"/>
      <c r="QPC30" s="6"/>
      <c r="QPJ30" s="6"/>
      <c r="QPK30" s="6"/>
      <c r="QPR30" s="6"/>
      <c r="QPS30" s="6"/>
      <c r="QPZ30" s="6"/>
      <c r="QQA30" s="6"/>
      <c r="QQH30" s="6"/>
      <c r="QQI30" s="6"/>
      <c r="QQP30" s="6"/>
      <c r="QQQ30" s="6"/>
      <c r="QQX30" s="6"/>
      <c r="QQY30" s="6"/>
      <c r="QRF30" s="6"/>
      <c r="QRG30" s="6"/>
      <c r="QRN30" s="6"/>
      <c r="QRO30" s="6"/>
      <c r="QRV30" s="6"/>
      <c r="QRW30" s="6"/>
      <c r="QSD30" s="6"/>
      <c r="QSE30" s="6"/>
      <c r="QSL30" s="6"/>
      <c r="QSM30" s="6"/>
      <c r="QST30" s="6"/>
      <c r="QSU30" s="6"/>
      <c r="QTB30" s="6"/>
      <c r="QTC30" s="6"/>
      <c r="QTJ30" s="6"/>
      <c r="QTK30" s="6"/>
      <c r="QTR30" s="6"/>
      <c r="QTS30" s="6"/>
      <c r="QTZ30" s="6"/>
      <c r="QUA30" s="6"/>
      <c r="QUH30" s="6"/>
      <c r="QUI30" s="6"/>
      <c r="QUP30" s="6"/>
      <c r="QUQ30" s="6"/>
      <c r="QUX30" s="6"/>
      <c r="QUY30" s="6"/>
      <c r="QVF30" s="6"/>
      <c r="QVG30" s="6"/>
      <c r="QVN30" s="6"/>
      <c r="QVO30" s="6"/>
      <c r="QVV30" s="6"/>
      <c r="QVW30" s="6"/>
      <c r="QWD30" s="6"/>
      <c r="QWE30" s="6"/>
      <c r="QWL30" s="6"/>
      <c r="QWM30" s="6"/>
      <c r="QWT30" s="6"/>
      <c r="QWU30" s="6"/>
      <c r="QXB30" s="6"/>
      <c r="QXC30" s="6"/>
      <c r="QXJ30" s="6"/>
      <c r="QXK30" s="6"/>
      <c r="QXR30" s="6"/>
      <c r="QXS30" s="6"/>
      <c r="QXZ30" s="6"/>
      <c r="QYA30" s="6"/>
      <c r="QYH30" s="6"/>
      <c r="QYI30" s="6"/>
      <c r="QYP30" s="6"/>
      <c r="QYQ30" s="6"/>
      <c r="QYX30" s="6"/>
      <c r="QYY30" s="6"/>
      <c r="QZF30" s="6"/>
      <c r="QZG30" s="6"/>
      <c r="QZN30" s="6"/>
      <c r="QZO30" s="6"/>
      <c r="QZV30" s="6"/>
      <c r="QZW30" s="6"/>
      <c r="RAD30" s="6"/>
      <c r="RAE30" s="6"/>
      <c r="RAL30" s="6"/>
      <c r="RAM30" s="6"/>
      <c r="RAT30" s="6"/>
      <c r="RAU30" s="6"/>
      <c r="RBB30" s="6"/>
      <c r="RBC30" s="6"/>
      <c r="RBJ30" s="6"/>
      <c r="RBK30" s="6"/>
      <c r="RBR30" s="6"/>
      <c r="RBS30" s="6"/>
      <c r="RBZ30" s="6"/>
      <c r="RCA30" s="6"/>
      <c r="RCH30" s="6"/>
      <c r="RCI30" s="6"/>
      <c r="RCP30" s="6"/>
      <c r="RCQ30" s="6"/>
      <c r="RCX30" s="6"/>
      <c r="RCY30" s="6"/>
      <c r="RDF30" s="6"/>
      <c r="RDG30" s="6"/>
      <c r="RDN30" s="6"/>
      <c r="RDO30" s="6"/>
      <c r="RDV30" s="6"/>
      <c r="RDW30" s="6"/>
      <c r="RED30" s="6"/>
      <c r="REE30" s="6"/>
      <c r="REL30" s="6"/>
      <c r="REM30" s="6"/>
      <c r="RET30" s="6"/>
      <c r="REU30" s="6"/>
      <c r="RFB30" s="6"/>
      <c r="RFC30" s="6"/>
      <c r="RFJ30" s="6"/>
      <c r="RFK30" s="6"/>
      <c r="RFR30" s="6"/>
      <c r="RFS30" s="6"/>
      <c r="RFZ30" s="6"/>
      <c r="RGA30" s="6"/>
      <c r="RGH30" s="6"/>
      <c r="RGI30" s="6"/>
      <c r="RGP30" s="6"/>
      <c r="RGQ30" s="6"/>
      <c r="RGX30" s="6"/>
      <c r="RGY30" s="6"/>
      <c r="RHF30" s="6"/>
      <c r="RHG30" s="6"/>
      <c r="RHN30" s="6"/>
      <c r="RHO30" s="6"/>
      <c r="RHV30" s="6"/>
      <c r="RHW30" s="6"/>
      <c r="RID30" s="6"/>
      <c r="RIE30" s="6"/>
      <c r="RIL30" s="6"/>
      <c r="RIM30" s="6"/>
      <c r="RIT30" s="6"/>
      <c r="RIU30" s="6"/>
      <c r="RJB30" s="6"/>
      <c r="RJC30" s="6"/>
      <c r="RJJ30" s="6"/>
      <c r="RJK30" s="6"/>
      <c r="RJR30" s="6"/>
      <c r="RJS30" s="6"/>
      <c r="RJZ30" s="6"/>
      <c r="RKA30" s="6"/>
      <c r="RKH30" s="6"/>
      <c r="RKI30" s="6"/>
      <c r="RKP30" s="6"/>
      <c r="RKQ30" s="6"/>
      <c r="RKX30" s="6"/>
      <c r="RKY30" s="6"/>
      <c r="RLF30" s="6"/>
      <c r="RLG30" s="6"/>
      <c r="RLN30" s="6"/>
      <c r="RLO30" s="6"/>
      <c r="RLV30" s="6"/>
      <c r="RLW30" s="6"/>
      <c r="RMD30" s="6"/>
      <c r="RME30" s="6"/>
      <c r="RML30" s="6"/>
      <c r="RMM30" s="6"/>
      <c r="RMT30" s="6"/>
      <c r="RMU30" s="6"/>
      <c r="RNB30" s="6"/>
      <c r="RNC30" s="6"/>
      <c r="RNJ30" s="6"/>
      <c r="RNK30" s="6"/>
      <c r="RNR30" s="6"/>
      <c r="RNS30" s="6"/>
      <c r="RNZ30" s="6"/>
      <c r="ROA30" s="6"/>
      <c r="ROH30" s="6"/>
      <c r="ROI30" s="6"/>
      <c r="ROP30" s="6"/>
      <c r="ROQ30" s="6"/>
      <c r="ROX30" s="6"/>
      <c r="ROY30" s="6"/>
      <c r="RPF30" s="6"/>
      <c r="RPG30" s="6"/>
      <c r="RPN30" s="6"/>
      <c r="RPO30" s="6"/>
      <c r="RPV30" s="6"/>
      <c r="RPW30" s="6"/>
      <c r="RQD30" s="6"/>
      <c r="RQE30" s="6"/>
      <c r="RQL30" s="6"/>
      <c r="RQM30" s="6"/>
      <c r="RQT30" s="6"/>
      <c r="RQU30" s="6"/>
      <c r="RRB30" s="6"/>
      <c r="RRC30" s="6"/>
      <c r="RRJ30" s="6"/>
      <c r="RRK30" s="6"/>
      <c r="RRR30" s="6"/>
      <c r="RRS30" s="6"/>
      <c r="RRZ30" s="6"/>
      <c r="RSA30" s="6"/>
      <c r="RSH30" s="6"/>
      <c r="RSI30" s="6"/>
      <c r="RSP30" s="6"/>
      <c r="RSQ30" s="6"/>
      <c r="RSX30" s="6"/>
      <c r="RSY30" s="6"/>
      <c r="RTF30" s="6"/>
      <c r="RTG30" s="6"/>
      <c r="RTN30" s="6"/>
      <c r="RTO30" s="6"/>
      <c r="RTV30" s="6"/>
      <c r="RTW30" s="6"/>
      <c r="RUD30" s="6"/>
      <c r="RUE30" s="6"/>
      <c r="RUL30" s="6"/>
      <c r="RUM30" s="6"/>
      <c r="RUT30" s="6"/>
      <c r="RUU30" s="6"/>
      <c r="RVB30" s="6"/>
      <c r="RVC30" s="6"/>
      <c r="RVJ30" s="6"/>
      <c r="RVK30" s="6"/>
      <c r="RVR30" s="6"/>
      <c r="RVS30" s="6"/>
      <c r="RVZ30" s="6"/>
      <c r="RWA30" s="6"/>
      <c r="RWH30" s="6"/>
      <c r="RWI30" s="6"/>
      <c r="RWP30" s="6"/>
      <c r="RWQ30" s="6"/>
      <c r="RWX30" s="6"/>
      <c r="RWY30" s="6"/>
      <c r="RXF30" s="6"/>
      <c r="RXG30" s="6"/>
      <c r="RXN30" s="6"/>
      <c r="RXO30" s="6"/>
      <c r="RXV30" s="6"/>
      <c r="RXW30" s="6"/>
      <c r="RYD30" s="6"/>
      <c r="RYE30" s="6"/>
      <c r="RYL30" s="6"/>
      <c r="RYM30" s="6"/>
      <c r="RYT30" s="6"/>
      <c r="RYU30" s="6"/>
      <c r="RZB30" s="6"/>
      <c r="RZC30" s="6"/>
      <c r="RZJ30" s="6"/>
      <c r="RZK30" s="6"/>
      <c r="RZR30" s="6"/>
      <c r="RZS30" s="6"/>
      <c r="RZZ30" s="6"/>
      <c r="SAA30" s="6"/>
      <c r="SAH30" s="6"/>
      <c r="SAI30" s="6"/>
      <c r="SAP30" s="6"/>
      <c r="SAQ30" s="6"/>
      <c r="SAX30" s="6"/>
      <c r="SAY30" s="6"/>
      <c r="SBF30" s="6"/>
      <c r="SBG30" s="6"/>
      <c r="SBN30" s="6"/>
      <c r="SBO30" s="6"/>
      <c r="SBV30" s="6"/>
      <c r="SBW30" s="6"/>
      <c r="SCD30" s="6"/>
      <c r="SCE30" s="6"/>
      <c r="SCL30" s="6"/>
      <c r="SCM30" s="6"/>
      <c r="SCT30" s="6"/>
      <c r="SCU30" s="6"/>
      <c r="SDB30" s="6"/>
      <c r="SDC30" s="6"/>
      <c r="SDJ30" s="6"/>
      <c r="SDK30" s="6"/>
      <c r="SDR30" s="6"/>
      <c r="SDS30" s="6"/>
      <c r="SDZ30" s="6"/>
      <c r="SEA30" s="6"/>
      <c r="SEH30" s="6"/>
      <c r="SEI30" s="6"/>
      <c r="SEP30" s="6"/>
      <c r="SEQ30" s="6"/>
      <c r="SEX30" s="6"/>
      <c r="SEY30" s="6"/>
      <c r="SFF30" s="6"/>
      <c r="SFG30" s="6"/>
      <c r="SFN30" s="6"/>
      <c r="SFO30" s="6"/>
      <c r="SFV30" s="6"/>
      <c r="SFW30" s="6"/>
      <c r="SGD30" s="6"/>
      <c r="SGE30" s="6"/>
      <c r="SGL30" s="6"/>
      <c r="SGM30" s="6"/>
      <c r="SGT30" s="6"/>
      <c r="SGU30" s="6"/>
      <c r="SHB30" s="6"/>
      <c r="SHC30" s="6"/>
      <c r="SHJ30" s="6"/>
      <c r="SHK30" s="6"/>
      <c r="SHR30" s="6"/>
      <c r="SHS30" s="6"/>
      <c r="SHZ30" s="6"/>
      <c r="SIA30" s="6"/>
      <c r="SIH30" s="6"/>
      <c r="SII30" s="6"/>
      <c r="SIP30" s="6"/>
      <c r="SIQ30" s="6"/>
      <c r="SIX30" s="6"/>
      <c r="SIY30" s="6"/>
      <c r="SJF30" s="6"/>
      <c r="SJG30" s="6"/>
      <c r="SJN30" s="6"/>
      <c r="SJO30" s="6"/>
      <c r="SJV30" s="6"/>
      <c r="SJW30" s="6"/>
      <c r="SKD30" s="6"/>
      <c r="SKE30" s="6"/>
      <c r="SKL30" s="6"/>
      <c r="SKM30" s="6"/>
      <c r="SKT30" s="6"/>
      <c r="SKU30" s="6"/>
      <c r="SLB30" s="6"/>
      <c r="SLC30" s="6"/>
      <c r="SLJ30" s="6"/>
      <c r="SLK30" s="6"/>
      <c r="SLR30" s="6"/>
      <c r="SLS30" s="6"/>
      <c r="SLZ30" s="6"/>
      <c r="SMA30" s="6"/>
      <c r="SMH30" s="6"/>
      <c r="SMI30" s="6"/>
      <c r="SMP30" s="6"/>
      <c r="SMQ30" s="6"/>
      <c r="SMX30" s="6"/>
      <c r="SMY30" s="6"/>
      <c r="SNF30" s="6"/>
      <c r="SNG30" s="6"/>
      <c r="SNN30" s="6"/>
      <c r="SNO30" s="6"/>
      <c r="SNV30" s="6"/>
      <c r="SNW30" s="6"/>
      <c r="SOD30" s="6"/>
      <c r="SOE30" s="6"/>
      <c r="SOL30" s="6"/>
      <c r="SOM30" s="6"/>
      <c r="SOT30" s="6"/>
      <c r="SOU30" s="6"/>
      <c r="SPB30" s="6"/>
      <c r="SPC30" s="6"/>
      <c r="SPJ30" s="6"/>
      <c r="SPK30" s="6"/>
      <c r="SPR30" s="6"/>
      <c r="SPS30" s="6"/>
      <c r="SPZ30" s="6"/>
      <c r="SQA30" s="6"/>
      <c r="SQH30" s="6"/>
      <c r="SQI30" s="6"/>
      <c r="SQP30" s="6"/>
      <c r="SQQ30" s="6"/>
      <c r="SQX30" s="6"/>
      <c r="SQY30" s="6"/>
      <c r="SRF30" s="6"/>
      <c r="SRG30" s="6"/>
      <c r="SRN30" s="6"/>
      <c r="SRO30" s="6"/>
      <c r="SRV30" s="6"/>
      <c r="SRW30" s="6"/>
      <c r="SSD30" s="6"/>
      <c r="SSE30" s="6"/>
      <c r="SSL30" s="6"/>
      <c r="SSM30" s="6"/>
      <c r="SST30" s="6"/>
      <c r="SSU30" s="6"/>
      <c r="STB30" s="6"/>
      <c r="STC30" s="6"/>
      <c r="STJ30" s="6"/>
      <c r="STK30" s="6"/>
      <c r="STR30" s="6"/>
      <c r="STS30" s="6"/>
      <c r="STZ30" s="6"/>
      <c r="SUA30" s="6"/>
      <c r="SUH30" s="6"/>
      <c r="SUI30" s="6"/>
      <c r="SUP30" s="6"/>
      <c r="SUQ30" s="6"/>
      <c r="SUX30" s="6"/>
      <c r="SUY30" s="6"/>
      <c r="SVF30" s="6"/>
      <c r="SVG30" s="6"/>
      <c r="SVN30" s="6"/>
      <c r="SVO30" s="6"/>
      <c r="SVV30" s="6"/>
      <c r="SVW30" s="6"/>
      <c r="SWD30" s="6"/>
      <c r="SWE30" s="6"/>
      <c r="SWL30" s="6"/>
      <c r="SWM30" s="6"/>
      <c r="SWT30" s="6"/>
      <c r="SWU30" s="6"/>
      <c r="SXB30" s="6"/>
      <c r="SXC30" s="6"/>
      <c r="SXJ30" s="6"/>
      <c r="SXK30" s="6"/>
      <c r="SXR30" s="6"/>
      <c r="SXS30" s="6"/>
      <c r="SXZ30" s="6"/>
      <c r="SYA30" s="6"/>
      <c r="SYH30" s="6"/>
      <c r="SYI30" s="6"/>
      <c r="SYP30" s="6"/>
      <c r="SYQ30" s="6"/>
      <c r="SYX30" s="6"/>
      <c r="SYY30" s="6"/>
      <c r="SZF30" s="6"/>
      <c r="SZG30" s="6"/>
      <c r="SZN30" s="6"/>
      <c r="SZO30" s="6"/>
      <c r="SZV30" s="6"/>
      <c r="SZW30" s="6"/>
      <c r="TAD30" s="6"/>
      <c r="TAE30" s="6"/>
      <c r="TAL30" s="6"/>
      <c r="TAM30" s="6"/>
      <c r="TAT30" s="6"/>
      <c r="TAU30" s="6"/>
      <c r="TBB30" s="6"/>
      <c r="TBC30" s="6"/>
      <c r="TBJ30" s="6"/>
      <c r="TBK30" s="6"/>
      <c r="TBR30" s="6"/>
      <c r="TBS30" s="6"/>
      <c r="TBZ30" s="6"/>
      <c r="TCA30" s="6"/>
      <c r="TCH30" s="6"/>
      <c r="TCI30" s="6"/>
      <c r="TCP30" s="6"/>
      <c r="TCQ30" s="6"/>
      <c r="TCX30" s="6"/>
      <c r="TCY30" s="6"/>
      <c r="TDF30" s="6"/>
      <c r="TDG30" s="6"/>
      <c r="TDN30" s="6"/>
      <c r="TDO30" s="6"/>
      <c r="TDV30" s="6"/>
      <c r="TDW30" s="6"/>
      <c r="TED30" s="6"/>
      <c r="TEE30" s="6"/>
      <c r="TEL30" s="6"/>
      <c r="TEM30" s="6"/>
      <c r="TET30" s="6"/>
      <c r="TEU30" s="6"/>
      <c r="TFB30" s="6"/>
      <c r="TFC30" s="6"/>
      <c r="TFJ30" s="6"/>
      <c r="TFK30" s="6"/>
      <c r="TFR30" s="6"/>
      <c r="TFS30" s="6"/>
      <c r="TFZ30" s="6"/>
      <c r="TGA30" s="6"/>
      <c r="TGH30" s="6"/>
      <c r="TGI30" s="6"/>
      <c r="TGP30" s="6"/>
      <c r="TGQ30" s="6"/>
      <c r="TGX30" s="6"/>
      <c r="TGY30" s="6"/>
      <c r="THF30" s="6"/>
      <c r="THG30" s="6"/>
      <c r="THN30" s="6"/>
      <c r="THO30" s="6"/>
      <c r="THV30" s="6"/>
      <c r="THW30" s="6"/>
      <c r="TID30" s="6"/>
      <c r="TIE30" s="6"/>
      <c r="TIL30" s="6"/>
      <c r="TIM30" s="6"/>
      <c r="TIT30" s="6"/>
      <c r="TIU30" s="6"/>
      <c r="TJB30" s="6"/>
      <c r="TJC30" s="6"/>
      <c r="TJJ30" s="6"/>
      <c r="TJK30" s="6"/>
      <c r="TJR30" s="6"/>
      <c r="TJS30" s="6"/>
      <c r="TJZ30" s="6"/>
      <c r="TKA30" s="6"/>
      <c r="TKH30" s="6"/>
      <c r="TKI30" s="6"/>
      <c r="TKP30" s="6"/>
      <c r="TKQ30" s="6"/>
      <c r="TKX30" s="6"/>
      <c r="TKY30" s="6"/>
      <c r="TLF30" s="6"/>
      <c r="TLG30" s="6"/>
      <c r="TLN30" s="6"/>
      <c r="TLO30" s="6"/>
      <c r="TLV30" s="6"/>
      <c r="TLW30" s="6"/>
      <c r="TMD30" s="6"/>
      <c r="TME30" s="6"/>
      <c r="TML30" s="6"/>
      <c r="TMM30" s="6"/>
      <c r="TMT30" s="6"/>
      <c r="TMU30" s="6"/>
      <c r="TNB30" s="6"/>
      <c r="TNC30" s="6"/>
      <c r="TNJ30" s="6"/>
      <c r="TNK30" s="6"/>
      <c r="TNR30" s="6"/>
      <c r="TNS30" s="6"/>
      <c r="TNZ30" s="6"/>
      <c r="TOA30" s="6"/>
      <c r="TOH30" s="6"/>
      <c r="TOI30" s="6"/>
      <c r="TOP30" s="6"/>
      <c r="TOQ30" s="6"/>
      <c r="TOX30" s="6"/>
      <c r="TOY30" s="6"/>
      <c r="TPF30" s="6"/>
      <c r="TPG30" s="6"/>
      <c r="TPN30" s="6"/>
      <c r="TPO30" s="6"/>
      <c r="TPV30" s="6"/>
      <c r="TPW30" s="6"/>
      <c r="TQD30" s="6"/>
      <c r="TQE30" s="6"/>
      <c r="TQL30" s="6"/>
      <c r="TQM30" s="6"/>
      <c r="TQT30" s="6"/>
      <c r="TQU30" s="6"/>
      <c r="TRB30" s="6"/>
      <c r="TRC30" s="6"/>
      <c r="TRJ30" s="6"/>
      <c r="TRK30" s="6"/>
      <c r="TRR30" s="6"/>
      <c r="TRS30" s="6"/>
      <c r="TRZ30" s="6"/>
      <c r="TSA30" s="6"/>
      <c r="TSH30" s="6"/>
      <c r="TSI30" s="6"/>
      <c r="TSP30" s="6"/>
      <c r="TSQ30" s="6"/>
      <c r="TSX30" s="6"/>
      <c r="TSY30" s="6"/>
      <c r="TTF30" s="6"/>
      <c r="TTG30" s="6"/>
      <c r="TTN30" s="6"/>
      <c r="TTO30" s="6"/>
      <c r="TTV30" s="6"/>
      <c r="TTW30" s="6"/>
      <c r="TUD30" s="6"/>
      <c r="TUE30" s="6"/>
      <c r="TUL30" s="6"/>
      <c r="TUM30" s="6"/>
      <c r="TUT30" s="6"/>
      <c r="TUU30" s="6"/>
      <c r="TVB30" s="6"/>
      <c r="TVC30" s="6"/>
      <c r="TVJ30" s="6"/>
      <c r="TVK30" s="6"/>
      <c r="TVR30" s="6"/>
      <c r="TVS30" s="6"/>
      <c r="TVZ30" s="6"/>
      <c r="TWA30" s="6"/>
      <c r="TWH30" s="6"/>
      <c r="TWI30" s="6"/>
      <c r="TWP30" s="6"/>
      <c r="TWQ30" s="6"/>
      <c r="TWX30" s="6"/>
      <c r="TWY30" s="6"/>
      <c r="TXF30" s="6"/>
      <c r="TXG30" s="6"/>
      <c r="TXN30" s="6"/>
      <c r="TXO30" s="6"/>
      <c r="TXV30" s="6"/>
      <c r="TXW30" s="6"/>
      <c r="TYD30" s="6"/>
      <c r="TYE30" s="6"/>
      <c r="TYL30" s="6"/>
      <c r="TYM30" s="6"/>
      <c r="TYT30" s="6"/>
      <c r="TYU30" s="6"/>
      <c r="TZB30" s="6"/>
      <c r="TZC30" s="6"/>
      <c r="TZJ30" s="6"/>
      <c r="TZK30" s="6"/>
      <c r="TZR30" s="6"/>
      <c r="TZS30" s="6"/>
      <c r="TZZ30" s="6"/>
      <c r="UAA30" s="6"/>
      <c r="UAH30" s="6"/>
      <c r="UAI30" s="6"/>
      <c r="UAP30" s="6"/>
      <c r="UAQ30" s="6"/>
      <c r="UAX30" s="6"/>
      <c r="UAY30" s="6"/>
      <c r="UBF30" s="6"/>
      <c r="UBG30" s="6"/>
      <c r="UBN30" s="6"/>
      <c r="UBO30" s="6"/>
      <c r="UBV30" s="6"/>
      <c r="UBW30" s="6"/>
      <c r="UCD30" s="6"/>
      <c r="UCE30" s="6"/>
      <c r="UCL30" s="6"/>
      <c r="UCM30" s="6"/>
      <c r="UCT30" s="6"/>
      <c r="UCU30" s="6"/>
      <c r="UDB30" s="6"/>
      <c r="UDC30" s="6"/>
      <c r="UDJ30" s="6"/>
      <c r="UDK30" s="6"/>
      <c r="UDR30" s="6"/>
      <c r="UDS30" s="6"/>
      <c r="UDZ30" s="6"/>
      <c r="UEA30" s="6"/>
      <c r="UEH30" s="6"/>
      <c r="UEI30" s="6"/>
      <c r="UEP30" s="6"/>
      <c r="UEQ30" s="6"/>
      <c r="UEX30" s="6"/>
      <c r="UEY30" s="6"/>
      <c r="UFF30" s="6"/>
      <c r="UFG30" s="6"/>
      <c r="UFN30" s="6"/>
      <c r="UFO30" s="6"/>
      <c r="UFV30" s="6"/>
      <c r="UFW30" s="6"/>
      <c r="UGD30" s="6"/>
      <c r="UGE30" s="6"/>
      <c r="UGL30" s="6"/>
      <c r="UGM30" s="6"/>
      <c r="UGT30" s="6"/>
      <c r="UGU30" s="6"/>
      <c r="UHB30" s="6"/>
      <c r="UHC30" s="6"/>
      <c r="UHJ30" s="6"/>
      <c r="UHK30" s="6"/>
      <c r="UHR30" s="6"/>
      <c r="UHS30" s="6"/>
      <c r="UHZ30" s="6"/>
      <c r="UIA30" s="6"/>
      <c r="UIH30" s="6"/>
      <c r="UII30" s="6"/>
      <c r="UIP30" s="6"/>
      <c r="UIQ30" s="6"/>
      <c r="UIX30" s="6"/>
      <c r="UIY30" s="6"/>
      <c r="UJF30" s="6"/>
      <c r="UJG30" s="6"/>
      <c r="UJN30" s="6"/>
      <c r="UJO30" s="6"/>
      <c r="UJV30" s="6"/>
      <c r="UJW30" s="6"/>
      <c r="UKD30" s="6"/>
      <c r="UKE30" s="6"/>
      <c r="UKL30" s="6"/>
      <c r="UKM30" s="6"/>
      <c r="UKT30" s="6"/>
      <c r="UKU30" s="6"/>
      <c r="ULB30" s="6"/>
      <c r="ULC30" s="6"/>
      <c r="ULJ30" s="6"/>
      <c r="ULK30" s="6"/>
      <c r="ULR30" s="6"/>
      <c r="ULS30" s="6"/>
      <c r="ULZ30" s="6"/>
      <c r="UMA30" s="6"/>
      <c r="UMH30" s="6"/>
      <c r="UMI30" s="6"/>
      <c r="UMP30" s="6"/>
      <c r="UMQ30" s="6"/>
      <c r="UMX30" s="6"/>
      <c r="UMY30" s="6"/>
      <c r="UNF30" s="6"/>
      <c r="UNG30" s="6"/>
      <c r="UNN30" s="6"/>
      <c r="UNO30" s="6"/>
      <c r="UNV30" s="6"/>
      <c r="UNW30" s="6"/>
      <c r="UOD30" s="6"/>
      <c r="UOE30" s="6"/>
      <c r="UOL30" s="6"/>
      <c r="UOM30" s="6"/>
      <c r="UOT30" s="6"/>
      <c r="UOU30" s="6"/>
      <c r="UPB30" s="6"/>
      <c r="UPC30" s="6"/>
      <c r="UPJ30" s="6"/>
      <c r="UPK30" s="6"/>
      <c r="UPR30" s="6"/>
      <c r="UPS30" s="6"/>
      <c r="UPZ30" s="6"/>
      <c r="UQA30" s="6"/>
      <c r="UQH30" s="6"/>
      <c r="UQI30" s="6"/>
      <c r="UQP30" s="6"/>
      <c r="UQQ30" s="6"/>
      <c r="UQX30" s="6"/>
      <c r="UQY30" s="6"/>
      <c r="URF30" s="6"/>
      <c r="URG30" s="6"/>
      <c r="URN30" s="6"/>
      <c r="URO30" s="6"/>
      <c r="URV30" s="6"/>
      <c r="URW30" s="6"/>
      <c r="USD30" s="6"/>
      <c r="USE30" s="6"/>
      <c r="USL30" s="6"/>
      <c r="USM30" s="6"/>
      <c r="UST30" s="6"/>
      <c r="USU30" s="6"/>
      <c r="UTB30" s="6"/>
      <c r="UTC30" s="6"/>
      <c r="UTJ30" s="6"/>
      <c r="UTK30" s="6"/>
      <c r="UTR30" s="6"/>
      <c r="UTS30" s="6"/>
      <c r="UTZ30" s="6"/>
      <c r="UUA30" s="6"/>
      <c r="UUH30" s="6"/>
      <c r="UUI30" s="6"/>
      <c r="UUP30" s="6"/>
      <c r="UUQ30" s="6"/>
      <c r="UUX30" s="6"/>
      <c r="UUY30" s="6"/>
      <c r="UVF30" s="6"/>
      <c r="UVG30" s="6"/>
      <c r="UVN30" s="6"/>
      <c r="UVO30" s="6"/>
      <c r="UVV30" s="6"/>
      <c r="UVW30" s="6"/>
      <c r="UWD30" s="6"/>
      <c r="UWE30" s="6"/>
      <c r="UWL30" s="6"/>
      <c r="UWM30" s="6"/>
      <c r="UWT30" s="6"/>
      <c r="UWU30" s="6"/>
      <c r="UXB30" s="6"/>
      <c r="UXC30" s="6"/>
      <c r="UXJ30" s="6"/>
      <c r="UXK30" s="6"/>
      <c r="UXR30" s="6"/>
      <c r="UXS30" s="6"/>
      <c r="UXZ30" s="6"/>
      <c r="UYA30" s="6"/>
      <c r="UYH30" s="6"/>
      <c r="UYI30" s="6"/>
      <c r="UYP30" s="6"/>
      <c r="UYQ30" s="6"/>
      <c r="UYX30" s="6"/>
      <c r="UYY30" s="6"/>
      <c r="UZF30" s="6"/>
      <c r="UZG30" s="6"/>
      <c r="UZN30" s="6"/>
      <c r="UZO30" s="6"/>
      <c r="UZV30" s="6"/>
      <c r="UZW30" s="6"/>
      <c r="VAD30" s="6"/>
      <c r="VAE30" s="6"/>
      <c r="VAL30" s="6"/>
      <c r="VAM30" s="6"/>
      <c r="VAT30" s="6"/>
      <c r="VAU30" s="6"/>
      <c r="VBB30" s="6"/>
      <c r="VBC30" s="6"/>
      <c r="VBJ30" s="6"/>
      <c r="VBK30" s="6"/>
      <c r="VBR30" s="6"/>
      <c r="VBS30" s="6"/>
      <c r="VBZ30" s="6"/>
      <c r="VCA30" s="6"/>
      <c r="VCH30" s="6"/>
      <c r="VCI30" s="6"/>
      <c r="VCP30" s="6"/>
      <c r="VCQ30" s="6"/>
      <c r="VCX30" s="6"/>
      <c r="VCY30" s="6"/>
      <c r="VDF30" s="6"/>
      <c r="VDG30" s="6"/>
      <c r="VDN30" s="6"/>
      <c r="VDO30" s="6"/>
      <c r="VDV30" s="6"/>
      <c r="VDW30" s="6"/>
      <c r="VED30" s="6"/>
      <c r="VEE30" s="6"/>
      <c r="VEL30" s="6"/>
      <c r="VEM30" s="6"/>
      <c r="VET30" s="6"/>
      <c r="VEU30" s="6"/>
      <c r="VFB30" s="6"/>
      <c r="VFC30" s="6"/>
      <c r="VFJ30" s="6"/>
      <c r="VFK30" s="6"/>
      <c r="VFR30" s="6"/>
      <c r="VFS30" s="6"/>
      <c r="VFZ30" s="6"/>
      <c r="VGA30" s="6"/>
      <c r="VGH30" s="6"/>
      <c r="VGI30" s="6"/>
      <c r="VGP30" s="6"/>
      <c r="VGQ30" s="6"/>
      <c r="VGX30" s="6"/>
      <c r="VGY30" s="6"/>
      <c r="VHF30" s="6"/>
      <c r="VHG30" s="6"/>
      <c r="VHN30" s="6"/>
      <c r="VHO30" s="6"/>
      <c r="VHV30" s="6"/>
      <c r="VHW30" s="6"/>
      <c r="VID30" s="6"/>
      <c r="VIE30" s="6"/>
      <c r="VIL30" s="6"/>
      <c r="VIM30" s="6"/>
      <c r="VIT30" s="6"/>
      <c r="VIU30" s="6"/>
      <c r="VJB30" s="6"/>
      <c r="VJC30" s="6"/>
      <c r="VJJ30" s="6"/>
      <c r="VJK30" s="6"/>
      <c r="VJR30" s="6"/>
      <c r="VJS30" s="6"/>
      <c r="VJZ30" s="6"/>
      <c r="VKA30" s="6"/>
      <c r="VKH30" s="6"/>
      <c r="VKI30" s="6"/>
      <c r="VKP30" s="6"/>
      <c r="VKQ30" s="6"/>
      <c r="VKX30" s="6"/>
      <c r="VKY30" s="6"/>
      <c r="VLF30" s="6"/>
      <c r="VLG30" s="6"/>
      <c r="VLN30" s="6"/>
      <c r="VLO30" s="6"/>
      <c r="VLV30" s="6"/>
      <c r="VLW30" s="6"/>
      <c r="VMD30" s="6"/>
      <c r="VME30" s="6"/>
      <c r="VML30" s="6"/>
      <c r="VMM30" s="6"/>
      <c r="VMT30" s="6"/>
      <c r="VMU30" s="6"/>
      <c r="VNB30" s="6"/>
      <c r="VNC30" s="6"/>
      <c r="VNJ30" s="6"/>
      <c r="VNK30" s="6"/>
      <c r="VNR30" s="6"/>
      <c r="VNS30" s="6"/>
      <c r="VNZ30" s="6"/>
      <c r="VOA30" s="6"/>
      <c r="VOH30" s="6"/>
      <c r="VOI30" s="6"/>
      <c r="VOP30" s="6"/>
      <c r="VOQ30" s="6"/>
      <c r="VOX30" s="6"/>
      <c r="VOY30" s="6"/>
      <c r="VPF30" s="6"/>
      <c r="VPG30" s="6"/>
      <c r="VPN30" s="6"/>
      <c r="VPO30" s="6"/>
      <c r="VPV30" s="6"/>
      <c r="VPW30" s="6"/>
      <c r="VQD30" s="6"/>
      <c r="VQE30" s="6"/>
      <c r="VQL30" s="6"/>
      <c r="VQM30" s="6"/>
      <c r="VQT30" s="6"/>
      <c r="VQU30" s="6"/>
      <c r="VRB30" s="6"/>
      <c r="VRC30" s="6"/>
      <c r="VRJ30" s="6"/>
      <c r="VRK30" s="6"/>
      <c r="VRR30" s="6"/>
      <c r="VRS30" s="6"/>
      <c r="VRZ30" s="6"/>
      <c r="VSA30" s="6"/>
      <c r="VSH30" s="6"/>
      <c r="VSI30" s="6"/>
      <c r="VSP30" s="6"/>
      <c r="VSQ30" s="6"/>
      <c r="VSX30" s="6"/>
      <c r="VSY30" s="6"/>
      <c r="VTF30" s="6"/>
      <c r="VTG30" s="6"/>
      <c r="VTN30" s="6"/>
      <c r="VTO30" s="6"/>
      <c r="VTV30" s="6"/>
      <c r="VTW30" s="6"/>
      <c r="VUD30" s="6"/>
      <c r="VUE30" s="6"/>
      <c r="VUL30" s="6"/>
      <c r="VUM30" s="6"/>
      <c r="VUT30" s="6"/>
      <c r="VUU30" s="6"/>
      <c r="VVB30" s="6"/>
      <c r="VVC30" s="6"/>
      <c r="VVJ30" s="6"/>
      <c r="VVK30" s="6"/>
      <c r="VVR30" s="6"/>
      <c r="VVS30" s="6"/>
      <c r="VVZ30" s="6"/>
      <c r="VWA30" s="6"/>
      <c r="VWH30" s="6"/>
      <c r="VWI30" s="6"/>
      <c r="VWP30" s="6"/>
      <c r="VWQ30" s="6"/>
      <c r="VWX30" s="6"/>
      <c r="VWY30" s="6"/>
      <c r="VXF30" s="6"/>
      <c r="VXG30" s="6"/>
      <c r="VXN30" s="6"/>
      <c r="VXO30" s="6"/>
      <c r="VXV30" s="6"/>
      <c r="VXW30" s="6"/>
      <c r="VYD30" s="6"/>
      <c r="VYE30" s="6"/>
      <c r="VYL30" s="6"/>
      <c r="VYM30" s="6"/>
      <c r="VYT30" s="6"/>
      <c r="VYU30" s="6"/>
      <c r="VZB30" s="6"/>
      <c r="VZC30" s="6"/>
      <c r="VZJ30" s="6"/>
      <c r="VZK30" s="6"/>
      <c r="VZR30" s="6"/>
      <c r="VZS30" s="6"/>
      <c r="VZZ30" s="6"/>
      <c r="WAA30" s="6"/>
      <c r="WAH30" s="6"/>
      <c r="WAI30" s="6"/>
      <c r="WAP30" s="6"/>
      <c r="WAQ30" s="6"/>
      <c r="WAX30" s="6"/>
      <c r="WAY30" s="6"/>
      <c r="WBF30" s="6"/>
      <c r="WBG30" s="6"/>
      <c r="WBN30" s="6"/>
      <c r="WBO30" s="6"/>
      <c r="WBV30" s="6"/>
      <c r="WBW30" s="6"/>
      <c r="WCD30" s="6"/>
      <c r="WCE30" s="6"/>
      <c r="WCL30" s="6"/>
      <c r="WCM30" s="6"/>
      <c r="WCT30" s="6"/>
      <c r="WCU30" s="6"/>
      <c r="WDB30" s="6"/>
      <c r="WDC30" s="6"/>
      <c r="WDJ30" s="6"/>
      <c r="WDK30" s="6"/>
      <c r="WDR30" s="6"/>
      <c r="WDS30" s="6"/>
      <c r="WDZ30" s="6"/>
      <c r="WEA30" s="6"/>
      <c r="WEH30" s="6"/>
      <c r="WEI30" s="6"/>
      <c r="WEP30" s="6"/>
      <c r="WEQ30" s="6"/>
      <c r="WEX30" s="6"/>
      <c r="WEY30" s="6"/>
      <c r="WFF30" s="6"/>
      <c r="WFG30" s="6"/>
      <c r="WFN30" s="6"/>
      <c r="WFO30" s="6"/>
      <c r="WFV30" s="6"/>
      <c r="WFW30" s="6"/>
      <c r="WGD30" s="6"/>
      <c r="WGE30" s="6"/>
      <c r="WGL30" s="6"/>
      <c r="WGM30" s="6"/>
      <c r="WGT30" s="6"/>
      <c r="WGU30" s="6"/>
      <c r="WHB30" s="6"/>
      <c r="WHC30" s="6"/>
      <c r="WHJ30" s="6"/>
      <c r="WHK30" s="6"/>
      <c r="WHR30" s="6"/>
      <c r="WHS30" s="6"/>
      <c r="WHZ30" s="6"/>
      <c r="WIA30" s="6"/>
      <c r="WIH30" s="6"/>
      <c r="WII30" s="6"/>
      <c r="WIP30" s="6"/>
      <c r="WIQ30" s="6"/>
      <c r="WIX30" s="6"/>
      <c r="WIY30" s="6"/>
      <c r="WJF30" s="6"/>
      <c r="WJG30" s="6"/>
      <c r="WJN30" s="6"/>
      <c r="WJO30" s="6"/>
      <c r="WJV30" s="6"/>
      <c r="WJW30" s="6"/>
      <c r="WKD30" s="6"/>
      <c r="WKE30" s="6"/>
      <c r="WKL30" s="6"/>
      <c r="WKM30" s="6"/>
      <c r="WKT30" s="6"/>
      <c r="WKU30" s="6"/>
      <c r="WLB30" s="6"/>
      <c r="WLC30" s="6"/>
      <c r="WLJ30" s="6"/>
      <c r="WLK30" s="6"/>
      <c r="WLR30" s="6"/>
      <c r="WLS30" s="6"/>
      <c r="WLZ30" s="6"/>
      <c r="WMA30" s="6"/>
      <c r="WMH30" s="6"/>
      <c r="WMI30" s="6"/>
      <c r="WMP30" s="6"/>
      <c r="WMQ30" s="6"/>
      <c r="WMX30" s="6"/>
      <c r="WMY30" s="6"/>
      <c r="WNF30" s="6"/>
      <c r="WNG30" s="6"/>
      <c r="WNN30" s="6"/>
      <c r="WNO30" s="6"/>
      <c r="WNV30" s="6"/>
      <c r="WNW30" s="6"/>
      <c r="WOD30" s="6"/>
      <c r="WOE30" s="6"/>
      <c r="WOL30" s="6"/>
      <c r="WOM30" s="6"/>
      <c r="WOT30" s="6"/>
      <c r="WOU30" s="6"/>
      <c r="WPB30" s="6"/>
      <c r="WPC30" s="6"/>
      <c r="WPJ30" s="6"/>
      <c r="WPK30" s="6"/>
      <c r="WPR30" s="6"/>
      <c r="WPS30" s="6"/>
      <c r="WPZ30" s="6"/>
      <c r="WQA30" s="6"/>
      <c r="WQH30" s="6"/>
      <c r="WQI30" s="6"/>
      <c r="WQP30" s="6"/>
      <c r="WQQ30" s="6"/>
      <c r="WQX30" s="6"/>
      <c r="WQY30" s="6"/>
      <c r="WRF30" s="6"/>
      <c r="WRG30" s="6"/>
      <c r="WRN30" s="6"/>
      <c r="WRO30" s="6"/>
      <c r="WRV30" s="6"/>
      <c r="WRW30" s="6"/>
      <c r="WSD30" s="6"/>
      <c r="WSE30" s="6"/>
      <c r="WSL30" s="6"/>
      <c r="WSM30" s="6"/>
      <c r="WST30" s="6"/>
      <c r="WSU30" s="6"/>
      <c r="WTB30" s="6"/>
      <c r="WTC30" s="6"/>
      <c r="WTJ30" s="6"/>
      <c r="WTK30" s="6"/>
      <c r="WTR30" s="6"/>
      <c r="WTS30" s="6"/>
      <c r="WTZ30" s="6"/>
      <c r="WUA30" s="6"/>
      <c r="WUH30" s="6"/>
      <c r="WUI30" s="6"/>
      <c r="WUP30" s="6"/>
      <c r="WUQ30" s="6"/>
      <c r="WUX30" s="6"/>
      <c r="WUY30" s="6"/>
      <c r="WVF30" s="6"/>
      <c r="WVG30" s="6"/>
      <c r="WVN30" s="6"/>
      <c r="WVO30" s="6"/>
      <c r="WVV30" s="6"/>
      <c r="WVW30" s="6"/>
      <c r="WWD30" s="6"/>
      <c r="WWE30" s="6"/>
      <c r="WWL30" s="6"/>
      <c r="WWM30" s="6"/>
      <c r="WWT30" s="6"/>
      <c r="WWU30" s="6"/>
      <c r="WXB30" s="6"/>
      <c r="WXC30" s="6"/>
      <c r="WXJ30" s="6"/>
      <c r="WXK30" s="6"/>
      <c r="WXR30" s="6"/>
      <c r="WXS30" s="6"/>
      <c r="WXZ30" s="6"/>
      <c r="WYA30" s="6"/>
      <c r="WYH30" s="6"/>
      <c r="WYI30" s="6"/>
      <c r="WYP30" s="6"/>
      <c r="WYQ30" s="6"/>
      <c r="WYX30" s="6"/>
      <c r="WYY30" s="6"/>
      <c r="WZF30" s="6"/>
      <c r="WZG30" s="6"/>
      <c r="WZN30" s="6"/>
      <c r="WZO30" s="6"/>
      <c r="WZV30" s="6"/>
      <c r="WZW30" s="6"/>
      <c r="XAD30" s="6"/>
      <c r="XAE30" s="6"/>
      <c r="XAL30" s="6"/>
      <c r="XAM30" s="6"/>
      <c r="XAT30" s="6"/>
      <c r="XAU30" s="6"/>
      <c r="XBB30" s="6"/>
      <c r="XBC30" s="6"/>
      <c r="XBJ30" s="6"/>
      <c r="XBK30" s="6"/>
      <c r="XBR30" s="6"/>
      <c r="XBS30" s="6"/>
      <c r="XBZ30" s="6"/>
      <c r="XCA30" s="6"/>
      <c r="XCH30" s="6"/>
      <c r="XCI30" s="6"/>
      <c r="XCP30" s="6"/>
      <c r="XCQ30" s="6"/>
      <c r="XCX30" s="6"/>
      <c r="XCY30" s="6"/>
      <c r="XDF30" s="6"/>
      <c r="XDG30" s="6"/>
      <c r="XDN30" s="6"/>
      <c r="XDO30" s="6"/>
      <c r="XDV30" s="6"/>
      <c r="XDW30" s="6"/>
      <c r="XED30" s="6"/>
      <c r="XEE30" s="6"/>
      <c r="XEL30" s="6"/>
      <c r="XEM30" s="6"/>
      <c r="XET30" s="6"/>
      <c r="XEU30" s="6"/>
      <c r="XFB30" s="6"/>
      <c r="XFC30" s="6"/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168</v>
      </c>
      <c r="C31" s="14" t="s">
        <v>2328</v>
      </c>
      <c r="D31" t="s">
        <v>153</v>
      </c>
      <c r="E31" t="s">
        <v>141</v>
      </c>
      <c r="F31">
        <v>1</v>
      </c>
      <c r="G31" s="6">
        <v>2.97</v>
      </c>
      <c r="H31" s="6">
        <f t="shared" si="8"/>
        <v>2.97</v>
      </c>
      <c r="I31" t="s">
        <v>14</v>
      </c>
      <c r="N31" s="6"/>
      <c r="O31" s="6"/>
      <c r="V31" s="6"/>
      <c r="W31" s="6"/>
      <c r="AD31" s="6"/>
      <c r="AE31" s="6"/>
      <c r="AL31" s="6"/>
      <c r="AM31" s="6"/>
      <c r="AT31" s="6"/>
      <c r="AU31" s="6"/>
      <c r="BB31" s="6"/>
      <c r="BC31" s="6"/>
      <c r="BJ31" s="6"/>
      <c r="BK31" s="6"/>
      <c r="BR31" s="6"/>
      <c r="BS31" s="6"/>
      <c r="BZ31" s="6"/>
      <c r="CA31" s="6"/>
      <c r="CH31" s="6"/>
      <c r="CI31" s="6"/>
      <c r="CP31" s="6"/>
      <c r="CQ31" s="6"/>
      <c r="CX31" s="6"/>
      <c r="CY31" s="6"/>
      <c r="DF31" s="6"/>
      <c r="DG31" s="6"/>
      <c r="DN31" s="6"/>
      <c r="DO31" s="6"/>
      <c r="DV31" s="6"/>
      <c r="DW31" s="6"/>
      <c r="ED31" s="6"/>
      <c r="EE31" s="6"/>
      <c r="EL31" s="6"/>
      <c r="EM31" s="6"/>
      <c r="ET31" s="6"/>
      <c r="EU31" s="6"/>
      <c r="FB31" s="6"/>
      <c r="FC31" s="6"/>
      <c r="FJ31" s="6"/>
      <c r="FK31" s="6"/>
      <c r="FR31" s="6"/>
      <c r="FS31" s="6"/>
      <c r="FZ31" s="6"/>
      <c r="GA31" s="6"/>
      <c r="GH31" s="6"/>
      <c r="GI31" s="6"/>
      <c r="GP31" s="6"/>
      <c r="GQ31" s="6"/>
      <c r="GX31" s="6"/>
      <c r="GY31" s="6"/>
      <c r="HF31" s="6"/>
      <c r="HG31" s="6"/>
      <c r="HN31" s="6"/>
      <c r="HO31" s="6"/>
      <c r="HV31" s="6"/>
      <c r="HW31" s="6"/>
      <c r="ID31" s="6"/>
      <c r="IE31" s="6"/>
      <c r="IL31" s="6"/>
      <c r="IM31" s="6"/>
      <c r="IT31" s="6"/>
      <c r="IU31" s="6"/>
      <c r="JB31" s="6"/>
      <c r="JC31" s="6"/>
      <c r="JJ31" s="6"/>
      <c r="JK31" s="6"/>
      <c r="JR31" s="6"/>
      <c r="JS31" s="6"/>
      <c r="JZ31" s="6"/>
      <c r="KA31" s="6"/>
      <c r="KH31" s="6"/>
      <c r="KI31" s="6"/>
      <c r="KP31" s="6"/>
      <c r="KQ31" s="6"/>
      <c r="KX31" s="6"/>
      <c r="KY31" s="6"/>
      <c r="LF31" s="6"/>
      <c r="LG31" s="6"/>
      <c r="LN31" s="6"/>
      <c r="LO31" s="6"/>
      <c r="LV31" s="6"/>
      <c r="LW31" s="6"/>
      <c r="MD31" s="6"/>
      <c r="ME31" s="6"/>
      <c r="ML31" s="6"/>
      <c r="MM31" s="6"/>
      <c r="MT31" s="6"/>
      <c r="MU31" s="6"/>
      <c r="NB31" s="6"/>
      <c r="NC31" s="6"/>
      <c r="NJ31" s="6"/>
      <c r="NK31" s="6"/>
      <c r="NR31" s="6"/>
      <c r="NS31" s="6"/>
      <c r="NZ31" s="6"/>
      <c r="OA31" s="6"/>
      <c r="OH31" s="6"/>
      <c r="OI31" s="6"/>
      <c r="OP31" s="6"/>
      <c r="OQ31" s="6"/>
      <c r="OX31" s="6"/>
      <c r="OY31" s="6"/>
      <c r="PF31" s="6"/>
      <c r="PG31" s="6"/>
      <c r="PN31" s="6"/>
      <c r="PO31" s="6"/>
      <c r="PV31" s="6"/>
      <c r="PW31" s="6"/>
      <c r="QD31" s="6"/>
      <c r="QE31" s="6"/>
      <c r="QL31" s="6"/>
      <c r="QM31" s="6"/>
      <c r="QT31" s="6"/>
      <c r="QU31" s="6"/>
      <c r="RB31" s="6"/>
      <c r="RC31" s="6"/>
      <c r="RJ31" s="6"/>
      <c r="RK31" s="6"/>
      <c r="RR31" s="6"/>
      <c r="RS31" s="6"/>
      <c r="RZ31" s="6"/>
      <c r="SA31" s="6"/>
      <c r="SH31" s="6"/>
      <c r="SI31" s="6"/>
      <c r="SP31" s="6"/>
      <c r="SQ31" s="6"/>
      <c r="SX31" s="6"/>
      <c r="SY31" s="6"/>
      <c r="TF31" s="6"/>
      <c r="TG31" s="6"/>
      <c r="TN31" s="6"/>
      <c r="TO31" s="6"/>
      <c r="TV31" s="6"/>
      <c r="TW31" s="6"/>
      <c r="UD31" s="6"/>
      <c r="UE31" s="6"/>
      <c r="UL31" s="6"/>
      <c r="UM31" s="6"/>
      <c r="UT31" s="6"/>
      <c r="UU31" s="6"/>
      <c r="VB31" s="6"/>
      <c r="VC31" s="6"/>
      <c r="VJ31" s="6"/>
      <c r="VK31" s="6"/>
      <c r="VR31" s="6"/>
      <c r="VS31" s="6"/>
      <c r="VZ31" s="6"/>
      <c r="WA31" s="6"/>
      <c r="WH31" s="6"/>
      <c r="WI31" s="6"/>
      <c r="WP31" s="6"/>
      <c r="WQ31" s="6"/>
      <c r="WX31" s="6"/>
      <c r="WY31" s="6"/>
      <c r="XF31" s="6"/>
      <c r="XG31" s="6"/>
      <c r="XN31" s="6"/>
      <c r="XO31" s="6"/>
      <c r="XV31" s="6"/>
      <c r="XW31" s="6"/>
      <c r="YD31" s="6"/>
      <c r="YE31" s="6"/>
      <c r="YL31" s="6"/>
      <c r="YM31" s="6"/>
      <c r="YT31" s="6"/>
      <c r="YU31" s="6"/>
      <c r="ZB31" s="6"/>
      <c r="ZC31" s="6"/>
      <c r="ZJ31" s="6"/>
      <c r="ZK31" s="6"/>
      <c r="ZR31" s="6"/>
      <c r="ZS31" s="6"/>
      <c r="ZZ31" s="6"/>
      <c r="AAA31" s="6"/>
      <c r="AAH31" s="6"/>
      <c r="AAI31" s="6"/>
      <c r="AAP31" s="6"/>
      <c r="AAQ31" s="6"/>
      <c r="AAX31" s="6"/>
      <c r="AAY31" s="6"/>
      <c r="ABF31" s="6"/>
      <c r="ABG31" s="6"/>
      <c r="ABN31" s="6"/>
      <c r="ABO31" s="6"/>
      <c r="ABV31" s="6"/>
      <c r="ABW31" s="6"/>
      <c r="ACD31" s="6"/>
      <c r="ACE31" s="6"/>
      <c r="ACL31" s="6"/>
      <c r="ACM31" s="6"/>
      <c r="ACT31" s="6"/>
      <c r="ACU31" s="6"/>
      <c r="ADB31" s="6"/>
      <c r="ADC31" s="6"/>
      <c r="ADJ31" s="6"/>
      <c r="ADK31" s="6"/>
      <c r="ADR31" s="6"/>
      <c r="ADS31" s="6"/>
      <c r="ADZ31" s="6"/>
      <c r="AEA31" s="6"/>
      <c r="AEH31" s="6"/>
      <c r="AEI31" s="6"/>
      <c r="AEP31" s="6"/>
      <c r="AEQ31" s="6"/>
      <c r="AEX31" s="6"/>
      <c r="AEY31" s="6"/>
      <c r="AFF31" s="6"/>
      <c r="AFG31" s="6"/>
      <c r="AFN31" s="6"/>
      <c r="AFO31" s="6"/>
      <c r="AFV31" s="6"/>
      <c r="AFW31" s="6"/>
      <c r="AGD31" s="6"/>
      <c r="AGE31" s="6"/>
      <c r="AGL31" s="6"/>
      <c r="AGM31" s="6"/>
      <c r="AGT31" s="6"/>
      <c r="AGU31" s="6"/>
      <c r="AHB31" s="6"/>
      <c r="AHC31" s="6"/>
      <c r="AHJ31" s="6"/>
      <c r="AHK31" s="6"/>
      <c r="AHR31" s="6"/>
      <c r="AHS31" s="6"/>
      <c r="AHZ31" s="6"/>
      <c r="AIA31" s="6"/>
      <c r="AIH31" s="6"/>
      <c r="AII31" s="6"/>
      <c r="AIP31" s="6"/>
      <c r="AIQ31" s="6"/>
      <c r="AIX31" s="6"/>
      <c r="AIY31" s="6"/>
      <c r="AJF31" s="6"/>
      <c r="AJG31" s="6"/>
      <c r="AJN31" s="6"/>
      <c r="AJO31" s="6"/>
      <c r="AJV31" s="6"/>
      <c r="AJW31" s="6"/>
      <c r="AKD31" s="6"/>
      <c r="AKE31" s="6"/>
      <c r="AKL31" s="6"/>
      <c r="AKM31" s="6"/>
      <c r="AKT31" s="6"/>
      <c r="AKU31" s="6"/>
      <c r="ALB31" s="6"/>
      <c r="ALC31" s="6"/>
      <c r="ALJ31" s="6"/>
      <c r="ALK31" s="6"/>
      <c r="ALR31" s="6"/>
      <c r="ALS31" s="6"/>
      <c r="ALZ31" s="6"/>
      <c r="AMA31" s="6"/>
      <c r="AMH31" s="6"/>
      <c r="AMI31" s="6"/>
      <c r="AMP31" s="6"/>
      <c r="AMQ31" s="6"/>
      <c r="AMX31" s="6"/>
      <c r="AMY31" s="6"/>
      <c r="ANF31" s="6"/>
      <c r="ANG31" s="6"/>
      <c r="ANN31" s="6"/>
      <c r="ANO31" s="6"/>
      <c r="ANV31" s="6"/>
      <c r="ANW31" s="6"/>
      <c r="AOD31" s="6"/>
      <c r="AOE31" s="6"/>
      <c r="AOL31" s="6"/>
      <c r="AOM31" s="6"/>
      <c r="AOT31" s="6"/>
      <c r="AOU31" s="6"/>
      <c r="APB31" s="6"/>
      <c r="APC31" s="6"/>
      <c r="APJ31" s="6"/>
      <c r="APK31" s="6"/>
      <c r="APR31" s="6"/>
      <c r="APS31" s="6"/>
      <c r="APZ31" s="6"/>
      <c r="AQA31" s="6"/>
      <c r="AQH31" s="6"/>
      <c r="AQI31" s="6"/>
      <c r="AQP31" s="6"/>
      <c r="AQQ31" s="6"/>
      <c r="AQX31" s="6"/>
      <c r="AQY31" s="6"/>
      <c r="ARF31" s="6"/>
      <c r="ARG31" s="6"/>
      <c r="ARN31" s="6"/>
      <c r="ARO31" s="6"/>
      <c r="ARV31" s="6"/>
      <c r="ARW31" s="6"/>
      <c r="ASD31" s="6"/>
      <c r="ASE31" s="6"/>
      <c r="ASL31" s="6"/>
      <c r="ASM31" s="6"/>
      <c r="AST31" s="6"/>
      <c r="ASU31" s="6"/>
      <c r="ATB31" s="6"/>
      <c r="ATC31" s="6"/>
      <c r="ATJ31" s="6"/>
      <c r="ATK31" s="6"/>
      <c r="ATR31" s="6"/>
      <c r="ATS31" s="6"/>
      <c r="ATZ31" s="6"/>
      <c r="AUA31" s="6"/>
      <c r="AUH31" s="6"/>
      <c r="AUI31" s="6"/>
      <c r="AUP31" s="6"/>
      <c r="AUQ31" s="6"/>
      <c r="AUX31" s="6"/>
      <c r="AUY31" s="6"/>
      <c r="AVF31" s="6"/>
      <c r="AVG31" s="6"/>
      <c r="AVN31" s="6"/>
      <c r="AVO31" s="6"/>
      <c r="AVV31" s="6"/>
      <c r="AVW31" s="6"/>
      <c r="AWD31" s="6"/>
      <c r="AWE31" s="6"/>
      <c r="AWL31" s="6"/>
      <c r="AWM31" s="6"/>
      <c r="AWT31" s="6"/>
      <c r="AWU31" s="6"/>
      <c r="AXB31" s="6"/>
      <c r="AXC31" s="6"/>
      <c r="AXJ31" s="6"/>
      <c r="AXK31" s="6"/>
      <c r="AXR31" s="6"/>
      <c r="AXS31" s="6"/>
      <c r="AXZ31" s="6"/>
      <c r="AYA31" s="6"/>
      <c r="AYH31" s="6"/>
      <c r="AYI31" s="6"/>
      <c r="AYP31" s="6"/>
      <c r="AYQ31" s="6"/>
      <c r="AYX31" s="6"/>
      <c r="AYY31" s="6"/>
      <c r="AZF31" s="6"/>
      <c r="AZG31" s="6"/>
      <c r="AZN31" s="6"/>
      <c r="AZO31" s="6"/>
      <c r="AZV31" s="6"/>
      <c r="AZW31" s="6"/>
      <c r="BAD31" s="6"/>
      <c r="BAE31" s="6"/>
      <c r="BAL31" s="6"/>
      <c r="BAM31" s="6"/>
      <c r="BAT31" s="6"/>
      <c r="BAU31" s="6"/>
      <c r="BBB31" s="6"/>
      <c r="BBC31" s="6"/>
      <c r="BBJ31" s="6"/>
      <c r="BBK31" s="6"/>
      <c r="BBR31" s="6"/>
      <c r="BBS31" s="6"/>
      <c r="BBZ31" s="6"/>
      <c r="BCA31" s="6"/>
      <c r="BCH31" s="6"/>
      <c r="BCI31" s="6"/>
      <c r="BCP31" s="6"/>
      <c r="BCQ31" s="6"/>
      <c r="BCX31" s="6"/>
      <c r="BCY31" s="6"/>
      <c r="BDF31" s="6"/>
      <c r="BDG31" s="6"/>
      <c r="BDN31" s="6"/>
      <c r="BDO31" s="6"/>
      <c r="BDV31" s="6"/>
      <c r="BDW31" s="6"/>
      <c r="BED31" s="6"/>
      <c r="BEE31" s="6"/>
      <c r="BEL31" s="6"/>
      <c r="BEM31" s="6"/>
      <c r="BET31" s="6"/>
      <c r="BEU31" s="6"/>
      <c r="BFB31" s="6"/>
      <c r="BFC31" s="6"/>
      <c r="BFJ31" s="6"/>
      <c r="BFK31" s="6"/>
      <c r="BFR31" s="6"/>
      <c r="BFS31" s="6"/>
      <c r="BFZ31" s="6"/>
      <c r="BGA31" s="6"/>
      <c r="BGH31" s="6"/>
      <c r="BGI31" s="6"/>
      <c r="BGP31" s="6"/>
      <c r="BGQ31" s="6"/>
      <c r="BGX31" s="6"/>
      <c r="BGY31" s="6"/>
      <c r="BHF31" s="6"/>
      <c r="BHG31" s="6"/>
      <c r="BHN31" s="6"/>
      <c r="BHO31" s="6"/>
      <c r="BHV31" s="6"/>
      <c r="BHW31" s="6"/>
      <c r="BID31" s="6"/>
      <c r="BIE31" s="6"/>
      <c r="BIL31" s="6"/>
      <c r="BIM31" s="6"/>
      <c r="BIT31" s="6"/>
      <c r="BIU31" s="6"/>
      <c r="BJB31" s="6"/>
      <c r="BJC31" s="6"/>
      <c r="BJJ31" s="6"/>
      <c r="BJK31" s="6"/>
      <c r="BJR31" s="6"/>
      <c r="BJS31" s="6"/>
      <c r="BJZ31" s="6"/>
      <c r="BKA31" s="6"/>
      <c r="BKH31" s="6"/>
      <c r="BKI31" s="6"/>
      <c r="BKP31" s="6"/>
      <c r="BKQ31" s="6"/>
      <c r="BKX31" s="6"/>
      <c r="BKY31" s="6"/>
      <c r="BLF31" s="6"/>
      <c r="BLG31" s="6"/>
      <c r="BLN31" s="6"/>
      <c r="BLO31" s="6"/>
      <c r="BLV31" s="6"/>
      <c r="BLW31" s="6"/>
      <c r="BMD31" s="6"/>
      <c r="BME31" s="6"/>
      <c r="BML31" s="6"/>
      <c r="BMM31" s="6"/>
      <c r="BMT31" s="6"/>
      <c r="BMU31" s="6"/>
      <c r="BNB31" s="6"/>
      <c r="BNC31" s="6"/>
      <c r="BNJ31" s="6"/>
      <c r="BNK31" s="6"/>
      <c r="BNR31" s="6"/>
      <c r="BNS31" s="6"/>
      <c r="BNZ31" s="6"/>
      <c r="BOA31" s="6"/>
      <c r="BOH31" s="6"/>
      <c r="BOI31" s="6"/>
      <c r="BOP31" s="6"/>
      <c r="BOQ31" s="6"/>
      <c r="BOX31" s="6"/>
      <c r="BOY31" s="6"/>
      <c r="BPF31" s="6"/>
      <c r="BPG31" s="6"/>
      <c r="BPN31" s="6"/>
      <c r="BPO31" s="6"/>
      <c r="BPV31" s="6"/>
      <c r="BPW31" s="6"/>
      <c r="BQD31" s="6"/>
      <c r="BQE31" s="6"/>
      <c r="BQL31" s="6"/>
      <c r="BQM31" s="6"/>
      <c r="BQT31" s="6"/>
      <c r="BQU31" s="6"/>
      <c r="BRB31" s="6"/>
      <c r="BRC31" s="6"/>
      <c r="BRJ31" s="6"/>
      <c r="BRK31" s="6"/>
      <c r="BRR31" s="6"/>
      <c r="BRS31" s="6"/>
      <c r="BRZ31" s="6"/>
      <c r="BSA31" s="6"/>
      <c r="BSH31" s="6"/>
      <c r="BSI31" s="6"/>
      <c r="BSP31" s="6"/>
      <c r="BSQ31" s="6"/>
      <c r="BSX31" s="6"/>
      <c r="BSY31" s="6"/>
      <c r="BTF31" s="6"/>
      <c r="BTG31" s="6"/>
      <c r="BTN31" s="6"/>
      <c r="BTO31" s="6"/>
      <c r="BTV31" s="6"/>
      <c r="BTW31" s="6"/>
      <c r="BUD31" s="6"/>
      <c r="BUE31" s="6"/>
      <c r="BUL31" s="6"/>
      <c r="BUM31" s="6"/>
      <c r="BUT31" s="6"/>
      <c r="BUU31" s="6"/>
      <c r="BVB31" s="6"/>
      <c r="BVC31" s="6"/>
      <c r="BVJ31" s="6"/>
      <c r="BVK31" s="6"/>
      <c r="BVR31" s="6"/>
      <c r="BVS31" s="6"/>
      <c r="BVZ31" s="6"/>
      <c r="BWA31" s="6"/>
      <c r="BWH31" s="6"/>
      <c r="BWI31" s="6"/>
      <c r="BWP31" s="6"/>
      <c r="BWQ31" s="6"/>
      <c r="BWX31" s="6"/>
      <c r="BWY31" s="6"/>
      <c r="BXF31" s="6"/>
      <c r="BXG31" s="6"/>
      <c r="BXN31" s="6"/>
      <c r="BXO31" s="6"/>
      <c r="BXV31" s="6"/>
      <c r="BXW31" s="6"/>
      <c r="BYD31" s="6"/>
      <c r="BYE31" s="6"/>
      <c r="BYL31" s="6"/>
      <c r="BYM31" s="6"/>
      <c r="BYT31" s="6"/>
      <c r="BYU31" s="6"/>
      <c r="BZB31" s="6"/>
      <c r="BZC31" s="6"/>
      <c r="BZJ31" s="6"/>
      <c r="BZK31" s="6"/>
      <c r="BZR31" s="6"/>
      <c r="BZS31" s="6"/>
      <c r="BZZ31" s="6"/>
      <c r="CAA31" s="6"/>
      <c r="CAH31" s="6"/>
      <c r="CAI31" s="6"/>
      <c r="CAP31" s="6"/>
      <c r="CAQ31" s="6"/>
      <c r="CAX31" s="6"/>
      <c r="CAY31" s="6"/>
      <c r="CBF31" s="6"/>
      <c r="CBG31" s="6"/>
      <c r="CBN31" s="6"/>
      <c r="CBO31" s="6"/>
      <c r="CBV31" s="6"/>
      <c r="CBW31" s="6"/>
      <c r="CCD31" s="6"/>
      <c r="CCE31" s="6"/>
      <c r="CCL31" s="6"/>
      <c r="CCM31" s="6"/>
      <c r="CCT31" s="6"/>
      <c r="CCU31" s="6"/>
      <c r="CDB31" s="6"/>
      <c r="CDC31" s="6"/>
      <c r="CDJ31" s="6"/>
      <c r="CDK31" s="6"/>
      <c r="CDR31" s="6"/>
      <c r="CDS31" s="6"/>
      <c r="CDZ31" s="6"/>
      <c r="CEA31" s="6"/>
      <c r="CEH31" s="6"/>
      <c r="CEI31" s="6"/>
      <c r="CEP31" s="6"/>
      <c r="CEQ31" s="6"/>
      <c r="CEX31" s="6"/>
      <c r="CEY31" s="6"/>
      <c r="CFF31" s="6"/>
      <c r="CFG31" s="6"/>
      <c r="CFN31" s="6"/>
      <c r="CFO31" s="6"/>
      <c r="CFV31" s="6"/>
      <c r="CFW31" s="6"/>
      <c r="CGD31" s="6"/>
      <c r="CGE31" s="6"/>
      <c r="CGL31" s="6"/>
      <c r="CGM31" s="6"/>
      <c r="CGT31" s="6"/>
      <c r="CGU31" s="6"/>
      <c r="CHB31" s="6"/>
      <c r="CHC31" s="6"/>
      <c r="CHJ31" s="6"/>
      <c r="CHK31" s="6"/>
      <c r="CHR31" s="6"/>
      <c r="CHS31" s="6"/>
      <c r="CHZ31" s="6"/>
      <c r="CIA31" s="6"/>
      <c r="CIH31" s="6"/>
      <c r="CII31" s="6"/>
      <c r="CIP31" s="6"/>
      <c r="CIQ31" s="6"/>
      <c r="CIX31" s="6"/>
      <c r="CIY31" s="6"/>
      <c r="CJF31" s="6"/>
      <c r="CJG31" s="6"/>
      <c r="CJN31" s="6"/>
      <c r="CJO31" s="6"/>
      <c r="CJV31" s="6"/>
      <c r="CJW31" s="6"/>
      <c r="CKD31" s="6"/>
      <c r="CKE31" s="6"/>
      <c r="CKL31" s="6"/>
      <c r="CKM31" s="6"/>
      <c r="CKT31" s="6"/>
      <c r="CKU31" s="6"/>
      <c r="CLB31" s="6"/>
      <c r="CLC31" s="6"/>
      <c r="CLJ31" s="6"/>
      <c r="CLK31" s="6"/>
      <c r="CLR31" s="6"/>
      <c r="CLS31" s="6"/>
      <c r="CLZ31" s="6"/>
      <c r="CMA31" s="6"/>
      <c r="CMH31" s="6"/>
      <c r="CMI31" s="6"/>
      <c r="CMP31" s="6"/>
      <c r="CMQ31" s="6"/>
      <c r="CMX31" s="6"/>
      <c r="CMY31" s="6"/>
      <c r="CNF31" s="6"/>
      <c r="CNG31" s="6"/>
      <c r="CNN31" s="6"/>
      <c r="CNO31" s="6"/>
      <c r="CNV31" s="6"/>
      <c r="CNW31" s="6"/>
      <c r="COD31" s="6"/>
      <c r="COE31" s="6"/>
      <c r="COL31" s="6"/>
      <c r="COM31" s="6"/>
      <c r="COT31" s="6"/>
      <c r="COU31" s="6"/>
      <c r="CPB31" s="6"/>
      <c r="CPC31" s="6"/>
      <c r="CPJ31" s="6"/>
      <c r="CPK31" s="6"/>
      <c r="CPR31" s="6"/>
      <c r="CPS31" s="6"/>
      <c r="CPZ31" s="6"/>
      <c r="CQA31" s="6"/>
      <c r="CQH31" s="6"/>
      <c r="CQI31" s="6"/>
      <c r="CQP31" s="6"/>
      <c r="CQQ31" s="6"/>
      <c r="CQX31" s="6"/>
      <c r="CQY31" s="6"/>
      <c r="CRF31" s="6"/>
      <c r="CRG31" s="6"/>
      <c r="CRN31" s="6"/>
      <c r="CRO31" s="6"/>
      <c r="CRV31" s="6"/>
      <c r="CRW31" s="6"/>
      <c r="CSD31" s="6"/>
      <c r="CSE31" s="6"/>
      <c r="CSL31" s="6"/>
      <c r="CSM31" s="6"/>
      <c r="CST31" s="6"/>
      <c r="CSU31" s="6"/>
      <c r="CTB31" s="6"/>
      <c r="CTC31" s="6"/>
      <c r="CTJ31" s="6"/>
      <c r="CTK31" s="6"/>
      <c r="CTR31" s="6"/>
      <c r="CTS31" s="6"/>
      <c r="CTZ31" s="6"/>
      <c r="CUA31" s="6"/>
      <c r="CUH31" s="6"/>
      <c r="CUI31" s="6"/>
      <c r="CUP31" s="6"/>
      <c r="CUQ31" s="6"/>
      <c r="CUX31" s="6"/>
      <c r="CUY31" s="6"/>
      <c r="CVF31" s="6"/>
      <c r="CVG31" s="6"/>
      <c r="CVN31" s="6"/>
      <c r="CVO31" s="6"/>
      <c r="CVV31" s="6"/>
      <c r="CVW31" s="6"/>
      <c r="CWD31" s="6"/>
      <c r="CWE31" s="6"/>
      <c r="CWL31" s="6"/>
      <c r="CWM31" s="6"/>
      <c r="CWT31" s="6"/>
      <c r="CWU31" s="6"/>
      <c r="CXB31" s="6"/>
      <c r="CXC31" s="6"/>
      <c r="CXJ31" s="6"/>
      <c r="CXK31" s="6"/>
      <c r="CXR31" s="6"/>
      <c r="CXS31" s="6"/>
      <c r="CXZ31" s="6"/>
      <c r="CYA31" s="6"/>
      <c r="CYH31" s="6"/>
      <c r="CYI31" s="6"/>
      <c r="CYP31" s="6"/>
      <c r="CYQ31" s="6"/>
      <c r="CYX31" s="6"/>
      <c r="CYY31" s="6"/>
      <c r="CZF31" s="6"/>
      <c r="CZG31" s="6"/>
      <c r="CZN31" s="6"/>
      <c r="CZO31" s="6"/>
      <c r="CZV31" s="6"/>
      <c r="CZW31" s="6"/>
      <c r="DAD31" s="6"/>
      <c r="DAE31" s="6"/>
      <c r="DAL31" s="6"/>
      <c r="DAM31" s="6"/>
      <c r="DAT31" s="6"/>
      <c r="DAU31" s="6"/>
      <c r="DBB31" s="6"/>
      <c r="DBC31" s="6"/>
      <c r="DBJ31" s="6"/>
      <c r="DBK31" s="6"/>
      <c r="DBR31" s="6"/>
      <c r="DBS31" s="6"/>
      <c r="DBZ31" s="6"/>
      <c r="DCA31" s="6"/>
      <c r="DCH31" s="6"/>
      <c r="DCI31" s="6"/>
      <c r="DCP31" s="6"/>
      <c r="DCQ31" s="6"/>
      <c r="DCX31" s="6"/>
      <c r="DCY31" s="6"/>
      <c r="DDF31" s="6"/>
      <c r="DDG31" s="6"/>
      <c r="DDN31" s="6"/>
      <c r="DDO31" s="6"/>
      <c r="DDV31" s="6"/>
      <c r="DDW31" s="6"/>
      <c r="DED31" s="6"/>
      <c r="DEE31" s="6"/>
      <c r="DEL31" s="6"/>
      <c r="DEM31" s="6"/>
      <c r="DET31" s="6"/>
      <c r="DEU31" s="6"/>
      <c r="DFB31" s="6"/>
      <c r="DFC31" s="6"/>
      <c r="DFJ31" s="6"/>
      <c r="DFK31" s="6"/>
      <c r="DFR31" s="6"/>
      <c r="DFS31" s="6"/>
      <c r="DFZ31" s="6"/>
      <c r="DGA31" s="6"/>
      <c r="DGH31" s="6"/>
      <c r="DGI31" s="6"/>
      <c r="DGP31" s="6"/>
      <c r="DGQ31" s="6"/>
      <c r="DGX31" s="6"/>
      <c r="DGY31" s="6"/>
      <c r="DHF31" s="6"/>
      <c r="DHG31" s="6"/>
      <c r="DHN31" s="6"/>
      <c r="DHO31" s="6"/>
      <c r="DHV31" s="6"/>
      <c r="DHW31" s="6"/>
      <c r="DID31" s="6"/>
      <c r="DIE31" s="6"/>
      <c r="DIL31" s="6"/>
      <c r="DIM31" s="6"/>
      <c r="DIT31" s="6"/>
      <c r="DIU31" s="6"/>
      <c r="DJB31" s="6"/>
      <c r="DJC31" s="6"/>
      <c r="DJJ31" s="6"/>
      <c r="DJK31" s="6"/>
      <c r="DJR31" s="6"/>
      <c r="DJS31" s="6"/>
      <c r="DJZ31" s="6"/>
      <c r="DKA31" s="6"/>
      <c r="DKH31" s="6"/>
      <c r="DKI31" s="6"/>
      <c r="DKP31" s="6"/>
      <c r="DKQ31" s="6"/>
      <c r="DKX31" s="6"/>
      <c r="DKY31" s="6"/>
      <c r="DLF31" s="6"/>
      <c r="DLG31" s="6"/>
      <c r="DLN31" s="6"/>
      <c r="DLO31" s="6"/>
      <c r="DLV31" s="6"/>
      <c r="DLW31" s="6"/>
      <c r="DMD31" s="6"/>
      <c r="DME31" s="6"/>
      <c r="DML31" s="6"/>
      <c r="DMM31" s="6"/>
      <c r="DMT31" s="6"/>
      <c r="DMU31" s="6"/>
      <c r="DNB31" s="6"/>
      <c r="DNC31" s="6"/>
      <c r="DNJ31" s="6"/>
      <c r="DNK31" s="6"/>
      <c r="DNR31" s="6"/>
      <c r="DNS31" s="6"/>
      <c r="DNZ31" s="6"/>
      <c r="DOA31" s="6"/>
      <c r="DOH31" s="6"/>
      <c r="DOI31" s="6"/>
      <c r="DOP31" s="6"/>
      <c r="DOQ31" s="6"/>
      <c r="DOX31" s="6"/>
      <c r="DOY31" s="6"/>
      <c r="DPF31" s="6"/>
      <c r="DPG31" s="6"/>
      <c r="DPN31" s="6"/>
      <c r="DPO31" s="6"/>
      <c r="DPV31" s="6"/>
      <c r="DPW31" s="6"/>
      <c r="DQD31" s="6"/>
      <c r="DQE31" s="6"/>
      <c r="DQL31" s="6"/>
      <c r="DQM31" s="6"/>
      <c r="DQT31" s="6"/>
      <c r="DQU31" s="6"/>
      <c r="DRB31" s="6"/>
      <c r="DRC31" s="6"/>
      <c r="DRJ31" s="6"/>
      <c r="DRK31" s="6"/>
      <c r="DRR31" s="6"/>
      <c r="DRS31" s="6"/>
      <c r="DRZ31" s="6"/>
      <c r="DSA31" s="6"/>
      <c r="DSH31" s="6"/>
      <c r="DSI31" s="6"/>
      <c r="DSP31" s="6"/>
      <c r="DSQ31" s="6"/>
      <c r="DSX31" s="6"/>
      <c r="DSY31" s="6"/>
      <c r="DTF31" s="6"/>
      <c r="DTG31" s="6"/>
      <c r="DTN31" s="6"/>
      <c r="DTO31" s="6"/>
      <c r="DTV31" s="6"/>
      <c r="DTW31" s="6"/>
      <c r="DUD31" s="6"/>
      <c r="DUE31" s="6"/>
      <c r="DUL31" s="6"/>
      <c r="DUM31" s="6"/>
      <c r="DUT31" s="6"/>
      <c r="DUU31" s="6"/>
      <c r="DVB31" s="6"/>
      <c r="DVC31" s="6"/>
      <c r="DVJ31" s="6"/>
      <c r="DVK31" s="6"/>
      <c r="DVR31" s="6"/>
      <c r="DVS31" s="6"/>
      <c r="DVZ31" s="6"/>
      <c r="DWA31" s="6"/>
      <c r="DWH31" s="6"/>
      <c r="DWI31" s="6"/>
      <c r="DWP31" s="6"/>
      <c r="DWQ31" s="6"/>
      <c r="DWX31" s="6"/>
      <c r="DWY31" s="6"/>
      <c r="DXF31" s="6"/>
      <c r="DXG31" s="6"/>
      <c r="DXN31" s="6"/>
      <c r="DXO31" s="6"/>
      <c r="DXV31" s="6"/>
      <c r="DXW31" s="6"/>
      <c r="DYD31" s="6"/>
      <c r="DYE31" s="6"/>
      <c r="DYL31" s="6"/>
      <c r="DYM31" s="6"/>
      <c r="DYT31" s="6"/>
      <c r="DYU31" s="6"/>
      <c r="DZB31" s="6"/>
      <c r="DZC31" s="6"/>
      <c r="DZJ31" s="6"/>
      <c r="DZK31" s="6"/>
      <c r="DZR31" s="6"/>
      <c r="DZS31" s="6"/>
      <c r="DZZ31" s="6"/>
      <c r="EAA31" s="6"/>
      <c r="EAH31" s="6"/>
      <c r="EAI31" s="6"/>
      <c r="EAP31" s="6"/>
      <c r="EAQ31" s="6"/>
      <c r="EAX31" s="6"/>
      <c r="EAY31" s="6"/>
      <c r="EBF31" s="6"/>
      <c r="EBG31" s="6"/>
      <c r="EBN31" s="6"/>
      <c r="EBO31" s="6"/>
      <c r="EBV31" s="6"/>
      <c r="EBW31" s="6"/>
      <c r="ECD31" s="6"/>
      <c r="ECE31" s="6"/>
      <c r="ECL31" s="6"/>
      <c r="ECM31" s="6"/>
      <c r="ECT31" s="6"/>
      <c r="ECU31" s="6"/>
      <c r="EDB31" s="6"/>
      <c r="EDC31" s="6"/>
      <c r="EDJ31" s="6"/>
      <c r="EDK31" s="6"/>
      <c r="EDR31" s="6"/>
      <c r="EDS31" s="6"/>
      <c r="EDZ31" s="6"/>
      <c r="EEA31" s="6"/>
      <c r="EEH31" s="6"/>
      <c r="EEI31" s="6"/>
      <c r="EEP31" s="6"/>
      <c r="EEQ31" s="6"/>
      <c r="EEX31" s="6"/>
      <c r="EEY31" s="6"/>
      <c r="EFF31" s="6"/>
      <c r="EFG31" s="6"/>
      <c r="EFN31" s="6"/>
      <c r="EFO31" s="6"/>
      <c r="EFV31" s="6"/>
      <c r="EFW31" s="6"/>
      <c r="EGD31" s="6"/>
      <c r="EGE31" s="6"/>
      <c r="EGL31" s="6"/>
      <c r="EGM31" s="6"/>
      <c r="EGT31" s="6"/>
      <c r="EGU31" s="6"/>
      <c r="EHB31" s="6"/>
      <c r="EHC31" s="6"/>
      <c r="EHJ31" s="6"/>
      <c r="EHK31" s="6"/>
      <c r="EHR31" s="6"/>
      <c r="EHS31" s="6"/>
      <c r="EHZ31" s="6"/>
      <c r="EIA31" s="6"/>
      <c r="EIH31" s="6"/>
      <c r="EII31" s="6"/>
      <c r="EIP31" s="6"/>
      <c r="EIQ31" s="6"/>
      <c r="EIX31" s="6"/>
      <c r="EIY31" s="6"/>
      <c r="EJF31" s="6"/>
      <c r="EJG31" s="6"/>
      <c r="EJN31" s="6"/>
      <c r="EJO31" s="6"/>
      <c r="EJV31" s="6"/>
      <c r="EJW31" s="6"/>
      <c r="EKD31" s="6"/>
      <c r="EKE31" s="6"/>
      <c r="EKL31" s="6"/>
      <c r="EKM31" s="6"/>
      <c r="EKT31" s="6"/>
      <c r="EKU31" s="6"/>
      <c r="ELB31" s="6"/>
      <c r="ELC31" s="6"/>
      <c r="ELJ31" s="6"/>
      <c r="ELK31" s="6"/>
      <c r="ELR31" s="6"/>
      <c r="ELS31" s="6"/>
      <c r="ELZ31" s="6"/>
      <c r="EMA31" s="6"/>
      <c r="EMH31" s="6"/>
      <c r="EMI31" s="6"/>
      <c r="EMP31" s="6"/>
      <c r="EMQ31" s="6"/>
      <c r="EMX31" s="6"/>
      <c r="EMY31" s="6"/>
      <c r="ENF31" s="6"/>
      <c r="ENG31" s="6"/>
      <c r="ENN31" s="6"/>
      <c r="ENO31" s="6"/>
      <c r="ENV31" s="6"/>
      <c r="ENW31" s="6"/>
      <c r="EOD31" s="6"/>
      <c r="EOE31" s="6"/>
      <c r="EOL31" s="6"/>
      <c r="EOM31" s="6"/>
      <c r="EOT31" s="6"/>
      <c r="EOU31" s="6"/>
      <c r="EPB31" s="6"/>
      <c r="EPC31" s="6"/>
      <c r="EPJ31" s="6"/>
      <c r="EPK31" s="6"/>
      <c r="EPR31" s="6"/>
      <c r="EPS31" s="6"/>
      <c r="EPZ31" s="6"/>
      <c r="EQA31" s="6"/>
      <c r="EQH31" s="6"/>
      <c r="EQI31" s="6"/>
      <c r="EQP31" s="6"/>
      <c r="EQQ31" s="6"/>
      <c r="EQX31" s="6"/>
      <c r="EQY31" s="6"/>
      <c r="ERF31" s="6"/>
      <c r="ERG31" s="6"/>
      <c r="ERN31" s="6"/>
      <c r="ERO31" s="6"/>
      <c r="ERV31" s="6"/>
      <c r="ERW31" s="6"/>
      <c r="ESD31" s="6"/>
      <c r="ESE31" s="6"/>
      <c r="ESL31" s="6"/>
      <c r="ESM31" s="6"/>
      <c r="EST31" s="6"/>
      <c r="ESU31" s="6"/>
      <c r="ETB31" s="6"/>
      <c r="ETC31" s="6"/>
      <c r="ETJ31" s="6"/>
      <c r="ETK31" s="6"/>
      <c r="ETR31" s="6"/>
      <c r="ETS31" s="6"/>
      <c r="ETZ31" s="6"/>
      <c r="EUA31" s="6"/>
      <c r="EUH31" s="6"/>
      <c r="EUI31" s="6"/>
      <c r="EUP31" s="6"/>
      <c r="EUQ31" s="6"/>
      <c r="EUX31" s="6"/>
      <c r="EUY31" s="6"/>
      <c r="EVF31" s="6"/>
      <c r="EVG31" s="6"/>
      <c r="EVN31" s="6"/>
      <c r="EVO31" s="6"/>
      <c r="EVV31" s="6"/>
      <c r="EVW31" s="6"/>
      <c r="EWD31" s="6"/>
      <c r="EWE31" s="6"/>
      <c r="EWL31" s="6"/>
      <c r="EWM31" s="6"/>
      <c r="EWT31" s="6"/>
      <c r="EWU31" s="6"/>
      <c r="EXB31" s="6"/>
      <c r="EXC31" s="6"/>
      <c r="EXJ31" s="6"/>
      <c r="EXK31" s="6"/>
      <c r="EXR31" s="6"/>
      <c r="EXS31" s="6"/>
      <c r="EXZ31" s="6"/>
      <c r="EYA31" s="6"/>
      <c r="EYH31" s="6"/>
      <c r="EYI31" s="6"/>
      <c r="EYP31" s="6"/>
      <c r="EYQ31" s="6"/>
      <c r="EYX31" s="6"/>
      <c r="EYY31" s="6"/>
      <c r="EZF31" s="6"/>
      <c r="EZG31" s="6"/>
      <c r="EZN31" s="6"/>
      <c r="EZO31" s="6"/>
      <c r="EZV31" s="6"/>
      <c r="EZW31" s="6"/>
      <c r="FAD31" s="6"/>
      <c r="FAE31" s="6"/>
      <c r="FAL31" s="6"/>
      <c r="FAM31" s="6"/>
      <c r="FAT31" s="6"/>
      <c r="FAU31" s="6"/>
      <c r="FBB31" s="6"/>
      <c r="FBC31" s="6"/>
      <c r="FBJ31" s="6"/>
      <c r="FBK31" s="6"/>
      <c r="FBR31" s="6"/>
      <c r="FBS31" s="6"/>
      <c r="FBZ31" s="6"/>
      <c r="FCA31" s="6"/>
      <c r="FCH31" s="6"/>
      <c r="FCI31" s="6"/>
      <c r="FCP31" s="6"/>
      <c r="FCQ31" s="6"/>
      <c r="FCX31" s="6"/>
      <c r="FCY31" s="6"/>
      <c r="FDF31" s="6"/>
      <c r="FDG31" s="6"/>
      <c r="FDN31" s="6"/>
      <c r="FDO31" s="6"/>
      <c r="FDV31" s="6"/>
      <c r="FDW31" s="6"/>
      <c r="FED31" s="6"/>
      <c r="FEE31" s="6"/>
      <c r="FEL31" s="6"/>
      <c r="FEM31" s="6"/>
      <c r="FET31" s="6"/>
      <c r="FEU31" s="6"/>
      <c r="FFB31" s="6"/>
      <c r="FFC31" s="6"/>
      <c r="FFJ31" s="6"/>
      <c r="FFK31" s="6"/>
      <c r="FFR31" s="6"/>
      <c r="FFS31" s="6"/>
      <c r="FFZ31" s="6"/>
      <c r="FGA31" s="6"/>
      <c r="FGH31" s="6"/>
      <c r="FGI31" s="6"/>
      <c r="FGP31" s="6"/>
      <c r="FGQ31" s="6"/>
      <c r="FGX31" s="6"/>
      <c r="FGY31" s="6"/>
      <c r="FHF31" s="6"/>
      <c r="FHG31" s="6"/>
      <c r="FHN31" s="6"/>
      <c r="FHO31" s="6"/>
      <c r="FHV31" s="6"/>
      <c r="FHW31" s="6"/>
      <c r="FID31" s="6"/>
      <c r="FIE31" s="6"/>
      <c r="FIL31" s="6"/>
      <c r="FIM31" s="6"/>
      <c r="FIT31" s="6"/>
      <c r="FIU31" s="6"/>
      <c r="FJB31" s="6"/>
      <c r="FJC31" s="6"/>
      <c r="FJJ31" s="6"/>
      <c r="FJK31" s="6"/>
      <c r="FJR31" s="6"/>
      <c r="FJS31" s="6"/>
      <c r="FJZ31" s="6"/>
      <c r="FKA31" s="6"/>
      <c r="FKH31" s="6"/>
      <c r="FKI31" s="6"/>
      <c r="FKP31" s="6"/>
      <c r="FKQ31" s="6"/>
      <c r="FKX31" s="6"/>
      <c r="FKY31" s="6"/>
      <c r="FLF31" s="6"/>
      <c r="FLG31" s="6"/>
      <c r="FLN31" s="6"/>
      <c r="FLO31" s="6"/>
      <c r="FLV31" s="6"/>
      <c r="FLW31" s="6"/>
      <c r="FMD31" s="6"/>
      <c r="FME31" s="6"/>
      <c r="FML31" s="6"/>
      <c r="FMM31" s="6"/>
      <c r="FMT31" s="6"/>
      <c r="FMU31" s="6"/>
      <c r="FNB31" s="6"/>
      <c r="FNC31" s="6"/>
      <c r="FNJ31" s="6"/>
      <c r="FNK31" s="6"/>
      <c r="FNR31" s="6"/>
      <c r="FNS31" s="6"/>
      <c r="FNZ31" s="6"/>
      <c r="FOA31" s="6"/>
      <c r="FOH31" s="6"/>
      <c r="FOI31" s="6"/>
      <c r="FOP31" s="6"/>
      <c r="FOQ31" s="6"/>
      <c r="FOX31" s="6"/>
      <c r="FOY31" s="6"/>
      <c r="FPF31" s="6"/>
      <c r="FPG31" s="6"/>
      <c r="FPN31" s="6"/>
      <c r="FPO31" s="6"/>
      <c r="FPV31" s="6"/>
      <c r="FPW31" s="6"/>
      <c r="FQD31" s="6"/>
      <c r="FQE31" s="6"/>
      <c r="FQL31" s="6"/>
      <c r="FQM31" s="6"/>
      <c r="FQT31" s="6"/>
      <c r="FQU31" s="6"/>
      <c r="FRB31" s="6"/>
      <c r="FRC31" s="6"/>
      <c r="FRJ31" s="6"/>
      <c r="FRK31" s="6"/>
      <c r="FRR31" s="6"/>
      <c r="FRS31" s="6"/>
      <c r="FRZ31" s="6"/>
      <c r="FSA31" s="6"/>
      <c r="FSH31" s="6"/>
      <c r="FSI31" s="6"/>
      <c r="FSP31" s="6"/>
      <c r="FSQ31" s="6"/>
      <c r="FSX31" s="6"/>
      <c r="FSY31" s="6"/>
      <c r="FTF31" s="6"/>
      <c r="FTG31" s="6"/>
      <c r="FTN31" s="6"/>
      <c r="FTO31" s="6"/>
      <c r="FTV31" s="6"/>
      <c r="FTW31" s="6"/>
      <c r="FUD31" s="6"/>
      <c r="FUE31" s="6"/>
      <c r="FUL31" s="6"/>
      <c r="FUM31" s="6"/>
      <c r="FUT31" s="6"/>
      <c r="FUU31" s="6"/>
      <c r="FVB31" s="6"/>
      <c r="FVC31" s="6"/>
      <c r="FVJ31" s="6"/>
      <c r="FVK31" s="6"/>
      <c r="FVR31" s="6"/>
      <c r="FVS31" s="6"/>
      <c r="FVZ31" s="6"/>
      <c r="FWA31" s="6"/>
      <c r="FWH31" s="6"/>
      <c r="FWI31" s="6"/>
      <c r="FWP31" s="6"/>
      <c r="FWQ31" s="6"/>
      <c r="FWX31" s="6"/>
      <c r="FWY31" s="6"/>
      <c r="FXF31" s="6"/>
      <c r="FXG31" s="6"/>
      <c r="FXN31" s="6"/>
      <c r="FXO31" s="6"/>
      <c r="FXV31" s="6"/>
      <c r="FXW31" s="6"/>
      <c r="FYD31" s="6"/>
      <c r="FYE31" s="6"/>
      <c r="FYL31" s="6"/>
      <c r="FYM31" s="6"/>
      <c r="FYT31" s="6"/>
      <c r="FYU31" s="6"/>
      <c r="FZB31" s="6"/>
      <c r="FZC31" s="6"/>
      <c r="FZJ31" s="6"/>
      <c r="FZK31" s="6"/>
      <c r="FZR31" s="6"/>
      <c r="FZS31" s="6"/>
      <c r="FZZ31" s="6"/>
      <c r="GAA31" s="6"/>
      <c r="GAH31" s="6"/>
      <c r="GAI31" s="6"/>
      <c r="GAP31" s="6"/>
      <c r="GAQ31" s="6"/>
      <c r="GAX31" s="6"/>
      <c r="GAY31" s="6"/>
      <c r="GBF31" s="6"/>
      <c r="GBG31" s="6"/>
      <c r="GBN31" s="6"/>
      <c r="GBO31" s="6"/>
      <c r="GBV31" s="6"/>
      <c r="GBW31" s="6"/>
      <c r="GCD31" s="6"/>
      <c r="GCE31" s="6"/>
      <c r="GCL31" s="6"/>
      <c r="GCM31" s="6"/>
      <c r="GCT31" s="6"/>
      <c r="GCU31" s="6"/>
      <c r="GDB31" s="6"/>
      <c r="GDC31" s="6"/>
      <c r="GDJ31" s="6"/>
      <c r="GDK31" s="6"/>
      <c r="GDR31" s="6"/>
      <c r="GDS31" s="6"/>
      <c r="GDZ31" s="6"/>
      <c r="GEA31" s="6"/>
      <c r="GEH31" s="6"/>
      <c r="GEI31" s="6"/>
      <c r="GEP31" s="6"/>
      <c r="GEQ31" s="6"/>
      <c r="GEX31" s="6"/>
      <c r="GEY31" s="6"/>
      <c r="GFF31" s="6"/>
      <c r="GFG31" s="6"/>
      <c r="GFN31" s="6"/>
      <c r="GFO31" s="6"/>
      <c r="GFV31" s="6"/>
      <c r="GFW31" s="6"/>
      <c r="GGD31" s="6"/>
      <c r="GGE31" s="6"/>
      <c r="GGL31" s="6"/>
      <c r="GGM31" s="6"/>
      <c r="GGT31" s="6"/>
      <c r="GGU31" s="6"/>
      <c r="GHB31" s="6"/>
      <c r="GHC31" s="6"/>
      <c r="GHJ31" s="6"/>
      <c r="GHK31" s="6"/>
      <c r="GHR31" s="6"/>
      <c r="GHS31" s="6"/>
      <c r="GHZ31" s="6"/>
      <c r="GIA31" s="6"/>
      <c r="GIH31" s="6"/>
      <c r="GII31" s="6"/>
      <c r="GIP31" s="6"/>
      <c r="GIQ31" s="6"/>
      <c r="GIX31" s="6"/>
      <c r="GIY31" s="6"/>
      <c r="GJF31" s="6"/>
      <c r="GJG31" s="6"/>
      <c r="GJN31" s="6"/>
      <c r="GJO31" s="6"/>
      <c r="GJV31" s="6"/>
      <c r="GJW31" s="6"/>
      <c r="GKD31" s="6"/>
      <c r="GKE31" s="6"/>
      <c r="GKL31" s="6"/>
      <c r="GKM31" s="6"/>
      <c r="GKT31" s="6"/>
      <c r="GKU31" s="6"/>
      <c r="GLB31" s="6"/>
      <c r="GLC31" s="6"/>
      <c r="GLJ31" s="6"/>
      <c r="GLK31" s="6"/>
      <c r="GLR31" s="6"/>
      <c r="GLS31" s="6"/>
      <c r="GLZ31" s="6"/>
      <c r="GMA31" s="6"/>
      <c r="GMH31" s="6"/>
      <c r="GMI31" s="6"/>
      <c r="GMP31" s="6"/>
      <c r="GMQ31" s="6"/>
      <c r="GMX31" s="6"/>
      <c r="GMY31" s="6"/>
      <c r="GNF31" s="6"/>
      <c r="GNG31" s="6"/>
      <c r="GNN31" s="6"/>
      <c r="GNO31" s="6"/>
      <c r="GNV31" s="6"/>
      <c r="GNW31" s="6"/>
      <c r="GOD31" s="6"/>
      <c r="GOE31" s="6"/>
      <c r="GOL31" s="6"/>
      <c r="GOM31" s="6"/>
      <c r="GOT31" s="6"/>
      <c r="GOU31" s="6"/>
      <c r="GPB31" s="6"/>
      <c r="GPC31" s="6"/>
      <c r="GPJ31" s="6"/>
      <c r="GPK31" s="6"/>
      <c r="GPR31" s="6"/>
      <c r="GPS31" s="6"/>
      <c r="GPZ31" s="6"/>
      <c r="GQA31" s="6"/>
      <c r="GQH31" s="6"/>
      <c r="GQI31" s="6"/>
      <c r="GQP31" s="6"/>
      <c r="GQQ31" s="6"/>
      <c r="GQX31" s="6"/>
      <c r="GQY31" s="6"/>
      <c r="GRF31" s="6"/>
      <c r="GRG31" s="6"/>
      <c r="GRN31" s="6"/>
      <c r="GRO31" s="6"/>
      <c r="GRV31" s="6"/>
      <c r="GRW31" s="6"/>
      <c r="GSD31" s="6"/>
      <c r="GSE31" s="6"/>
      <c r="GSL31" s="6"/>
      <c r="GSM31" s="6"/>
      <c r="GST31" s="6"/>
      <c r="GSU31" s="6"/>
      <c r="GTB31" s="6"/>
      <c r="GTC31" s="6"/>
      <c r="GTJ31" s="6"/>
      <c r="GTK31" s="6"/>
      <c r="GTR31" s="6"/>
      <c r="GTS31" s="6"/>
      <c r="GTZ31" s="6"/>
      <c r="GUA31" s="6"/>
      <c r="GUH31" s="6"/>
      <c r="GUI31" s="6"/>
      <c r="GUP31" s="6"/>
      <c r="GUQ31" s="6"/>
      <c r="GUX31" s="6"/>
      <c r="GUY31" s="6"/>
      <c r="GVF31" s="6"/>
      <c r="GVG31" s="6"/>
      <c r="GVN31" s="6"/>
      <c r="GVO31" s="6"/>
      <c r="GVV31" s="6"/>
      <c r="GVW31" s="6"/>
      <c r="GWD31" s="6"/>
      <c r="GWE31" s="6"/>
      <c r="GWL31" s="6"/>
      <c r="GWM31" s="6"/>
      <c r="GWT31" s="6"/>
      <c r="GWU31" s="6"/>
      <c r="GXB31" s="6"/>
      <c r="GXC31" s="6"/>
      <c r="GXJ31" s="6"/>
      <c r="GXK31" s="6"/>
      <c r="GXR31" s="6"/>
      <c r="GXS31" s="6"/>
      <c r="GXZ31" s="6"/>
      <c r="GYA31" s="6"/>
      <c r="GYH31" s="6"/>
      <c r="GYI31" s="6"/>
      <c r="GYP31" s="6"/>
      <c r="GYQ31" s="6"/>
      <c r="GYX31" s="6"/>
      <c r="GYY31" s="6"/>
      <c r="GZF31" s="6"/>
      <c r="GZG31" s="6"/>
      <c r="GZN31" s="6"/>
      <c r="GZO31" s="6"/>
      <c r="GZV31" s="6"/>
      <c r="GZW31" s="6"/>
      <c r="HAD31" s="6"/>
      <c r="HAE31" s="6"/>
      <c r="HAL31" s="6"/>
      <c r="HAM31" s="6"/>
      <c r="HAT31" s="6"/>
      <c r="HAU31" s="6"/>
      <c r="HBB31" s="6"/>
      <c r="HBC31" s="6"/>
      <c r="HBJ31" s="6"/>
      <c r="HBK31" s="6"/>
      <c r="HBR31" s="6"/>
      <c r="HBS31" s="6"/>
      <c r="HBZ31" s="6"/>
      <c r="HCA31" s="6"/>
      <c r="HCH31" s="6"/>
      <c r="HCI31" s="6"/>
      <c r="HCP31" s="6"/>
      <c r="HCQ31" s="6"/>
      <c r="HCX31" s="6"/>
      <c r="HCY31" s="6"/>
      <c r="HDF31" s="6"/>
      <c r="HDG31" s="6"/>
      <c r="HDN31" s="6"/>
      <c r="HDO31" s="6"/>
      <c r="HDV31" s="6"/>
      <c r="HDW31" s="6"/>
      <c r="HED31" s="6"/>
      <c r="HEE31" s="6"/>
      <c r="HEL31" s="6"/>
      <c r="HEM31" s="6"/>
      <c r="HET31" s="6"/>
      <c r="HEU31" s="6"/>
      <c r="HFB31" s="6"/>
      <c r="HFC31" s="6"/>
      <c r="HFJ31" s="6"/>
      <c r="HFK31" s="6"/>
      <c r="HFR31" s="6"/>
      <c r="HFS31" s="6"/>
      <c r="HFZ31" s="6"/>
      <c r="HGA31" s="6"/>
      <c r="HGH31" s="6"/>
      <c r="HGI31" s="6"/>
      <c r="HGP31" s="6"/>
      <c r="HGQ31" s="6"/>
      <c r="HGX31" s="6"/>
      <c r="HGY31" s="6"/>
      <c r="HHF31" s="6"/>
      <c r="HHG31" s="6"/>
      <c r="HHN31" s="6"/>
      <c r="HHO31" s="6"/>
      <c r="HHV31" s="6"/>
      <c r="HHW31" s="6"/>
      <c r="HID31" s="6"/>
      <c r="HIE31" s="6"/>
      <c r="HIL31" s="6"/>
      <c r="HIM31" s="6"/>
      <c r="HIT31" s="6"/>
      <c r="HIU31" s="6"/>
      <c r="HJB31" s="6"/>
      <c r="HJC31" s="6"/>
      <c r="HJJ31" s="6"/>
      <c r="HJK31" s="6"/>
      <c r="HJR31" s="6"/>
      <c r="HJS31" s="6"/>
      <c r="HJZ31" s="6"/>
      <c r="HKA31" s="6"/>
      <c r="HKH31" s="6"/>
      <c r="HKI31" s="6"/>
      <c r="HKP31" s="6"/>
      <c r="HKQ31" s="6"/>
      <c r="HKX31" s="6"/>
      <c r="HKY31" s="6"/>
      <c r="HLF31" s="6"/>
      <c r="HLG31" s="6"/>
      <c r="HLN31" s="6"/>
      <c r="HLO31" s="6"/>
      <c r="HLV31" s="6"/>
      <c r="HLW31" s="6"/>
      <c r="HMD31" s="6"/>
      <c r="HME31" s="6"/>
      <c r="HML31" s="6"/>
      <c r="HMM31" s="6"/>
      <c r="HMT31" s="6"/>
      <c r="HMU31" s="6"/>
      <c r="HNB31" s="6"/>
      <c r="HNC31" s="6"/>
      <c r="HNJ31" s="6"/>
      <c r="HNK31" s="6"/>
      <c r="HNR31" s="6"/>
      <c r="HNS31" s="6"/>
      <c r="HNZ31" s="6"/>
      <c r="HOA31" s="6"/>
      <c r="HOH31" s="6"/>
      <c r="HOI31" s="6"/>
      <c r="HOP31" s="6"/>
      <c r="HOQ31" s="6"/>
      <c r="HOX31" s="6"/>
      <c r="HOY31" s="6"/>
      <c r="HPF31" s="6"/>
      <c r="HPG31" s="6"/>
      <c r="HPN31" s="6"/>
      <c r="HPO31" s="6"/>
      <c r="HPV31" s="6"/>
      <c r="HPW31" s="6"/>
      <c r="HQD31" s="6"/>
      <c r="HQE31" s="6"/>
      <c r="HQL31" s="6"/>
      <c r="HQM31" s="6"/>
      <c r="HQT31" s="6"/>
      <c r="HQU31" s="6"/>
      <c r="HRB31" s="6"/>
      <c r="HRC31" s="6"/>
      <c r="HRJ31" s="6"/>
      <c r="HRK31" s="6"/>
      <c r="HRR31" s="6"/>
      <c r="HRS31" s="6"/>
      <c r="HRZ31" s="6"/>
      <c r="HSA31" s="6"/>
      <c r="HSH31" s="6"/>
      <c r="HSI31" s="6"/>
      <c r="HSP31" s="6"/>
      <c r="HSQ31" s="6"/>
      <c r="HSX31" s="6"/>
      <c r="HSY31" s="6"/>
      <c r="HTF31" s="6"/>
      <c r="HTG31" s="6"/>
      <c r="HTN31" s="6"/>
      <c r="HTO31" s="6"/>
      <c r="HTV31" s="6"/>
      <c r="HTW31" s="6"/>
      <c r="HUD31" s="6"/>
      <c r="HUE31" s="6"/>
      <c r="HUL31" s="6"/>
      <c r="HUM31" s="6"/>
      <c r="HUT31" s="6"/>
      <c r="HUU31" s="6"/>
      <c r="HVB31" s="6"/>
      <c r="HVC31" s="6"/>
      <c r="HVJ31" s="6"/>
      <c r="HVK31" s="6"/>
      <c r="HVR31" s="6"/>
      <c r="HVS31" s="6"/>
      <c r="HVZ31" s="6"/>
      <c r="HWA31" s="6"/>
      <c r="HWH31" s="6"/>
      <c r="HWI31" s="6"/>
      <c r="HWP31" s="6"/>
      <c r="HWQ31" s="6"/>
      <c r="HWX31" s="6"/>
      <c r="HWY31" s="6"/>
      <c r="HXF31" s="6"/>
      <c r="HXG31" s="6"/>
      <c r="HXN31" s="6"/>
      <c r="HXO31" s="6"/>
      <c r="HXV31" s="6"/>
      <c r="HXW31" s="6"/>
      <c r="HYD31" s="6"/>
      <c r="HYE31" s="6"/>
      <c r="HYL31" s="6"/>
      <c r="HYM31" s="6"/>
      <c r="HYT31" s="6"/>
      <c r="HYU31" s="6"/>
      <c r="HZB31" s="6"/>
      <c r="HZC31" s="6"/>
      <c r="HZJ31" s="6"/>
      <c r="HZK31" s="6"/>
      <c r="HZR31" s="6"/>
      <c r="HZS31" s="6"/>
      <c r="HZZ31" s="6"/>
      <c r="IAA31" s="6"/>
      <c r="IAH31" s="6"/>
      <c r="IAI31" s="6"/>
      <c r="IAP31" s="6"/>
      <c r="IAQ31" s="6"/>
      <c r="IAX31" s="6"/>
      <c r="IAY31" s="6"/>
      <c r="IBF31" s="6"/>
      <c r="IBG31" s="6"/>
      <c r="IBN31" s="6"/>
      <c r="IBO31" s="6"/>
      <c r="IBV31" s="6"/>
      <c r="IBW31" s="6"/>
      <c r="ICD31" s="6"/>
      <c r="ICE31" s="6"/>
      <c r="ICL31" s="6"/>
      <c r="ICM31" s="6"/>
      <c r="ICT31" s="6"/>
      <c r="ICU31" s="6"/>
      <c r="IDB31" s="6"/>
      <c r="IDC31" s="6"/>
      <c r="IDJ31" s="6"/>
      <c r="IDK31" s="6"/>
      <c r="IDR31" s="6"/>
      <c r="IDS31" s="6"/>
      <c r="IDZ31" s="6"/>
      <c r="IEA31" s="6"/>
      <c r="IEH31" s="6"/>
      <c r="IEI31" s="6"/>
      <c r="IEP31" s="6"/>
      <c r="IEQ31" s="6"/>
      <c r="IEX31" s="6"/>
      <c r="IEY31" s="6"/>
      <c r="IFF31" s="6"/>
      <c r="IFG31" s="6"/>
      <c r="IFN31" s="6"/>
      <c r="IFO31" s="6"/>
      <c r="IFV31" s="6"/>
      <c r="IFW31" s="6"/>
      <c r="IGD31" s="6"/>
      <c r="IGE31" s="6"/>
      <c r="IGL31" s="6"/>
      <c r="IGM31" s="6"/>
      <c r="IGT31" s="6"/>
      <c r="IGU31" s="6"/>
      <c r="IHB31" s="6"/>
      <c r="IHC31" s="6"/>
      <c r="IHJ31" s="6"/>
      <c r="IHK31" s="6"/>
      <c r="IHR31" s="6"/>
      <c r="IHS31" s="6"/>
      <c r="IHZ31" s="6"/>
      <c r="IIA31" s="6"/>
      <c r="IIH31" s="6"/>
      <c r="III31" s="6"/>
      <c r="IIP31" s="6"/>
      <c r="IIQ31" s="6"/>
      <c r="IIX31" s="6"/>
      <c r="IIY31" s="6"/>
      <c r="IJF31" s="6"/>
      <c r="IJG31" s="6"/>
      <c r="IJN31" s="6"/>
      <c r="IJO31" s="6"/>
      <c r="IJV31" s="6"/>
      <c r="IJW31" s="6"/>
      <c r="IKD31" s="6"/>
      <c r="IKE31" s="6"/>
      <c r="IKL31" s="6"/>
      <c r="IKM31" s="6"/>
      <c r="IKT31" s="6"/>
      <c r="IKU31" s="6"/>
      <c r="ILB31" s="6"/>
      <c r="ILC31" s="6"/>
      <c r="ILJ31" s="6"/>
      <c r="ILK31" s="6"/>
      <c r="ILR31" s="6"/>
      <c r="ILS31" s="6"/>
      <c r="ILZ31" s="6"/>
      <c r="IMA31" s="6"/>
      <c r="IMH31" s="6"/>
      <c r="IMI31" s="6"/>
      <c r="IMP31" s="6"/>
      <c r="IMQ31" s="6"/>
      <c r="IMX31" s="6"/>
      <c r="IMY31" s="6"/>
      <c r="INF31" s="6"/>
      <c r="ING31" s="6"/>
      <c r="INN31" s="6"/>
      <c r="INO31" s="6"/>
      <c r="INV31" s="6"/>
      <c r="INW31" s="6"/>
      <c r="IOD31" s="6"/>
      <c r="IOE31" s="6"/>
      <c r="IOL31" s="6"/>
      <c r="IOM31" s="6"/>
      <c r="IOT31" s="6"/>
      <c r="IOU31" s="6"/>
      <c r="IPB31" s="6"/>
      <c r="IPC31" s="6"/>
      <c r="IPJ31" s="6"/>
      <c r="IPK31" s="6"/>
      <c r="IPR31" s="6"/>
      <c r="IPS31" s="6"/>
      <c r="IPZ31" s="6"/>
      <c r="IQA31" s="6"/>
      <c r="IQH31" s="6"/>
      <c r="IQI31" s="6"/>
      <c r="IQP31" s="6"/>
      <c r="IQQ31" s="6"/>
      <c r="IQX31" s="6"/>
      <c r="IQY31" s="6"/>
      <c r="IRF31" s="6"/>
      <c r="IRG31" s="6"/>
      <c r="IRN31" s="6"/>
      <c r="IRO31" s="6"/>
      <c r="IRV31" s="6"/>
      <c r="IRW31" s="6"/>
      <c r="ISD31" s="6"/>
      <c r="ISE31" s="6"/>
      <c r="ISL31" s="6"/>
      <c r="ISM31" s="6"/>
      <c r="IST31" s="6"/>
      <c r="ISU31" s="6"/>
      <c r="ITB31" s="6"/>
      <c r="ITC31" s="6"/>
      <c r="ITJ31" s="6"/>
      <c r="ITK31" s="6"/>
      <c r="ITR31" s="6"/>
      <c r="ITS31" s="6"/>
      <c r="ITZ31" s="6"/>
      <c r="IUA31" s="6"/>
      <c r="IUH31" s="6"/>
      <c r="IUI31" s="6"/>
      <c r="IUP31" s="6"/>
      <c r="IUQ31" s="6"/>
      <c r="IUX31" s="6"/>
      <c r="IUY31" s="6"/>
      <c r="IVF31" s="6"/>
      <c r="IVG31" s="6"/>
      <c r="IVN31" s="6"/>
      <c r="IVO31" s="6"/>
      <c r="IVV31" s="6"/>
      <c r="IVW31" s="6"/>
      <c r="IWD31" s="6"/>
      <c r="IWE31" s="6"/>
      <c r="IWL31" s="6"/>
      <c r="IWM31" s="6"/>
      <c r="IWT31" s="6"/>
      <c r="IWU31" s="6"/>
      <c r="IXB31" s="6"/>
      <c r="IXC31" s="6"/>
      <c r="IXJ31" s="6"/>
      <c r="IXK31" s="6"/>
      <c r="IXR31" s="6"/>
      <c r="IXS31" s="6"/>
      <c r="IXZ31" s="6"/>
      <c r="IYA31" s="6"/>
      <c r="IYH31" s="6"/>
      <c r="IYI31" s="6"/>
      <c r="IYP31" s="6"/>
      <c r="IYQ31" s="6"/>
      <c r="IYX31" s="6"/>
      <c r="IYY31" s="6"/>
      <c r="IZF31" s="6"/>
      <c r="IZG31" s="6"/>
      <c r="IZN31" s="6"/>
      <c r="IZO31" s="6"/>
      <c r="IZV31" s="6"/>
      <c r="IZW31" s="6"/>
      <c r="JAD31" s="6"/>
      <c r="JAE31" s="6"/>
      <c r="JAL31" s="6"/>
      <c r="JAM31" s="6"/>
      <c r="JAT31" s="6"/>
      <c r="JAU31" s="6"/>
      <c r="JBB31" s="6"/>
      <c r="JBC31" s="6"/>
      <c r="JBJ31" s="6"/>
      <c r="JBK31" s="6"/>
      <c r="JBR31" s="6"/>
      <c r="JBS31" s="6"/>
      <c r="JBZ31" s="6"/>
      <c r="JCA31" s="6"/>
      <c r="JCH31" s="6"/>
      <c r="JCI31" s="6"/>
      <c r="JCP31" s="6"/>
      <c r="JCQ31" s="6"/>
      <c r="JCX31" s="6"/>
      <c r="JCY31" s="6"/>
      <c r="JDF31" s="6"/>
      <c r="JDG31" s="6"/>
      <c r="JDN31" s="6"/>
      <c r="JDO31" s="6"/>
      <c r="JDV31" s="6"/>
      <c r="JDW31" s="6"/>
      <c r="JED31" s="6"/>
      <c r="JEE31" s="6"/>
      <c r="JEL31" s="6"/>
      <c r="JEM31" s="6"/>
      <c r="JET31" s="6"/>
      <c r="JEU31" s="6"/>
      <c r="JFB31" s="6"/>
      <c r="JFC31" s="6"/>
      <c r="JFJ31" s="6"/>
      <c r="JFK31" s="6"/>
      <c r="JFR31" s="6"/>
      <c r="JFS31" s="6"/>
      <c r="JFZ31" s="6"/>
      <c r="JGA31" s="6"/>
      <c r="JGH31" s="6"/>
      <c r="JGI31" s="6"/>
      <c r="JGP31" s="6"/>
      <c r="JGQ31" s="6"/>
      <c r="JGX31" s="6"/>
      <c r="JGY31" s="6"/>
      <c r="JHF31" s="6"/>
      <c r="JHG31" s="6"/>
      <c r="JHN31" s="6"/>
      <c r="JHO31" s="6"/>
      <c r="JHV31" s="6"/>
      <c r="JHW31" s="6"/>
      <c r="JID31" s="6"/>
      <c r="JIE31" s="6"/>
      <c r="JIL31" s="6"/>
      <c r="JIM31" s="6"/>
      <c r="JIT31" s="6"/>
      <c r="JIU31" s="6"/>
      <c r="JJB31" s="6"/>
      <c r="JJC31" s="6"/>
      <c r="JJJ31" s="6"/>
      <c r="JJK31" s="6"/>
      <c r="JJR31" s="6"/>
      <c r="JJS31" s="6"/>
      <c r="JJZ31" s="6"/>
      <c r="JKA31" s="6"/>
      <c r="JKH31" s="6"/>
      <c r="JKI31" s="6"/>
      <c r="JKP31" s="6"/>
      <c r="JKQ31" s="6"/>
      <c r="JKX31" s="6"/>
      <c r="JKY31" s="6"/>
      <c r="JLF31" s="6"/>
      <c r="JLG31" s="6"/>
      <c r="JLN31" s="6"/>
      <c r="JLO31" s="6"/>
      <c r="JLV31" s="6"/>
      <c r="JLW31" s="6"/>
      <c r="JMD31" s="6"/>
      <c r="JME31" s="6"/>
      <c r="JML31" s="6"/>
      <c r="JMM31" s="6"/>
      <c r="JMT31" s="6"/>
      <c r="JMU31" s="6"/>
      <c r="JNB31" s="6"/>
      <c r="JNC31" s="6"/>
      <c r="JNJ31" s="6"/>
      <c r="JNK31" s="6"/>
      <c r="JNR31" s="6"/>
      <c r="JNS31" s="6"/>
      <c r="JNZ31" s="6"/>
      <c r="JOA31" s="6"/>
      <c r="JOH31" s="6"/>
      <c r="JOI31" s="6"/>
      <c r="JOP31" s="6"/>
      <c r="JOQ31" s="6"/>
      <c r="JOX31" s="6"/>
      <c r="JOY31" s="6"/>
      <c r="JPF31" s="6"/>
      <c r="JPG31" s="6"/>
      <c r="JPN31" s="6"/>
      <c r="JPO31" s="6"/>
      <c r="JPV31" s="6"/>
      <c r="JPW31" s="6"/>
      <c r="JQD31" s="6"/>
      <c r="JQE31" s="6"/>
      <c r="JQL31" s="6"/>
      <c r="JQM31" s="6"/>
      <c r="JQT31" s="6"/>
      <c r="JQU31" s="6"/>
      <c r="JRB31" s="6"/>
      <c r="JRC31" s="6"/>
      <c r="JRJ31" s="6"/>
      <c r="JRK31" s="6"/>
      <c r="JRR31" s="6"/>
      <c r="JRS31" s="6"/>
      <c r="JRZ31" s="6"/>
      <c r="JSA31" s="6"/>
      <c r="JSH31" s="6"/>
      <c r="JSI31" s="6"/>
      <c r="JSP31" s="6"/>
      <c r="JSQ31" s="6"/>
      <c r="JSX31" s="6"/>
      <c r="JSY31" s="6"/>
      <c r="JTF31" s="6"/>
      <c r="JTG31" s="6"/>
      <c r="JTN31" s="6"/>
      <c r="JTO31" s="6"/>
      <c r="JTV31" s="6"/>
      <c r="JTW31" s="6"/>
      <c r="JUD31" s="6"/>
      <c r="JUE31" s="6"/>
      <c r="JUL31" s="6"/>
      <c r="JUM31" s="6"/>
      <c r="JUT31" s="6"/>
      <c r="JUU31" s="6"/>
      <c r="JVB31" s="6"/>
      <c r="JVC31" s="6"/>
      <c r="JVJ31" s="6"/>
      <c r="JVK31" s="6"/>
      <c r="JVR31" s="6"/>
      <c r="JVS31" s="6"/>
      <c r="JVZ31" s="6"/>
      <c r="JWA31" s="6"/>
      <c r="JWH31" s="6"/>
      <c r="JWI31" s="6"/>
      <c r="JWP31" s="6"/>
      <c r="JWQ31" s="6"/>
      <c r="JWX31" s="6"/>
      <c r="JWY31" s="6"/>
      <c r="JXF31" s="6"/>
      <c r="JXG31" s="6"/>
      <c r="JXN31" s="6"/>
      <c r="JXO31" s="6"/>
      <c r="JXV31" s="6"/>
      <c r="JXW31" s="6"/>
      <c r="JYD31" s="6"/>
      <c r="JYE31" s="6"/>
      <c r="JYL31" s="6"/>
      <c r="JYM31" s="6"/>
      <c r="JYT31" s="6"/>
      <c r="JYU31" s="6"/>
      <c r="JZB31" s="6"/>
      <c r="JZC31" s="6"/>
      <c r="JZJ31" s="6"/>
      <c r="JZK31" s="6"/>
      <c r="JZR31" s="6"/>
      <c r="JZS31" s="6"/>
      <c r="JZZ31" s="6"/>
      <c r="KAA31" s="6"/>
      <c r="KAH31" s="6"/>
      <c r="KAI31" s="6"/>
      <c r="KAP31" s="6"/>
      <c r="KAQ31" s="6"/>
      <c r="KAX31" s="6"/>
      <c r="KAY31" s="6"/>
      <c r="KBF31" s="6"/>
      <c r="KBG31" s="6"/>
      <c r="KBN31" s="6"/>
      <c r="KBO31" s="6"/>
      <c r="KBV31" s="6"/>
      <c r="KBW31" s="6"/>
      <c r="KCD31" s="6"/>
      <c r="KCE31" s="6"/>
      <c r="KCL31" s="6"/>
      <c r="KCM31" s="6"/>
      <c r="KCT31" s="6"/>
      <c r="KCU31" s="6"/>
      <c r="KDB31" s="6"/>
      <c r="KDC31" s="6"/>
      <c r="KDJ31" s="6"/>
      <c r="KDK31" s="6"/>
      <c r="KDR31" s="6"/>
      <c r="KDS31" s="6"/>
      <c r="KDZ31" s="6"/>
      <c r="KEA31" s="6"/>
      <c r="KEH31" s="6"/>
      <c r="KEI31" s="6"/>
      <c r="KEP31" s="6"/>
      <c r="KEQ31" s="6"/>
      <c r="KEX31" s="6"/>
      <c r="KEY31" s="6"/>
      <c r="KFF31" s="6"/>
      <c r="KFG31" s="6"/>
      <c r="KFN31" s="6"/>
      <c r="KFO31" s="6"/>
      <c r="KFV31" s="6"/>
      <c r="KFW31" s="6"/>
      <c r="KGD31" s="6"/>
      <c r="KGE31" s="6"/>
      <c r="KGL31" s="6"/>
      <c r="KGM31" s="6"/>
      <c r="KGT31" s="6"/>
      <c r="KGU31" s="6"/>
      <c r="KHB31" s="6"/>
      <c r="KHC31" s="6"/>
      <c r="KHJ31" s="6"/>
      <c r="KHK31" s="6"/>
      <c r="KHR31" s="6"/>
      <c r="KHS31" s="6"/>
      <c r="KHZ31" s="6"/>
      <c r="KIA31" s="6"/>
      <c r="KIH31" s="6"/>
      <c r="KII31" s="6"/>
      <c r="KIP31" s="6"/>
      <c r="KIQ31" s="6"/>
      <c r="KIX31" s="6"/>
      <c r="KIY31" s="6"/>
      <c r="KJF31" s="6"/>
      <c r="KJG31" s="6"/>
      <c r="KJN31" s="6"/>
      <c r="KJO31" s="6"/>
      <c r="KJV31" s="6"/>
      <c r="KJW31" s="6"/>
      <c r="KKD31" s="6"/>
      <c r="KKE31" s="6"/>
      <c r="KKL31" s="6"/>
      <c r="KKM31" s="6"/>
      <c r="KKT31" s="6"/>
      <c r="KKU31" s="6"/>
      <c r="KLB31" s="6"/>
      <c r="KLC31" s="6"/>
      <c r="KLJ31" s="6"/>
      <c r="KLK31" s="6"/>
      <c r="KLR31" s="6"/>
      <c r="KLS31" s="6"/>
      <c r="KLZ31" s="6"/>
      <c r="KMA31" s="6"/>
      <c r="KMH31" s="6"/>
      <c r="KMI31" s="6"/>
      <c r="KMP31" s="6"/>
      <c r="KMQ31" s="6"/>
      <c r="KMX31" s="6"/>
      <c r="KMY31" s="6"/>
      <c r="KNF31" s="6"/>
      <c r="KNG31" s="6"/>
      <c r="KNN31" s="6"/>
      <c r="KNO31" s="6"/>
      <c r="KNV31" s="6"/>
      <c r="KNW31" s="6"/>
      <c r="KOD31" s="6"/>
      <c r="KOE31" s="6"/>
      <c r="KOL31" s="6"/>
      <c r="KOM31" s="6"/>
      <c r="KOT31" s="6"/>
      <c r="KOU31" s="6"/>
      <c r="KPB31" s="6"/>
      <c r="KPC31" s="6"/>
      <c r="KPJ31" s="6"/>
      <c r="KPK31" s="6"/>
      <c r="KPR31" s="6"/>
      <c r="KPS31" s="6"/>
      <c r="KPZ31" s="6"/>
      <c r="KQA31" s="6"/>
      <c r="KQH31" s="6"/>
      <c r="KQI31" s="6"/>
      <c r="KQP31" s="6"/>
      <c r="KQQ31" s="6"/>
      <c r="KQX31" s="6"/>
      <c r="KQY31" s="6"/>
      <c r="KRF31" s="6"/>
      <c r="KRG31" s="6"/>
      <c r="KRN31" s="6"/>
      <c r="KRO31" s="6"/>
      <c r="KRV31" s="6"/>
      <c r="KRW31" s="6"/>
      <c r="KSD31" s="6"/>
      <c r="KSE31" s="6"/>
      <c r="KSL31" s="6"/>
      <c r="KSM31" s="6"/>
      <c r="KST31" s="6"/>
      <c r="KSU31" s="6"/>
      <c r="KTB31" s="6"/>
      <c r="KTC31" s="6"/>
      <c r="KTJ31" s="6"/>
      <c r="KTK31" s="6"/>
      <c r="KTR31" s="6"/>
      <c r="KTS31" s="6"/>
      <c r="KTZ31" s="6"/>
      <c r="KUA31" s="6"/>
      <c r="KUH31" s="6"/>
      <c r="KUI31" s="6"/>
      <c r="KUP31" s="6"/>
      <c r="KUQ31" s="6"/>
      <c r="KUX31" s="6"/>
      <c r="KUY31" s="6"/>
      <c r="KVF31" s="6"/>
      <c r="KVG31" s="6"/>
      <c r="KVN31" s="6"/>
      <c r="KVO31" s="6"/>
      <c r="KVV31" s="6"/>
      <c r="KVW31" s="6"/>
      <c r="KWD31" s="6"/>
      <c r="KWE31" s="6"/>
      <c r="KWL31" s="6"/>
      <c r="KWM31" s="6"/>
      <c r="KWT31" s="6"/>
      <c r="KWU31" s="6"/>
      <c r="KXB31" s="6"/>
      <c r="KXC31" s="6"/>
      <c r="KXJ31" s="6"/>
      <c r="KXK31" s="6"/>
      <c r="KXR31" s="6"/>
      <c r="KXS31" s="6"/>
      <c r="KXZ31" s="6"/>
      <c r="KYA31" s="6"/>
      <c r="KYH31" s="6"/>
      <c r="KYI31" s="6"/>
      <c r="KYP31" s="6"/>
      <c r="KYQ31" s="6"/>
      <c r="KYX31" s="6"/>
      <c r="KYY31" s="6"/>
      <c r="KZF31" s="6"/>
      <c r="KZG31" s="6"/>
      <c r="KZN31" s="6"/>
      <c r="KZO31" s="6"/>
      <c r="KZV31" s="6"/>
      <c r="KZW31" s="6"/>
      <c r="LAD31" s="6"/>
      <c r="LAE31" s="6"/>
      <c r="LAL31" s="6"/>
      <c r="LAM31" s="6"/>
      <c r="LAT31" s="6"/>
      <c r="LAU31" s="6"/>
      <c r="LBB31" s="6"/>
      <c r="LBC31" s="6"/>
      <c r="LBJ31" s="6"/>
      <c r="LBK31" s="6"/>
      <c r="LBR31" s="6"/>
      <c r="LBS31" s="6"/>
      <c r="LBZ31" s="6"/>
      <c r="LCA31" s="6"/>
      <c r="LCH31" s="6"/>
      <c r="LCI31" s="6"/>
      <c r="LCP31" s="6"/>
      <c r="LCQ31" s="6"/>
      <c r="LCX31" s="6"/>
      <c r="LCY31" s="6"/>
      <c r="LDF31" s="6"/>
      <c r="LDG31" s="6"/>
      <c r="LDN31" s="6"/>
      <c r="LDO31" s="6"/>
      <c r="LDV31" s="6"/>
      <c r="LDW31" s="6"/>
      <c r="LED31" s="6"/>
      <c r="LEE31" s="6"/>
      <c r="LEL31" s="6"/>
      <c r="LEM31" s="6"/>
      <c r="LET31" s="6"/>
      <c r="LEU31" s="6"/>
      <c r="LFB31" s="6"/>
      <c r="LFC31" s="6"/>
      <c r="LFJ31" s="6"/>
      <c r="LFK31" s="6"/>
      <c r="LFR31" s="6"/>
      <c r="LFS31" s="6"/>
      <c r="LFZ31" s="6"/>
      <c r="LGA31" s="6"/>
      <c r="LGH31" s="6"/>
      <c r="LGI31" s="6"/>
      <c r="LGP31" s="6"/>
      <c r="LGQ31" s="6"/>
      <c r="LGX31" s="6"/>
      <c r="LGY31" s="6"/>
      <c r="LHF31" s="6"/>
      <c r="LHG31" s="6"/>
      <c r="LHN31" s="6"/>
      <c r="LHO31" s="6"/>
      <c r="LHV31" s="6"/>
      <c r="LHW31" s="6"/>
      <c r="LID31" s="6"/>
      <c r="LIE31" s="6"/>
      <c r="LIL31" s="6"/>
      <c r="LIM31" s="6"/>
      <c r="LIT31" s="6"/>
      <c r="LIU31" s="6"/>
      <c r="LJB31" s="6"/>
      <c r="LJC31" s="6"/>
      <c r="LJJ31" s="6"/>
      <c r="LJK31" s="6"/>
      <c r="LJR31" s="6"/>
      <c r="LJS31" s="6"/>
      <c r="LJZ31" s="6"/>
      <c r="LKA31" s="6"/>
      <c r="LKH31" s="6"/>
      <c r="LKI31" s="6"/>
      <c r="LKP31" s="6"/>
      <c r="LKQ31" s="6"/>
      <c r="LKX31" s="6"/>
      <c r="LKY31" s="6"/>
      <c r="LLF31" s="6"/>
      <c r="LLG31" s="6"/>
      <c r="LLN31" s="6"/>
      <c r="LLO31" s="6"/>
      <c r="LLV31" s="6"/>
      <c r="LLW31" s="6"/>
      <c r="LMD31" s="6"/>
      <c r="LME31" s="6"/>
      <c r="LML31" s="6"/>
      <c r="LMM31" s="6"/>
      <c r="LMT31" s="6"/>
      <c r="LMU31" s="6"/>
      <c r="LNB31" s="6"/>
      <c r="LNC31" s="6"/>
      <c r="LNJ31" s="6"/>
      <c r="LNK31" s="6"/>
      <c r="LNR31" s="6"/>
      <c r="LNS31" s="6"/>
      <c r="LNZ31" s="6"/>
      <c r="LOA31" s="6"/>
      <c r="LOH31" s="6"/>
      <c r="LOI31" s="6"/>
      <c r="LOP31" s="6"/>
      <c r="LOQ31" s="6"/>
      <c r="LOX31" s="6"/>
      <c r="LOY31" s="6"/>
      <c r="LPF31" s="6"/>
      <c r="LPG31" s="6"/>
      <c r="LPN31" s="6"/>
      <c r="LPO31" s="6"/>
      <c r="LPV31" s="6"/>
      <c r="LPW31" s="6"/>
      <c r="LQD31" s="6"/>
      <c r="LQE31" s="6"/>
      <c r="LQL31" s="6"/>
      <c r="LQM31" s="6"/>
      <c r="LQT31" s="6"/>
      <c r="LQU31" s="6"/>
      <c r="LRB31" s="6"/>
      <c r="LRC31" s="6"/>
      <c r="LRJ31" s="6"/>
      <c r="LRK31" s="6"/>
      <c r="LRR31" s="6"/>
      <c r="LRS31" s="6"/>
      <c r="LRZ31" s="6"/>
      <c r="LSA31" s="6"/>
      <c r="LSH31" s="6"/>
      <c r="LSI31" s="6"/>
      <c r="LSP31" s="6"/>
      <c r="LSQ31" s="6"/>
      <c r="LSX31" s="6"/>
      <c r="LSY31" s="6"/>
      <c r="LTF31" s="6"/>
      <c r="LTG31" s="6"/>
      <c r="LTN31" s="6"/>
      <c r="LTO31" s="6"/>
      <c r="LTV31" s="6"/>
      <c r="LTW31" s="6"/>
      <c r="LUD31" s="6"/>
      <c r="LUE31" s="6"/>
      <c r="LUL31" s="6"/>
      <c r="LUM31" s="6"/>
      <c r="LUT31" s="6"/>
      <c r="LUU31" s="6"/>
      <c r="LVB31" s="6"/>
      <c r="LVC31" s="6"/>
      <c r="LVJ31" s="6"/>
      <c r="LVK31" s="6"/>
      <c r="LVR31" s="6"/>
      <c r="LVS31" s="6"/>
      <c r="LVZ31" s="6"/>
      <c r="LWA31" s="6"/>
      <c r="LWH31" s="6"/>
      <c r="LWI31" s="6"/>
      <c r="LWP31" s="6"/>
      <c r="LWQ31" s="6"/>
      <c r="LWX31" s="6"/>
      <c r="LWY31" s="6"/>
      <c r="LXF31" s="6"/>
      <c r="LXG31" s="6"/>
      <c r="LXN31" s="6"/>
      <c r="LXO31" s="6"/>
      <c r="LXV31" s="6"/>
      <c r="LXW31" s="6"/>
      <c r="LYD31" s="6"/>
      <c r="LYE31" s="6"/>
      <c r="LYL31" s="6"/>
      <c r="LYM31" s="6"/>
      <c r="LYT31" s="6"/>
      <c r="LYU31" s="6"/>
      <c r="LZB31" s="6"/>
      <c r="LZC31" s="6"/>
      <c r="LZJ31" s="6"/>
      <c r="LZK31" s="6"/>
      <c r="LZR31" s="6"/>
      <c r="LZS31" s="6"/>
      <c r="LZZ31" s="6"/>
      <c r="MAA31" s="6"/>
      <c r="MAH31" s="6"/>
      <c r="MAI31" s="6"/>
      <c r="MAP31" s="6"/>
      <c r="MAQ31" s="6"/>
      <c r="MAX31" s="6"/>
      <c r="MAY31" s="6"/>
      <c r="MBF31" s="6"/>
      <c r="MBG31" s="6"/>
      <c r="MBN31" s="6"/>
      <c r="MBO31" s="6"/>
      <c r="MBV31" s="6"/>
      <c r="MBW31" s="6"/>
      <c r="MCD31" s="6"/>
      <c r="MCE31" s="6"/>
      <c r="MCL31" s="6"/>
      <c r="MCM31" s="6"/>
      <c r="MCT31" s="6"/>
      <c r="MCU31" s="6"/>
      <c r="MDB31" s="6"/>
      <c r="MDC31" s="6"/>
      <c r="MDJ31" s="6"/>
      <c r="MDK31" s="6"/>
      <c r="MDR31" s="6"/>
      <c r="MDS31" s="6"/>
      <c r="MDZ31" s="6"/>
      <c r="MEA31" s="6"/>
      <c r="MEH31" s="6"/>
      <c r="MEI31" s="6"/>
      <c r="MEP31" s="6"/>
      <c r="MEQ31" s="6"/>
      <c r="MEX31" s="6"/>
      <c r="MEY31" s="6"/>
      <c r="MFF31" s="6"/>
      <c r="MFG31" s="6"/>
      <c r="MFN31" s="6"/>
      <c r="MFO31" s="6"/>
      <c r="MFV31" s="6"/>
      <c r="MFW31" s="6"/>
      <c r="MGD31" s="6"/>
      <c r="MGE31" s="6"/>
      <c r="MGL31" s="6"/>
      <c r="MGM31" s="6"/>
      <c r="MGT31" s="6"/>
      <c r="MGU31" s="6"/>
      <c r="MHB31" s="6"/>
      <c r="MHC31" s="6"/>
      <c r="MHJ31" s="6"/>
      <c r="MHK31" s="6"/>
      <c r="MHR31" s="6"/>
      <c r="MHS31" s="6"/>
      <c r="MHZ31" s="6"/>
      <c r="MIA31" s="6"/>
      <c r="MIH31" s="6"/>
      <c r="MII31" s="6"/>
      <c r="MIP31" s="6"/>
      <c r="MIQ31" s="6"/>
      <c r="MIX31" s="6"/>
      <c r="MIY31" s="6"/>
      <c r="MJF31" s="6"/>
      <c r="MJG31" s="6"/>
      <c r="MJN31" s="6"/>
      <c r="MJO31" s="6"/>
      <c r="MJV31" s="6"/>
      <c r="MJW31" s="6"/>
      <c r="MKD31" s="6"/>
      <c r="MKE31" s="6"/>
      <c r="MKL31" s="6"/>
      <c r="MKM31" s="6"/>
      <c r="MKT31" s="6"/>
      <c r="MKU31" s="6"/>
      <c r="MLB31" s="6"/>
      <c r="MLC31" s="6"/>
      <c r="MLJ31" s="6"/>
      <c r="MLK31" s="6"/>
      <c r="MLR31" s="6"/>
      <c r="MLS31" s="6"/>
      <c r="MLZ31" s="6"/>
      <c r="MMA31" s="6"/>
      <c r="MMH31" s="6"/>
      <c r="MMI31" s="6"/>
      <c r="MMP31" s="6"/>
      <c r="MMQ31" s="6"/>
      <c r="MMX31" s="6"/>
      <c r="MMY31" s="6"/>
      <c r="MNF31" s="6"/>
      <c r="MNG31" s="6"/>
      <c r="MNN31" s="6"/>
      <c r="MNO31" s="6"/>
      <c r="MNV31" s="6"/>
      <c r="MNW31" s="6"/>
      <c r="MOD31" s="6"/>
      <c r="MOE31" s="6"/>
      <c r="MOL31" s="6"/>
      <c r="MOM31" s="6"/>
      <c r="MOT31" s="6"/>
      <c r="MOU31" s="6"/>
      <c r="MPB31" s="6"/>
      <c r="MPC31" s="6"/>
      <c r="MPJ31" s="6"/>
      <c r="MPK31" s="6"/>
      <c r="MPR31" s="6"/>
      <c r="MPS31" s="6"/>
      <c r="MPZ31" s="6"/>
      <c r="MQA31" s="6"/>
      <c r="MQH31" s="6"/>
      <c r="MQI31" s="6"/>
      <c r="MQP31" s="6"/>
      <c r="MQQ31" s="6"/>
      <c r="MQX31" s="6"/>
      <c r="MQY31" s="6"/>
      <c r="MRF31" s="6"/>
      <c r="MRG31" s="6"/>
      <c r="MRN31" s="6"/>
      <c r="MRO31" s="6"/>
      <c r="MRV31" s="6"/>
      <c r="MRW31" s="6"/>
      <c r="MSD31" s="6"/>
      <c r="MSE31" s="6"/>
      <c r="MSL31" s="6"/>
      <c r="MSM31" s="6"/>
      <c r="MST31" s="6"/>
      <c r="MSU31" s="6"/>
      <c r="MTB31" s="6"/>
      <c r="MTC31" s="6"/>
      <c r="MTJ31" s="6"/>
      <c r="MTK31" s="6"/>
      <c r="MTR31" s="6"/>
      <c r="MTS31" s="6"/>
      <c r="MTZ31" s="6"/>
      <c r="MUA31" s="6"/>
      <c r="MUH31" s="6"/>
      <c r="MUI31" s="6"/>
      <c r="MUP31" s="6"/>
      <c r="MUQ31" s="6"/>
      <c r="MUX31" s="6"/>
      <c r="MUY31" s="6"/>
      <c r="MVF31" s="6"/>
      <c r="MVG31" s="6"/>
      <c r="MVN31" s="6"/>
      <c r="MVO31" s="6"/>
      <c r="MVV31" s="6"/>
      <c r="MVW31" s="6"/>
      <c r="MWD31" s="6"/>
      <c r="MWE31" s="6"/>
      <c r="MWL31" s="6"/>
      <c r="MWM31" s="6"/>
      <c r="MWT31" s="6"/>
      <c r="MWU31" s="6"/>
      <c r="MXB31" s="6"/>
      <c r="MXC31" s="6"/>
      <c r="MXJ31" s="6"/>
      <c r="MXK31" s="6"/>
      <c r="MXR31" s="6"/>
      <c r="MXS31" s="6"/>
      <c r="MXZ31" s="6"/>
      <c r="MYA31" s="6"/>
      <c r="MYH31" s="6"/>
      <c r="MYI31" s="6"/>
      <c r="MYP31" s="6"/>
      <c r="MYQ31" s="6"/>
      <c r="MYX31" s="6"/>
      <c r="MYY31" s="6"/>
      <c r="MZF31" s="6"/>
      <c r="MZG31" s="6"/>
      <c r="MZN31" s="6"/>
      <c r="MZO31" s="6"/>
      <c r="MZV31" s="6"/>
      <c r="MZW31" s="6"/>
      <c r="NAD31" s="6"/>
      <c r="NAE31" s="6"/>
      <c r="NAL31" s="6"/>
      <c r="NAM31" s="6"/>
      <c r="NAT31" s="6"/>
      <c r="NAU31" s="6"/>
      <c r="NBB31" s="6"/>
      <c r="NBC31" s="6"/>
      <c r="NBJ31" s="6"/>
      <c r="NBK31" s="6"/>
      <c r="NBR31" s="6"/>
      <c r="NBS31" s="6"/>
      <c r="NBZ31" s="6"/>
      <c r="NCA31" s="6"/>
      <c r="NCH31" s="6"/>
      <c r="NCI31" s="6"/>
      <c r="NCP31" s="6"/>
      <c r="NCQ31" s="6"/>
      <c r="NCX31" s="6"/>
      <c r="NCY31" s="6"/>
      <c r="NDF31" s="6"/>
      <c r="NDG31" s="6"/>
      <c r="NDN31" s="6"/>
      <c r="NDO31" s="6"/>
      <c r="NDV31" s="6"/>
      <c r="NDW31" s="6"/>
      <c r="NED31" s="6"/>
      <c r="NEE31" s="6"/>
      <c r="NEL31" s="6"/>
      <c r="NEM31" s="6"/>
      <c r="NET31" s="6"/>
      <c r="NEU31" s="6"/>
      <c r="NFB31" s="6"/>
      <c r="NFC31" s="6"/>
      <c r="NFJ31" s="6"/>
      <c r="NFK31" s="6"/>
      <c r="NFR31" s="6"/>
      <c r="NFS31" s="6"/>
      <c r="NFZ31" s="6"/>
      <c r="NGA31" s="6"/>
      <c r="NGH31" s="6"/>
      <c r="NGI31" s="6"/>
      <c r="NGP31" s="6"/>
      <c r="NGQ31" s="6"/>
      <c r="NGX31" s="6"/>
      <c r="NGY31" s="6"/>
      <c r="NHF31" s="6"/>
      <c r="NHG31" s="6"/>
      <c r="NHN31" s="6"/>
      <c r="NHO31" s="6"/>
      <c r="NHV31" s="6"/>
      <c r="NHW31" s="6"/>
      <c r="NID31" s="6"/>
      <c r="NIE31" s="6"/>
      <c r="NIL31" s="6"/>
      <c r="NIM31" s="6"/>
      <c r="NIT31" s="6"/>
      <c r="NIU31" s="6"/>
      <c r="NJB31" s="6"/>
      <c r="NJC31" s="6"/>
      <c r="NJJ31" s="6"/>
      <c r="NJK31" s="6"/>
      <c r="NJR31" s="6"/>
      <c r="NJS31" s="6"/>
      <c r="NJZ31" s="6"/>
      <c r="NKA31" s="6"/>
      <c r="NKH31" s="6"/>
      <c r="NKI31" s="6"/>
      <c r="NKP31" s="6"/>
      <c r="NKQ31" s="6"/>
      <c r="NKX31" s="6"/>
      <c r="NKY31" s="6"/>
      <c r="NLF31" s="6"/>
      <c r="NLG31" s="6"/>
      <c r="NLN31" s="6"/>
      <c r="NLO31" s="6"/>
      <c r="NLV31" s="6"/>
      <c r="NLW31" s="6"/>
      <c r="NMD31" s="6"/>
      <c r="NME31" s="6"/>
      <c r="NML31" s="6"/>
      <c r="NMM31" s="6"/>
      <c r="NMT31" s="6"/>
      <c r="NMU31" s="6"/>
      <c r="NNB31" s="6"/>
      <c r="NNC31" s="6"/>
      <c r="NNJ31" s="6"/>
      <c r="NNK31" s="6"/>
      <c r="NNR31" s="6"/>
      <c r="NNS31" s="6"/>
      <c r="NNZ31" s="6"/>
      <c r="NOA31" s="6"/>
      <c r="NOH31" s="6"/>
      <c r="NOI31" s="6"/>
      <c r="NOP31" s="6"/>
      <c r="NOQ31" s="6"/>
      <c r="NOX31" s="6"/>
      <c r="NOY31" s="6"/>
      <c r="NPF31" s="6"/>
      <c r="NPG31" s="6"/>
      <c r="NPN31" s="6"/>
      <c r="NPO31" s="6"/>
      <c r="NPV31" s="6"/>
      <c r="NPW31" s="6"/>
      <c r="NQD31" s="6"/>
      <c r="NQE31" s="6"/>
      <c r="NQL31" s="6"/>
      <c r="NQM31" s="6"/>
      <c r="NQT31" s="6"/>
      <c r="NQU31" s="6"/>
      <c r="NRB31" s="6"/>
      <c r="NRC31" s="6"/>
      <c r="NRJ31" s="6"/>
      <c r="NRK31" s="6"/>
      <c r="NRR31" s="6"/>
      <c r="NRS31" s="6"/>
      <c r="NRZ31" s="6"/>
      <c r="NSA31" s="6"/>
      <c r="NSH31" s="6"/>
      <c r="NSI31" s="6"/>
      <c r="NSP31" s="6"/>
      <c r="NSQ31" s="6"/>
      <c r="NSX31" s="6"/>
      <c r="NSY31" s="6"/>
      <c r="NTF31" s="6"/>
      <c r="NTG31" s="6"/>
      <c r="NTN31" s="6"/>
      <c r="NTO31" s="6"/>
      <c r="NTV31" s="6"/>
      <c r="NTW31" s="6"/>
      <c r="NUD31" s="6"/>
      <c r="NUE31" s="6"/>
      <c r="NUL31" s="6"/>
      <c r="NUM31" s="6"/>
      <c r="NUT31" s="6"/>
      <c r="NUU31" s="6"/>
      <c r="NVB31" s="6"/>
      <c r="NVC31" s="6"/>
      <c r="NVJ31" s="6"/>
      <c r="NVK31" s="6"/>
      <c r="NVR31" s="6"/>
      <c r="NVS31" s="6"/>
      <c r="NVZ31" s="6"/>
      <c r="NWA31" s="6"/>
      <c r="NWH31" s="6"/>
      <c r="NWI31" s="6"/>
      <c r="NWP31" s="6"/>
      <c r="NWQ31" s="6"/>
      <c r="NWX31" s="6"/>
      <c r="NWY31" s="6"/>
      <c r="NXF31" s="6"/>
      <c r="NXG31" s="6"/>
      <c r="NXN31" s="6"/>
      <c r="NXO31" s="6"/>
      <c r="NXV31" s="6"/>
      <c r="NXW31" s="6"/>
      <c r="NYD31" s="6"/>
      <c r="NYE31" s="6"/>
      <c r="NYL31" s="6"/>
      <c r="NYM31" s="6"/>
      <c r="NYT31" s="6"/>
      <c r="NYU31" s="6"/>
      <c r="NZB31" s="6"/>
      <c r="NZC31" s="6"/>
      <c r="NZJ31" s="6"/>
      <c r="NZK31" s="6"/>
      <c r="NZR31" s="6"/>
      <c r="NZS31" s="6"/>
      <c r="NZZ31" s="6"/>
      <c r="OAA31" s="6"/>
      <c r="OAH31" s="6"/>
      <c r="OAI31" s="6"/>
      <c r="OAP31" s="6"/>
      <c r="OAQ31" s="6"/>
      <c r="OAX31" s="6"/>
      <c r="OAY31" s="6"/>
      <c r="OBF31" s="6"/>
      <c r="OBG31" s="6"/>
      <c r="OBN31" s="6"/>
      <c r="OBO31" s="6"/>
      <c r="OBV31" s="6"/>
      <c r="OBW31" s="6"/>
      <c r="OCD31" s="6"/>
      <c r="OCE31" s="6"/>
      <c r="OCL31" s="6"/>
      <c r="OCM31" s="6"/>
      <c r="OCT31" s="6"/>
      <c r="OCU31" s="6"/>
      <c r="ODB31" s="6"/>
      <c r="ODC31" s="6"/>
      <c r="ODJ31" s="6"/>
      <c r="ODK31" s="6"/>
      <c r="ODR31" s="6"/>
      <c r="ODS31" s="6"/>
      <c r="ODZ31" s="6"/>
      <c r="OEA31" s="6"/>
      <c r="OEH31" s="6"/>
      <c r="OEI31" s="6"/>
      <c r="OEP31" s="6"/>
      <c r="OEQ31" s="6"/>
      <c r="OEX31" s="6"/>
      <c r="OEY31" s="6"/>
      <c r="OFF31" s="6"/>
      <c r="OFG31" s="6"/>
      <c r="OFN31" s="6"/>
      <c r="OFO31" s="6"/>
      <c r="OFV31" s="6"/>
      <c r="OFW31" s="6"/>
      <c r="OGD31" s="6"/>
      <c r="OGE31" s="6"/>
      <c r="OGL31" s="6"/>
      <c r="OGM31" s="6"/>
      <c r="OGT31" s="6"/>
      <c r="OGU31" s="6"/>
      <c r="OHB31" s="6"/>
      <c r="OHC31" s="6"/>
      <c r="OHJ31" s="6"/>
      <c r="OHK31" s="6"/>
      <c r="OHR31" s="6"/>
      <c r="OHS31" s="6"/>
      <c r="OHZ31" s="6"/>
      <c r="OIA31" s="6"/>
      <c r="OIH31" s="6"/>
      <c r="OII31" s="6"/>
      <c r="OIP31" s="6"/>
      <c r="OIQ31" s="6"/>
      <c r="OIX31" s="6"/>
      <c r="OIY31" s="6"/>
      <c r="OJF31" s="6"/>
      <c r="OJG31" s="6"/>
      <c r="OJN31" s="6"/>
      <c r="OJO31" s="6"/>
      <c r="OJV31" s="6"/>
      <c r="OJW31" s="6"/>
      <c r="OKD31" s="6"/>
      <c r="OKE31" s="6"/>
      <c r="OKL31" s="6"/>
      <c r="OKM31" s="6"/>
      <c r="OKT31" s="6"/>
      <c r="OKU31" s="6"/>
      <c r="OLB31" s="6"/>
      <c r="OLC31" s="6"/>
      <c r="OLJ31" s="6"/>
      <c r="OLK31" s="6"/>
      <c r="OLR31" s="6"/>
      <c r="OLS31" s="6"/>
      <c r="OLZ31" s="6"/>
      <c r="OMA31" s="6"/>
      <c r="OMH31" s="6"/>
      <c r="OMI31" s="6"/>
      <c r="OMP31" s="6"/>
      <c r="OMQ31" s="6"/>
      <c r="OMX31" s="6"/>
      <c r="OMY31" s="6"/>
      <c r="ONF31" s="6"/>
      <c r="ONG31" s="6"/>
      <c r="ONN31" s="6"/>
      <c r="ONO31" s="6"/>
      <c r="ONV31" s="6"/>
      <c r="ONW31" s="6"/>
      <c r="OOD31" s="6"/>
      <c r="OOE31" s="6"/>
      <c r="OOL31" s="6"/>
      <c r="OOM31" s="6"/>
      <c r="OOT31" s="6"/>
      <c r="OOU31" s="6"/>
      <c r="OPB31" s="6"/>
      <c r="OPC31" s="6"/>
      <c r="OPJ31" s="6"/>
      <c r="OPK31" s="6"/>
      <c r="OPR31" s="6"/>
      <c r="OPS31" s="6"/>
      <c r="OPZ31" s="6"/>
      <c r="OQA31" s="6"/>
      <c r="OQH31" s="6"/>
      <c r="OQI31" s="6"/>
      <c r="OQP31" s="6"/>
      <c r="OQQ31" s="6"/>
      <c r="OQX31" s="6"/>
      <c r="OQY31" s="6"/>
      <c r="ORF31" s="6"/>
      <c r="ORG31" s="6"/>
      <c r="ORN31" s="6"/>
      <c r="ORO31" s="6"/>
      <c r="ORV31" s="6"/>
      <c r="ORW31" s="6"/>
      <c r="OSD31" s="6"/>
      <c r="OSE31" s="6"/>
      <c r="OSL31" s="6"/>
      <c r="OSM31" s="6"/>
      <c r="OST31" s="6"/>
      <c r="OSU31" s="6"/>
      <c r="OTB31" s="6"/>
      <c r="OTC31" s="6"/>
      <c r="OTJ31" s="6"/>
      <c r="OTK31" s="6"/>
      <c r="OTR31" s="6"/>
      <c r="OTS31" s="6"/>
      <c r="OTZ31" s="6"/>
      <c r="OUA31" s="6"/>
      <c r="OUH31" s="6"/>
      <c r="OUI31" s="6"/>
      <c r="OUP31" s="6"/>
      <c r="OUQ31" s="6"/>
      <c r="OUX31" s="6"/>
      <c r="OUY31" s="6"/>
      <c r="OVF31" s="6"/>
      <c r="OVG31" s="6"/>
      <c r="OVN31" s="6"/>
      <c r="OVO31" s="6"/>
      <c r="OVV31" s="6"/>
      <c r="OVW31" s="6"/>
      <c r="OWD31" s="6"/>
      <c r="OWE31" s="6"/>
      <c r="OWL31" s="6"/>
      <c r="OWM31" s="6"/>
      <c r="OWT31" s="6"/>
      <c r="OWU31" s="6"/>
      <c r="OXB31" s="6"/>
      <c r="OXC31" s="6"/>
      <c r="OXJ31" s="6"/>
      <c r="OXK31" s="6"/>
      <c r="OXR31" s="6"/>
      <c r="OXS31" s="6"/>
      <c r="OXZ31" s="6"/>
      <c r="OYA31" s="6"/>
      <c r="OYH31" s="6"/>
      <c r="OYI31" s="6"/>
      <c r="OYP31" s="6"/>
      <c r="OYQ31" s="6"/>
      <c r="OYX31" s="6"/>
      <c r="OYY31" s="6"/>
      <c r="OZF31" s="6"/>
      <c r="OZG31" s="6"/>
      <c r="OZN31" s="6"/>
      <c r="OZO31" s="6"/>
      <c r="OZV31" s="6"/>
      <c r="OZW31" s="6"/>
      <c r="PAD31" s="6"/>
      <c r="PAE31" s="6"/>
      <c r="PAL31" s="6"/>
      <c r="PAM31" s="6"/>
      <c r="PAT31" s="6"/>
      <c r="PAU31" s="6"/>
      <c r="PBB31" s="6"/>
      <c r="PBC31" s="6"/>
      <c r="PBJ31" s="6"/>
      <c r="PBK31" s="6"/>
      <c r="PBR31" s="6"/>
      <c r="PBS31" s="6"/>
      <c r="PBZ31" s="6"/>
      <c r="PCA31" s="6"/>
      <c r="PCH31" s="6"/>
      <c r="PCI31" s="6"/>
      <c r="PCP31" s="6"/>
      <c r="PCQ31" s="6"/>
      <c r="PCX31" s="6"/>
      <c r="PCY31" s="6"/>
      <c r="PDF31" s="6"/>
      <c r="PDG31" s="6"/>
      <c r="PDN31" s="6"/>
      <c r="PDO31" s="6"/>
      <c r="PDV31" s="6"/>
      <c r="PDW31" s="6"/>
      <c r="PED31" s="6"/>
      <c r="PEE31" s="6"/>
      <c r="PEL31" s="6"/>
      <c r="PEM31" s="6"/>
      <c r="PET31" s="6"/>
      <c r="PEU31" s="6"/>
      <c r="PFB31" s="6"/>
      <c r="PFC31" s="6"/>
      <c r="PFJ31" s="6"/>
      <c r="PFK31" s="6"/>
      <c r="PFR31" s="6"/>
      <c r="PFS31" s="6"/>
      <c r="PFZ31" s="6"/>
      <c r="PGA31" s="6"/>
      <c r="PGH31" s="6"/>
      <c r="PGI31" s="6"/>
      <c r="PGP31" s="6"/>
      <c r="PGQ31" s="6"/>
      <c r="PGX31" s="6"/>
      <c r="PGY31" s="6"/>
      <c r="PHF31" s="6"/>
      <c r="PHG31" s="6"/>
      <c r="PHN31" s="6"/>
      <c r="PHO31" s="6"/>
      <c r="PHV31" s="6"/>
      <c r="PHW31" s="6"/>
      <c r="PID31" s="6"/>
      <c r="PIE31" s="6"/>
      <c r="PIL31" s="6"/>
      <c r="PIM31" s="6"/>
      <c r="PIT31" s="6"/>
      <c r="PIU31" s="6"/>
      <c r="PJB31" s="6"/>
      <c r="PJC31" s="6"/>
      <c r="PJJ31" s="6"/>
      <c r="PJK31" s="6"/>
      <c r="PJR31" s="6"/>
      <c r="PJS31" s="6"/>
      <c r="PJZ31" s="6"/>
      <c r="PKA31" s="6"/>
      <c r="PKH31" s="6"/>
      <c r="PKI31" s="6"/>
      <c r="PKP31" s="6"/>
      <c r="PKQ31" s="6"/>
      <c r="PKX31" s="6"/>
      <c r="PKY31" s="6"/>
      <c r="PLF31" s="6"/>
      <c r="PLG31" s="6"/>
      <c r="PLN31" s="6"/>
      <c r="PLO31" s="6"/>
      <c r="PLV31" s="6"/>
      <c r="PLW31" s="6"/>
      <c r="PMD31" s="6"/>
      <c r="PME31" s="6"/>
      <c r="PML31" s="6"/>
      <c r="PMM31" s="6"/>
      <c r="PMT31" s="6"/>
      <c r="PMU31" s="6"/>
      <c r="PNB31" s="6"/>
      <c r="PNC31" s="6"/>
      <c r="PNJ31" s="6"/>
      <c r="PNK31" s="6"/>
      <c r="PNR31" s="6"/>
      <c r="PNS31" s="6"/>
      <c r="PNZ31" s="6"/>
      <c r="POA31" s="6"/>
      <c r="POH31" s="6"/>
      <c r="POI31" s="6"/>
      <c r="POP31" s="6"/>
      <c r="POQ31" s="6"/>
      <c r="POX31" s="6"/>
      <c r="POY31" s="6"/>
      <c r="PPF31" s="6"/>
      <c r="PPG31" s="6"/>
      <c r="PPN31" s="6"/>
      <c r="PPO31" s="6"/>
      <c r="PPV31" s="6"/>
      <c r="PPW31" s="6"/>
      <c r="PQD31" s="6"/>
      <c r="PQE31" s="6"/>
      <c r="PQL31" s="6"/>
      <c r="PQM31" s="6"/>
      <c r="PQT31" s="6"/>
      <c r="PQU31" s="6"/>
      <c r="PRB31" s="6"/>
      <c r="PRC31" s="6"/>
      <c r="PRJ31" s="6"/>
      <c r="PRK31" s="6"/>
      <c r="PRR31" s="6"/>
      <c r="PRS31" s="6"/>
      <c r="PRZ31" s="6"/>
      <c r="PSA31" s="6"/>
      <c r="PSH31" s="6"/>
      <c r="PSI31" s="6"/>
      <c r="PSP31" s="6"/>
      <c r="PSQ31" s="6"/>
      <c r="PSX31" s="6"/>
      <c r="PSY31" s="6"/>
      <c r="PTF31" s="6"/>
      <c r="PTG31" s="6"/>
      <c r="PTN31" s="6"/>
      <c r="PTO31" s="6"/>
      <c r="PTV31" s="6"/>
      <c r="PTW31" s="6"/>
      <c r="PUD31" s="6"/>
      <c r="PUE31" s="6"/>
      <c r="PUL31" s="6"/>
      <c r="PUM31" s="6"/>
      <c r="PUT31" s="6"/>
      <c r="PUU31" s="6"/>
      <c r="PVB31" s="6"/>
      <c r="PVC31" s="6"/>
      <c r="PVJ31" s="6"/>
      <c r="PVK31" s="6"/>
      <c r="PVR31" s="6"/>
      <c r="PVS31" s="6"/>
      <c r="PVZ31" s="6"/>
      <c r="PWA31" s="6"/>
      <c r="PWH31" s="6"/>
      <c r="PWI31" s="6"/>
      <c r="PWP31" s="6"/>
      <c r="PWQ31" s="6"/>
      <c r="PWX31" s="6"/>
      <c r="PWY31" s="6"/>
      <c r="PXF31" s="6"/>
      <c r="PXG31" s="6"/>
      <c r="PXN31" s="6"/>
      <c r="PXO31" s="6"/>
      <c r="PXV31" s="6"/>
      <c r="PXW31" s="6"/>
      <c r="PYD31" s="6"/>
      <c r="PYE31" s="6"/>
      <c r="PYL31" s="6"/>
      <c r="PYM31" s="6"/>
      <c r="PYT31" s="6"/>
      <c r="PYU31" s="6"/>
      <c r="PZB31" s="6"/>
      <c r="PZC31" s="6"/>
      <c r="PZJ31" s="6"/>
      <c r="PZK31" s="6"/>
      <c r="PZR31" s="6"/>
      <c r="PZS31" s="6"/>
      <c r="PZZ31" s="6"/>
      <c r="QAA31" s="6"/>
      <c r="QAH31" s="6"/>
      <c r="QAI31" s="6"/>
      <c r="QAP31" s="6"/>
      <c r="QAQ31" s="6"/>
      <c r="QAX31" s="6"/>
      <c r="QAY31" s="6"/>
      <c r="QBF31" s="6"/>
      <c r="QBG31" s="6"/>
      <c r="QBN31" s="6"/>
      <c r="QBO31" s="6"/>
      <c r="QBV31" s="6"/>
      <c r="QBW31" s="6"/>
      <c r="QCD31" s="6"/>
      <c r="QCE31" s="6"/>
      <c r="QCL31" s="6"/>
      <c r="QCM31" s="6"/>
      <c r="QCT31" s="6"/>
      <c r="QCU31" s="6"/>
      <c r="QDB31" s="6"/>
      <c r="QDC31" s="6"/>
      <c r="QDJ31" s="6"/>
      <c r="QDK31" s="6"/>
      <c r="QDR31" s="6"/>
      <c r="QDS31" s="6"/>
      <c r="QDZ31" s="6"/>
      <c r="QEA31" s="6"/>
      <c r="QEH31" s="6"/>
      <c r="QEI31" s="6"/>
      <c r="QEP31" s="6"/>
      <c r="QEQ31" s="6"/>
      <c r="QEX31" s="6"/>
      <c r="QEY31" s="6"/>
      <c r="QFF31" s="6"/>
      <c r="QFG31" s="6"/>
      <c r="QFN31" s="6"/>
      <c r="QFO31" s="6"/>
      <c r="QFV31" s="6"/>
      <c r="QFW31" s="6"/>
      <c r="QGD31" s="6"/>
      <c r="QGE31" s="6"/>
      <c r="QGL31" s="6"/>
      <c r="QGM31" s="6"/>
      <c r="QGT31" s="6"/>
      <c r="QGU31" s="6"/>
      <c r="QHB31" s="6"/>
      <c r="QHC31" s="6"/>
      <c r="QHJ31" s="6"/>
      <c r="QHK31" s="6"/>
      <c r="QHR31" s="6"/>
      <c r="QHS31" s="6"/>
      <c r="QHZ31" s="6"/>
      <c r="QIA31" s="6"/>
      <c r="QIH31" s="6"/>
      <c r="QII31" s="6"/>
      <c r="QIP31" s="6"/>
      <c r="QIQ31" s="6"/>
      <c r="QIX31" s="6"/>
      <c r="QIY31" s="6"/>
      <c r="QJF31" s="6"/>
      <c r="QJG31" s="6"/>
      <c r="QJN31" s="6"/>
      <c r="QJO31" s="6"/>
      <c r="QJV31" s="6"/>
      <c r="QJW31" s="6"/>
      <c r="QKD31" s="6"/>
      <c r="QKE31" s="6"/>
      <c r="QKL31" s="6"/>
      <c r="QKM31" s="6"/>
      <c r="QKT31" s="6"/>
      <c r="QKU31" s="6"/>
      <c r="QLB31" s="6"/>
      <c r="QLC31" s="6"/>
      <c r="QLJ31" s="6"/>
      <c r="QLK31" s="6"/>
      <c r="QLR31" s="6"/>
      <c r="QLS31" s="6"/>
      <c r="QLZ31" s="6"/>
      <c r="QMA31" s="6"/>
      <c r="QMH31" s="6"/>
      <c r="QMI31" s="6"/>
      <c r="QMP31" s="6"/>
      <c r="QMQ31" s="6"/>
      <c r="QMX31" s="6"/>
      <c r="QMY31" s="6"/>
      <c r="QNF31" s="6"/>
      <c r="QNG31" s="6"/>
      <c r="QNN31" s="6"/>
      <c r="QNO31" s="6"/>
      <c r="QNV31" s="6"/>
      <c r="QNW31" s="6"/>
      <c r="QOD31" s="6"/>
      <c r="QOE31" s="6"/>
      <c r="QOL31" s="6"/>
      <c r="QOM31" s="6"/>
      <c r="QOT31" s="6"/>
      <c r="QOU31" s="6"/>
      <c r="QPB31" s="6"/>
      <c r="QPC31" s="6"/>
      <c r="QPJ31" s="6"/>
      <c r="QPK31" s="6"/>
      <c r="QPR31" s="6"/>
      <c r="QPS31" s="6"/>
      <c r="QPZ31" s="6"/>
      <c r="QQA31" s="6"/>
      <c r="QQH31" s="6"/>
      <c r="QQI31" s="6"/>
      <c r="QQP31" s="6"/>
      <c r="QQQ31" s="6"/>
      <c r="QQX31" s="6"/>
      <c r="QQY31" s="6"/>
      <c r="QRF31" s="6"/>
      <c r="QRG31" s="6"/>
      <c r="QRN31" s="6"/>
      <c r="QRO31" s="6"/>
      <c r="QRV31" s="6"/>
      <c r="QRW31" s="6"/>
      <c r="QSD31" s="6"/>
      <c r="QSE31" s="6"/>
      <c r="QSL31" s="6"/>
      <c r="QSM31" s="6"/>
      <c r="QST31" s="6"/>
      <c r="QSU31" s="6"/>
      <c r="QTB31" s="6"/>
      <c r="QTC31" s="6"/>
      <c r="QTJ31" s="6"/>
      <c r="QTK31" s="6"/>
      <c r="QTR31" s="6"/>
      <c r="QTS31" s="6"/>
      <c r="QTZ31" s="6"/>
      <c r="QUA31" s="6"/>
      <c r="QUH31" s="6"/>
      <c r="QUI31" s="6"/>
      <c r="QUP31" s="6"/>
      <c r="QUQ31" s="6"/>
      <c r="QUX31" s="6"/>
      <c r="QUY31" s="6"/>
      <c r="QVF31" s="6"/>
      <c r="QVG31" s="6"/>
      <c r="QVN31" s="6"/>
      <c r="QVO31" s="6"/>
      <c r="QVV31" s="6"/>
      <c r="QVW31" s="6"/>
      <c r="QWD31" s="6"/>
      <c r="QWE31" s="6"/>
      <c r="QWL31" s="6"/>
      <c r="QWM31" s="6"/>
      <c r="QWT31" s="6"/>
      <c r="QWU31" s="6"/>
      <c r="QXB31" s="6"/>
      <c r="QXC31" s="6"/>
      <c r="QXJ31" s="6"/>
      <c r="QXK31" s="6"/>
      <c r="QXR31" s="6"/>
      <c r="QXS31" s="6"/>
      <c r="QXZ31" s="6"/>
      <c r="QYA31" s="6"/>
      <c r="QYH31" s="6"/>
      <c r="QYI31" s="6"/>
      <c r="QYP31" s="6"/>
      <c r="QYQ31" s="6"/>
      <c r="QYX31" s="6"/>
      <c r="QYY31" s="6"/>
      <c r="QZF31" s="6"/>
      <c r="QZG31" s="6"/>
      <c r="QZN31" s="6"/>
      <c r="QZO31" s="6"/>
      <c r="QZV31" s="6"/>
      <c r="QZW31" s="6"/>
      <c r="RAD31" s="6"/>
      <c r="RAE31" s="6"/>
      <c r="RAL31" s="6"/>
      <c r="RAM31" s="6"/>
      <c r="RAT31" s="6"/>
      <c r="RAU31" s="6"/>
      <c r="RBB31" s="6"/>
      <c r="RBC31" s="6"/>
      <c r="RBJ31" s="6"/>
      <c r="RBK31" s="6"/>
      <c r="RBR31" s="6"/>
      <c r="RBS31" s="6"/>
      <c r="RBZ31" s="6"/>
      <c r="RCA31" s="6"/>
      <c r="RCH31" s="6"/>
      <c r="RCI31" s="6"/>
      <c r="RCP31" s="6"/>
      <c r="RCQ31" s="6"/>
      <c r="RCX31" s="6"/>
      <c r="RCY31" s="6"/>
      <c r="RDF31" s="6"/>
      <c r="RDG31" s="6"/>
      <c r="RDN31" s="6"/>
      <c r="RDO31" s="6"/>
      <c r="RDV31" s="6"/>
      <c r="RDW31" s="6"/>
      <c r="RED31" s="6"/>
      <c r="REE31" s="6"/>
      <c r="REL31" s="6"/>
      <c r="REM31" s="6"/>
      <c r="RET31" s="6"/>
      <c r="REU31" s="6"/>
      <c r="RFB31" s="6"/>
      <c r="RFC31" s="6"/>
      <c r="RFJ31" s="6"/>
      <c r="RFK31" s="6"/>
      <c r="RFR31" s="6"/>
      <c r="RFS31" s="6"/>
      <c r="RFZ31" s="6"/>
      <c r="RGA31" s="6"/>
      <c r="RGH31" s="6"/>
      <c r="RGI31" s="6"/>
      <c r="RGP31" s="6"/>
      <c r="RGQ31" s="6"/>
      <c r="RGX31" s="6"/>
      <c r="RGY31" s="6"/>
      <c r="RHF31" s="6"/>
      <c r="RHG31" s="6"/>
      <c r="RHN31" s="6"/>
      <c r="RHO31" s="6"/>
      <c r="RHV31" s="6"/>
      <c r="RHW31" s="6"/>
      <c r="RID31" s="6"/>
      <c r="RIE31" s="6"/>
      <c r="RIL31" s="6"/>
      <c r="RIM31" s="6"/>
      <c r="RIT31" s="6"/>
      <c r="RIU31" s="6"/>
      <c r="RJB31" s="6"/>
      <c r="RJC31" s="6"/>
      <c r="RJJ31" s="6"/>
      <c r="RJK31" s="6"/>
      <c r="RJR31" s="6"/>
      <c r="RJS31" s="6"/>
      <c r="RJZ31" s="6"/>
      <c r="RKA31" s="6"/>
      <c r="RKH31" s="6"/>
      <c r="RKI31" s="6"/>
      <c r="RKP31" s="6"/>
      <c r="RKQ31" s="6"/>
      <c r="RKX31" s="6"/>
      <c r="RKY31" s="6"/>
      <c r="RLF31" s="6"/>
      <c r="RLG31" s="6"/>
      <c r="RLN31" s="6"/>
      <c r="RLO31" s="6"/>
      <c r="RLV31" s="6"/>
      <c r="RLW31" s="6"/>
      <c r="RMD31" s="6"/>
      <c r="RME31" s="6"/>
      <c r="RML31" s="6"/>
      <c r="RMM31" s="6"/>
      <c r="RMT31" s="6"/>
      <c r="RMU31" s="6"/>
      <c r="RNB31" s="6"/>
      <c r="RNC31" s="6"/>
      <c r="RNJ31" s="6"/>
      <c r="RNK31" s="6"/>
      <c r="RNR31" s="6"/>
      <c r="RNS31" s="6"/>
      <c r="RNZ31" s="6"/>
      <c r="ROA31" s="6"/>
      <c r="ROH31" s="6"/>
      <c r="ROI31" s="6"/>
      <c r="ROP31" s="6"/>
      <c r="ROQ31" s="6"/>
      <c r="ROX31" s="6"/>
      <c r="ROY31" s="6"/>
      <c r="RPF31" s="6"/>
      <c r="RPG31" s="6"/>
      <c r="RPN31" s="6"/>
      <c r="RPO31" s="6"/>
      <c r="RPV31" s="6"/>
      <c r="RPW31" s="6"/>
      <c r="RQD31" s="6"/>
      <c r="RQE31" s="6"/>
      <c r="RQL31" s="6"/>
      <c r="RQM31" s="6"/>
      <c r="RQT31" s="6"/>
      <c r="RQU31" s="6"/>
      <c r="RRB31" s="6"/>
      <c r="RRC31" s="6"/>
      <c r="RRJ31" s="6"/>
      <c r="RRK31" s="6"/>
      <c r="RRR31" s="6"/>
      <c r="RRS31" s="6"/>
      <c r="RRZ31" s="6"/>
      <c r="RSA31" s="6"/>
      <c r="RSH31" s="6"/>
      <c r="RSI31" s="6"/>
      <c r="RSP31" s="6"/>
      <c r="RSQ31" s="6"/>
      <c r="RSX31" s="6"/>
      <c r="RSY31" s="6"/>
      <c r="RTF31" s="6"/>
      <c r="RTG31" s="6"/>
      <c r="RTN31" s="6"/>
      <c r="RTO31" s="6"/>
      <c r="RTV31" s="6"/>
      <c r="RTW31" s="6"/>
      <c r="RUD31" s="6"/>
      <c r="RUE31" s="6"/>
      <c r="RUL31" s="6"/>
      <c r="RUM31" s="6"/>
      <c r="RUT31" s="6"/>
      <c r="RUU31" s="6"/>
      <c r="RVB31" s="6"/>
      <c r="RVC31" s="6"/>
      <c r="RVJ31" s="6"/>
      <c r="RVK31" s="6"/>
      <c r="RVR31" s="6"/>
      <c r="RVS31" s="6"/>
      <c r="RVZ31" s="6"/>
      <c r="RWA31" s="6"/>
      <c r="RWH31" s="6"/>
      <c r="RWI31" s="6"/>
      <c r="RWP31" s="6"/>
      <c r="RWQ31" s="6"/>
      <c r="RWX31" s="6"/>
      <c r="RWY31" s="6"/>
      <c r="RXF31" s="6"/>
      <c r="RXG31" s="6"/>
      <c r="RXN31" s="6"/>
      <c r="RXO31" s="6"/>
      <c r="RXV31" s="6"/>
      <c r="RXW31" s="6"/>
      <c r="RYD31" s="6"/>
      <c r="RYE31" s="6"/>
      <c r="RYL31" s="6"/>
      <c r="RYM31" s="6"/>
      <c r="RYT31" s="6"/>
      <c r="RYU31" s="6"/>
      <c r="RZB31" s="6"/>
      <c r="RZC31" s="6"/>
      <c r="RZJ31" s="6"/>
      <c r="RZK31" s="6"/>
      <c r="RZR31" s="6"/>
      <c r="RZS31" s="6"/>
      <c r="RZZ31" s="6"/>
      <c r="SAA31" s="6"/>
      <c r="SAH31" s="6"/>
      <c r="SAI31" s="6"/>
      <c r="SAP31" s="6"/>
      <c r="SAQ31" s="6"/>
      <c r="SAX31" s="6"/>
      <c r="SAY31" s="6"/>
      <c r="SBF31" s="6"/>
      <c r="SBG31" s="6"/>
      <c r="SBN31" s="6"/>
      <c r="SBO31" s="6"/>
      <c r="SBV31" s="6"/>
      <c r="SBW31" s="6"/>
      <c r="SCD31" s="6"/>
      <c r="SCE31" s="6"/>
      <c r="SCL31" s="6"/>
      <c r="SCM31" s="6"/>
      <c r="SCT31" s="6"/>
      <c r="SCU31" s="6"/>
      <c r="SDB31" s="6"/>
      <c r="SDC31" s="6"/>
      <c r="SDJ31" s="6"/>
      <c r="SDK31" s="6"/>
      <c r="SDR31" s="6"/>
      <c r="SDS31" s="6"/>
      <c r="SDZ31" s="6"/>
      <c r="SEA31" s="6"/>
      <c r="SEH31" s="6"/>
      <c r="SEI31" s="6"/>
      <c r="SEP31" s="6"/>
      <c r="SEQ31" s="6"/>
      <c r="SEX31" s="6"/>
      <c r="SEY31" s="6"/>
      <c r="SFF31" s="6"/>
      <c r="SFG31" s="6"/>
      <c r="SFN31" s="6"/>
      <c r="SFO31" s="6"/>
      <c r="SFV31" s="6"/>
      <c r="SFW31" s="6"/>
      <c r="SGD31" s="6"/>
      <c r="SGE31" s="6"/>
      <c r="SGL31" s="6"/>
      <c r="SGM31" s="6"/>
      <c r="SGT31" s="6"/>
      <c r="SGU31" s="6"/>
      <c r="SHB31" s="6"/>
      <c r="SHC31" s="6"/>
      <c r="SHJ31" s="6"/>
      <c r="SHK31" s="6"/>
      <c r="SHR31" s="6"/>
      <c r="SHS31" s="6"/>
      <c r="SHZ31" s="6"/>
      <c r="SIA31" s="6"/>
      <c r="SIH31" s="6"/>
      <c r="SII31" s="6"/>
      <c r="SIP31" s="6"/>
      <c r="SIQ31" s="6"/>
      <c r="SIX31" s="6"/>
      <c r="SIY31" s="6"/>
      <c r="SJF31" s="6"/>
      <c r="SJG31" s="6"/>
      <c r="SJN31" s="6"/>
      <c r="SJO31" s="6"/>
      <c r="SJV31" s="6"/>
      <c r="SJW31" s="6"/>
      <c r="SKD31" s="6"/>
      <c r="SKE31" s="6"/>
      <c r="SKL31" s="6"/>
      <c r="SKM31" s="6"/>
      <c r="SKT31" s="6"/>
      <c r="SKU31" s="6"/>
      <c r="SLB31" s="6"/>
      <c r="SLC31" s="6"/>
      <c r="SLJ31" s="6"/>
      <c r="SLK31" s="6"/>
      <c r="SLR31" s="6"/>
      <c r="SLS31" s="6"/>
      <c r="SLZ31" s="6"/>
      <c r="SMA31" s="6"/>
      <c r="SMH31" s="6"/>
      <c r="SMI31" s="6"/>
      <c r="SMP31" s="6"/>
      <c r="SMQ31" s="6"/>
      <c r="SMX31" s="6"/>
      <c r="SMY31" s="6"/>
      <c r="SNF31" s="6"/>
      <c r="SNG31" s="6"/>
      <c r="SNN31" s="6"/>
      <c r="SNO31" s="6"/>
      <c r="SNV31" s="6"/>
      <c r="SNW31" s="6"/>
      <c r="SOD31" s="6"/>
      <c r="SOE31" s="6"/>
      <c r="SOL31" s="6"/>
      <c r="SOM31" s="6"/>
      <c r="SOT31" s="6"/>
      <c r="SOU31" s="6"/>
      <c r="SPB31" s="6"/>
      <c r="SPC31" s="6"/>
      <c r="SPJ31" s="6"/>
      <c r="SPK31" s="6"/>
      <c r="SPR31" s="6"/>
      <c r="SPS31" s="6"/>
      <c r="SPZ31" s="6"/>
      <c r="SQA31" s="6"/>
      <c r="SQH31" s="6"/>
      <c r="SQI31" s="6"/>
      <c r="SQP31" s="6"/>
      <c r="SQQ31" s="6"/>
      <c r="SQX31" s="6"/>
      <c r="SQY31" s="6"/>
      <c r="SRF31" s="6"/>
      <c r="SRG31" s="6"/>
      <c r="SRN31" s="6"/>
      <c r="SRO31" s="6"/>
      <c r="SRV31" s="6"/>
      <c r="SRW31" s="6"/>
      <c r="SSD31" s="6"/>
      <c r="SSE31" s="6"/>
      <c r="SSL31" s="6"/>
      <c r="SSM31" s="6"/>
      <c r="SST31" s="6"/>
      <c r="SSU31" s="6"/>
      <c r="STB31" s="6"/>
      <c r="STC31" s="6"/>
      <c r="STJ31" s="6"/>
      <c r="STK31" s="6"/>
      <c r="STR31" s="6"/>
      <c r="STS31" s="6"/>
      <c r="STZ31" s="6"/>
      <c r="SUA31" s="6"/>
      <c r="SUH31" s="6"/>
      <c r="SUI31" s="6"/>
      <c r="SUP31" s="6"/>
      <c r="SUQ31" s="6"/>
      <c r="SUX31" s="6"/>
      <c r="SUY31" s="6"/>
      <c r="SVF31" s="6"/>
      <c r="SVG31" s="6"/>
      <c r="SVN31" s="6"/>
      <c r="SVO31" s="6"/>
      <c r="SVV31" s="6"/>
      <c r="SVW31" s="6"/>
      <c r="SWD31" s="6"/>
      <c r="SWE31" s="6"/>
      <c r="SWL31" s="6"/>
      <c r="SWM31" s="6"/>
      <c r="SWT31" s="6"/>
      <c r="SWU31" s="6"/>
      <c r="SXB31" s="6"/>
      <c r="SXC31" s="6"/>
      <c r="SXJ31" s="6"/>
      <c r="SXK31" s="6"/>
      <c r="SXR31" s="6"/>
      <c r="SXS31" s="6"/>
      <c r="SXZ31" s="6"/>
      <c r="SYA31" s="6"/>
      <c r="SYH31" s="6"/>
      <c r="SYI31" s="6"/>
      <c r="SYP31" s="6"/>
      <c r="SYQ31" s="6"/>
      <c r="SYX31" s="6"/>
      <c r="SYY31" s="6"/>
      <c r="SZF31" s="6"/>
      <c r="SZG31" s="6"/>
      <c r="SZN31" s="6"/>
      <c r="SZO31" s="6"/>
      <c r="SZV31" s="6"/>
      <c r="SZW31" s="6"/>
      <c r="TAD31" s="6"/>
      <c r="TAE31" s="6"/>
      <c r="TAL31" s="6"/>
      <c r="TAM31" s="6"/>
      <c r="TAT31" s="6"/>
      <c r="TAU31" s="6"/>
      <c r="TBB31" s="6"/>
      <c r="TBC31" s="6"/>
      <c r="TBJ31" s="6"/>
      <c r="TBK31" s="6"/>
      <c r="TBR31" s="6"/>
      <c r="TBS31" s="6"/>
      <c r="TBZ31" s="6"/>
      <c r="TCA31" s="6"/>
      <c r="TCH31" s="6"/>
      <c r="TCI31" s="6"/>
      <c r="TCP31" s="6"/>
      <c r="TCQ31" s="6"/>
      <c r="TCX31" s="6"/>
      <c r="TCY31" s="6"/>
      <c r="TDF31" s="6"/>
      <c r="TDG31" s="6"/>
      <c r="TDN31" s="6"/>
      <c r="TDO31" s="6"/>
      <c r="TDV31" s="6"/>
      <c r="TDW31" s="6"/>
      <c r="TED31" s="6"/>
      <c r="TEE31" s="6"/>
      <c r="TEL31" s="6"/>
      <c r="TEM31" s="6"/>
      <c r="TET31" s="6"/>
      <c r="TEU31" s="6"/>
      <c r="TFB31" s="6"/>
      <c r="TFC31" s="6"/>
      <c r="TFJ31" s="6"/>
      <c r="TFK31" s="6"/>
      <c r="TFR31" s="6"/>
      <c r="TFS31" s="6"/>
      <c r="TFZ31" s="6"/>
      <c r="TGA31" s="6"/>
      <c r="TGH31" s="6"/>
      <c r="TGI31" s="6"/>
      <c r="TGP31" s="6"/>
      <c r="TGQ31" s="6"/>
      <c r="TGX31" s="6"/>
      <c r="TGY31" s="6"/>
      <c r="THF31" s="6"/>
      <c r="THG31" s="6"/>
      <c r="THN31" s="6"/>
      <c r="THO31" s="6"/>
      <c r="THV31" s="6"/>
      <c r="THW31" s="6"/>
      <c r="TID31" s="6"/>
      <c r="TIE31" s="6"/>
      <c r="TIL31" s="6"/>
      <c r="TIM31" s="6"/>
      <c r="TIT31" s="6"/>
      <c r="TIU31" s="6"/>
      <c r="TJB31" s="6"/>
      <c r="TJC31" s="6"/>
      <c r="TJJ31" s="6"/>
      <c r="TJK31" s="6"/>
      <c r="TJR31" s="6"/>
      <c r="TJS31" s="6"/>
      <c r="TJZ31" s="6"/>
      <c r="TKA31" s="6"/>
      <c r="TKH31" s="6"/>
      <c r="TKI31" s="6"/>
      <c r="TKP31" s="6"/>
      <c r="TKQ31" s="6"/>
      <c r="TKX31" s="6"/>
      <c r="TKY31" s="6"/>
      <c r="TLF31" s="6"/>
      <c r="TLG31" s="6"/>
      <c r="TLN31" s="6"/>
      <c r="TLO31" s="6"/>
      <c r="TLV31" s="6"/>
      <c r="TLW31" s="6"/>
      <c r="TMD31" s="6"/>
      <c r="TME31" s="6"/>
      <c r="TML31" s="6"/>
      <c r="TMM31" s="6"/>
      <c r="TMT31" s="6"/>
      <c r="TMU31" s="6"/>
      <c r="TNB31" s="6"/>
      <c r="TNC31" s="6"/>
      <c r="TNJ31" s="6"/>
      <c r="TNK31" s="6"/>
      <c r="TNR31" s="6"/>
      <c r="TNS31" s="6"/>
      <c r="TNZ31" s="6"/>
      <c r="TOA31" s="6"/>
      <c r="TOH31" s="6"/>
      <c r="TOI31" s="6"/>
      <c r="TOP31" s="6"/>
      <c r="TOQ31" s="6"/>
      <c r="TOX31" s="6"/>
      <c r="TOY31" s="6"/>
      <c r="TPF31" s="6"/>
      <c r="TPG31" s="6"/>
      <c r="TPN31" s="6"/>
      <c r="TPO31" s="6"/>
      <c r="TPV31" s="6"/>
      <c r="TPW31" s="6"/>
      <c r="TQD31" s="6"/>
      <c r="TQE31" s="6"/>
      <c r="TQL31" s="6"/>
      <c r="TQM31" s="6"/>
      <c r="TQT31" s="6"/>
      <c r="TQU31" s="6"/>
      <c r="TRB31" s="6"/>
      <c r="TRC31" s="6"/>
      <c r="TRJ31" s="6"/>
      <c r="TRK31" s="6"/>
      <c r="TRR31" s="6"/>
      <c r="TRS31" s="6"/>
      <c r="TRZ31" s="6"/>
      <c r="TSA31" s="6"/>
      <c r="TSH31" s="6"/>
      <c r="TSI31" s="6"/>
      <c r="TSP31" s="6"/>
      <c r="TSQ31" s="6"/>
      <c r="TSX31" s="6"/>
      <c r="TSY31" s="6"/>
      <c r="TTF31" s="6"/>
      <c r="TTG31" s="6"/>
      <c r="TTN31" s="6"/>
      <c r="TTO31" s="6"/>
      <c r="TTV31" s="6"/>
      <c r="TTW31" s="6"/>
      <c r="TUD31" s="6"/>
      <c r="TUE31" s="6"/>
      <c r="TUL31" s="6"/>
      <c r="TUM31" s="6"/>
      <c r="TUT31" s="6"/>
      <c r="TUU31" s="6"/>
      <c r="TVB31" s="6"/>
      <c r="TVC31" s="6"/>
      <c r="TVJ31" s="6"/>
      <c r="TVK31" s="6"/>
      <c r="TVR31" s="6"/>
      <c r="TVS31" s="6"/>
      <c r="TVZ31" s="6"/>
      <c r="TWA31" s="6"/>
      <c r="TWH31" s="6"/>
      <c r="TWI31" s="6"/>
      <c r="TWP31" s="6"/>
      <c r="TWQ31" s="6"/>
      <c r="TWX31" s="6"/>
      <c r="TWY31" s="6"/>
      <c r="TXF31" s="6"/>
      <c r="TXG31" s="6"/>
      <c r="TXN31" s="6"/>
      <c r="TXO31" s="6"/>
      <c r="TXV31" s="6"/>
      <c r="TXW31" s="6"/>
      <c r="TYD31" s="6"/>
      <c r="TYE31" s="6"/>
      <c r="TYL31" s="6"/>
      <c r="TYM31" s="6"/>
      <c r="TYT31" s="6"/>
      <c r="TYU31" s="6"/>
      <c r="TZB31" s="6"/>
      <c r="TZC31" s="6"/>
      <c r="TZJ31" s="6"/>
      <c r="TZK31" s="6"/>
      <c r="TZR31" s="6"/>
      <c r="TZS31" s="6"/>
      <c r="TZZ31" s="6"/>
      <c r="UAA31" s="6"/>
      <c r="UAH31" s="6"/>
      <c r="UAI31" s="6"/>
      <c r="UAP31" s="6"/>
      <c r="UAQ31" s="6"/>
      <c r="UAX31" s="6"/>
      <c r="UAY31" s="6"/>
      <c r="UBF31" s="6"/>
      <c r="UBG31" s="6"/>
      <c r="UBN31" s="6"/>
      <c r="UBO31" s="6"/>
      <c r="UBV31" s="6"/>
      <c r="UBW31" s="6"/>
      <c r="UCD31" s="6"/>
      <c r="UCE31" s="6"/>
      <c r="UCL31" s="6"/>
      <c r="UCM31" s="6"/>
      <c r="UCT31" s="6"/>
      <c r="UCU31" s="6"/>
      <c r="UDB31" s="6"/>
      <c r="UDC31" s="6"/>
      <c r="UDJ31" s="6"/>
      <c r="UDK31" s="6"/>
      <c r="UDR31" s="6"/>
      <c r="UDS31" s="6"/>
      <c r="UDZ31" s="6"/>
      <c r="UEA31" s="6"/>
      <c r="UEH31" s="6"/>
      <c r="UEI31" s="6"/>
      <c r="UEP31" s="6"/>
      <c r="UEQ31" s="6"/>
      <c r="UEX31" s="6"/>
      <c r="UEY31" s="6"/>
      <c r="UFF31" s="6"/>
      <c r="UFG31" s="6"/>
      <c r="UFN31" s="6"/>
      <c r="UFO31" s="6"/>
      <c r="UFV31" s="6"/>
      <c r="UFW31" s="6"/>
      <c r="UGD31" s="6"/>
      <c r="UGE31" s="6"/>
      <c r="UGL31" s="6"/>
      <c r="UGM31" s="6"/>
      <c r="UGT31" s="6"/>
      <c r="UGU31" s="6"/>
      <c r="UHB31" s="6"/>
      <c r="UHC31" s="6"/>
      <c r="UHJ31" s="6"/>
      <c r="UHK31" s="6"/>
      <c r="UHR31" s="6"/>
      <c r="UHS31" s="6"/>
      <c r="UHZ31" s="6"/>
      <c r="UIA31" s="6"/>
      <c r="UIH31" s="6"/>
      <c r="UII31" s="6"/>
      <c r="UIP31" s="6"/>
      <c r="UIQ31" s="6"/>
      <c r="UIX31" s="6"/>
      <c r="UIY31" s="6"/>
      <c r="UJF31" s="6"/>
      <c r="UJG31" s="6"/>
      <c r="UJN31" s="6"/>
      <c r="UJO31" s="6"/>
      <c r="UJV31" s="6"/>
      <c r="UJW31" s="6"/>
      <c r="UKD31" s="6"/>
      <c r="UKE31" s="6"/>
      <c r="UKL31" s="6"/>
      <c r="UKM31" s="6"/>
      <c r="UKT31" s="6"/>
      <c r="UKU31" s="6"/>
      <c r="ULB31" s="6"/>
      <c r="ULC31" s="6"/>
      <c r="ULJ31" s="6"/>
      <c r="ULK31" s="6"/>
      <c r="ULR31" s="6"/>
      <c r="ULS31" s="6"/>
      <c r="ULZ31" s="6"/>
      <c r="UMA31" s="6"/>
      <c r="UMH31" s="6"/>
      <c r="UMI31" s="6"/>
      <c r="UMP31" s="6"/>
      <c r="UMQ31" s="6"/>
      <c r="UMX31" s="6"/>
      <c r="UMY31" s="6"/>
      <c r="UNF31" s="6"/>
      <c r="UNG31" s="6"/>
      <c r="UNN31" s="6"/>
      <c r="UNO31" s="6"/>
      <c r="UNV31" s="6"/>
      <c r="UNW31" s="6"/>
      <c r="UOD31" s="6"/>
      <c r="UOE31" s="6"/>
      <c r="UOL31" s="6"/>
      <c r="UOM31" s="6"/>
      <c r="UOT31" s="6"/>
      <c r="UOU31" s="6"/>
      <c r="UPB31" s="6"/>
      <c r="UPC31" s="6"/>
      <c r="UPJ31" s="6"/>
      <c r="UPK31" s="6"/>
      <c r="UPR31" s="6"/>
      <c r="UPS31" s="6"/>
      <c r="UPZ31" s="6"/>
      <c r="UQA31" s="6"/>
      <c r="UQH31" s="6"/>
      <c r="UQI31" s="6"/>
      <c r="UQP31" s="6"/>
      <c r="UQQ31" s="6"/>
      <c r="UQX31" s="6"/>
      <c r="UQY31" s="6"/>
      <c r="URF31" s="6"/>
      <c r="URG31" s="6"/>
      <c r="URN31" s="6"/>
      <c r="URO31" s="6"/>
      <c r="URV31" s="6"/>
      <c r="URW31" s="6"/>
      <c r="USD31" s="6"/>
      <c r="USE31" s="6"/>
      <c r="USL31" s="6"/>
      <c r="USM31" s="6"/>
      <c r="UST31" s="6"/>
      <c r="USU31" s="6"/>
      <c r="UTB31" s="6"/>
      <c r="UTC31" s="6"/>
      <c r="UTJ31" s="6"/>
      <c r="UTK31" s="6"/>
      <c r="UTR31" s="6"/>
      <c r="UTS31" s="6"/>
      <c r="UTZ31" s="6"/>
      <c r="UUA31" s="6"/>
      <c r="UUH31" s="6"/>
      <c r="UUI31" s="6"/>
      <c r="UUP31" s="6"/>
      <c r="UUQ31" s="6"/>
      <c r="UUX31" s="6"/>
      <c r="UUY31" s="6"/>
      <c r="UVF31" s="6"/>
      <c r="UVG31" s="6"/>
      <c r="UVN31" s="6"/>
      <c r="UVO31" s="6"/>
      <c r="UVV31" s="6"/>
      <c r="UVW31" s="6"/>
      <c r="UWD31" s="6"/>
      <c r="UWE31" s="6"/>
      <c r="UWL31" s="6"/>
      <c r="UWM31" s="6"/>
      <c r="UWT31" s="6"/>
      <c r="UWU31" s="6"/>
      <c r="UXB31" s="6"/>
      <c r="UXC31" s="6"/>
      <c r="UXJ31" s="6"/>
      <c r="UXK31" s="6"/>
      <c r="UXR31" s="6"/>
      <c r="UXS31" s="6"/>
      <c r="UXZ31" s="6"/>
      <c r="UYA31" s="6"/>
      <c r="UYH31" s="6"/>
      <c r="UYI31" s="6"/>
      <c r="UYP31" s="6"/>
      <c r="UYQ31" s="6"/>
      <c r="UYX31" s="6"/>
      <c r="UYY31" s="6"/>
      <c r="UZF31" s="6"/>
      <c r="UZG31" s="6"/>
      <c r="UZN31" s="6"/>
      <c r="UZO31" s="6"/>
      <c r="UZV31" s="6"/>
      <c r="UZW31" s="6"/>
      <c r="VAD31" s="6"/>
      <c r="VAE31" s="6"/>
      <c r="VAL31" s="6"/>
      <c r="VAM31" s="6"/>
      <c r="VAT31" s="6"/>
      <c r="VAU31" s="6"/>
      <c r="VBB31" s="6"/>
      <c r="VBC31" s="6"/>
      <c r="VBJ31" s="6"/>
      <c r="VBK31" s="6"/>
      <c r="VBR31" s="6"/>
      <c r="VBS31" s="6"/>
      <c r="VBZ31" s="6"/>
      <c r="VCA31" s="6"/>
      <c r="VCH31" s="6"/>
      <c r="VCI31" s="6"/>
      <c r="VCP31" s="6"/>
      <c r="VCQ31" s="6"/>
      <c r="VCX31" s="6"/>
      <c r="VCY31" s="6"/>
      <c r="VDF31" s="6"/>
      <c r="VDG31" s="6"/>
      <c r="VDN31" s="6"/>
      <c r="VDO31" s="6"/>
      <c r="VDV31" s="6"/>
      <c r="VDW31" s="6"/>
      <c r="VED31" s="6"/>
      <c r="VEE31" s="6"/>
      <c r="VEL31" s="6"/>
      <c r="VEM31" s="6"/>
      <c r="VET31" s="6"/>
      <c r="VEU31" s="6"/>
      <c r="VFB31" s="6"/>
      <c r="VFC31" s="6"/>
      <c r="VFJ31" s="6"/>
      <c r="VFK31" s="6"/>
      <c r="VFR31" s="6"/>
      <c r="VFS31" s="6"/>
      <c r="VFZ31" s="6"/>
      <c r="VGA31" s="6"/>
      <c r="VGH31" s="6"/>
      <c r="VGI31" s="6"/>
      <c r="VGP31" s="6"/>
      <c r="VGQ31" s="6"/>
      <c r="VGX31" s="6"/>
      <c r="VGY31" s="6"/>
      <c r="VHF31" s="6"/>
      <c r="VHG31" s="6"/>
      <c r="VHN31" s="6"/>
      <c r="VHO31" s="6"/>
      <c r="VHV31" s="6"/>
      <c r="VHW31" s="6"/>
      <c r="VID31" s="6"/>
      <c r="VIE31" s="6"/>
      <c r="VIL31" s="6"/>
      <c r="VIM31" s="6"/>
      <c r="VIT31" s="6"/>
      <c r="VIU31" s="6"/>
      <c r="VJB31" s="6"/>
      <c r="VJC31" s="6"/>
      <c r="VJJ31" s="6"/>
      <c r="VJK31" s="6"/>
      <c r="VJR31" s="6"/>
      <c r="VJS31" s="6"/>
      <c r="VJZ31" s="6"/>
      <c r="VKA31" s="6"/>
      <c r="VKH31" s="6"/>
      <c r="VKI31" s="6"/>
      <c r="VKP31" s="6"/>
      <c r="VKQ31" s="6"/>
      <c r="VKX31" s="6"/>
      <c r="VKY31" s="6"/>
      <c r="VLF31" s="6"/>
      <c r="VLG31" s="6"/>
      <c r="VLN31" s="6"/>
      <c r="VLO31" s="6"/>
      <c r="VLV31" s="6"/>
      <c r="VLW31" s="6"/>
      <c r="VMD31" s="6"/>
      <c r="VME31" s="6"/>
      <c r="VML31" s="6"/>
      <c r="VMM31" s="6"/>
      <c r="VMT31" s="6"/>
      <c r="VMU31" s="6"/>
      <c r="VNB31" s="6"/>
      <c r="VNC31" s="6"/>
      <c r="VNJ31" s="6"/>
      <c r="VNK31" s="6"/>
      <c r="VNR31" s="6"/>
      <c r="VNS31" s="6"/>
      <c r="VNZ31" s="6"/>
      <c r="VOA31" s="6"/>
      <c r="VOH31" s="6"/>
      <c r="VOI31" s="6"/>
      <c r="VOP31" s="6"/>
      <c r="VOQ31" s="6"/>
      <c r="VOX31" s="6"/>
      <c r="VOY31" s="6"/>
      <c r="VPF31" s="6"/>
      <c r="VPG31" s="6"/>
      <c r="VPN31" s="6"/>
      <c r="VPO31" s="6"/>
      <c r="VPV31" s="6"/>
      <c r="VPW31" s="6"/>
      <c r="VQD31" s="6"/>
      <c r="VQE31" s="6"/>
      <c r="VQL31" s="6"/>
      <c r="VQM31" s="6"/>
      <c r="VQT31" s="6"/>
      <c r="VQU31" s="6"/>
      <c r="VRB31" s="6"/>
      <c r="VRC31" s="6"/>
      <c r="VRJ31" s="6"/>
      <c r="VRK31" s="6"/>
      <c r="VRR31" s="6"/>
      <c r="VRS31" s="6"/>
      <c r="VRZ31" s="6"/>
      <c r="VSA31" s="6"/>
      <c r="VSH31" s="6"/>
      <c r="VSI31" s="6"/>
      <c r="VSP31" s="6"/>
      <c r="VSQ31" s="6"/>
      <c r="VSX31" s="6"/>
      <c r="VSY31" s="6"/>
      <c r="VTF31" s="6"/>
      <c r="VTG31" s="6"/>
      <c r="VTN31" s="6"/>
      <c r="VTO31" s="6"/>
      <c r="VTV31" s="6"/>
      <c r="VTW31" s="6"/>
      <c r="VUD31" s="6"/>
      <c r="VUE31" s="6"/>
      <c r="VUL31" s="6"/>
      <c r="VUM31" s="6"/>
      <c r="VUT31" s="6"/>
      <c r="VUU31" s="6"/>
      <c r="VVB31" s="6"/>
      <c r="VVC31" s="6"/>
      <c r="VVJ31" s="6"/>
      <c r="VVK31" s="6"/>
      <c r="VVR31" s="6"/>
      <c r="VVS31" s="6"/>
      <c r="VVZ31" s="6"/>
      <c r="VWA31" s="6"/>
      <c r="VWH31" s="6"/>
      <c r="VWI31" s="6"/>
      <c r="VWP31" s="6"/>
      <c r="VWQ31" s="6"/>
      <c r="VWX31" s="6"/>
      <c r="VWY31" s="6"/>
      <c r="VXF31" s="6"/>
      <c r="VXG31" s="6"/>
      <c r="VXN31" s="6"/>
      <c r="VXO31" s="6"/>
      <c r="VXV31" s="6"/>
      <c r="VXW31" s="6"/>
      <c r="VYD31" s="6"/>
      <c r="VYE31" s="6"/>
      <c r="VYL31" s="6"/>
      <c r="VYM31" s="6"/>
      <c r="VYT31" s="6"/>
      <c r="VYU31" s="6"/>
      <c r="VZB31" s="6"/>
      <c r="VZC31" s="6"/>
      <c r="VZJ31" s="6"/>
      <c r="VZK31" s="6"/>
      <c r="VZR31" s="6"/>
      <c r="VZS31" s="6"/>
      <c r="VZZ31" s="6"/>
      <c r="WAA31" s="6"/>
      <c r="WAH31" s="6"/>
      <c r="WAI31" s="6"/>
      <c r="WAP31" s="6"/>
      <c r="WAQ31" s="6"/>
      <c r="WAX31" s="6"/>
      <c r="WAY31" s="6"/>
      <c r="WBF31" s="6"/>
      <c r="WBG31" s="6"/>
      <c r="WBN31" s="6"/>
      <c r="WBO31" s="6"/>
      <c r="WBV31" s="6"/>
      <c r="WBW31" s="6"/>
      <c r="WCD31" s="6"/>
      <c r="WCE31" s="6"/>
      <c r="WCL31" s="6"/>
      <c r="WCM31" s="6"/>
      <c r="WCT31" s="6"/>
      <c r="WCU31" s="6"/>
      <c r="WDB31" s="6"/>
      <c r="WDC31" s="6"/>
      <c r="WDJ31" s="6"/>
      <c r="WDK31" s="6"/>
      <c r="WDR31" s="6"/>
      <c r="WDS31" s="6"/>
      <c r="WDZ31" s="6"/>
      <c r="WEA31" s="6"/>
      <c r="WEH31" s="6"/>
      <c r="WEI31" s="6"/>
      <c r="WEP31" s="6"/>
      <c r="WEQ31" s="6"/>
      <c r="WEX31" s="6"/>
      <c r="WEY31" s="6"/>
      <c r="WFF31" s="6"/>
      <c r="WFG31" s="6"/>
      <c r="WFN31" s="6"/>
      <c r="WFO31" s="6"/>
      <c r="WFV31" s="6"/>
      <c r="WFW31" s="6"/>
      <c r="WGD31" s="6"/>
      <c r="WGE31" s="6"/>
      <c r="WGL31" s="6"/>
      <c r="WGM31" s="6"/>
      <c r="WGT31" s="6"/>
      <c r="WGU31" s="6"/>
      <c r="WHB31" s="6"/>
      <c r="WHC31" s="6"/>
      <c r="WHJ31" s="6"/>
      <c r="WHK31" s="6"/>
      <c r="WHR31" s="6"/>
      <c r="WHS31" s="6"/>
      <c r="WHZ31" s="6"/>
      <c r="WIA31" s="6"/>
      <c r="WIH31" s="6"/>
      <c r="WII31" s="6"/>
      <c r="WIP31" s="6"/>
      <c r="WIQ31" s="6"/>
      <c r="WIX31" s="6"/>
      <c r="WIY31" s="6"/>
      <c r="WJF31" s="6"/>
      <c r="WJG31" s="6"/>
      <c r="WJN31" s="6"/>
      <c r="WJO31" s="6"/>
      <c r="WJV31" s="6"/>
      <c r="WJW31" s="6"/>
      <c r="WKD31" s="6"/>
      <c r="WKE31" s="6"/>
      <c r="WKL31" s="6"/>
      <c r="WKM31" s="6"/>
      <c r="WKT31" s="6"/>
      <c r="WKU31" s="6"/>
      <c r="WLB31" s="6"/>
      <c r="WLC31" s="6"/>
      <c r="WLJ31" s="6"/>
      <c r="WLK31" s="6"/>
      <c r="WLR31" s="6"/>
      <c r="WLS31" s="6"/>
      <c r="WLZ31" s="6"/>
      <c r="WMA31" s="6"/>
      <c r="WMH31" s="6"/>
      <c r="WMI31" s="6"/>
      <c r="WMP31" s="6"/>
      <c r="WMQ31" s="6"/>
      <c r="WMX31" s="6"/>
      <c r="WMY31" s="6"/>
      <c r="WNF31" s="6"/>
      <c r="WNG31" s="6"/>
      <c r="WNN31" s="6"/>
      <c r="WNO31" s="6"/>
      <c r="WNV31" s="6"/>
      <c r="WNW31" s="6"/>
      <c r="WOD31" s="6"/>
      <c r="WOE31" s="6"/>
      <c r="WOL31" s="6"/>
      <c r="WOM31" s="6"/>
      <c r="WOT31" s="6"/>
      <c r="WOU31" s="6"/>
      <c r="WPB31" s="6"/>
      <c r="WPC31" s="6"/>
      <c r="WPJ31" s="6"/>
      <c r="WPK31" s="6"/>
      <c r="WPR31" s="6"/>
      <c r="WPS31" s="6"/>
      <c r="WPZ31" s="6"/>
      <c r="WQA31" s="6"/>
      <c r="WQH31" s="6"/>
      <c r="WQI31" s="6"/>
      <c r="WQP31" s="6"/>
      <c r="WQQ31" s="6"/>
      <c r="WQX31" s="6"/>
      <c r="WQY31" s="6"/>
      <c r="WRF31" s="6"/>
      <c r="WRG31" s="6"/>
      <c r="WRN31" s="6"/>
      <c r="WRO31" s="6"/>
      <c r="WRV31" s="6"/>
      <c r="WRW31" s="6"/>
      <c r="WSD31" s="6"/>
      <c r="WSE31" s="6"/>
      <c r="WSL31" s="6"/>
      <c r="WSM31" s="6"/>
      <c r="WST31" s="6"/>
      <c r="WSU31" s="6"/>
      <c r="WTB31" s="6"/>
      <c r="WTC31" s="6"/>
      <c r="WTJ31" s="6"/>
      <c r="WTK31" s="6"/>
      <c r="WTR31" s="6"/>
      <c r="WTS31" s="6"/>
      <c r="WTZ31" s="6"/>
      <c r="WUA31" s="6"/>
      <c r="WUH31" s="6"/>
      <c r="WUI31" s="6"/>
      <c r="WUP31" s="6"/>
      <c r="WUQ31" s="6"/>
      <c r="WUX31" s="6"/>
      <c r="WUY31" s="6"/>
      <c r="WVF31" s="6"/>
      <c r="WVG31" s="6"/>
      <c r="WVN31" s="6"/>
      <c r="WVO31" s="6"/>
      <c r="WVV31" s="6"/>
      <c r="WVW31" s="6"/>
      <c r="WWD31" s="6"/>
      <c r="WWE31" s="6"/>
      <c r="WWL31" s="6"/>
      <c r="WWM31" s="6"/>
      <c r="WWT31" s="6"/>
      <c r="WWU31" s="6"/>
      <c r="WXB31" s="6"/>
      <c r="WXC31" s="6"/>
      <c r="WXJ31" s="6"/>
      <c r="WXK31" s="6"/>
      <c r="WXR31" s="6"/>
      <c r="WXS31" s="6"/>
      <c r="WXZ31" s="6"/>
      <c r="WYA31" s="6"/>
      <c r="WYH31" s="6"/>
      <c r="WYI31" s="6"/>
      <c r="WYP31" s="6"/>
      <c r="WYQ31" s="6"/>
      <c r="WYX31" s="6"/>
      <c r="WYY31" s="6"/>
      <c r="WZF31" s="6"/>
      <c r="WZG31" s="6"/>
      <c r="WZN31" s="6"/>
      <c r="WZO31" s="6"/>
      <c r="WZV31" s="6"/>
      <c r="WZW31" s="6"/>
      <c r="XAD31" s="6"/>
      <c r="XAE31" s="6"/>
      <c r="XAL31" s="6"/>
      <c r="XAM31" s="6"/>
      <c r="XAT31" s="6"/>
      <c r="XAU31" s="6"/>
      <c r="XBB31" s="6"/>
      <c r="XBC31" s="6"/>
      <c r="XBJ31" s="6"/>
      <c r="XBK31" s="6"/>
      <c r="XBR31" s="6"/>
      <c r="XBS31" s="6"/>
      <c r="XBZ31" s="6"/>
      <c r="XCA31" s="6"/>
      <c r="XCH31" s="6"/>
      <c r="XCI31" s="6"/>
      <c r="XCP31" s="6"/>
      <c r="XCQ31" s="6"/>
      <c r="XCX31" s="6"/>
      <c r="XCY31" s="6"/>
      <c r="XDF31" s="6"/>
      <c r="XDG31" s="6"/>
      <c r="XDN31" s="6"/>
      <c r="XDO31" s="6"/>
      <c r="XDV31" s="6"/>
      <c r="XDW31" s="6"/>
      <c r="XED31" s="6"/>
      <c r="XEE31" s="6"/>
      <c r="XEL31" s="6"/>
      <c r="XEM31" s="6"/>
      <c r="XET31" s="6"/>
      <c r="XEU31" s="6"/>
      <c r="XFB31" s="6"/>
      <c r="XFC31" s="6"/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574</v>
      </c>
      <c r="C32" s="14" t="s">
        <v>2611</v>
      </c>
      <c r="D32" t="s">
        <v>128</v>
      </c>
      <c r="E32" t="s">
        <v>573</v>
      </c>
      <c r="F32">
        <v>1</v>
      </c>
      <c r="G32" s="6">
        <v>7.97</v>
      </c>
      <c r="H32" s="6">
        <f t="shared" si="8"/>
        <v>7.97</v>
      </c>
      <c r="I32" t="s">
        <v>14</v>
      </c>
    </row>
    <row r="33" spans="1:9">
      <c r="A33" t="s">
        <v>24</v>
      </c>
      <c r="B33" t="s">
        <v>2612</v>
      </c>
      <c r="C33" s="14" t="s">
        <v>2613</v>
      </c>
      <c r="D33" t="s">
        <v>12</v>
      </c>
      <c r="E33" t="s">
        <v>12</v>
      </c>
      <c r="F33">
        <v>1</v>
      </c>
      <c r="G33" s="6">
        <v>5.98</v>
      </c>
      <c r="H33" s="6">
        <f t="shared" si="1"/>
        <v>5.98</v>
      </c>
      <c r="I33" t="s">
        <v>14</v>
      </c>
    </row>
    <row r="34" spans="1:9">
      <c r="A34" t="s">
        <v>24</v>
      </c>
      <c r="B34" t="s">
        <v>570</v>
      </c>
      <c r="C34" s="14" t="s">
        <v>2614</v>
      </c>
      <c r="D34" t="s">
        <v>2615</v>
      </c>
      <c r="E34" t="s">
        <v>2616</v>
      </c>
      <c r="F34">
        <v>1</v>
      </c>
      <c r="G34" s="6">
        <v>5.97</v>
      </c>
      <c r="H34" s="6">
        <f t="shared" si="1"/>
        <v>5.97</v>
      </c>
      <c r="I34" t="s">
        <v>14</v>
      </c>
    </row>
    <row r="35" spans="1:9">
      <c r="A35" t="s">
        <v>24</v>
      </c>
      <c r="B35" t="s">
        <v>1448</v>
      </c>
      <c r="C35" s="14" t="s">
        <v>2617</v>
      </c>
      <c r="D35" t="s">
        <v>1449</v>
      </c>
      <c r="E35" t="s">
        <v>1450</v>
      </c>
      <c r="F35">
        <v>1</v>
      </c>
      <c r="G35" s="6">
        <v>5.47</v>
      </c>
      <c r="H35" s="6">
        <f t="shared" si="1"/>
        <v>5.47</v>
      </c>
      <c r="I35" t="s">
        <v>14</v>
      </c>
    </row>
    <row r="36" spans="1:9">
      <c r="A36" t="s">
        <v>24</v>
      </c>
      <c r="B36" t="s">
        <v>1510</v>
      </c>
      <c r="C36" s="14" t="s">
        <v>2320</v>
      </c>
      <c r="D36" t="s">
        <v>128</v>
      </c>
      <c r="E36" t="s">
        <v>1511</v>
      </c>
      <c r="F36">
        <v>1</v>
      </c>
      <c r="G36" s="6">
        <v>12.98</v>
      </c>
      <c r="H36" s="6">
        <f t="shared" si="1"/>
        <v>12.98</v>
      </c>
      <c r="I36" t="s">
        <v>14</v>
      </c>
    </row>
    <row r="37" spans="1:9">
      <c r="A37" t="s">
        <v>24</v>
      </c>
      <c r="B37" t="s">
        <v>2618</v>
      </c>
      <c r="C37" s="14" t="s">
        <v>2619</v>
      </c>
      <c r="D37" t="s">
        <v>2620</v>
      </c>
      <c r="E37" t="s">
        <v>354</v>
      </c>
      <c r="F37">
        <v>1</v>
      </c>
      <c r="G37" s="6">
        <v>11.98</v>
      </c>
      <c r="H37" s="6">
        <f>G37*F37</f>
        <v>11.98</v>
      </c>
      <c r="I37" t="s">
        <v>14</v>
      </c>
    </row>
    <row r="38" spans="1:9">
      <c r="A38" t="s">
        <v>24</v>
      </c>
      <c r="B38" t="s">
        <v>2621</v>
      </c>
      <c r="C38" s="14" t="s">
        <v>2622</v>
      </c>
      <c r="D38" t="s">
        <v>186</v>
      </c>
      <c r="E38" t="s">
        <v>2623</v>
      </c>
      <c r="F38">
        <v>1</v>
      </c>
      <c r="G38" s="6">
        <v>4.97</v>
      </c>
      <c r="H38" s="6">
        <f t="shared" ref="H38" si="9">G38*F38</f>
        <v>4.97</v>
      </c>
      <c r="I38" t="s">
        <v>14</v>
      </c>
    </row>
    <row r="39" spans="1:9">
      <c r="A39" t="s">
        <v>24</v>
      </c>
      <c r="B39" t="s">
        <v>197</v>
      </c>
      <c r="D39" t="s">
        <v>24</v>
      </c>
      <c r="E39" t="s">
        <v>12</v>
      </c>
      <c r="F39">
        <v>6</v>
      </c>
      <c r="G39" s="6">
        <v>0.05</v>
      </c>
      <c r="H39" s="6">
        <f>G39*F39</f>
        <v>0.30000000000000004</v>
      </c>
      <c r="I39" t="s">
        <v>14</v>
      </c>
    </row>
    <row r="40" spans="1:9">
      <c r="A40" t="s">
        <v>24</v>
      </c>
      <c r="B40" t="s">
        <v>23</v>
      </c>
      <c r="D40" t="s">
        <v>12</v>
      </c>
      <c r="E40" t="s">
        <v>12</v>
      </c>
      <c r="F40" s="5">
        <v>0.05</v>
      </c>
      <c r="G40" s="6" t="s">
        <v>12</v>
      </c>
      <c r="H40" s="6">
        <v>3.16</v>
      </c>
      <c r="I40" t="s">
        <v>14</v>
      </c>
    </row>
    <row r="41" spans="1:9">
      <c r="A41" t="s">
        <v>24</v>
      </c>
      <c r="B41" t="s">
        <v>19</v>
      </c>
      <c r="D41" t="s">
        <v>12</v>
      </c>
      <c r="E41" t="s">
        <v>12</v>
      </c>
      <c r="F41" s="5">
        <v>0.06</v>
      </c>
      <c r="G41" s="6" t="s">
        <v>12</v>
      </c>
      <c r="H41" s="6">
        <v>3.06</v>
      </c>
      <c r="I41" t="s">
        <v>14</v>
      </c>
    </row>
    <row r="42" spans="1:9">
      <c r="H42" s="10">
        <f>SUM(H2:H41)</f>
        <v>195.02929999999995</v>
      </c>
      <c r="I42" s="28"/>
    </row>
    <row r="44" spans="1:9">
      <c r="A44" t="s">
        <v>675</v>
      </c>
      <c r="B44" t="s">
        <v>1181</v>
      </c>
      <c r="C44" s="14" t="s">
        <v>12</v>
      </c>
      <c r="D44" t="s">
        <v>675</v>
      </c>
      <c r="E44" t="s">
        <v>2624</v>
      </c>
      <c r="F44">
        <v>57.816000000000003</v>
      </c>
      <c r="G44" s="6">
        <v>1.129</v>
      </c>
      <c r="H44" s="6">
        <f>G44*F44</f>
        <v>65.274264000000002</v>
      </c>
      <c r="I44" t="s">
        <v>14</v>
      </c>
    </row>
    <row r="45" spans="1:9">
      <c r="H45" s="10">
        <f xml:space="preserve"> H44</f>
        <v>65.274264000000002</v>
      </c>
      <c r="I45" s="28"/>
    </row>
    <row r="46" spans="1:9">
      <c r="H46" s="10"/>
      <c r="I46" s="28"/>
    </row>
    <row r="47" spans="1:9">
      <c r="H47" s="7">
        <f xml:space="preserve"> H42 + H45</f>
        <v>260.30356399999994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J22"/>
  <sheetViews>
    <sheetView topLeftCell="B1" workbookViewId="0">
      <pane ySplit="1" topLeftCell="A2" activePane="bottomLeft" state="frozen"/>
      <selection pane="bottomLeft" activeCell="A10" sqref="A10:XFD10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1056</v>
      </c>
      <c r="C2" s="14" t="s">
        <v>2333</v>
      </c>
      <c r="D2" t="s">
        <v>1621</v>
      </c>
      <c r="E2" t="s">
        <v>306</v>
      </c>
      <c r="F2">
        <v>1</v>
      </c>
      <c r="G2" s="6">
        <v>3.97</v>
      </c>
      <c r="H2" s="6">
        <f>G2*F2</f>
        <v>3.97</v>
      </c>
      <c r="I2" t="s">
        <v>14</v>
      </c>
    </row>
    <row r="3" spans="1:10">
      <c r="A3" t="s">
        <v>24</v>
      </c>
      <c r="B3" t="s">
        <v>2279</v>
      </c>
      <c r="C3" s="14" t="s">
        <v>2280</v>
      </c>
      <c r="D3" t="s">
        <v>2281</v>
      </c>
      <c r="E3" t="s">
        <v>2282</v>
      </c>
      <c r="F3">
        <v>1</v>
      </c>
      <c r="G3" s="6">
        <v>11.83</v>
      </c>
      <c r="H3" s="6">
        <f t="shared" ref="H3" si="0">G3*F3</f>
        <v>11.83</v>
      </c>
      <c r="I3" t="s">
        <v>14</v>
      </c>
    </row>
    <row r="4" spans="1:10">
      <c r="A4" t="s">
        <v>24</v>
      </c>
      <c r="B4" t="s">
        <v>197</v>
      </c>
      <c r="C4" s="14" t="s">
        <v>12</v>
      </c>
      <c r="D4" t="s">
        <v>24</v>
      </c>
      <c r="E4" t="s">
        <v>12</v>
      </c>
      <c r="F4">
        <v>1</v>
      </c>
      <c r="G4" s="6">
        <v>0.05</v>
      </c>
      <c r="H4" s="6">
        <f>G4*F4</f>
        <v>0.05</v>
      </c>
      <c r="I4" t="s">
        <v>14</v>
      </c>
    </row>
    <row r="5" spans="1:10">
      <c r="A5" t="s">
        <v>24</v>
      </c>
      <c r="B5" t="s">
        <v>23</v>
      </c>
      <c r="D5" t="s">
        <v>12</v>
      </c>
      <c r="E5" t="s">
        <v>12</v>
      </c>
      <c r="F5" s="5">
        <v>0.05</v>
      </c>
      <c r="G5" s="6" t="s">
        <v>12</v>
      </c>
      <c r="H5" s="6">
        <v>0.59</v>
      </c>
      <c r="I5" t="s">
        <v>14</v>
      </c>
    </row>
    <row r="6" spans="1:10">
      <c r="A6" t="s">
        <v>24</v>
      </c>
      <c r="B6" t="s">
        <v>19</v>
      </c>
      <c r="D6" t="s">
        <v>12</v>
      </c>
      <c r="E6" t="s">
        <v>12</v>
      </c>
      <c r="F6" s="5">
        <v>0.06</v>
      </c>
      <c r="G6" s="6" t="s">
        <v>12</v>
      </c>
      <c r="H6" s="6">
        <v>0.71</v>
      </c>
      <c r="I6" t="s">
        <v>14</v>
      </c>
    </row>
    <row r="7" spans="1:10">
      <c r="H7" s="10">
        <f>SUM(H2:H6)</f>
        <v>17.150000000000002</v>
      </c>
      <c r="I7" s="28"/>
    </row>
    <row r="9" spans="1:10">
      <c r="A9" t="s">
        <v>1556</v>
      </c>
      <c r="B9" t="s">
        <v>2625</v>
      </c>
      <c r="C9" s="14" t="s">
        <v>2626</v>
      </c>
      <c r="D9" t="s">
        <v>2627</v>
      </c>
      <c r="E9" t="s">
        <v>605</v>
      </c>
      <c r="F9">
        <v>2</v>
      </c>
      <c r="G9" s="6">
        <f xml:space="preserve"> 2.78 + 0.05 + 0.25</f>
        <v>3.0799999999999996</v>
      </c>
      <c r="H9" s="6">
        <f>G9*F9</f>
        <v>6.1599999999999993</v>
      </c>
      <c r="I9" t="s">
        <v>14</v>
      </c>
    </row>
    <row r="10" spans="1:10">
      <c r="A10" t="s">
        <v>1556</v>
      </c>
      <c r="B10" t="s">
        <v>2628</v>
      </c>
      <c r="C10" s="14" t="s">
        <v>2629</v>
      </c>
      <c r="D10" t="s">
        <v>12</v>
      </c>
      <c r="E10" t="s">
        <v>354</v>
      </c>
      <c r="F10">
        <v>1</v>
      </c>
      <c r="G10" s="6">
        <v>2.98</v>
      </c>
      <c r="H10" s="6">
        <f>G10*F10</f>
        <v>2.98</v>
      </c>
      <c r="I10" t="s">
        <v>14</v>
      </c>
    </row>
    <row r="11" spans="1:10">
      <c r="A11" t="s">
        <v>1556</v>
      </c>
      <c r="B11" t="s">
        <v>139</v>
      </c>
      <c r="C11" s="14" t="s">
        <v>2630</v>
      </c>
      <c r="D11" t="s">
        <v>1362</v>
      </c>
      <c r="E11" t="s">
        <v>542</v>
      </c>
      <c r="F11">
        <v>1</v>
      </c>
      <c r="G11" s="6">
        <v>5.98</v>
      </c>
      <c r="H11" s="6">
        <f t="shared" ref="H11" si="1">G11*F11</f>
        <v>5.98</v>
      </c>
      <c r="I11" t="s">
        <v>14</v>
      </c>
    </row>
    <row r="12" spans="1:10">
      <c r="A12" t="s">
        <v>1556</v>
      </c>
      <c r="B12" t="s">
        <v>197</v>
      </c>
      <c r="C12" s="14" t="s">
        <v>12</v>
      </c>
      <c r="D12" t="s">
        <v>24</v>
      </c>
      <c r="E12" t="s">
        <v>12</v>
      </c>
      <c r="F12">
        <v>1</v>
      </c>
      <c r="G12" s="6">
        <v>0.05</v>
      </c>
      <c r="H12" s="6">
        <f>G12*F12</f>
        <v>0.05</v>
      </c>
      <c r="I12" t="s">
        <v>14</v>
      </c>
    </row>
    <row r="13" spans="1:10">
      <c r="A13" t="s">
        <v>1556</v>
      </c>
      <c r="B13" t="s">
        <v>23</v>
      </c>
      <c r="D13" t="s">
        <v>12</v>
      </c>
      <c r="E13" t="s">
        <v>12</v>
      </c>
      <c r="F13" s="5">
        <v>0.05</v>
      </c>
      <c r="G13" s="6" t="s">
        <v>12</v>
      </c>
      <c r="H13" s="6">
        <v>0.28000000000000003</v>
      </c>
      <c r="I13" t="s">
        <v>14</v>
      </c>
    </row>
    <row r="14" spans="1:10">
      <c r="A14" t="s">
        <v>1556</v>
      </c>
      <c r="B14" t="s">
        <v>19</v>
      </c>
      <c r="D14" t="s">
        <v>12</v>
      </c>
      <c r="E14" t="s">
        <v>12</v>
      </c>
      <c r="F14" s="5">
        <v>0.06</v>
      </c>
      <c r="G14" s="6" t="s">
        <v>12</v>
      </c>
      <c r="H14" s="6">
        <v>0.34</v>
      </c>
      <c r="I14" t="s">
        <v>14</v>
      </c>
    </row>
    <row r="15" spans="1:10">
      <c r="H15" s="10">
        <f>SUM(H9:H14)</f>
        <v>15.79</v>
      </c>
      <c r="I15" s="28"/>
    </row>
    <row r="17" spans="1:9">
      <c r="A17" t="s">
        <v>1113</v>
      </c>
      <c r="B17" t="s">
        <v>2631</v>
      </c>
      <c r="C17" s="14" t="s">
        <v>2632</v>
      </c>
      <c r="D17" t="s">
        <v>2633</v>
      </c>
      <c r="E17" t="s">
        <v>2634</v>
      </c>
      <c r="F17">
        <v>1</v>
      </c>
      <c r="G17" s="6">
        <v>21.99</v>
      </c>
      <c r="H17" s="6">
        <f>G17*F17</f>
        <v>21.99</v>
      </c>
      <c r="I17" t="s">
        <v>14</v>
      </c>
    </row>
    <row r="18" spans="1:9">
      <c r="A18" t="s">
        <v>1113</v>
      </c>
      <c r="B18" t="s">
        <v>23</v>
      </c>
      <c r="D18" t="s">
        <v>12</v>
      </c>
      <c r="E18" t="s">
        <v>12</v>
      </c>
      <c r="F18" s="5">
        <v>0.05</v>
      </c>
      <c r="G18" s="6" t="s">
        <v>12</v>
      </c>
      <c r="H18" s="6">
        <v>1.1000000000000001</v>
      </c>
      <c r="I18" t="s">
        <v>14</v>
      </c>
    </row>
    <row r="19" spans="1:9">
      <c r="A19" t="s">
        <v>1113</v>
      </c>
      <c r="B19" t="s">
        <v>19</v>
      </c>
      <c r="D19" t="s">
        <v>12</v>
      </c>
      <c r="E19" t="s">
        <v>12</v>
      </c>
      <c r="F19" s="5">
        <v>0.06</v>
      </c>
      <c r="G19" s="6" t="s">
        <v>12</v>
      </c>
      <c r="H19" s="6">
        <v>1.32</v>
      </c>
      <c r="I19" t="s">
        <v>14</v>
      </c>
    </row>
    <row r="20" spans="1:9">
      <c r="H20" s="10">
        <f>SUM(H17:H19)</f>
        <v>24.41</v>
      </c>
      <c r="I20" s="28"/>
    </row>
    <row r="21" spans="1:9">
      <c r="H21" s="10"/>
      <c r="I21" s="28"/>
    </row>
    <row r="22" spans="1:9">
      <c r="H22" s="7">
        <f xml:space="preserve"> H7 + H15 + H20</f>
        <v>57.349999999999994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6"/>
  <sheetViews>
    <sheetView topLeftCell="B1"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2635</v>
      </c>
      <c r="B2" t="s">
        <v>2636</v>
      </c>
      <c r="C2" s="14" t="s">
        <v>12</v>
      </c>
      <c r="D2" t="s">
        <v>2637</v>
      </c>
      <c r="E2" t="s">
        <v>12</v>
      </c>
      <c r="F2">
        <v>1</v>
      </c>
      <c r="G2" s="6">
        <v>20</v>
      </c>
      <c r="H2" s="6">
        <f>G2*F2</f>
        <v>20</v>
      </c>
      <c r="I2" t="s">
        <v>14</v>
      </c>
    </row>
    <row r="3" spans="1:10">
      <c r="A3" t="s">
        <v>2635</v>
      </c>
      <c r="B3" t="s">
        <v>2638</v>
      </c>
      <c r="C3" s="14" t="s">
        <v>12</v>
      </c>
      <c r="D3" t="s">
        <v>2637</v>
      </c>
      <c r="E3" t="s">
        <v>12</v>
      </c>
      <c r="F3">
        <v>1</v>
      </c>
      <c r="G3" s="6">
        <v>35</v>
      </c>
      <c r="H3" s="6">
        <f>G3*F3</f>
        <v>35</v>
      </c>
      <c r="I3" t="s">
        <v>14</v>
      </c>
    </row>
    <row r="4" spans="1:10">
      <c r="A4" t="s">
        <v>2635</v>
      </c>
      <c r="B4" t="s">
        <v>23</v>
      </c>
      <c r="D4" t="s">
        <v>12</v>
      </c>
      <c r="E4" t="s">
        <v>12</v>
      </c>
      <c r="F4" s="5">
        <v>0.05</v>
      </c>
      <c r="G4" s="6" t="s">
        <v>12</v>
      </c>
      <c r="H4" s="6">
        <v>2.75</v>
      </c>
      <c r="I4" t="s">
        <v>14</v>
      </c>
    </row>
    <row r="5" spans="1:10">
      <c r="A5" t="s">
        <v>2635</v>
      </c>
      <c r="B5" t="s">
        <v>19</v>
      </c>
      <c r="D5" t="s">
        <v>12</v>
      </c>
      <c r="E5" t="s">
        <v>12</v>
      </c>
      <c r="F5" s="5">
        <v>0.06</v>
      </c>
      <c r="G5" s="6" t="s">
        <v>12</v>
      </c>
      <c r="H5" s="6">
        <v>3.3</v>
      </c>
      <c r="I5" t="s">
        <v>14</v>
      </c>
    </row>
    <row r="6" spans="1:10">
      <c r="H6" s="10">
        <f>SUM(H2:H5)</f>
        <v>61.05</v>
      </c>
      <c r="I6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J14"/>
  <sheetViews>
    <sheetView topLeftCell="B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16" bestFit="1" customWidth="1"/>
    <col min="2" max="2" width="15.425781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1556</v>
      </c>
      <c r="B2" t="s">
        <v>298</v>
      </c>
      <c r="C2" s="14" t="s">
        <v>2639</v>
      </c>
      <c r="D2" t="s">
        <v>2640</v>
      </c>
      <c r="E2" t="s">
        <v>605</v>
      </c>
      <c r="F2">
        <v>1</v>
      </c>
      <c r="G2" s="6">
        <v>2.98</v>
      </c>
      <c r="H2" s="6">
        <f t="shared" ref="H2:H3" si="0">G2*F2</f>
        <v>2.98</v>
      </c>
      <c r="I2" t="s">
        <v>14</v>
      </c>
    </row>
    <row r="3" spans="1:10">
      <c r="A3" t="s">
        <v>1556</v>
      </c>
      <c r="B3" t="s">
        <v>437</v>
      </c>
      <c r="C3" s="14" t="s">
        <v>2641</v>
      </c>
      <c r="D3" t="s">
        <v>2642</v>
      </c>
      <c r="E3" t="s">
        <v>438</v>
      </c>
      <c r="F3">
        <v>1</v>
      </c>
      <c r="G3" s="6">
        <v>3.78</v>
      </c>
      <c r="H3" s="6">
        <f t="shared" si="0"/>
        <v>3.78</v>
      </c>
      <c r="I3" t="s">
        <v>14</v>
      </c>
    </row>
    <row r="4" spans="1:10">
      <c r="A4" t="s">
        <v>1556</v>
      </c>
      <c r="B4" t="s">
        <v>2643</v>
      </c>
      <c r="C4" s="14" t="s">
        <v>2644</v>
      </c>
      <c r="D4" t="s">
        <v>2645</v>
      </c>
      <c r="E4" t="s">
        <v>1445</v>
      </c>
      <c r="F4">
        <v>1</v>
      </c>
      <c r="G4" s="6">
        <v>1.98</v>
      </c>
      <c r="H4" s="6">
        <f>G4*F4</f>
        <v>1.98</v>
      </c>
      <c r="I4" t="s">
        <v>14</v>
      </c>
    </row>
    <row r="5" spans="1:10">
      <c r="A5" t="s">
        <v>1556</v>
      </c>
      <c r="B5" t="s">
        <v>298</v>
      </c>
      <c r="C5" s="14" t="s">
        <v>2646</v>
      </c>
      <c r="D5" t="s">
        <v>2642</v>
      </c>
      <c r="E5" t="s">
        <v>605</v>
      </c>
      <c r="F5">
        <v>1</v>
      </c>
      <c r="G5" s="6">
        <v>2.2799999999999998</v>
      </c>
      <c r="H5" s="6">
        <f t="shared" ref="H5:H8" si="1">G5*F5</f>
        <v>2.2799999999999998</v>
      </c>
      <c r="I5" t="s">
        <v>14</v>
      </c>
    </row>
    <row r="6" spans="1:10">
      <c r="A6" t="s">
        <v>1556</v>
      </c>
      <c r="B6" t="s">
        <v>251</v>
      </c>
      <c r="C6" s="14" t="s">
        <v>2304</v>
      </c>
      <c r="D6" t="s">
        <v>385</v>
      </c>
      <c r="E6" t="s">
        <v>384</v>
      </c>
      <c r="F6">
        <v>2</v>
      </c>
      <c r="G6" s="6">
        <f xml:space="preserve"> 1 + 0.08 + 0.25</f>
        <v>1.33</v>
      </c>
      <c r="H6" s="6">
        <f>G6*F6</f>
        <v>2.66</v>
      </c>
      <c r="I6" t="s">
        <v>14</v>
      </c>
    </row>
    <row r="7" spans="1:10">
      <c r="A7" t="s">
        <v>1556</v>
      </c>
      <c r="B7" t="s">
        <v>248</v>
      </c>
      <c r="C7" s="14" t="s">
        <v>2647</v>
      </c>
      <c r="D7" t="s">
        <v>2642</v>
      </c>
      <c r="E7" t="s">
        <v>468</v>
      </c>
      <c r="F7">
        <v>2</v>
      </c>
      <c r="G7" s="6">
        <v>2.64</v>
      </c>
      <c r="H7" s="6">
        <f t="shared" si="1"/>
        <v>5.28</v>
      </c>
      <c r="I7" t="s">
        <v>14</v>
      </c>
    </row>
    <row r="8" spans="1:10">
      <c r="A8" t="s">
        <v>1556</v>
      </c>
      <c r="B8" t="s">
        <v>514</v>
      </c>
      <c r="C8" s="14" t="s">
        <v>2648</v>
      </c>
      <c r="D8" t="s">
        <v>2642</v>
      </c>
      <c r="E8" t="s">
        <v>542</v>
      </c>
      <c r="F8">
        <v>1</v>
      </c>
      <c r="G8" s="6">
        <v>4.9800000000000004</v>
      </c>
      <c r="H8" s="6">
        <f t="shared" si="1"/>
        <v>4.9800000000000004</v>
      </c>
      <c r="I8" t="s">
        <v>14</v>
      </c>
    </row>
    <row r="9" spans="1:10">
      <c r="A9" t="s">
        <v>1556</v>
      </c>
      <c r="B9" t="s">
        <v>268</v>
      </c>
      <c r="C9" s="14" t="s">
        <v>2649</v>
      </c>
      <c r="D9" t="s">
        <v>2650</v>
      </c>
      <c r="E9" t="s">
        <v>2651</v>
      </c>
      <c r="F9">
        <v>1.1499999999999999</v>
      </c>
      <c r="G9" s="6">
        <v>1.7</v>
      </c>
      <c r="H9" s="6">
        <f>G9*F9</f>
        <v>1.9549999999999998</v>
      </c>
      <c r="I9" t="s">
        <v>14</v>
      </c>
    </row>
    <row r="10" spans="1:10">
      <c r="A10" t="s">
        <v>1556</v>
      </c>
      <c r="B10" t="s">
        <v>142</v>
      </c>
      <c r="C10" s="14" t="s">
        <v>2652</v>
      </c>
      <c r="D10" t="s">
        <v>2653</v>
      </c>
      <c r="E10" t="s">
        <v>2654</v>
      </c>
      <c r="F10">
        <v>0.93</v>
      </c>
      <c r="G10" s="6">
        <v>4.37</v>
      </c>
      <c r="H10" s="6">
        <f>G10*F10</f>
        <v>4.0641000000000007</v>
      </c>
      <c r="I10" t="s">
        <v>14</v>
      </c>
    </row>
    <row r="11" spans="1:10">
      <c r="A11" t="s">
        <v>1556</v>
      </c>
      <c r="B11" t="s">
        <v>197</v>
      </c>
      <c r="C11" s="14" t="s">
        <v>12</v>
      </c>
      <c r="D11" t="s">
        <v>1556</v>
      </c>
      <c r="E11" t="s">
        <v>12</v>
      </c>
      <c r="F11">
        <v>4</v>
      </c>
      <c r="G11" s="6">
        <v>0.05</v>
      </c>
      <c r="H11" s="6">
        <f>G11*F11</f>
        <v>0.2</v>
      </c>
      <c r="I11" t="s">
        <v>14</v>
      </c>
    </row>
    <row r="12" spans="1:10">
      <c r="A12" t="s">
        <v>1556</v>
      </c>
      <c r="B12" t="s">
        <v>23</v>
      </c>
      <c r="D12" t="s">
        <v>12</v>
      </c>
      <c r="E12" t="s">
        <v>12</v>
      </c>
      <c r="F12" s="5">
        <v>0.05</v>
      </c>
      <c r="G12" s="6" t="s">
        <v>12</v>
      </c>
      <c r="H12" s="6">
        <v>0.11</v>
      </c>
      <c r="I12" t="s">
        <v>14</v>
      </c>
    </row>
    <row r="13" spans="1:10">
      <c r="A13" t="s">
        <v>1556</v>
      </c>
      <c r="B13" t="s">
        <v>19</v>
      </c>
      <c r="D13" t="s">
        <v>12</v>
      </c>
      <c r="E13" t="s">
        <v>12</v>
      </c>
      <c r="F13" s="5">
        <v>0.06</v>
      </c>
      <c r="G13" s="6" t="s">
        <v>12</v>
      </c>
      <c r="H13" s="6">
        <v>0.13</v>
      </c>
      <c r="I13" t="s">
        <v>14</v>
      </c>
    </row>
    <row r="14" spans="1:10">
      <c r="H14" s="10">
        <f>SUM(H2:H13)</f>
        <v>30.399099999999997</v>
      </c>
      <c r="I1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J10"/>
  <sheetViews>
    <sheetView topLeftCell="B1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20" customWidth="1"/>
    <col min="2" max="2" width="27.28515625" bestFit="1" customWidth="1"/>
    <col min="3" max="3" width="14.140625" style="14" bestFit="1" customWidth="1"/>
    <col min="4" max="4" width="20.140625" customWidth="1"/>
    <col min="5" max="5" width="15.7109375" style="14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s="14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2655</v>
      </c>
      <c r="B2" t="s">
        <v>2656</v>
      </c>
      <c r="C2" s="14" t="s">
        <v>12</v>
      </c>
      <c r="D2" t="s">
        <v>2655</v>
      </c>
      <c r="E2" s="14" t="s">
        <v>12</v>
      </c>
      <c r="F2">
        <v>1</v>
      </c>
      <c r="G2" s="6">
        <v>8.99</v>
      </c>
      <c r="H2" s="6">
        <f t="shared" ref="H2" si="0">G2*F2</f>
        <v>8.99</v>
      </c>
      <c r="I2" t="s">
        <v>14</v>
      </c>
    </row>
    <row r="3" spans="1:10">
      <c r="A3" t="s">
        <v>2655</v>
      </c>
      <c r="B3" t="s">
        <v>2657</v>
      </c>
      <c r="C3" s="14" t="s">
        <v>12</v>
      </c>
      <c r="D3" t="s">
        <v>2655</v>
      </c>
      <c r="E3" s="14" t="s">
        <v>12</v>
      </c>
      <c r="F3">
        <v>1</v>
      </c>
      <c r="G3" s="6">
        <v>12.99</v>
      </c>
      <c r="H3" s="6">
        <f xml:space="preserve"> G3</f>
        <v>12.99</v>
      </c>
      <c r="I3" t="s">
        <v>14</v>
      </c>
    </row>
    <row r="4" spans="1:10">
      <c r="A4" t="s">
        <v>2655</v>
      </c>
      <c r="B4" t="s">
        <v>2658</v>
      </c>
      <c r="C4" s="14" t="s">
        <v>12</v>
      </c>
      <c r="D4" t="s">
        <v>2655</v>
      </c>
      <c r="E4" s="14" t="s">
        <v>12</v>
      </c>
      <c r="F4">
        <v>1</v>
      </c>
      <c r="G4" s="6">
        <f xml:space="preserve"> G3*F4</f>
        <v>12.99</v>
      </c>
      <c r="H4" s="6">
        <f xml:space="preserve"> G4</f>
        <v>12.99</v>
      </c>
      <c r="I4" t="s">
        <v>14</v>
      </c>
    </row>
    <row r="5" spans="1:10">
      <c r="A5" t="s">
        <v>2655</v>
      </c>
      <c r="B5" t="s">
        <v>144</v>
      </c>
      <c r="C5" s="14" t="s">
        <v>12</v>
      </c>
      <c r="D5" t="s">
        <v>2655</v>
      </c>
      <c r="E5" s="14" t="s">
        <v>12</v>
      </c>
      <c r="F5">
        <v>1</v>
      </c>
      <c r="G5" s="6">
        <v>2.99</v>
      </c>
      <c r="H5" s="6">
        <f xml:space="preserve"> G5</f>
        <v>2.99</v>
      </c>
      <c r="I5" t="s">
        <v>14</v>
      </c>
    </row>
    <row r="6" spans="1:10">
      <c r="A6" t="s">
        <v>2655</v>
      </c>
      <c r="B6" t="s">
        <v>2659</v>
      </c>
      <c r="C6" s="14" t="s">
        <v>12</v>
      </c>
      <c r="D6" t="s">
        <v>663</v>
      </c>
      <c r="E6" s="14" t="s">
        <v>12</v>
      </c>
      <c r="F6">
        <v>1</v>
      </c>
      <c r="G6" s="6">
        <f xml:space="preserve"> G5*F6</f>
        <v>2.99</v>
      </c>
      <c r="H6" s="6">
        <f xml:space="preserve"> G6</f>
        <v>2.99</v>
      </c>
      <c r="I6" t="s">
        <v>14</v>
      </c>
    </row>
    <row r="7" spans="1:10">
      <c r="A7" t="s">
        <v>2655</v>
      </c>
      <c r="B7" t="s">
        <v>2660</v>
      </c>
      <c r="C7" s="14" t="s">
        <v>12</v>
      </c>
      <c r="D7" t="s">
        <v>1943</v>
      </c>
      <c r="E7" s="14" t="s">
        <v>12</v>
      </c>
      <c r="F7">
        <v>1</v>
      </c>
      <c r="G7" s="6">
        <v>2.79</v>
      </c>
      <c r="H7" s="6">
        <f xml:space="preserve"> G7</f>
        <v>2.79</v>
      </c>
      <c r="I7" t="s">
        <v>14</v>
      </c>
    </row>
    <row r="8" spans="1:10">
      <c r="A8" t="s">
        <v>2655</v>
      </c>
      <c r="B8" t="s">
        <v>1146</v>
      </c>
      <c r="D8" t="s">
        <v>12</v>
      </c>
      <c r="E8" s="14" t="s">
        <v>12</v>
      </c>
      <c r="F8" s="5">
        <v>0.11</v>
      </c>
      <c r="G8" s="6" t="s">
        <v>12</v>
      </c>
      <c r="H8" s="6">
        <v>4.8099999999999996</v>
      </c>
      <c r="I8" t="s">
        <v>14</v>
      </c>
    </row>
    <row r="9" spans="1:10">
      <c r="A9" t="s">
        <v>2655</v>
      </c>
      <c r="B9" t="s">
        <v>1886</v>
      </c>
      <c r="C9" s="14" t="s">
        <v>12</v>
      </c>
      <c r="D9" t="s">
        <v>12</v>
      </c>
      <c r="E9" s="14" t="s">
        <v>12</v>
      </c>
      <c r="F9" s="5">
        <v>0.15</v>
      </c>
      <c r="G9" s="6">
        <f xml:space="preserve"> F9 * SUM(H2:H8)</f>
        <v>7.2825000000000006</v>
      </c>
      <c r="H9" s="6">
        <f xml:space="preserve"> G9</f>
        <v>7.2825000000000006</v>
      </c>
      <c r="I9" t="s">
        <v>14</v>
      </c>
    </row>
    <row r="10" spans="1:10">
      <c r="H10" s="10">
        <f>SUM(H2:H9)</f>
        <v>55.832500000000003</v>
      </c>
      <c r="I10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J4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4" t="s">
        <v>12</v>
      </c>
      <c r="D2" t="s">
        <v>675</v>
      </c>
      <c r="E2" t="s">
        <v>2661</v>
      </c>
      <c r="F2">
        <v>58.601999999999997</v>
      </c>
      <c r="G2" s="6">
        <v>1.1890000000000001</v>
      </c>
      <c r="H2" s="6">
        <f>G2*F2</f>
        <v>69.677778000000004</v>
      </c>
      <c r="I2" t="s">
        <v>14</v>
      </c>
    </row>
    <row r="3" spans="1:10">
      <c r="H3" s="10">
        <f xml:space="preserve"> H2</f>
        <v>69.677778000000004</v>
      </c>
      <c r="I3" s="28"/>
    </row>
    <row r="4" spans="1:10">
      <c r="H4" s="10"/>
      <c r="I4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J6"/>
  <sheetViews>
    <sheetView workbookViewId="0">
      <pane ySplit="1" topLeftCell="A2" activePane="bottomLeft" state="frozen"/>
      <selection pane="bottomLeft" activeCell="A3" sqref="A3:XFD3"/>
    </sheetView>
  </sheetViews>
  <sheetFormatPr defaultRowHeight="15"/>
  <cols>
    <col min="1" max="1" width="16" bestFit="1" customWidth="1"/>
    <col min="2" max="2" width="31" bestFit="1" customWidth="1"/>
    <col min="3" max="3" width="18.7109375" style="14" bestFit="1" customWidth="1"/>
    <col min="4" max="4" width="17.28515625" bestFit="1" customWidth="1"/>
    <col min="5" max="5" width="23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864</v>
      </c>
      <c r="B2" t="s">
        <v>2662</v>
      </c>
      <c r="C2" s="14" t="s">
        <v>2663</v>
      </c>
      <c r="D2" t="s">
        <v>2664</v>
      </c>
      <c r="E2" t="s">
        <v>12</v>
      </c>
      <c r="F2">
        <v>1</v>
      </c>
      <c r="G2" s="6">
        <v>3.5</v>
      </c>
      <c r="H2" s="6">
        <f xml:space="preserve"> F2 * G2</f>
        <v>3.5</v>
      </c>
      <c r="I2" t="s">
        <v>14</v>
      </c>
    </row>
    <row r="3" spans="1:10">
      <c r="A3" t="s">
        <v>864</v>
      </c>
      <c r="B3" t="s">
        <v>2665</v>
      </c>
      <c r="C3" s="14" t="s">
        <v>2666</v>
      </c>
      <c r="D3" t="s">
        <v>12</v>
      </c>
      <c r="E3" t="s">
        <v>12</v>
      </c>
      <c r="F3">
        <v>1</v>
      </c>
      <c r="G3" s="6">
        <v>0.2</v>
      </c>
      <c r="H3" s="6">
        <f xml:space="preserve"> F3 * G3</f>
        <v>0.2</v>
      </c>
      <c r="I3" t="s">
        <v>14</v>
      </c>
    </row>
    <row r="4" spans="1:10">
      <c r="A4" t="s">
        <v>864</v>
      </c>
      <c r="B4" t="s">
        <v>23</v>
      </c>
      <c r="C4" s="14" t="s">
        <v>12</v>
      </c>
      <c r="D4" t="s">
        <v>12</v>
      </c>
      <c r="E4" t="s">
        <v>12</v>
      </c>
      <c r="F4" s="5">
        <v>0.05</v>
      </c>
      <c r="G4" s="6" t="s">
        <v>12</v>
      </c>
      <c r="H4" s="6">
        <v>0.19</v>
      </c>
      <c r="I4" t="s">
        <v>14</v>
      </c>
    </row>
    <row r="5" spans="1:10">
      <c r="A5" t="s">
        <v>864</v>
      </c>
      <c r="B5" t="s">
        <v>19</v>
      </c>
      <c r="C5" s="14" t="s">
        <v>12</v>
      </c>
      <c r="D5" t="s">
        <v>12</v>
      </c>
      <c r="E5" t="s">
        <v>12</v>
      </c>
      <c r="F5" s="5">
        <v>0.06</v>
      </c>
      <c r="G5" s="6" t="s">
        <v>12</v>
      </c>
      <c r="H5" s="6">
        <v>0.22</v>
      </c>
      <c r="I5" t="s">
        <v>14</v>
      </c>
    </row>
    <row r="6" spans="1:10">
      <c r="H6" s="10">
        <f>SUM(H2:H5)</f>
        <v>4.1100000000000003</v>
      </c>
      <c r="I6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J35"/>
  <sheetViews>
    <sheetView topLeftCell="B1" workbookViewId="0">
      <pane ySplit="1" topLeftCell="A2" activePane="bottomLeft" state="frozen"/>
      <selection pane="bottomLeft" activeCell="A6" sqref="A6:XFD6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1247</v>
      </c>
      <c r="C2" s="14" t="s">
        <v>2667</v>
      </c>
      <c r="D2" t="s">
        <v>128</v>
      </c>
      <c r="E2" t="s">
        <v>1248</v>
      </c>
      <c r="F2">
        <v>1</v>
      </c>
      <c r="G2" s="6">
        <v>14.97</v>
      </c>
      <c r="H2" s="6">
        <f t="shared" ref="H2:H10" si="0">G2*F2</f>
        <v>14.97</v>
      </c>
      <c r="I2" t="s">
        <v>14</v>
      </c>
    </row>
    <row r="3" spans="1:10">
      <c r="A3" t="s">
        <v>24</v>
      </c>
      <c r="B3" t="s">
        <v>561</v>
      </c>
      <c r="C3" s="14" t="s">
        <v>1637</v>
      </c>
      <c r="D3" t="s">
        <v>128</v>
      </c>
      <c r="E3" t="s">
        <v>562</v>
      </c>
      <c r="F3">
        <v>1</v>
      </c>
      <c r="G3" s="6">
        <v>5.77</v>
      </c>
      <c r="H3" s="6">
        <f t="shared" si="0"/>
        <v>5.77</v>
      </c>
      <c r="I3" t="s">
        <v>14</v>
      </c>
    </row>
    <row r="4" spans="1:10">
      <c r="A4" t="s">
        <v>24</v>
      </c>
      <c r="B4" t="s">
        <v>1131</v>
      </c>
      <c r="C4" s="14" t="s">
        <v>1132</v>
      </c>
      <c r="D4" t="s">
        <v>128</v>
      </c>
      <c r="E4" t="s">
        <v>655</v>
      </c>
      <c r="F4">
        <v>1</v>
      </c>
      <c r="G4" s="6">
        <v>7.97</v>
      </c>
      <c r="H4" s="6">
        <f t="shared" si="0"/>
        <v>7.97</v>
      </c>
      <c r="I4" t="s">
        <v>14</v>
      </c>
    </row>
    <row r="5" spans="1:10">
      <c r="A5" t="s">
        <v>24</v>
      </c>
      <c r="B5" t="s">
        <v>559</v>
      </c>
      <c r="C5" s="14" t="s">
        <v>2668</v>
      </c>
      <c r="D5" t="s">
        <v>128</v>
      </c>
      <c r="E5" t="s">
        <v>2669</v>
      </c>
      <c r="F5">
        <v>1</v>
      </c>
      <c r="G5" s="6">
        <v>2.96</v>
      </c>
      <c r="H5" s="6">
        <f t="shared" si="0"/>
        <v>2.96</v>
      </c>
      <c r="I5" t="s">
        <v>14</v>
      </c>
    </row>
    <row r="6" spans="1:10">
      <c r="A6" t="s">
        <v>24</v>
      </c>
      <c r="B6" t="s">
        <v>250</v>
      </c>
      <c r="C6" s="14" t="s">
        <v>2670</v>
      </c>
      <c r="D6" t="s">
        <v>128</v>
      </c>
      <c r="E6" t="s">
        <v>420</v>
      </c>
      <c r="F6">
        <v>1</v>
      </c>
      <c r="G6" s="6">
        <v>7.97</v>
      </c>
      <c r="H6" s="6">
        <f t="shared" si="0"/>
        <v>7.97</v>
      </c>
      <c r="I6" t="s">
        <v>14</v>
      </c>
    </row>
    <row r="7" spans="1:10">
      <c r="A7" t="s">
        <v>24</v>
      </c>
      <c r="B7" t="s">
        <v>198</v>
      </c>
      <c r="C7" s="14" t="s">
        <v>775</v>
      </c>
      <c r="D7" t="s">
        <v>128</v>
      </c>
      <c r="E7" t="s">
        <v>290</v>
      </c>
      <c r="F7">
        <v>2</v>
      </c>
      <c r="G7" s="6">
        <v>2.57</v>
      </c>
      <c r="H7" s="6">
        <f t="shared" si="0"/>
        <v>5.14</v>
      </c>
      <c r="I7" t="s">
        <v>14</v>
      </c>
    </row>
    <row r="8" spans="1:10">
      <c r="A8" t="s">
        <v>24</v>
      </c>
      <c r="B8" t="s">
        <v>218</v>
      </c>
      <c r="C8" s="14" t="s">
        <v>2336</v>
      </c>
      <c r="D8" t="s">
        <v>128</v>
      </c>
      <c r="E8" t="s">
        <v>444</v>
      </c>
      <c r="F8">
        <v>1</v>
      </c>
      <c r="G8" s="6">
        <v>3.42</v>
      </c>
      <c r="H8" s="6">
        <f t="shared" si="0"/>
        <v>3.42</v>
      </c>
      <c r="I8" t="s">
        <v>14</v>
      </c>
    </row>
    <row r="9" spans="1:10">
      <c r="A9" t="s">
        <v>24</v>
      </c>
      <c r="B9" t="s">
        <v>566</v>
      </c>
      <c r="C9" s="14" t="s">
        <v>2671</v>
      </c>
      <c r="D9" t="s">
        <v>128</v>
      </c>
      <c r="E9" t="s">
        <v>290</v>
      </c>
      <c r="F9">
        <v>2</v>
      </c>
      <c r="G9" s="6">
        <v>1</v>
      </c>
      <c r="H9" s="6">
        <f t="shared" si="0"/>
        <v>2</v>
      </c>
      <c r="I9" t="s">
        <v>14</v>
      </c>
    </row>
    <row r="10" spans="1:10">
      <c r="A10" t="s">
        <v>24</v>
      </c>
      <c r="B10" t="s">
        <v>224</v>
      </c>
      <c r="C10" s="14" t="s">
        <v>2672</v>
      </c>
      <c r="D10" t="s">
        <v>128</v>
      </c>
      <c r="E10" t="s">
        <v>287</v>
      </c>
      <c r="F10">
        <v>2</v>
      </c>
      <c r="G10" s="6">
        <v>1</v>
      </c>
      <c r="H10" s="6">
        <f t="shared" si="0"/>
        <v>2</v>
      </c>
      <c r="I10" t="s">
        <v>14</v>
      </c>
    </row>
    <row r="11" spans="1:10">
      <c r="A11" t="s">
        <v>24</v>
      </c>
      <c r="B11" t="s">
        <v>496</v>
      </c>
      <c r="C11" s="14" t="s">
        <v>1635</v>
      </c>
      <c r="D11" t="s">
        <v>128</v>
      </c>
      <c r="E11" t="s">
        <v>452</v>
      </c>
      <c r="F11">
        <v>2</v>
      </c>
      <c r="G11" s="6">
        <v>2.68</v>
      </c>
      <c r="H11" s="6">
        <f>G11*F11</f>
        <v>5.36</v>
      </c>
      <c r="I11" t="s">
        <v>14</v>
      </c>
    </row>
    <row r="12" spans="1:10">
      <c r="A12" t="s">
        <v>24</v>
      </c>
      <c r="B12" t="s">
        <v>172</v>
      </c>
      <c r="C12" s="14" t="s">
        <v>2355</v>
      </c>
      <c r="D12" t="s">
        <v>173</v>
      </c>
      <c r="E12" t="s">
        <v>289</v>
      </c>
      <c r="F12">
        <v>1</v>
      </c>
      <c r="G12" s="6">
        <v>5</v>
      </c>
      <c r="H12" s="6">
        <f>G12*F12</f>
        <v>5</v>
      </c>
      <c r="I12" t="s">
        <v>14</v>
      </c>
    </row>
    <row r="13" spans="1:10">
      <c r="A13" t="s">
        <v>24</v>
      </c>
      <c r="B13" t="s">
        <v>466</v>
      </c>
      <c r="C13" s="14" t="s">
        <v>1133</v>
      </c>
      <c r="D13" t="s">
        <v>128</v>
      </c>
      <c r="E13" t="s">
        <v>822</v>
      </c>
      <c r="F13">
        <v>1</v>
      </c>
      <c r="G13" s="6">
        <v>8.9700000000000006</v>
      </c>
      <c r="H13" s="6">
        <f t="shared" ref="H13:H14" si="1">G13*F13</f>
        <v>8.9700000000000006</v>
      </c>
      <c r="I13" t="s">
        <v>14</v>
      </c>
    </row>
    <row r="14" spans="1:10">
      <c r="A14" t="s">
        <v>24</v>
      </c>
      <c r="B14" t="s">
        <v>147</v>
      </c>
      <c r="C14" s="14" t="s">
        <v>2673</v>
      </c>
      <c r="D14" t="s">
        <v>128</v>
      </c>
      <c r="E14" t="s">
        <v>290</v>
      </c>
      <c r="F14">
        <v>1</v>
      </c>
      <c r="G14" s="6">
        <v>6.57</v>
      </c>
      <c r="H14" s="6">
        <f t="shared" si="1"/>
        <v>6.57</v>
      </c>
      <c r="I14" t="s">
        <v>14</v>
      </c>
    </row>
    <row r="15" spans="1:10">
      <c r="A15" t="s">
        <v>24</v>
      </c>
      <c r="B15" t="s">
        <v>2674</v>
      </c>
      <c r="C15" s="14" t="s">
        <v>2675</v>
      </c>
      <c r="D15" t="s">
        <v>128</v>
      </c>
      <c r="E15" t="s">
        <v>573</v>
      </c>
      <c r="F15">
        <v>1</v>
      </c>
      <c r="G15" s="6">
        <v>5.87</v>
      </c>
      <c r="H15" s="6">
        <f>G15*F15</f>
        <v>5.87</v>
      </c>
      <c r="I15" t="s">
        <v>14</v>
      </c>
    </row>
    <row r="16" spans="1:10">
      <c r="A16" t="s">
        <v>24</v>
      </c>
      <c r="B16" t="s">
        <v>276</v>
      </c>
      <c r="C16" s="14" t="s">
        <v>2676</v>
      </c>
      <c r="D16" t="s">
        <v>261</v>
      </c>
      <c r="E16" t="s">
        <v>420</v>
      </c>
      <c r="F16">
        <v>1</v>
      </c>
      <c r="G16" s="6">
        <v>4.47</v>
      </c>
      <c r="H16" s="6">
        <f t="shared" ref="H16" si="2">G16*F16</f>
        <v>4.47</v>
      </c>
      <c r="I16" t="s">
        <v>14</v>
      </c>
    </row>
    <row r="17" spans="1:9">
      <c r="A17" t="s">
        <v>24</v>
      </c>
      <c r="B17" t="s">
        <v>2321</v>
      </c>
      <c r="C17" s="14" t="s">
        <v>2322</v>
      </c>
      <c r="D17" t="s">
        <v>261</v>
      </c>
      <c r="E17" t="s">
        <v>420</v>
      </c>
      <c r="F17">
        <v>1</v>
      </c>
      <c r="G17" s="6">
        <v>2.4700000000000002</v>
      </c>
      <c r="H17" s="6">
        <f>G17*F17</f>
        <v>2.4700000000000002</v>
      </c>
      <c r="I17" t="s">
        <v>14</v>
      </c>
    </row>
    <row r="18" spans="1:9">
      <c r="A18" t="s">
        <v>24</v>
      </c>
      <c r="B18" t="s">
        <v>2367</v>
      </c>
      <c r="C18" s="14">
        <v>4087</v>
      </c>
      <c r="D18" t="s">
        <v>12</v>
      </c>
      <c r="E18" t="s">
        <v>1609</v>
      </c>
      <c r="F18">
        <v>1.095</v>
      </c>
      <c r="G18" s="6">
        <v>3.9</v>
      </c>
      <c r="H18" s="6">
        <f>G18*F18</f>
        <v>4.2705000000000002</v>
      </c>
      <c r="I18" t="s">
        <v>14</v>
      </c>
    </row>
    <row r="19" spans="1:9">
      <c r="A19" t="s">
        <v>24</v>
      </c>
      <c r="B19" t="s">
        <v>1056</v>
      </c>
      <c r="C19" s="14" t="s">
        <v>2677</v>
      </c>
      <c r="D19" t="s">
        <v>2678</v>
      </c>
      <c r="E19" t="s">
        <v>478</v>
      </c>
      <c r="F19">
        <v>1</v>
      </c>
      <c r="G19" s="6">
        <v>3.97</v>
      </c>
      <c r="H19" s="6">
        <f>G19*F19</f>
        <v>3.97</v>
      </c>
      <c r="I19" t="s">
        <v>14</v>
      </c>
    </row>
    <row r="20" spans="1:9">
      <c r="A20" t="s">
        <v>24</v>
      </c>
      <c r="B20" t="s">
        <v>271</v>
      </c>
      <c r="C20" s="14">
        <v>4023</v>
      </c>
      <c r="D20" t="s">
        <v>1627</v>
      </c>
      <c r="E20" t="s">
        <v>2679</v>
      </c>
      <c r="F20">
        <v>0.92500000000000004</v>
      </c>
      <c r="G20" s="6">
        <v>5.45</v>
      </c>
      <c r="H20" s="6">
        <f>G20*F20</f>
        <v>5.0412500000000007</v>
      </c>
      <c r="I20" t="s">
        <v>14</v>
      </c>
    </row>
    <row r="21" spans="1:9">
      <c r="A21" t="s">
        <v>24</v>
      </c>
      <c r="B21" t="s">
        <v>1062</v>
      </c>
      <c r="C21" s="14">
        <v>7257</v>
      </c>
      <c r="D21" t="s">
        <v>206</v>
      </c>
      <c r="E21" t="s">
        <v>2680</v>
      </c>
      <c r="F21">
        <v>0.185</v>
      </c>
      <c r="G21" s="6">
        <v>9.9</v>
      </c>
      <c r="H21" s="6">
        <f t="shared" ref="H21" si="3">G21*F21</f>
        <v>1.8315000000000001</v>
      </c>
      <c r="I21" t="s">
        <v>14</v>
      </c>
    </row>
    <row r="22" spans="1:9">
      <c r="A22" t="s">
        <v>24</v>
      </c>
      <c r="B22" t="s">
        <v>464</v>
      </c>
      <c r="C22" s="14" t="s">
        <v>2323</v>
      </c>
      <c r="D22" t="s">
        <v>261</v>
      </c>
      <c r="E22" t="s">
        <v>705</v>
      </c>
      <c r="F22">
        <v>1</v>
      </c>
      <c r="G22" s="6">
        <v>2.97</v>
      </c>
      <c r="H22" s="6">
        <f>G22*F22</f>
        <v>2.97</v>
      </c>
      <c r="I22" t="s">
        <v>14</v>
      </c>
    </row>
    <row r="23" spans="1:9">
      <c r="A23" t="s">
        <v>24</v>
      </c>
      <c r="B23" t="s">
        <v>567</v>
      </c>
      <c r="C23" s="14" t="s">
        <v>2681</v>
      </c>
      <c r="D23" t="s">
        <v>128</v>
      </c>
      <c r="E23" t="s">
        <v>296</v>
      </c>
      <c r="F23">
        <v>1</v>
      </c>
      <c r="G23" s="6">
        <v>1.27</v>
      </c>
      <c r="H23" s="6">
        <f t="shared" ref="H23" si="4">G23*F23</f>
        <v>1.27</v>
      </c>
      <c r="I23" t="s">
        <v>14</v>
      </c>
    </row>
    <row r="24" spans="1:9">
      <c r="A24" t="s">
        <v>24</v>
      </c>
      <c r="B24" t="s">
        <v>474</v>
      </c>
      <c r="C24" s="14" t="s">
        <v>1488</v>
      </c>
      <c r="D24" t="s">
        <v>1242</v>
      </c>
      <c r="E24" t="s">
        <v>383</v>
      </c>
      <c r="F24">
        <v>1</v>
      </c>
      <c r="G24" s="6">
        <f xml:space="preserve"> 4.74 + 0.05 + 0.25</f>
        <v>5.04</v>
      </c>
      <c r="H24" s="6">
        <f>G24*F24</f>
        <v>5.04</v>
      </c>
      <c r="I24" t="s">
        <v>14</v>
      </c>
    </row>
    <row r="25" spans="1:9">
      <c r="A25" t="s">
        <v>24</v>
      </c>
      <c r="B25" t="s">
        <v>2682</v>
      </c>
      <c r="C25" s="14" t="s">
        <v>2683</v>
      </c>
      <c r="D25" t="s">
        <v>2684</v>
      </c>
      <c r="E25" t="s">
        <v>12</v>
      </c>
      <c r="F25">
        <v>1</v>
      </c>
      <c r="G25" s="6">
        <v>8.9700000000000006</v>
      </c>
      <c r="H25" s="6">
        <f>G25*F25</f>
        <v>8.9700000000000006</v>
      </c>
      <c r="I25" t="s">
        <v>14</v>
      </c>
    </row>
    <row r="26" spans="1:9">
      <c r="A26" t="s">
        <v>24</v>
      </c>
      <c r="B26" t="s">
        <v>2685</v>
      </c>
      <c r="C26" s="14" t="s">
        <v>2686</v>
      </c>
      <c r="D26" t="s">
        <v>166</v>
      </c>
      <c r="E26" t="s">
        <v>2687</v>
      </c>
      <c r="F26">
        <v>1</v>
      </c>
      <c r="G26" s="6">
        <f xml:space="preserve"> 3.98 + 0.64 + 0.8</f>
        <v>5.42</v>
      </c>
      <c r="H26" s="6">
        <f t="shared" ref="H26:H27" si="5">G26*F26</f>
        <v>5.42</v>
      </c>
      <c r="I26" t="s">
        <v>14</v>
      </c>
    </row>
    <row r="27" spans="1:9">
      <c r="A27" t="s">
        <v>24</v>
      </c>
      <c r="B27" t="s">
        <v>1419</v>
      </c>
      <c r="C27" s="14" t="s">
        <v>1469</v>
      </c>
      <c r="D27" t="s">
        <v>128</v>
      </c>
      <c r="E27" t="s">
        <v>1420</v>
      </c>
      <c r="F27">
        <v>1</v>
      </c>
      <c r="G27" s="6">
        <v>1</v>
      </c>
      <c r="H27" s="6">
        <f t="shared" si="5"/>
        <v>1</v>
      </c>
      <c r="I27" t="s">
        <v>14</v>
      </c>
    </row>
    <row r="28" spans="1:9">
      <c r="A28" t="s">
        <v>24</v>
      </c>
      <c r="B28" t="s">
        <v>2379</v>
      </c>
      <c r="C28" s="14" t="s">
        <v>2380</v>
      </c>
      <c r="D28" t="s">
        <v>2381</v>
      </c>
      <c r="E28" t="s">
        <v>2528</v>
      </c>
      <c r="F28">
        <v>2</v>
      </c>
      <c r="G28" s="6">
        <v>3.97</v>
      </c>
      <c r="H28" s="6">
        <f>G28*F28</f>
        <v>7.94</v>
      </c>
      <c r="I28" t="s">
        <v>14</v>
      </c>
    </row>
    <row r="29" spans="1:9">
      <c r="A29" t="s">
        <v>24</v>
      </c>
      <c r="B29" t="s">
        <v>821</v>
      </c>
      <c r="C29" s="14" t="s">
        <v>2303</v>
      </c>
      <c r="D29" t="s">
        <v>802</v>
      </c>
      <c r="E29" t="s">
        <v>384</v>
      </c>
      <c r="F29">
        <v>3</v>
      </c>
      <c r="G29" s="6">
        <f xml:space="preserve"> 4.97 + 0.05 + 0.25</f>
        <v>5.27</v>
      </c>
      <c r="H29" s="6">
        <f t="shared" ref="H29" si="6">G29*F29</f>
        <v>15.809999999999999</v>
      </c>
      <c r="I29" t="s">
        <v>14</v>
      </c>
    </row>
    <row r="30" spans="1:9">
      <c r="A30" t="s">
        <v>24</v>
      </c>
      <c r="B30" t="s">
        <v>800</v>
      </c>
      <c r="C30" s="14" t="s">
        <v>2337</v>
      </c>
      <c r="D30" t="s">
        <v>442</v>
      </c>
      <c r="E30" t="s">
        <v>286</v>
      </c>
      <c r="F30">
        <v>3</v>
      </c>
      <c r="G30" s="6">
        <f xml:space="preserve"> 1.47 + 0.05 + 0.1</f>
        <v>1.62</v>
      </c>
      <c r="H30" s="6">
        <f>G30*F30</f>
        <v>4.8600000000000003</v>
      </c>
      <c r="I30" t="s">
        <v>14</v>
      </c>
    </row>
    <row r="31" spans="1:9">
      <c r="A31" t="s">
        <v>24</v>
      </c>
      <c r="B31" t="s">
        <v>1515</v>
      </c>
      <c r="C31" s="14" t="s">
        <v>799</v>
      </c>
      <c r="D31" t="s">
        <v>128</v>
      </c>
      <c r="E31" t="s">
        <v>328</v>
      </c>
      <c r="F31">
        <v>1</v>
      </c>
      <c r="G31" s="6">
        <v>4.6399999999999997</v>
      </c>
      <c r="H31" s="6">
        <f>G31*F31</f>
        <v>4.6399999999999997</v>
      </c>
      <c r="I31" t="s">
        <v>14</v>
      </c>
    </row>
    <row r="32" spans="1:9">
      <c r="A32" t="s">
        <v>24</v>
      </c>
      <c r="B32" t="s">
        <v>291</v>
      </c>
      <c r="C32" s="14" t="s">
        <v>2534</v>
      </c>
      <c r="D32" t="s">
        <v>128</v>
      </c>
      <c r="E32" t="s">
        <v>292</v>
      </c>
      <c r="F32">
        <v>1</v>
      </c>
      <c r="G32" s="6">
        <v>4.97</v>
      </c>
      <c r="H32" s="6">
        <f>G32*F32</f>
        <v>4.97</v>
      </c>
      <c r="I32" t="s">
        <v>14</v>
      </c>
    </row>
    <row r="33" spans="1:9">
      <c r="A33" t="s">
        <v>24</v>
      </c>
      <c r="B33" t="s">
        <v>23</v>
      </c>
      <c r="D33" t="s">
        <v>12</v>
      </c>
      <c r="E33" t="s">
        <v>12</v>
      </c>
      <c r="F33" s="5">
        <v>0.05</v>
      </c>
      <c r="G33" s="6" t="s">
        <v>12</v>
      </c>
      <c r="H33" s="6">
        <v>2.2799999999999998</v>
      </c>
      <c r="I33" t="s">
        <v>14</v>
      </c>
    </row>
    <row r="34" spans="1:9">
      <c r="A34" t="s">
        <v>24</v>
      </c>
      <c r="B34" t="s">
        <v>19</v>
      </c>
      <c r="D34" t="s">
        <v>12</v>
      </c>
      <c r="E34" t="s">
        <v>12</v>
      </c>
      <c r="F34" s="5">
        <v>0.06</v>
      </c>
      <c r="G34" s="6" t="s">
        <v>12</v>
      </c>
      <c r="H34" s="6">
        <v>2.74</v>
      </c>
      <c r="I34" t="s">
        <v>14</v>
      </c>
    </row>
    <row r="35" spans="1:9">
      <c r="H35" s="10">
        <f>SUM(H2:H34)</f>
        <v>173.93325000000002</v>
      </c>
      <c r="I35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J8"/>
  <sheetViews>
    <sheetView workbookViewId="0">
      <pane ySplit="1" topLeftCell="A2" activePane="bottomLeft" state="frozen"/>
      <selection pane="bottomLeft" activeCell="A2" sqref="A2:XFD6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17.28515625" bestFit="1" customWidth="1"/>
    <col min="5" max="5" width="20.42578125" bestFit="1" customWidth="1"/>
    <col min="6" max="6" width="6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469</v>
      </c>
      <c r="B2" t="s">
        <v>2628</v>
      </c>
      <c r="C2" s="14" t="s">
        <v>12</v>
      </c>
      <c r="D2" t="s">
        <v>12</v>
      </c>
      <c r="E2" t="s">
        <v>354</v>
      </c>
      <c r="F2">
        <v>1</v>
      </c>
      <c r="G2" s="6">
        <v>2.99</v>
      </c>
      <c r="H2" s="6">
        <f>G2*F2</f>
        <v>2.99</v>
      </c>
      <c r="I2" t="s">
        <v>14</v>
      </c>
    </row>
    <row r="3" spans="1:10">
      <c r="A3" t="s">
        <v>469</v>
      </c>
      <c r="B3" t="s">
        <v>139</v>
      </c>
      <c r="C3" s="14" t="s">
        <v>12</v>
      </c>
      <c r="D3" t="s">
        <v>12</v>
      </c>
      <c r="E3" t="s">
        <v>554</v>
      </c>
      <c r="F3">
        <v>1</v>
      </c>
      <c r="G3" s="6">
        <v>2.88</v>
      </c>
      <c r="H3" s="6">
        <f t="shared" ref="H3" si="0">G3*F3</f>
        <v>2.88</v>
      </c>
      <c r="I3" t="s">
        <v>14</v>
      </c>
    </row>
    <row r="4" spans="1:10">
      <c r="A4" t="s">
        <v>469</v>
      </c>
      <c r="B4" t="s">
        <v>23</v>
      </c>
      <c r="C4" s="11"/>
      <c r="D4" t="s">
        <v>12</v>
      </c>
      <c r="E4" t="s">
        <v>12</v>
      </c>
      <c r="F4" s="5">
        <v>0.05</v>
      </c>
      <c r="G4" s="6" t="s">
        <v>12</v>
      </c>
      <c r="H4" s="6">
        <v>0</v>
      </c>
      <c r="I4" t="s">
        <v>14</v>
      </c>
    </row>
    <row r="5" spans="1:10">
      <c r="A5" t="s">
        <v>469</v>
      </c>
      <c r="B5" t="s">
        <v>19</v>
      </c>
      <c r="C5" s="11"/>
      <c r="D5" t="s">
        <v>12</v>
      </c>
      <c r="E5" t="s">
        <v>12</v>
      </c>
      <c r="F5" s="5">
        <v>0.06</v>
      </c>
      <c r="G5" s="6" t="s">
        <v>12</v>
      </c>
      <c r="H5" s="6">
        <v>0</v>
      </c>
      <c r="I5" t="s">
        <v>14</v>
      </c>
    </row>
    <row r="6" spans="1:10">
      <c r="H6" s="10">
        <f>SUM(H2:H5)</f>
        <v>5.87</v>
      </c>
      <c r="I6" s="28"/>
    </row>
    <row r="8" spans="1:10">
      <c r="H8" s="7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J25"/>
  <sheetViews>
    <sheetView topLeftCell="B1" workbookViewId="0">
      <pane ySplit="1" topLeftCell="A2" activePane="bottomLeft" state="frozen"/>
      <selection pane="bottomLeft" activeCell="B12" sqref="B12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24</v>
      </c>
      <c r="B2" t="s">
        <v>821</v>
      </c>
      <c r="C2" s="14" t="s">
        <v>2303</v>
      </c>
      <c r="D2" t="s">
        <v>802</v>
      </c>
      <c r="E2" t="s">
        <v>384</v>
      </c>
      <c r="F2">
        <v>2</v>
      </c>
      <c r="G2" s="6">
        <f xml:space="preserve"> 4.97 + 0.05 + 0.25</f>
        <v>5.27</v>
      </c>
      <c r="H2" s="6">
        <f t="shared" ref="H2" si="0">G2*F2</f>
        <v>10.54</v>
      </c>
      <c r="I2" t="s">
        <v>14</v>
      </c>
    </row>
    <row r="3" spans="1:10">
      <c r="A3" t="s">
        <v>24</v>
      </c>
      <c r="B3" t="s">
        <v>800</v>
      </c>
      <c r="C3" s="14" t="s">
        <v>2337</v>
      </c>
      <c r="D3" t="s">
        <v>442</v>
      </c>
      <c r="E3" t="s">
        <v>286</v>
      </c>
      <c r="F3">
        <v>4</v>
      </c>
      <c r="G3" s="6">
        <f xml:space="preserve"> 1.47 + 0.05 + 0.1</f>
        <v>1.62</v>
      </c>
      <c r="H3" s="6">
        <f>G3*F3</f>
        <v>6.48</v>
      </c>
      <c r="I3" t="s">
        <v>14</v>
      </c>
    </row>
    <row r="4" spans="1:10">
      <c r="A4" t="s">
        <v>24</v>
      </c>
      <c r="B4" t="s">
        <v>496</v>
      </c>
      <c r="C4" s="14" t="s">
        <v>1635</v>
      </c>
      <c r="D4" t="s">
        <v>128</v>
      </c>
      <c r="E4" t="s">
        <v>452</v>
      </c>
      <c r="F4">
        <v>2</v>
      </c>
      <c r="G4" s="6">
        <v>2.4700000000000002</v>
      </c>
      <c r="H4" s="6">
        <f>G4*F4</f>
        <v>4.9400000000000004</v>
      </c>
      <c r="I4" t="s">
        <v>14</v>
      </c>
    </row>
    <row r="5" spans="1:10">
      <c r="A5" t="s">
        <v>24</v>
      </c>
      <c r="B5" t="s">
        <v>481</v>
      </c>
      <c r="C5" s="14" t="s">
        <v>1636</v>
      </c>
      <c r="D5" t="s">
        <v>128</v>
      </c>
      <c r="E5" t="s">
        <v>287</v>
      </c>
      <c r="F5">
        <v>2</v>
      </c>
      <c r="G5" s="6">
        <v>1.47</v>
      </c>
      <c r="H5" s="6">
        <f t="shared" ref="H5" si="1">G5*F5</f>
        <v>2.94</v>
      </c>
      <c r="I5" t="s">
        <v>14</v>
      </c>
    </row>
    <row r="6" spans="1:10">
      <c r="A6" t="s">
        <v>24</v>
      </c>
      <c r="B6" t="s">
        <v>291</v>
      </c>
      <c r="C6" s="14" t="s">
        <v>2534</v>
      </c>
      <c r="D6" t="s">
        <v>128</v>
      </c>
      <c r="E6" t="s">
        <v>292</v>
      </c>
      <c r="F6">
        <v>1</v>
      </c>
      <c r="G6" s="6">
        <v>4.97</v>
      </c>
      <c r="H6" s="6">
        <f>G6*F6</f>
        <v>4.97</v>
      </c>
      <c r="I6" t="s">
        <v>14</v>
      </c>
    </row>
    <row r="7" spans="1:10">
      <c r="A7" t="s">
        <v>24</v>
      </c>
      <c r="B7" t="s">
        <v>2605</v>
      </c>
      <c r="C7" s="14" t="s">
        <v>2606</v>
      </c>
      <c r="D7" t="s">
        <v>128</v>
      </c>
      <c r="E7" t="s">
        <v>323</v>
      </c>
      <c r="F7">
        <v>3</v>
      </c>
      <c r="G7" s="6">
        <v>1</v>
      </c>
      <c r="H7" s="6">
        <f t="shared" ref="H7:H8" si="2">G7*F7</f>
        <v>3</v>
      </c>
      <c r="I7" t="s">
        <v>14</v>
      </c>
    </row>
    <row r="8" spans="1:10">
      <c r="A8" t="s">
        <v>24</v>
      </c>
      <c r="B8" t="s">
        <v>2242</v>
      </c>
      <c r="C8" s="14" t="s">
        <v>2243</v>
      </c>
      <c r="D8" t="s">
        <v>2244</v>
      </c>
      <c r="E8" t="s">
        <v>2245</v>
      </c>
      <c r="F8">
        <v>1</v>
      </c>
      <c r="G8" s="6">
        <v>2.67</v>
      </c>
      <c r="H8" s="6">
        <f t="shared" si="2"/>
        <v>2.67</v>
      </c>
      <c r="I8" t="s">
        <v>14</v>
      </c>
    </row>
    <row r="9" spans="1:10">
      <c r="A9" t="s">
        <v>24</v>
      </c>
      <c r="B9" t="s">
        <v>2674</v>
      </c>
      <c r="C9" s="14" t="s">
        <v>2675</v>
      </c>
      <c r="D9" t="s">
        <v>128</v>
      </c>
      <c r="E9" t="s">
        <v>573</v>
      </c>
      <c r="F9">
        <v>2</v>
      </c>
      <c r="G9" s="6">
        <v>5.87</v>
      </c>
      <c r="H9" s="6">
        <f>G9*F9</f>
        <v>11.74</v>
      </c>
      <c r="I9" t="s">
        <v>14</v>
      </c>
    </row>
    <row r="10" spans="1:10">
      <c r="A10" t="s">
        <v>24</v>
      </c>
      <c r="B10" t="s">
        <v>2601</v>
      </c>
      <c r="C10" s="14" t="s">
        <v>2602</v>
      </c>
      <c r="D10" t="s">
        <v>1464</v>
      </c>
      <c r="E10" t="s">
        <v>289</v>
      </c>
      <c r="F10">
        <v>1</v>
      </c>
      <c r="G10" s="6">
        <v>3.77</v>
      </c>
      <c r="H10" s="6">
        <f t="shared" ref="H10:H11" si="3">G10*F10</f>
        <v>3.77</v>
      </c>
      <c r="I10" t="s">
        <v>14</v>
      </c>
    </row>
    <row r="11" spans="1:10">
      <c r="A11" t="s">
        <v>24</v>
      </c>
      <c r="B11" t="s">
        <v>2688</v>
      </c>
      <c r="C11" s="14" t="s">
        <v>2689</v>
      </c>
      <c r="D11" t="s">
        <v>12</v>
      </c>
      <c r="E11" t="s">
        <v>2690</v>
      </c>
      <c r="F11">
        <v>1.35</v>
      </c>
      <c r="G11" s="6">
        <v>3.26</v>
      </c>
      <c r="H11" s="6">
        <f t="shared" si="3"/>
        <v>4.4009999999999998</v>
      </c>
      <c r="I11" t="s">
        <v>14</v>
      </c>
    </row>
    <row r="12" spans="1:10">
      <c r="A12" t="s">
        <v>24</v>
      </c>
      <c r="B12" t="s">
        <v>2691</v>
      </c>
      <c r="C12" s="14" t="s">
        <v>2692</v>
      </c>
      <c r="D12" t="s">
        <v>12</v>
      </c>
      <c r="E12" t="s">
        <v>354</v>
      </c>
      <c r="F12">
        <v>4</v>
      </c>
      <c r="G12" s="6">
        <v>0.77</v>
      </c>
      <c r="H12" s="6">
        <f t="shared" ref="H12" si="4">G12*F12</f>
        <v>3.08</v>
      </c>
      <c r="I12" t="s">
        <v>14</v>
      </c>
    </row>
    <row r="13" spans="1:10">
      <c r="A13" t="s">
        <v>24</v>
      </c>
      <c r="B13" t="s">
        <v>2367</v>
      </c>
      <c r="C13" s="14">
        <v>4087</v>
      </c>
      <c r="D13" t="s">
        <v>12</v>
      </c>
      <c r="E13" t="s">
        <v>2693</v>
      </c>
      <c r="F13">
        <v>0.48</v>
      </c>
      <c r="G13" s="6">
        <v>3.9</v>
      </c>
      <c r="H13" s="6">
        <f>G13*F13</f>
        <v>1.8719999999999999</v>
      </c>
      <c r="I13" t="s">
        <v>14</v>
      </c>
    </row>
    <row r="14" spans="1:10">
      <c r="A14" t="s">
        <v>24</v>
      </c>
      <c r="B14" t="s">
        <v>139</v>
      </c>
      <c r="C14" s="14" t="s">
        <v>2694</v>
      </c>
      <c r="D14" t="s">
        <v>2319</v>
      </c>
      <c r="E14" t="s">
        <v>554</v>
      </c>
      <c r="F14">
        <v>1</v>
      </c>
      <c r="G14" s="6">
        <v>3.97</v>
      </c>
      <c r="H14" s="6">
        <f t="shared" ref="H14" si="5">G14*F14</f>
        <v>3.97</v>
      </c>
      <c r="I14" t="s">
        <v>14</v>
      </c>
    </row>
    <row r="15" spans="1:10">
      <c r="A15" t="s">
        <v>24</v>
      </c>
      <c r="B15" t="s">
        <v>2379</v>
      </c>
      <c r="C15" s="14" t="s">
        <v>2380</v>
      </c>
      <c r="D15" t="s">
        <v>2381</v>
      </c>
      <c r="E15" t="s">
        <v>2528</v>
      </c>
      <c r="F15">
        <v>1</v>
      </c>
      <c r="G15" s="6">
        <v>3.97</v>
      </c>
      <c r="H15" s="6">
        <f>G15*F15</f>
        <v>3.97</v>
      </c>
      <c r="I15" t="s">
        <v>14</v>
      </c>
    </row>
    <row r="16" spans="1:10">
      <c r="A16" t="s">
        <v>24</v>
      </c>
      <c r="B16" t="s">
        <v>1515</v>
      </c>
      <c r="C16" s="14" t="s">
        <v>2695</v>
      </c>
      <c r="D16" t="s">
        <v>1303</v>
      </c>
      <c r="E16" t="s">
        <v>328</v>
      </c>
      <c r="F16">
        <v>2</v>
      </c>
      <c r="G16" s="6">
        <v>2.77</v>
      </c>
      <c r="H16" s="6">
        <f>G16*F16</f>
        <v>5.54</v>
      </c>
      <c r="I16" t="s">
        <v>14</v>
      </c>
    </row>
    <row r="17" spans="1:9">
      <c r="A17" t="s">
        <v>24</v>
      </c>
      <c r="B17" t="s">
        <v>131</v>
      </c>
      <c r="C17" s="14" t="s">
        <v>2262</v>
      </c>
      <c r="D17" t="s">
        <v>128</v>
      </c>
      <c r="E17" t="s">
        <v>283</v>
      </c>
      <c r="F17">
        <v>1</v>
      </c>
      <c r="G17" s="6">
        <v>1.57</v>
      </c>
      <c r="H17" s="6">
        <f t="shared" ref="H17:H19" si="6">G17*F17</f>
        <v>1.57</v>
      </c>
      <c r="I17" t="s">
        <v>14</v>
      </c>
    </row>
    <row r="18" spans="1:9">
      <c r="A18" t="s">
        <v>24</v>
      </c>
      <c r="B18" t="s">
        <v>2696</v>
      </c>
      <c r="C18" s="14" t="s">
        <v>2697</v>
      </c>
      <c r="D18" t="s">
        <v>987</v>
      </c>
      <c r="E18" t="s">
        <v>2698</v>
      </c>
      <c r="F18">
        <v>1</v>
      </c>
      <c r="G18" s="6">
        <v>3.46</v>
      </c>
      <c r="H18" s="6">
        <f t="shared" si="6"/>
        <v>3.46</v>
      </c>
      <c r="I18" t="s">
        <v>14</v>
      </c>
    </row>
    <row r="19" spans="1:9">
      <c r="A19" t="s">
        <v>24</v>
      </c>
      <c r="B19" t="s">
        <v>518</v>
      </c>
      <c r="C19" s="14" t="s">
        <v>2298</v>
      </c>
      <c r="D19" t="s">
        <v>519</v>
      </c>
      <c r="E19" t="s">
        <v>520</v>
      </c>
      <c r="F19">
        <v>2</v>
      </c>
      <c r="G19" s="6">
        <v>1.5</v>
      </c>
      <c r="H19" s="6">
        <f t="shared" si="6"/>
        <v>3</v>
      </c>
      <c r="I19" t="s">
        <v>14</v>
      </c>
    </row>
    <row r="20" spans="1:9">
      <c r="A20" t="s">
        <v>24</v>
      </c>
      <c r="B20" t="s">
        <v>2699</v>
      </c>
      <c r="C20" s="14" t="s">
        <v>2700</v>
      </c>
      <c r="D20" t="s">
        <v>2701</v>
      </c>
      <c r="E20" t="s">
        <v>2702</v>
      </c>
      <c r="F20">
        <v>1</v>
      </c>
      <c r="G20" s="6">
        <v>5.97</v>
      </c>
      <c r="H20" s="6">
        <f t="shared" ref="H20:H21" si="7">G20*F20</f>
        <v>5.97</v>
      </c>
      <c r="I20" t="s">
        <v>14</v>
      </c>
    </row>
    <row r="21" spans="1:9">
      <c r="A21" t="s">
        <v>24</v>
      </c>
      <c r="B21" t="s">
        <v>1510</v>
      </c>
      <c r="C21" s="14" t="s">
        <v>2320</v>
      </c>
      <c r="D21" t="s">
        <v>128</v>
      </c>
      <c r="E21" t="s">
        <v>1511</v>
      </c>
      <c r="F21">
        <v>1</v>
      </c>
      <c r="G21" s="6">
        <v>9.9700000000000006</v>
      </c>
      <c r="H21" s="6">
        <f t="shared" si="7"/>
        <v>9.9700000000000006</v>
      </c>
      <c r="I21" t="s">
        <v>14</v>
      </c>
    </row>
    <row r="22" spans="1:9">
      <c r="A22" t="s">
        <v>24</v>
      </c>
      <c r="B22" t="s">
        <v>197</v>
      </c>
      <c r="C22" s="14" t="s">
        <v>12</v>
      </c>
      <c r="D22" t="s">
        <v>24</v>
      </c>
      <c r="E22" t="s">
        <v>12</v>
      </c>
      <c r="F22">
        <v>4</v>
      </c>
      <c r="G22" s="6">
        <v>0.05</v>
      </c>
      <c r="H22" s="6">
        <f>G22*F22</f>
        <v>0.2</v>
      </c>
      <c r="I22" t="s">
        <v>14</v>
      </c>
    </row>
    <row r="23" spans="1:9">
      <c r="A23" t="s">
        <v>24</v>
      </c>
      <c r="B23" t="s">
        <v>23</v>
      </c>
      <c r="D23" t="s">
        <v>12</v>
      </c>
      <c r="E23" t="s">
        <v>12</v>
      </c>
      <c r="F23" s="5">
        <v>0.05</v>
      </c>
      <c r="G23" s="6" t="s">
        <v>12</v>
      </c>
      <c r="H23" s="6">
        <v>1.28</v>
      </c>
      <c r="I23" t="s">
        <v>14</v>
      </c>
    </row>
    <row r="24" spans="1:9">
      <c r="A24" t="s">
        <v>24</v>
      </c>
      <c r="B24" t="s">
        <v>19</v>
      </c>
      <c r="D24" t="s">
        <v>12</v>
      </c>
      <c r="E24" t="s">
        <v>12</v>
      </c>
      <c r="F24" s="5">
        <v>0.06</v>
      </c>
      <c r="G24" s="6" t="s">
        <v>12</v>
      </c>
      <c r="H24" s="6">
        <v>1.54</v>
      </c>
      <c r="I24" t="s">
        <v>14</v>
      </c>
    </row>
    <row r="25" spans="1:9">
      <c r="H25" s="10">
        <f>SUM(H2:H24)</f>
        <v>100.873</v>
      </c>
      <c r="I25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J19"/>
  <sheetViews>
    <sheetView topLeftCell="B1" workbookViewId="0">
      <pane ySplit="1" topLeftCell="A2" activePane="bottomLeft" state="frozen"/>
      <selection pane="bottomLeft" activeCell="A14" sqref="A14:XFD14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2703</v>
      </c>
      <c r="F2">
        <v>31.07</v>
      </c>
      <c r="G2" s="6">
        <v>1.2290000000000001</v>
      </c>
      <c r="H2" s="6">
        <f>G2*F2</f>
        <v>38.185030000000005</v>
      </c>
      <c r="I2" t="s">
        <v>14</v>
      </c>
    </row>
    <row r="3" spans="1:10">
      <c r="H3" s="10">
        <f xml:space="preserve"> H2</f>
        <v>38.185030000000005</v>
      </c>
      <c r="I3" s="28"/>
    </row>
    <row r="4" spans="1:10">
      <c r="H4" s="10"/>
      <c r="I4" s="28"/>
    </row>
    <row r="5" spans="1:10">
      <c r="A5" t="s">
        <v>675</v>
      </c>
      <c r="B5" t="s">
        <v>1580</v>
      </c>
      <c r="C5" s="14" t="s">
        <v>2704</v>
      </c>
      <c r="D5" t="s">
        <v>693</v>
      </c>
      <c r="E5" t="s">
        <v>1581</v>
      </c>
      <c r="F5">
        <v>1</v>
      </c>
      <c r="G5" s="6">
        <v>21.99</v>
      </c>
      <c r="H5" s="6">
        <f t="shared" ref="H5:H14" si="0">G5*F5</f>
        <v>21.99</v>
      </c>
      <c r="I5" t="s">
        <v>14</v>
      </c>
    </row>
    <row r="6" spans="1:10">
      <c r="A6" t="s">
        <v>675</v>
      </c>
      <c r="B6" t="s">
        <v>1726</v>
      </c>
      <c r="C6" s="14" t="s">
        <v>2705</v>
      </c>
      <c r="D6" t="s">
        <v>2445</v>
      </c>
      <c r="E6" t="s">
        <v>2706</v>
      </c>
      <c r="F6">
        <v>3.6560000000000001</v>
      </c>
      <c r="G6" s="6">
        <v>5.49</v>
      </c>
      <c r="H6" s="6">
        <f t="shared" ref="H6:H11" si="1">G6*F6</f>
        <v>20.071440000000003</v>
      </c>
      <c r="I6" t="s">
        <v>14</v>
      </c>
    </row>
    <row r="7" spans="1:10">
      <c r="A7" t="s">
        <v>675</v>
      </c>
      <c r="B7" t="s">
        <v>694</v>
      </c>
      <c r="C7" s="14" t="s">
        <v>2707</v>
      </c>
      <c r="D7" t="s">
        <v>693</v>
      </c>
      <c r="E7" t="s">
        <v>2708</v>
      </c>
      <c r="F7">
        <v>2.536</v>
      </c>
      <c r="G7" s="6">
        <v>9.99</v>
      </c>
      <c r="H7" s="6">
        <f t="shared" si="1"/>
        <v>25.33464</v>
      </c>
      <c r="I7" t="s">
        <v>14</v>
      </c>
    </row>
    <row r="8" spans="1:10">
      <c r="A8" t="s">
        <v>675</v>
      </c>
      <c r="B8" t="s">
        <v>260</v>
      </c>
      <c r="C8" s="14" t="s">
        <v>2709</v>
      </c>
      <c r="D8" t="s">
        <v>693</v>
      </c>
      <c r="E8" t="s">
        <v>2710</v>
      </c>
      <c r="F8">
        <v>2.7919999999999998</v>
      </c>
      <c r="G8" s="6">
        <v>7.99</v>
      </c>
      <c r="H8" s="6">
        <f t="shared" si="1"/>
        <v>22.30808</v>
      </c>
      <c r="I8" t="s">
        <v>14</v>
      </c>
    </row>
    <row r="9" spans="1:10">
      <c r="A9" t="s">
        <v>675</v>
      </c>
      <c r="B9" t="s">
        <v>255</v>
      </c>
      <c r="C9" s="14" t="s">
        <v>2711</v>
      </c>
      <c r="D9" t="s">
        <v>693</v>
      </c>
      <c r="E9" t="s">
        <v>2712</v>
      </c>
      <c r="F9">
        <v>3.4620000000000002</v>
      </c>
      <c r="G9" s="6">
        <v>5.99</v>
      </c>
      <c r="H9" s="6">
        <f t="shared" si="1"/>
        <v>20.737380000000002</v>
      </c>
      <c r="I9" t="s">
        <v>14</v>
      </c>
    </row>
    <row r="10" spans="1:10">
      <c r="A10" t="s">
        <v>675</v>
      </c>
      <c r="B10" t="s">
        <v>258</v>
      </c>
      <c r="C10" s="14" t="s">
        <v>2713</v>
      </c>
      <c r="D10" t="s">
        <v>693</v>
      </c>
      <c r="E10" t="s">
        <v>2714</v>
      </c>
      <c r="F10">
        <v>2.27</v>
      </c>
      <c r="G10" s="6">
        <v>10.23</v>
      </c>
      <c r="H10" s="6">
        <f t="shared" si="1"/>
        <v>23.222100000000001</v>
      </c>
      <c r="I10" t="s">
        <v>14</v>
      </c>
    </row>
    <row r="11" spans="1:10">
      <c r="A11" t="s">
        <v>675</v>
      </c>
      <c r="B11" t="s">
        <v>258</v>
      </c>
      <c r="C11" s="14" t="s">
        <v>2715</v>
      </c>
      <c r="D11" t="s">
        <v>693</v>
      </c>
      <c r="E11" t="s">
        <v>2716</v>
      </c>
      <c r="F11">
        <v>2.3140000000000001</v>
      </c>
      <c r="G11" s="6">
        <v>10.26</v>
      </c>
      <c r="H11" s="6">
        <f t="shared" si="1"/>
        <v>23.74164</v>
      </c>
      <c r="I11" t="s">
        <v>14</v>
      </c>
    </row>
    <row r="12" spans="1:10">
      <c r="A12" t="s">
        <v>675</v>
      </c>
      <c r="B12" t="s">
        <v>2717</v>
      </c>
      <c r="C12" s="14" t="s">
        <v>2718</v>
      </c>
      <c r="D12" t="s">
        <v>2719</v>
      </c>
      <c r="E12" t="s">
        <v>2720</v>
      </c>
      <c r="F12">
        <v>1</v>
      </c>
      <c r="G12" s="6">
        <v>9.99</v>
      </c>
      <c r="H12" s="6">
        <f t="shared" si="0"/>
        <v>9.99</v>
      </c>
      <c r="I12" t="s">
        <v>14</v>
      </c>
    </row>
    <row r="13" spans="1:10">
      <c r="A13" t="s">
        <v>675</v>
      </c>
      <c r="B13" t="s">
        <v>2721</v>
      </c>
      <c r="C13" s="14" t="s">
        <v>2722</v>
      </c>
      <c r="D13" t="s">
        <v>2723</v>
      </c>
      <c r="E13" t="s">
        <v>354</v>
      </c>
      <c r="F13">
        <v>1</v>
      </c>
      <c r="G13" s="6">
        <v>13.89</v>
      </c>
      <c r="H13" s="6">
        <f t="shared" si="0"/>
        <v>13.89</v>
      </c>
      <c r="I13" t="s">
        <v>14</v>
      </c>
    </row>
    <row r="14" spans="1:10">
      <c r="A14" t="s">
        <v>675</v>
      </c>
      <c r="B14" t="s">
        <v>2724</v>
      </c>
      <c r="C14" s="14" t="s">
        <v>2725</v>
      </c>
      <c r="D14" t="s">
        <v>2726</v>
      </c>
      <c r="E14" t="s">
        <v>354</v>
      </c>
      <c r="F14">
        <v>1</v>
      </c>
      <c r="G14" s="6">
        <v>8.99</v>
      </c>
      <c r="H14" s="6">
        <f t="shared" si="0"/>
        <v>8.99</v>
      </c>
      <c r="I14" t="s">
        <v>14</v>
      </c>
    </row>
    <row r="15" spans="1:10">
      <c r="A15" t="s">
        <v>675</v>
      </c>
      <c r="B15" t="s">
        <v>23</v>
      </c>
      <c r="C15" s="11"/>
      <c r="D15" t="s">
        <v>12</v>
      </c>
      <c r="E15" t="s">
        <v>12</v>
      </c>
      <c r="F15" s="5">
        <v>0.05</v>
      </c>
      <c r="G15" s="6" t="s">
        <v>12</v>
      </c>
      <c r="H15" s="6">
        <v>2.74</v>
      </c>
      <c r="I15" t="s">
        <v>14</v>
      </c>
    </row>
    <row r="16" spans="1:10">
      <c r="A16" t="s">
        <v>675</v>
      </c>
      <c r="B16" t="s">
        <v>19</v>
      </c>
      <c r="C16" s="11"/>
      <c r="D16" t="s">
        <v>12</v>
      </c>
      <c r="E16" t="s">
        <v>12</v>
      </c>
      <c r="F16" s="5">
        <v>0.06</v>
      </c>
      <c r="G16" s="6" t="s">
        <v>12</v>
      </c>
      <c r="H16" s="6">
        <v>1.92</v>
      </c>
      <c r="I16" t="s">
        <v>14</v>
      </c>
    </row>
    <row r="17" spans="8:9">
      <c r="H17" s="10">
        <f>SUM(H5:H16)</f>
        <v>194.93528000000001</v>
      </c>
      <c r="I17" s="28"/>
    </row>
    <row r="19" spans="8:9">
      <c r="H19" s="7">
        <f xml:space="preserve"> H3 + H17</f>
        <v>233.12031000000002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J13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2727</v>
      </c>
      <c r="B2" t="s">
        <v>2728</v>
      </c>
      <c r="C2" s="14" t="s">
        <v>2729</v>
      </c>
      <c r="D2" t="s">
        <v>2730</v>
      </c>
      <c r="E2" t="s">
        <v>354</v>
      </c>
      <c r="F2">
        <v>1</v>
      </c>
      <c r="G2" s="6">
        <v>29.99</v>
      </c>
      <c r="H2" s="6">
        <f t="shared" ref="H2:H10" si="0">G2*F2</f>
        <v>29.99</v>
      </c>
      <c r="I2" t="s">
        <v>14</v>
      </c>
    </row>
    <row r="3" spans="1:10">
      <c r="A3" t="s">
        <v>2727</v>
      </c>
      <c r="B3" t="s">
        <v>2731</v>
      </c>
      <c r="C3" s="14" t="s">
        <v>2732</v>
      </c>
      <c r="D3" t="s">
        <v>2733</v>
      </c>
      <c r="E3" t="s">
        <v>354</v>
      </c>
      <c r="F3">
        <v>1</v>
      </c>
      <c r="G3" s="6">
        <v>3.99</v>
      </c>
      <c r="H3" s="6">
        <f>G3*F3</f>
        <v>3.99</v>
      </c>
      <c r="I3" t="s">
        <v>14</v>
      </c>
    </row>
    <row r="4" spans="1:10">
      <c r="A4" t="s">
        <v>2727</v>
      </c>
      <c r="B4" t="s">
        <v>2734</v>
      </c>
      <c r="C4" s="14" t="s">
        <v>2735</v>
      </c>
      <c r="D4" t="s">
        <v>2736</v>
      </c>
      <c r="E4" t="s">
        <v>411</v>
      </c>
      <c r="F4">
        <v>1</v>
      </c>
      <c r="G4" s="6">
        <v>2.29</v>
      </c>
      <c r="H4" s="6">
        <f>G4*F4</f>
        <v>2.29</v>
      </c>
      <c r="I4" t="s">
        <v>14</v>
      </c>
    </row>
    <row r="5" spans="1:10">
      <c r="A5" t="s">
        <v>2727</v>
      </c>
      <c r="B5" t="s">
        <v>2737</v>
      </c>
      <c r="C5" s="14" t="s">
        <v>2738</v>
      </c>
      <c r="D5" t="s">
        <v>2739</v>
      </c>
      <c r="E5" t="s">
        <v>354</v>
      </c>
      <c r="F5">
        <v>1</v>
      </c>
      <c r="G5" s="6">
        <f xml:space="preserve"> 19.99 + 0.2</f>
        <v>20.189999999999998</v>
      </c>
      <c r="H5" s="6">
        <f>G5*F5</f>
        <v>20.189999999999998</v>
      </c>
      <c r="I5" t="s">
        <v>14</v>
      </c>
    </row>
    <row r="6" spans="1:10">
      <c r="A6" t="s">
        <v>2727</v>
      </c>
      <c r="B6" t="s">
        <v>2740</v>
      </c>
      <c r="C6" s="14" t="s">
        <v>2741</v>
      </c>
      <c r="D6" t="s">
        <v>733</v>
      </c>
      <c r="E6" t="s">
        <v>354</v>
      </c>
      <c r="F6">
        <v>1</v>
      </c>
      <c r="G6" s="6">
        <v>15.99</v>
      </c>
      <c r="H6" s="6">
        <f>G6*F6</f>
        <v>15.99</v>
      </c>
      <c r="I6" t="s">
        <v>14</v>
      </c>
    </row>
    <row r="7" spans="1:10">
      <c r="A7" t="s">
        <v>2727</v>
      </c>
      <c r="B7" t="s">
        <v>2742</v>
      </c>
      <c r="C7" s="14" t="s">
        <v>2743</v>
      </c>
      <c r="D7" t="s">
        <v>733</v>
      </c>
      <c r="E7" t="s">
        <v>354</v>
      </c>
      <c r="F7">
        <v>1</v>
      </c>
      <c r="G7" s="6">
        <v>19.989999999999998</v>
      </c>
      <c r="H7" s="6">
        <f>G7*F7</f>
        <v>19.989999999999998</v>
      </c>
      <c r="I7" t="s">
        <v>14</v>
      </c>
    </row>
    <row r="8" spans="1:10">
      <c r="A8" t="s">
        <v>2727</v>
      </c>
      <c r="B8" t="s">
        <v>2744</v>
      </c>
      <c r="C8" s="14" t="s">
        <v>2745</v>
      </c>
      <c r="D8" t="s">
        <v>2746</v>
      </c>
      <c r="E8" t="s">
        <v>354</v>
      </c>
      <c r="F8">
        <v>1</v>
      </c>
      <c r="G8" s="6">
        <v>14.99</v>
      </c>
      <c r="H8" s="6">
        <f t="shared" si="0"/>
        <v>14.99</v>
      </c>
      <c r="I8" t="s">
        <v>14</v>
      </c>
    </row>
    <row r="9" spans="1:10">
      <c r="A9" t="s">
        <v>2727</v>
      </c>
      <c r="B9" t="s">
        <v>2747</v>
      </c>
      <c r="C9" s="14" t="s">
        <v>2748</v>
      </c>
      <c r="D9" t="s">
        <v>733</v>
      </c>
      <c r="E9" t="s">
        <v>354</v>
      </c>
      <c r="F9">
        <v>1</v>
      </c>
      <c r="G9" s="6">
        <v>4.99</v>
      </c>
      <c r="H9" s="6">
        <f t="shared" si="0"/>
        <v>4.99</v>
      </c>
      <c r="I9" t="s">
        <v>14</v>
      </c>
    </row>
    <row r="10" spans="1:10">
      <c r="A10" t="s">
        <v>2727</v>
      </c>
      <c r="B10" t="s">
        <v>2749</v>
      </c>
      <c r="C10" s="14" t="s">
        <v>12</v>
      </c>
      <c r="D10" t="s">
        <v>12</v>
      </c>
      <c r="E10" t="s">
        <v>12</v>
      </c>
      <c r="F10">
        <v>1</v>
      </c>
      <c r="G10" s="6">
        <v>1</v>
      </c>
      <c r="H10" s="6">
        <f t="shared" si="0"/>
        <v>1</v>
      </c>
      <c r="I10" t="s">
        <v>14</v>
      </c>
    </row>
    <row r="11" spans="1:10">
      <c r="A11" t="s">
        <v>2727</v>
      </c>
      <c r="B11" t="s">
        <v>23</v>
      </c>
      <c r="C11" s="11"/>
      <c r="D11" t="s">
        <v>12</v>
      </c>
      <c r="E11" t="s">
        <v>12</v>
      </c>
      <c r="F11" s="5">
        <v>0.05</v>
      </c>
      <c r="G11" s="6" t="s">
        <v>12</v>
      </c>
      <c r="H11" s="6">
        <v>5.62</v>
      </c>
      <c r="I11" t="s">
        <v>14</v>
      </c>
    </row>
    <row r="12" spans="1:10">
      <c r="A12" t="s">
        <v>2727</v>
      </c>
      <c r="B12" t="s">
        <v>19</v>
      </c>
      <c r="C12" s="11"/>
      <c r="D12" t="s">
        <v>12</v>
      </c>
      <c r="E12" t="s">
        <v>12</v>
      </c>
      <c r="F12" s="5">
        <v>0.06</v>
      </c>
      <c r="G12" s="6" t="s">
        <v>12</v>
      </c>
      <c r="H12" s="6">
        <v>6.6</v>
      </c>
      <c r="I12" t="s">
        <v>14</v>
      </c>
    </row>
    <row r="13" spans="1:10">
      <c r="H13" s="10">
        <f>SUM(H2:H12)</f>
        <v>125.63999999999997</v>
      </c>
      <c r="I1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XFC43"/>
  <sheetViews>
    <sheetView topLeftCell="B1" workbookViewId="0">
      <pane ySplit="1" topLeftCell="A26" activePane="bottomLeft" state="frozen"/>
      <selection pane="bottomLeft" activeCell="A2" sqref="A2:XFD2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23 1030:2047 2054:3071 3078:4095 4102:5119 5126:6143 6150:7167 7174:8191 8198:9215 9222:10239 10246:11263 11270:12287 12294:13311 13318:14335 14342:15359 15366:1638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23 1030:2047 2054:3071 3078:4095 4102:5119 5126:6143 6150:7167 7174:8191 8198:9215 9222:10239 10246:11263 11270:12287 12294:13311 13318:14335 14342:15359 15366:16383">
      <c r="A2" t="s">
        <v>24</v>
      </c>
      <c r="B2" t="s">
        <v>2242</v>
      </c>
      <c r="C2" s="14" t="s">
        <v>2243</v>
      </c>
      <c r="D2" t="s">
        <v>2244</v>
      </c>
      <c r="E2" t="s">
        <v>2245</v>
      </c>
      <c r="F2">
        <v>2</v>
      </c>
      <c r="G2" s="6">
        <v>2.67</v>
      </c>
      <c r="H2" s="6">
        <f>G2*F2</f>
        <v>5.34</v>
      </c>
      <c r="I2" t="s">
        <v>14</v>
      </c>
    </row>
    <row r="3" spans="1:1023 1030:2047 2054:3071 3078:4095 4102:5119 5126:6143 6150:7167 7174:8191 8198:9215 9222:10239 10246:11263 11270:12287 12294:13311 13318:14335 14342:15359 15366:16383">
      <c r="A3" t="s">
        <v>24</v>
      </c>
      <c r="B3" t="s">
        <v>496</v>
      </c>
      <c r="C3" s="14" t="s">
        <v>1635</v>
      </c>
      <c r="D3" t="s">
        <v>128</v>
      </c>
      <c r="E3" t="s">
        <v>452</v>
      </c>
      <c r="F3">
        <v>6</v>
      </c>
      <c r="G3" s="6">
        <v>2.4700000000000002</v>
      </c>
      <c r="H3" s="6">
        <f>G3*F3</f>
        <v>14.82</v>
      </c>
      <c r="I3" t="s">
        <v>14</v>
      </c>
    </row>
    <row r="4" spans="1:1023 1030:2047 2054:3071 3078:4095 4102:5119 5126:6143 6150:7167 7174:8191 8198:9215 9222:10239 10246:11263 11270:12287 12294:13311 13318:14335 14342:15359 15366:16383">
      <c r="A4" t="s">
        <v>24</v>
      </c>
      <c r="B4" t="s">
        <v>481</v>
      </c>
      <c r="C4" s="14" t="s">
        <v>1636</v>
      </c>
      <c r="D4" t="s">
        <v>128</v>
      </c>
      <c r="E4" t="s">
        <v>287</v>
      </c>
      <c r="F4">
        <v>4</v>
      </c>
      <c r="G4" s="6">
        <v>1.47</v>
      </c>
      <c r="H4" s="6">
        <f t="shared" ref="H4" si="0">G4*F4</f>
        <v>5.88</v>
      </c>
      <c r="I4" t="s">
        <v>14</v>
      </c>
    </row>
    <row r="5" spans="1:1023 1030:2047 2054:3071 3078:4095 4102:5119 5126:6143 6150:7167 7174:8191 8198:9215 9222:10239 10246:11263 11270:12287 12294:13311 13318:14335 14342:15359 15366:16383">
      <c r="A5" t="s">
        <v>24</v>
      </c>
      <c r="B5" t="s">
        <v>291</v>
      </c>
      <c r="C5" s="14" t="s">
        <v>2534</v>
      </c>
      <c r="D5" t="s">
        <v>128</v>
      </c>
      <c r="E5" t="s">
        <v>292</v>
      </c>
      <c r="F5">
        <v>1</v>
      </c>
      <c r="G5" s="6">
        <v>4.97</v>
      </c>
      <c r="H5" s="6">
        <f>G5*F5</f>
        <v>4.97</v>
      </c>
      <c r="I5" t="s">
        <v>14</v>
      </c>
    </row>
    <row r="6" spans="1:1023 1030:2047 2054:3071 3078:4095 4102:5119 5126:6143 6150:7167 7174:8191 8198:9215 9222:10239 10246:11263 11270:12287 12294:13311 13318:14335 14342:15359 15366:16383">
      <c r="A6" t="s">
        <v>24</v>
      </c>
      <c r="B6" t="s">
        <v>541</v>
      </c>
      <c r="C6" s="14" t="s">
        <v>2750</v>
      </c>
      <c r="D6" t="s">
        <v>128</v>
      </c>
      <c r="E6" t="s">
        <v>554</v>
      </c>
      <c r="F6">
        <v>1</v>
      </c>
      <c r="G6" s="6">
        <v>1.47</v>
      </c>
      <c r="H6" s="6">
        <f t="shared" ref="H6" si="1">G6*F6</f>
        <v>1.47</v>
      </c>
      <c r="I6" t="s">
        <v>14</v>
      </c>
    </row>
    <row r="7" spans="1:1023 1030:2047 2054:3071 3078:4095 4102:5119 5126:6143 6150:7167 7174:8191 8198:9215 9222:10239 10246:11263 11270:12287 12294:13311 13318:14335 14342:15359 15366:16383">
      <c r="A7" t="s">
        <v>24</v>
      </c>
      <c r="B7" t="s">
        <v>474</v>
      </c>
      <c r="C7" s="14" t="s">
        <v>1488</v>
      </c>
      <c r="D7" t="s">
        <v>1242</v>
      </c>
      <c r="E7" t="s">
        <v>383</v>
      </c>
      <c r="F7">
        <v>1</v>
      </c>
      <c r="G7" s="6">
        <f xml:space="preserve"> 4.74 + 0.05 + 0.25</f>
        <v>5.04</v>
      </c>
      <c r="H7" s="6">
        <f>G7*F7</f>
        <v>5.04</v>
      </c>
      <c r="I7" t="s">
        <v>14</v>
      </c>
    </row>
    <row r="8" spans="1:1023 1030:2047 2054:3071 3078:4095 4102:5119 5126:6143 6150:7167 7174:8191 8198:9215 9222:10239 10246:11263 11270:12287 12294:13311 13318:14335 14342:15359 15366:16383">
      <c r="A8" t="s">
        <v>24</v>
      </c>
      <c r="B8" t="s">
        <v>251</v>
      </c>
      <c r="C8" s="14" t="s">
        <v>2751</v>
      </c>
      <c r="D8" t="s">
        <v>1501</v>
      </c>
      <c r="E8" t="s">
        <v>384</v>
      </c>
      <c r="F8">
        <v>1</v>
      </c>
      <c r="G8" s="6">
        <f xml:space="preserve"> 1.97 + 0.08 + 0.25</f>
        <v>2.2999999999999998</v>
      </c>
      <c r="H8" s="6">
        <f t="shared" ref="H8" si="2">G8*F8</f>
        <v>2.2999999999999998</v>
      </c>
      <c r="I8" t="s">
        <v>14</v>
      </c>
    </row>
    <row r="9" spans="1:1023 1030:2047 2054:3071 3078:4095 4102:5119 5126:6143 6150:7167 7174:8191 8198:9215 9222:10239 10246:11263 11270:12287 12294:13311 13318:14335 14342:15359 15366:16383">
      <c r="A9" t="s">
        <v>24</v>
      </c>
      <c r="B9" t="s">
        <v>251</v>
      </c>
      <c r="C9" s="14" t="s">
        <v>2304</v>
      </c>
      <c r="D9" t="s">
        <v>385</v>
      </c>
      <c r="E9" t="s">
        <v>384</v>
      </c>
      <c r="F9">
        <v>2</v>
      </c>
      <c r="G9" s="6">
        <f xml:space="preserve"> 1.97 + 0.08 + 0.25</f>
        <v>2.2999999999999998</v>
      </c>
      <c r="H9" s="6">
        <f>G9*F9</f>
        <v>4.5999999999999996</v>
      </c>
      <c r="I9" t="s">
        <v>14</v>
      </c>
    </row>
    <row r="10" spans="1:1023 1030:2047 2054:3071 3078:4095 4102:5119 5126:6143 6150:7167 7174:8191 8198:9215 9222:10239 10246:11263 11270:12287 12294:13311 13318:14335 14342:15359 15366:16383">
      <c r="A10" t="s">
        <v>24</v>
      </c>
      <c r="B10" t="s">
        <v>821</v>
      </c>
      <c r="C10" s="14" t="s">
        <v>2303</v>
      </c>
      <c r="D10" t="s">
        <v>802</v>
      </c>
      <c r="E10" t="s">
        <v>384</v>
      </c>
      <c r="F10">
        <v>3</v>
      </c>
      <c r="G10" s="6">
        <f xml:space="preserve"> 4.97 + 0.05 + 0.25</f>
        <v>5.27</v>
      </c>
      <c r="H10" s="6">
        <f t="shared" ref="H10:H11" si="3">G10*F10</f>
        <v>15.809999999999999</v>
      </c>
      <c r="I10" t="s">
        <v>14</v>
      </c>
    </row>
    <row r="11" spans="1:1023 1030:2047 2054:3071 3078:4095 4102:5119 5126:6143 6150:7167 7174:8191 8198:9215 9222:10239 10246:11263 11270:12287 12294:13311 13318:14335 14342:15359 15366:16383">
      <c r="A11" t="s">
        <v>24</v>
      </c>
      <c r="B11" t="s">
        <v>2593</v>
      </c>
      <c r="C11" s="14" t="s">
        <v>2594</v>
      </c>
      <c r="D11" t="s">
        <v>145</v>
      </c>
      <c r="E11" t="s">
        <v>286</v>
      </c>
      <c r="F11">
        <v>1</v>
      </c>
      <c r="G11" s="6">
        <f xml:space="preserve"> 1.47 + 0.05 + 0.1</f>
        <v>1.62</v>
      </c>
      <c r="H11" s="6">
        <f t="shared" si="3"/>
        <v>1.62</v>
      </c>
      <c r="I11" t="s">
        <v>14</v>
      </c>
    </row>
    <row r="12" spans="1:1023 1030:2047 2054:3071 3078:4095 4102:5119 5126:6143 6150:7167 7174:8191 8198:9215 9222:10239 10246:11263 11270:12287 12294:13311 13318:14335 14342:15359 15366:16383">
      <c r="A12" t="s">
        <v>24</v>
      </c>
      <c r="B12" t="s">
        <v>800</v>
      </c>
      <c r="C12" s="14" t="s">
        <v>2337</v>
      </c>
      <c r="D12" t="s">
        <v>442</v>
      </c>
      <c r="E12" t="s">
        <v>286</v>
      </c>
      <c r="F12">
        <v>3</v>
      </c>
      <c r="G12" s="6">
        <f xml:space="preserve"> 1.47 + 0.05 + 0.1</f>
        <v>1.62</v>
      </c>
      <c r="H12" s="6">
        <f>G12*F12</f>
        <v>4.8600000000000003</v>
      </c>
      <c r="I12" t="s">
        <v>14</v>
      </c>
    </row>
    <row r="13" spans="1:1023 1030:2047 2054:3071 3078:4095 4102:5119 5126:6143 6150:7167 7174:8191 8198:9215 9222:10239 10246:11263 11270:12287 12294:13311 13318:14335 14342:15359 15366:16383">
      <c r="A13" t="s">
        <v>24</v>
      </c>
      <c r="B13" t="s">
        <v>2752</v>
      </c>
      <c r="C13" s="14" t="s">
        <v>2695</v>
      </c>
      <c r="D13" t="s">
        <v>1303</v>
      </c>
      <c r="E13" t="s">
        <v>328</v>
      </c>
      <c r="F13">
        <v>2</v>
      </c>
      <c r="G13" s="6">
        <v>4.9400000000000004</v>
      </c>
      <c r="H13" s="6">
        <f>G13*F13</f>
        <v>9.8800000000000008</v>
      </c>
      <c r="I13" t="s">
        <v>14</v>
      </c>
    </row>
    <row r="14" spans="1:1023 1030:2047 2054:3071 3078:4095 4102:5119 5126:6143 6150:7167 7174:8191 8198:9215 9222:10239 10246:11263 11270:12287 12294:13311 13318:14335 14342:15359 15366:16383">
      <c r="A14" t="s">
        <v>24</v>
      </c>
      <c r="B14" t="s">
        <v>168</v>
      </c>
      <c r="C14" s="14" t="s">
        <v>2328</v>
      </c>
      <c r="D14" t="s">
        <v>153</v>
      </c>
      <c r="E14" t="s">
        <v>141</v>
      </c>
      <c r="F14">
        <v>3</v>
      </c>
      <c r="G14" s="6">
        <v>2.97</v>
      </c>
      <c r="H14" s="6">
        <f t="shared" ref="H14" si="4">G14*F14</f>
        <v>8.91</v>
      </c>
      <c r="I14" t="s">
        <v>14</v>
      </c>
      <c r="N14" s="6"/>
      <c r="O14" s="6"/>
      <c r="V14" s="6"/>
      <c r="W14" s="6"/>
      <c r="AD14" s="6"/>
      <c r="AE14" s="6"/>
      <c r="AL14" s="6"/>
      <c r="AM14" s="6"/>
      <c r="AT14" s="6"/>
      <c r="AU14" s="6"/>
      <c r="BB14" s="6"/>
      <c r="BC14" s="6"/>
      <c r="BJ14" s="6"/>
      <c r="BK14" s="6"/>
      <c r="BR14" s="6"/>
      <c r="BS14" s="6"/>
      <c r="BZ14" s="6"/>
      <c r="CA14" s="6"/>
      <c r="CH14" s="6"/>
      <c r="CI14" s="6"/>
      <c r="CP14" s="6"/>
      <c r="CQ14" s="6"/>
      <c r="CX14" s="6"/>
      <c r="CY14" s="6"/>
      <c r="DF14" s="6"/>
      <c r="DG14" s="6"/>
      <c r="DN14" s="6"/>
      <c r="DO14" s="6"/>
      <c r="DV14" s="6"/>
      <c r="DW14" s="6"/>
      <c r="ED14" s="6"/>
      <c r="EE14" s="6"/>
      <c r="EL14" s="6"/>
      <c r="EM14" s="6"/>
      <c r="ET14" s="6"/>
      <c r="EU14" s="6"/>
      <c r="FB14" s="6"/>
      <c r="FC14" s="6"/>
      <c r="FJ14" s="6"/>
      <c r="FK14" s="6"/>
      <c r="FR14" s="6"/>
      <c r="FS14" s="6"/>
      <c r="FZ14" s="6"/>
      <c r="GA14" s="6"/>
      <c r="GH14" s="6"/>
      <c r="GI14" s="6"/>
      <c r="GP14" s="6"/>
      <c r="GQ14" s="6"/>
      <c r="GX14" s="6"/>
      <c r="GY14" s="6"/>
      <c r="HF14" s="6"/>
      <c r="HG14" s="6"/>
      <c r="HN14" s="6"/>
      <c r="HO14" s="6"/>
      <c r="HV14" s="6"/>
      <c r="HW14" s="6"/>
      <c r="ID14" s="6"/>
      <c r="IE14" s="6"/>
      <c r="IL14" s="6"/>
      <c r="IM14" s="6"/>
      <c r="IT14" s="6"/>
      <c r="IU14" s="6"/>
      <c r="JB14" s="6"/>
      <c r="JC14" s="6"/>
      <c r="JJ14" s="6"/>
      <c r="JK14" s="6"/>
      <c r="JR14" s="6"/>
      <c r="JS14" s="6"/>
      <c r="JZ14" s="6"/>
      <c r="KA14" s="6"/>
      <c r="KH14" s="6"/>
      <c r="KI14" s="6"/>
      <c r="KP14" s="6"/>
      <c r="KQ14" s="6"/>
      <c r="KX14" s="6"/>
      <c r="KY14" s="6"/>
      <c r="LF14" s="6"/>
      <c r="LG14" s="6"/>
      <c r="LN14" s="6"/>
      <c r="LO14" s="6"/>
      <c r="LV14" s="6"/>
      <c r="LW14" s="6"/>
      <c r="MD14" s="6"/>
      <c r="ME14" s="6"/>
      <c r="ML14" s="6"/>
      <c r="MM14" s="6"/>
      <c r="MT14" s="6"/>
      <c r="MU14" s="6"/>
      <c r="NB14" s="6"/>
      <c r="NC14" s="6"/>
      <c r="NJ14" s="6"/>
      <c r="NK14" s="6"/>
      <c r="NR14" s="6"/>
      <c r="NS14" s="6"/>
      <c r="NZ14" s="6"/>
      <c r="OA14" s="6"/>
      <c r="OH14" s="6"/>
      <c r="OI14" s="6"/>
      <c r="OP14" s="6"/>
      <c r="OQ14" s="6"/>
      <c r="OX14" s="6"/>
      <c r="OY14" s="6"/>
      <c r="PF14" s="6"/>
      <c r="PG14" s="6"/>
      <c r="PN14" s="6"/>
      <c r="PO14" s="6"/>
      <c r="PV14" s="6"/>
      <c r="PW14" s="6"/>
      <c r="QD14" s="6"/>
      <c r="QE14" s="6"/>
      <c r="QL14" s="6"/>
      <c r="QM14" s="6"/>
      <c r="QT14" s="6"/>
      <c r="QU14" s="6"/>
      <c r="RB14" s="6"/>
      <c r="RC14" s="6"/>
      <c r="RJ14" s="6"/>
      <c r="RK14" s="6"/>
      <c r="RR14" s="6"/>
      <c r="RS14" s="6"/>
      <c r="RZ14" s="6"/>
      <c r="SA14" s="6"/>
      <c r="SH14" s="6"/>
      <c r="SI14" s="6"/>
      <c r="SP14" s="6"/>
      <c r="SQ14" s="6"/>
      <c r="SX14" s="6"/>
      <c r="SY14" s="6"/>
      <c r="TF14" s="6"/>
      <c r="TG14" s="6"/>
      <c r="TN14" s="6"/>
      <c r="TO14" s="6"/>
      <c r="TV14" s="6"/>
      <c r="TW14" s="6"/>
      <c r="UD14" s="6"/>
      <c r="UE14" s="6"/>
      <c r="UL14" s="6"/>
      <c r="UM14" s="6"/>
      <c r="UT14" s="6"/>
      <c r="UU14" s="6"/>
      <c r="VB14" s="6"/>
      <c r="VC14" s="6"/>
      <c r="VJ14" s="6"/>
      <c r="VK14" s="6"/>
      <c r="VR14" s="6"/>
      <c r="VS14" s="6"/>
      <c r="VZ14" s="6"/>
      <c r="WA14" s="6"/>
      <c r="WH14" s="6"/>
      <c r="WI14" s="6"/>
      <c r="WP14" s="6"/>
      <c r="WQ14" s="6"/>
      <c r="WX14" s="6"/>
      <c r="WY14" s="6"/>
      <c r="XF14" s="6"/>
      <c r="XG14" s="6"/>
      <c r="XN14" s="6"/>
      <c r="XO14" s="6"/>
      <c r="XV14" s="6"/>
      <c r="XW14" s="6"/>
      <c r="YD14" s="6"/>
      <c r="YE14" s="6"/>
      <c r="YL14" s="6"/>
      <c r="YM14" s="6"/>
      <c r="YT14" s="6"/>
      <c r="YU14" s="6"/>
      <c r="ZB14" s="6"/>
      <c r="ZC14" s="6"/>
      <c r="ZJ14" s="6"/>
      <c r="ZK14" s="6"/>
      <c r="ZR14" s="6"/>
      <c r="ZS14" s="6"/>
      <c r="ZZ14" s="6"/>
      <c r="AAA14" s="6"/>
      <c r="AAH14" s="6"/>
      <c r="AAI14" s="6"/>
      <c r="AAP14" s="6"/>
      <c r="AAQ14" s="6"/>
      <c r="AAX14" s="6"/>
      <c r="AAY14" s="6"/>
      <c r="ABF14" s="6"/>
      <c r="ABG14" s="6"/>
      <c r="ABN14" s="6"/>
      <c r="ABO14" s="6"/>
      <c r="ABV14" s="6"/>
      <c r="ABW14" s="6"/>
      <c r="ACD14" s="6"/>
      <c r="ACE14" s="6"/>
      <c r="ACL14" s="6"/>
      <c r="ACM14" s="6"/>
      <c r="ACT14" s="6"/>
      <c r="ACU14" s="6"/>
      <c r="ADB14" s="6"/>
      <c r="ADC14" s="6"/>
      <c r="ADJ14" s="6"/>
      <c r="ADK14" s="6"/>
      <c r="ADR14" s="6"/>
      <c r="ADS14" s="6"/>
      <c r="ADZ14" s="6"/>
      <c r="AEA14" s="6"/>
      <c r="AEH14" s="6"/>
      <c r="AEI14" s="6"/>
      <c r="AEP14" s="6"/>
      <c r="AEQ14" s="6"/>
      <c r="AEX14" s="6"/>
      <c r="AEY14" s="6"/>
      <c r="AFF14" s="6"/>
      <c r="AFG14" s="6"/>
      <c r="AFN14" s="6"/>
      <c r="AFO14" s="6"/>
      <c r="AFV14" s="6"/>
      <c r="AFW14" s="6"/>
      <c r="AGD14" s="6"/>
      <c r="AGE14" s="6"/>
      <c r="AGL14" s="6"/>
      <c r="AGM14" s="6"/>
      <c r="AGT14" s="6"/>
      <c r="AGU14" s="6"/>
      <c r="AHB14" s="6"/>
      <c r="AHC14" s="6"/>
      <c r="AHJ14" s="6"/>
      <c r="AHK14" s="6"/>
      <c r="AHR14" s="6"/>
      <c r="AHS14" s="6"/>
      <c r="AHZ14" s="6"/>
      <c r="AIA14" s="6"/>
      <c r="AIH14" s="6"/>
      <c r="AII14" s="6"/>
      <c r="AIP14" s="6"/>
      <c r="AIQ14" s="6"/>
      <c r="AIX14" s="6"/>
      <c r="AIY14" s="6"/>
      <c r="AJF14" s="6"/>
      <c r="AJG14" s="6"/>
      <c r="AJN14" s="6"/>
      <c r="AJO14" s="6"/>
      <c r="AJV14" s="6"/>
      <c r="AJW14" s="6"/>
      <c r="AKD14" s="6"/>
      <c r="AKE14" s="6"/>
      <c r="AKL14" s="6"/>
      <c r="AKM14" s="6"/>
      <c r="AKT14" s="6"/>
      <c r="AKU14" s="6"/>
      <c r="ALB14" s="6"/>
      <c r="ALC14" s="6"/>
      <c r="ALJ14" s="6"/>
      <c r="ALK14" s="6"/>
      <c r="ALR14" s="6"/>
      <c r="ALS14" s="6"/>
      <c r="ALZ14" s="6"/>
      <c r="AMA14" s="6"/>
      <c r="AMH14" s="6"/>
      <c r="AMI14" s="6"/>
      <c r="AMP14" s="6"/>
      <c r="AMQ14" s="6"/>
      <c r="AMX14" s="6"/>
      <c r="AMY14" s="6"/>
      <c r="ANF14" s="6"/>
      <c r="ANG14" s="6"/>
      <c r="ANN14" s="6"/>
      <c r="ANO14" s="6"/>
      <c r="ANV14" s="6"/>
      <c r="ANW14" s="6"/>
      <c r="AOD14" s="6"/>
      <c r="AOE14" s="6"/>
      <c r="AOL14" s="6"/>
      <c r="AOM14" s="6"/>
      <c r="AOT14" s="6"/>
      <c r="AOU14" s="6"/>
      <c r="APB14" s="6"/>
      <c r="APC14" s="6"/>
      <c r="APJ14" s="6"/>
      <c r="APK14" s="6"/>
      <c r="APR14" s="6"/>
      <c r="APS14" s="6"/>
      <c r="APZ14" s="6"/>
      <c r="AQA14" s="6"/>
      <c r="AQH14" s="6"/>
      <c r="AQI14" s="6"/>
      <c r="AQP14" s="6"/>
      <c r="AQQ14" s="6"/>
      <c r="AQX14" s="6"/>
      <c r="AQY14" s="6"/>
      <c r="ARF14" s="6"/>
      <c r="ARG14" s="6"/>
      <c r="ARN14" s="6"/>
      <c r="ARO14" s="6"/>
      <c r="ARV14" s="6"/>
      <c r="ARW14" s="6"/>
      <c r="ASD14" s="6"/>
      <c r="ASE14" s="6"/>
      <c r="ASL14" s="6"/>
      <c r="ASM14" s="6"/>
      <c r="AST14" s="6"/>
      <c r="ASU14" s="6"/>
      <c r="ATB14" s="6"/>
      <c r="ATC14" s="6"/>
      <c r="ATJ14" s="6"/>
      <c r="ATK14" s="6"/>
      <c r="ATR14" s="6"/>
      <c r="ATS14" s="6"/>
      <c r="ATZ14" s="6"/>
      <c r="AUA14" s="6"/>
      <c r="AUH14" s="6"/>
      <c r="AUI14" s="6"/>
      <c r="AUP14" s="6"/>
      <c r="AUQ14" s="6"/>
      <c r="AUX14" s="6"/>
      <c r="AUY14" s="6"/>
      <c r="AVF14" s="6"/>
      <c r="AVG14" s="6"/>
      <c r="AVN14" s="6"/>
      <c r="AVO14" s="6"/>
      <c r="AVV14" s="6"/>
      <c r="AVW14" s="6"/>
      <c r="AWD14" s="6"/>
      <c r="AWE14" s="6"/>
      <c r="AWL14" s="6"/>
      <c r="AWM14" s="6"/>
      <c r="AWT14" s="6"/>
      <c r="AWU14" s="6"/>
      <c r="AXB14" s="6"/>
      <c r="AXC14" s="6"/>
      <c r="AXJ14" s="6"/>
      <c r="AXK14" s="6"/>
      <c r="AXR14" s="6"/>
      <c r="AXS14" s="6"/>
      <c r="AXZ14" s="6"/>
      <c r="AYA14" s="6"/>
      <c r="AYH14" s="6"/>
      <c r="AYI14" s="6"/>
      <c r="AYP14" s="6"/>
      <c r="AYQ14" s="6"/>
      <c r="AYX14" s="6"/>
      <c r="AYY14" s="6"/>
      <c r="AZF14" s="6"/>
      <c r="AZG14" s="6"/>
      <c r="AZN14" s="6"/>
      <c r="AZO14" s="6"/>
      <c r="AZV14" s="6"/>
      <c r="AZW14" s="6"/>
      <c r="BAD14" s="6"/>
      <c r="BAE14" s="6"/>
      <c r="BAL14" s="6"/>
      <c r="BAM14" s="6"/>
      <c r="BAT14" s="6"/>
      <c r="BAU14" s="6"/>
      <c r="BBB14" s="6"/>
      <c r="BBC14" s="6"/>
      <c r="BBJ14" s="6"/>
      <c r="BBK14" s="6"/>
      <c r="BBR14" s="6"/>
      <c r="BBS14" s="6"/>
      <c r="BBZ14" s="6"/>
      <c r="BCA14" s="6"/>
      <c r="BCH14" s="6"/>
      <c r="BCI14" s="6"/>
      <c r="BCP14" s="6"/>
      <c r="BCQ14" s="6"/>
      <c r="BCX14" s="6"/>
      <c r="BCY14" s="6"/>
      <c r="BDF14" s="6"/>
      <c r="BDG14" s="6"/>
      <c r="BDN14" s="6"/>
      <c r="BDO14" s="6"/>
      <c r="BDV14" s="6"/>
      <c r="BDW14" s="6"/>
      <c r="BED14" s="6"/>
      <c r="BEE14" s="6"/>
      <c r="BEL14" s="6"/>
      <c r="BEM14" s="6"/>
      <c r="BET14" s="6"/>
      <c r="BEU14" s="6"/>
      <c r="BFB14" s="6"/>
      <c r="BFC14" s="6"/>
      <c r="BFJ14" s="6"/>
      <c r="BFK14" s="6"/>
      <c r="BFR14" s="6"/>
      <c r="BFS14" s="6"/>
      <c r="BFZ14" s="6"/>
      <c r="BGA14" s="6"/>
      <c r="BGH14" s="6"/>
      <c r="BGI14" s="6"/>
      <c r="BGP14" s="6"/>
      <c r="BGQ14" s="6"/>
      <c r="BGX14" s="6"/>
      <c r="BGY14" s="6"/>
      <c r="BHF14" s="6"/>
      <c r="BHG14" s="6"/>
      <c r="BHN14" s="6"/>
      <c r="BHO14" s="6"/>
      <c r="BHV14" s="6"/>
      <c r="BHW14" s="6"/>
      <c r="BID14" s="6"/>
      <c r="BIE14" s="6"/>
      <c r="BIL14" s="6"/>
      <c r="BIM14" s="6"/>
      <c r="BIT14" s="6"/>
      <c r="BIU14" s="6"/>
      <c r="BJB14" s="6"/>
      <c r="BJC14" s="6"/>
      <c r="BJJ14" s="6"/>
      <c r="BJK14" s="6"/>
      <c r="BJR14" s="6"/>
      <c r="BJS14" s="6"/>
      <c r="BJZ14" s="6"/>
      <c r="BKA14" s="6"/>
      <c r="BKH14" s="6"/>
      <c r="BKI14" s="6"/>
      <c r="BKP14" s="6"/>
      <c r="BKQ14" s="6"/>
      <c r="BKX14" s="6"/>
      <c r="BKY14" s="6"/>
      <c r="BLF14" s="6"/>
      <c r="BLG14" s="6"/>
      <c r="BLN14" s="6"/>
      <c r="BLO14" s="6"/>
      <c r="BLV14" s="6"/>
      <c r="BLW14" s="6"/>
      <c r="BMD14" s="6"/>
      <c r="BME14" s="6"/>
      <c r="BML14" s="6"/>
      <c r="BMM14" s="6"/>
      <c r="BMT14" s="6"/>
      <c r="BMU14" s="6"/>
      <c r="BNB14" s="6"/>
      <c r="BNC14" s="6"/>
      <c r="BNJ14" s="6"/>
      <c r="BNK14" s="6"/>
      <c r="BNR14" s="6"/>
      <c r="BNS14" s="6"/>
      <c r="BNZ14" s="6"/>
      <c r="BOA14" s="6"/>
      <c r="BOH14" s="6"/>
      <c r="BOI14" s="6"/>
      <c r="BOP14" s="6"/>
      <c r="BOQ14" s="6"/>
      <c r="BOX14" s="6"/>
      <c r="BOY14" s="6"/>
      <c r="BPF14" s="6"/>
      <c r="BPG14" s="6"/>
      <c r="BPN14" s="6"/>
      <c r="BPO14" s="6"/>
      <c r="BPV14" s="6"/>
      <c r="BPW14" s="6"/>
      <c r="BQD14" s="6"/>
      <c r="BQE14" s="6"/>
      <c r="BQL14" s="6"/>
      <c r="BQM14" s="6"/>
      <c r="BQT14" s="6"/>
      <c r="BQU14" s="6"/>
      <c r="BRB14" s="6"/>
      <c r="BRC14" s="6"/>
      <c r="BRJ14" s="6"/>
      <c r="BRK14" s="6"/>
      <c r="BRR14" s="6"/>
      <c r="BRS14" s="6"/>
      <c r="BRZ14" s="6"/>
      <c r="BSA14" s="6"/>
      <c r="BSH14" s="6"/>
      <c r="BSI14" s="6"/>
      <c r="BSP14" s="6"/>
      <c r="BSQ14" s="6"/>
      <c r="BSX14" s="6"/>
      <c r="BSY14" s="6"/>
      <c r="BTF14" s="6"/>
      <c r="BTG14" s="6"/>
      <c r="BTN14" s="6"/>
      <c r="BTO14" s="6"/>
      <c r="BTV14" s="6"/>
      <c r="BTW14" s="6"/>
      <c r="BUD14" s="6"/>
      <c r="BUE14" s="6"/>
      <c r="BUL14" s="6"/>
      <c r="BUM14" s="6"/>
      <c r="BUT14" s="6"/>
      <c r="BUU14" s="6"/>
      <c r="BVB14" s="6"/>
      <c r="BVC14" s="6"/>
      <c r="BVJ14" s="6"/>
      <c r="BVK14" s="6"/>
      <c r="BVR14" s="6"/>
      <c r="BVS14" s="6"/>
      <c r="BVZ14" s="6"/>
      <c r="BWA14" s="6"/>
      <c r="BWH14" s="6"/>
      <c r="BWI14" s="6"/>
      <c r="BWP14" s="6"/>
      <c r="BWQ14" s="6"/>
      <c r="BWX14" s="6"/>
      <c r="BWY14" s="6"/>
      <c r="BXF14" s="6"/>
      <c r="BXG14" s="6"/>
      <c r="BXN14" s="6"/>
      <c r="BXO14" s="6"/>
      <c r="BXV14" s="6"/>
      <c r="BXW14" s="6"/>
      <c r="BYD14" s="6"/>
      <c r="BYE14" s="6"/>
      <c r="BYL14" s="6"/>
      <c r="BYM14" s="6"/>
      <c r="BYT14" s="6"/>
      <c r="BYU14" s="6"/>
      <c r="BZB14" s="6"/>
      <c r="BZC14" s="6"/>
      <c r="BZJ14" s="6"/>
      <c r="BZK14" s="6"/>
      <c r="BZR14" s="6"/>
      <c r="BZS14" s="6"/>
      <c r="BZZ14" s="6"/>
      <c r="CAA14" s="6"/>
      <c r="CAH14" s="6"/>
      <c r="CAI14" s="6"/>
      <c r="CAP14" s="6"/>
      <c r="CAQ14" s="6"/>
      <c r="CAX14" s="6"/>
      <c r="CAY14" s="6"/>
      <c r="CBF14" s="6"/>
      <c r="CBG14" s="6"/>
      <c r="CBN14" s="6"/>
      <c r="CBO14" s="6"/>
      <c r="CBV14" s="6"/>
      <c r="CBW14" s="6"/>
      <c r="CCD14" s="6"/>
      <c r="CCE14" s="6"/>
      <c r="CCL14" s="6"/>
      <c r="CCM14" s="6"/>
      <c r="CCT14" s="6"/>
      <c r="CCU14" s="6"/>
      <c r="CDB14" s="6"/>
      <c r="CDC14" s="6"/>
      <c r="CDJ14" s="6"/>
      <c r="CDK14" s="6"/>
      <c r="CDR14" s="6"/>
      <c r="CDS14" s="6"/>
      <c r="CDZ14" s="6"/>
      <c r="CEA14" s="6"/>
      <c r="CEH14" s="6"/>
      <c r="CEI14" s="6"/>
      <c r="CEP14" s="6"/>
      <c r="CEQ14" s="6"/>
      <c r="CEX14" s="6"/>
      <c r="CEY14" s="6"/>
      <c r="CFF14" s="6"/>
      <c r="CFG14" s="6"/>
      <c r="CFN14" s="6"/>
      <c r="CFO14" s="6"/>
      <c r="CFV14" s="6"/>
      <c r="CFW14" s="6"/>
      <c r="CGD14" s="6"/>
      <c r="CGE14" s="6"/>
      <c r="CGL14" s="6"/>
      <c r="CGM14" s="6"/>
      <c r="CGT14" s="6"/>
      <c r="CGU14" s="6"/>
      <c r="CHB14" s="6"/>
      <c r="CHC14" s="6"/>
      <c r="CHJ14" s="6"/>
      <c r="CHK14" s="6"/>
      <c r="CHR14" s="6"/>
      <c r="CHS14" s="6"/>
      <c r="CHZ14" s="6"/>
      <c r="CIA14" s="6"/>
      <c r="CIH14" s="6"/>
      <c r="CII14" s="6"/>
      <c r="CIP14" s="6"/>
      <c r="CIQ14" s="6"/>
      <c r="CIX14" s="6"/>
      <c r="CIY14" s="6"/>
      <c r="CJF14" s="6"/>
      <c r="CJG14" s="6"/>
      <c r="CJN14" s="6"/>
      <c r="CJO14" s="6"/>
      <c r="CJV14" s="6"/>
      <c r="CJW14" s="6"/>
      <c r="CKD14" s="6"/>
      <c r="CKE14" s="6"/>
      <c r="CKL14" s="6"/>
      <c r="CKM14" s="6"/>
      <c r="CKT14" s="6"/>
      <c r="CKU14" s="6"/>
      <c r="CLB14" s="6"/>
      <c r="CLC14" s="6"/>
      <c r="CLJ14" s="6"/>
      <c r="CLK14" s="6"/>
      <c r="CLR14" s="6"/>
      <c r="CLS14" s="6"/>
      <c r="CLZ14" s="6"/>
      <c r="CMA14" s="6"/>
      <c r="CMH14" s="6"/>
      <c r="CMI14" s="6"/>
      <c r="CMP14" s="6"/>
      <c r="CMQ14" s="6"/>
      <c r="CMX14" s="6"/>
      <c r="CMY14" s="6"/>
      <c r="CNF14" s="6"/>
      <c r="CNG14" s="6"/>
      <c r="CNN14" s="6"/>
      <c r="CNO14" s="6"/>
      <c r="CNV14" s="6"/>
      <c r="CNW14" s="6"/>
      <c r="COD14" s="6"/>
      <c r="COE14" s="6"/>
      <c r="COL14" s="6"/>
      <c r="COM14" s="6"/>
      <c r="COT14" s="6"/>
      <c r="COU14" s="6"/>
      <c r="CPB14" s="6"/>
      <c r="CPC14" s="6"/>
      <c r="CPJ14" s="6"/>
      <c r="CPK14" s="6"/>
      <c r="CPR14" s="6"/>
      <c r="CPS14" s="6"/>
      <c r="CPZ14" s="6"/>
      <c r="CQA14" s="6"/>
      <c r="CQH14" s="6"/>
      <c r="CQI14" s="6"/>
      <c r="CQP14" s="6"/>
      <c r="CQQ14" s="6"/>
      <c r="CQX14" s="6"/>
      <c r="CQY14" s="6"/>
      <c r="CRF14" s="6"/>
      <c r="CRG14" s="6"/>
      <c r="CRN14" s="6"/>
      <c r="CRO14" s="6"/>
      <c r="CRV14" s="6"/>
      <c r="CRW14" s="6"/>
      <c r="CSD14" s="6"/>
      <c r="CSE14" s="6"/>
      <c r="CSL14" s="6"/>
      <c r="CSM14" s="6"/>
      <c r="CST14" s="6"/>
      <c r="CSU14" s="6"/>
      <c r="CTB14" s="6"/>
      <c r="CTC14" s="6"/>
      <c r="CTJ14" s="6"/>
      <c r="CTK14" s="6"/>
      <c r="CTR14" s="6"/>
      <c r="CTS14" s="6"/>
      <c r="CTZ14" s="6"/>
      <c r="CUA14" s="6"/>
      <c r="CUH14" s="6"/>
      <c r="CUI14" s="6"/>
      <c r="CUP14" s="6"/>
      <c r="CUQ14" s="6"/>
      <c r="CUX14" s="6"/>
      <c r="CUY14" s="6"/>
      <c r="CVF14" s="6"/>
      <c r="CVG14" s="6"/>
      <c r="CVN14" s="6"/>
      <c r="CVO14" s="6"/>
      <c r="CVV14" s="6"/>
      <c r="CVW14" s="6"/>
      <c r="CWD14" s="6"/>
      <c r="CWE14" s="6"/>
      <c r="CWL14" s="6"/>
      <c r="CWM14" s="6"/>
      <c r="CWT14" s="6"/>
      <c r="CWU14" s="6"/>
      <c r="CXB14" s="6"/>
      <c r="CXC14" s="6"/>
      <c r="CXJ14" s="6"/>
      <c r="CXK14" s="6"/>
      <c r="CXR14" s="6"/>
      <c r="CXS14" s="6"/>
      <c r="CXZ14" s="6"/>
      <c r="CYA14" s="6"/>
      <c r="CYH14" s="6"/>
      <c r="CYI14" s="6"/>
      <c r="CYP14" s="6"/>
      <c r="CYQ14" s="6"/>
      <c r="CYX14" s="6"/>
      <c r="CYY14" s="6"/>
      <c r="CZF14" s="6"/>
      <c r="CZG14" s="6"/>
      <c r="CZN14" s="6"/>
      <c r="CZO14" s="6"/>
      <c r="CZV14" s="6"/>
      <c r="CZW14" s="6"/>
      <c r="DAD14" s="6"/>
      <c r="DAE14" s="6"/>
      <c r="DAL14" s="6"/>
      <c r="DAM14" s="6"/>
      <c r="DAT14" s="6"/>
      <c r="DAU14" s="6"/>
      <c r="DBB14" s="6"/>
      <c r="DBC14" s="6"/>
      <c r="DBJ14" s="6"/>
      <c r="DBK14" s="6"/>
      <c r="DBR14" s="6"/>
      <c r="DBS14" s="6"/>
      <c r="DBZ14" s="6"/>
      <c r="DCA14" s="6"/>
      <c r="DCH14" s="6"/>
      <c r="DCI14" s="6"/>
      <c r="DCP14" s="6"/>
      <c r="DCQ14" s="6"/>
      <c r="DCX14" s="6"/>
      <c r="DCY14" s="6"/>
      <c r="DDF14" s="6"/>
      <c r="DDG14" s="6"/>
      <c r="DDN14" s="6"/>
      <c r="DDO14" s="6"/>
      <c r="DDV14" s="6"/>
      <c r="DDW14" s="6"/>
      <c r="DED14" s="6"/>
      <c r="DEE14" s="6"/>
      <c r="DEL14" s="6"/>
      <c r="DEM14" s="6"/>
      <c r="DET14" s="6"/>
      <c r="DEU14" s="6"/>
      <c r="DFB14" s="6"/>
      <c r="DFC14" s="6"/>
      <c r="DFJ14" s="6"/>
      <c r="DFK14" s="6"/>
      <c r="DFR14" s="6"/>
      <c r="DFS14" s="6"/>
      <c r="DFZ14" s="6"/>
      <c r="DGA14" s="6"/>
      <c r="DGH14" s="6"/>
      <c r="DGI14" s="6"/>
      <c r="DGP14" s="6"/>
      <c r="DGQ14" s="6"/>
      <c r="DGX14" s="6"/>
      <c r="DGY14" s="6"/>
      <c r="DHF14" s="6"/>
      <c r="DHG14" s="6"/>
      <c r="DHN14" s="6"/>
      <c r="DHO14" s="6"/>
      <c r="DHV14" s="6"/>
      <c r="DHW14" s="6"/>
      <c r="DID14" s="6"/>
      <c r="DIE14" s="6"/>
      <c r="DIL14" s="6"/>
      <c r="DIM14" s="6"/>
      <c r="DIT14" s="6"/>
      <c r="DIU14" s="6"/>
      <c r="DJB14" s="6"/>
      <c r="DJC14" s="6"/>
      <c r="DJJ14" s="6"/>
      <c r="DJK14" s="6"/>
      <c r="DJR14" s="6"/>
      <c r="DJS14" s="6"/>
      <c r="DJZ14" s="6"/>
      <c r="DKA14" s="6"/>
      <c r="DKH14" s="6"/>
      <c r="DKI14" s="6"/>
      <c r="DKP14" s="6"/>
      <c r="DKQ14" s="6"/>
      <c r="DKX14" s="6"/>
      <c r="DKY14" s="6"/>
      <c r="DLF14" s="6"/>
      <c r="DLG14" s="6"/>
      <c r="DLN14" s="6"/>
      <c r="DLO14" s="6"/>
      <c r="DLV14" s="6"/>
      <c r="DLW14" s="6"/>
      <c r="DMD14" s="6"/>
      <c r="DME14" s="6"/>
      <c r="DML14" s="6"/>
      <c r="DMM14" s="6"/>
      <c r="DMT14" s="6"/>
      <c r="DMU14" s="6"/>
      <c r="DNB14" s="6"/>
      <c r="DNC14" s="6"/>
      <c r="DNJ14" s="6"/>
      <c r="DNK14" s="6"/>
      <c r="DNR14" s="6"/>
      <c r="DNS14" s="6"/>
      <c r="DNZ14" s="6"/>
      <c r="DOA14" s="6"/>
      <c r="DOH14" s="6"/>
      <c r="DOI14" s="6"/>
      <c r="DOP14" s="6"/>
      <c r="DOQ14" s="6"/>
      <c r="DOX14" s="6"/>
      <c r="DOY14" s="6"/>
      <c r="DPF14" s="6"/>
      <c r="DPG14" s="6"/>
      <c r="DPN14" s="6"/>
      <c r="DPO14" s="6"/>
      <c r="DPV14" s="6"/>
      <c r="DPW14" s="6"/>
      <c r="DQD14" s="6"/>
      <c r="DQE14" s="6"/>
      <c r="DQL14" s="6"/>
      <c r="DQM14" s="6"/>
      <c r="DQT14" s="6"/>
      <c r="DQU14" s="6"/>
      <c r="DRB14" s="6"/>
      <c r="DRC14" s="6"/>
      <c r="DRJ14" s="6"/>
      <c r="DRK14" s="6"/>
      <c r="DRR14" s="6"/>
      <c r="DRS14" s="6"/>
      <c r="DRZ14" s="6"/>
      <c r="DSA14" s="6"/>
      <c r="DSH14" s="6"/>
      <c r="DSI14" s="6"/>
      <c r="DSP14" s="6"/>
      <c r="DSQ14" s="6"/>
      <c r="DSX14" s="6"/>
      <c r="DSY14" s="6"/>
      <c r="DTF14" s="6"/>
      <c r="DTG14" s="6"/>
      <c r="DTN14" s="6"/>
      <c r="DTO14" s="6"/>
      <c r="DTV14" s="6"/>
      <c r="DTW14" s="6"/>
      <c r="DUD14" s="6"/>
      <c r="DUE14" s="6"/>
      <c r="DUL14" s="6"/>
      <c r="DUM14" s="6"/>
      <c r="DUT14" s="6"/>
      <c r="DUU14" s="6"/>
      <c r="DVB14" s="6"/>
      <c r="DVC14" s="6"/>
      <c r="DVJ14" s="6"/>
      <c r="DVK14" s="6"/>
      <c r="DVR14" s="6"/>
      <c r="DVS14" s="6"/>
      <c r="DVZ14" s="6"/>
      <c r="DWA14" s="6"/>
      <c r="DWH14" s="6"/>
      <c r="DWI14" s="6"/>
      <c r="DWP14" s="6"/>
      <c r="DWQ14" s="6"/>
      <c r="DWX14" s="6"/>
      <c r="DWY14" s="6"/>
      <c r="DXF14" s="6"/>
      <c r="DXG14" s="6"/>
      <c r="DXN14" s="6"/>
      <c r="DXO14" s="6"/>
      <c r="DXV14" s="6"/>
      <c r="DXW14" s="6"/>
      <c r="DYD14" s="6"/>
      <c r="DYE14" s="6"/>
      <c r="DYL14" s="6"/>
      <c r="DYM14" s="6"/>
      <c r="DYT14" s="6"/>
      <c r="DYU14" s="6"/>
      <c r="DZB14" s="6"/>
      <c r="DZC14" s="6"/>
      <c r="DZJ14" s="6"/>
      <c r="DZK14" s="6"/>
      <c r="DZR14" s="6"/>
      <c r="DZS14" s="6"/>
      <c r="DZZ14" s="6"/>
      <c r="EAA14" s="6"/>
      <c r="EAH14" s="6"/>
      <c r="EAI14" s="6"/>
      <c r="EAP14" s="6"/>
      <c r="EAQ14" s="6"/>
      <c r="EAX14" s="6"/>
      <c r="EAY14" s="6"/>
      <c r="EBF14" s="6"/>
      <c r="EBG14" s="6"/>
      <c r="EBN14" s="6"/>
      <c r="EBO14" s="6"/>
      <c r="EBV14" s="6"/>
      <c r="EBW14" s="6"/>
      <c r="ECD14" s="6"/>
      <c r="ECE14" s="6"/>
      <c r="ECL14" s="6"/>
      <c r="ECM14" s="6"/>
      <c r="ECT14" s="6"/>
      <c r="ECU14" s="6"/>
      <c r="EDB14" s="6"/>
      <c r="EDC14" s="6"/>
      <c r="EDJ14" s="6"/>
      <c r="EDK14" s="6"/>
      <c r="EDR14" s="6"/>
      <c r="EDS14" s="6"/>
      <c r="EDZ14" s="6"/>
      <c r="EEA14" s="6"/>
      <c r="EEH14" s="6"/>
      <c r="EEI14" s="6"/>
      <c r="EEP14" s="6"/>
      <c r="EEQ14" s="6"/>
      <c r="EEX14" s="6"/>
      <c r="EEY14" s="6"/>
      <c r="EFF14" s="6"/>
      <c r="EFG14" s="6"/>
      <c r="EFN14" s="6"/>
      <c r="EFO14" s="6"/>
      <c r="EFV14" s="6"/>
      <c r="EFW14" s="6"/>
      <c r="EGD14" s="6"/>
      <c r="EGE14" s="6"/>
      <c r="EGL14" s="6"/>
      <c r="EGM14" s="6"/>
      <c r="EGT14" s="6"/>
      <c r="EGU14" s="6"/>
      <c r="EHB14" s="6"/>
      <c r="EHC14" s="6"/>
      <c r="EHJ14" s="6"/>
      <c r="EHK14" s="6"/>
      <c r="EHR14" s="6"/>
      <c r="EHS14" s="6"/>
      <c r="EHZ14" s="6"/>
      <c r="EIA14" s="6"/>
      <c r="EIH14" s="6"/>
      <c r="EII14" s="6"/>
      <c r="EIP14" s="6"/>
      <c r="EIQ14" s="6"/>
      <c r="EIX14" s="6"/>
      <c r="EIY14" s="6"/>
      <c r="EJF14" s="6"/>
      <c r="EJG14" s="6"/>
      <c r="EJN14" s="6"/>
      <c r="EJO14" s="6"/>
      <c r="EJV14" s="6"/>
      <c r="EJW14" s="6"/>
      <c r="EKD14" s="6"/>
      <c r="EKE14" s="6"/>
      <c r="EKL14" s="6"/>
      <c r="EKM14" s="6"/>
      <c r="EKT14" s="6"/>
      <c r="EKU14" s="6"/>
      <c r="ELB14" s="6"/>
      <c r="ELC14" s="6"/>
      <c r="ELJ14" s="6"/>
      <c r="ELK14" s="6"/>
      <c r="ELR14" s="6"/>
      <c r="ELS14" s="6"/>
      <c r="ELZ14" s="6"/>
      <c r="EMA14" s="6"/>
      <c r="EMH14" s="6"/>
      <c r="EMI14" s="6"/>
      <c r="EMP14" s="6"/>
      <c r="EMQ14" s="6"/>
      <c r="EMX14" s="6"/>
      <c r="EMY14" s="6"/>
      <c r="ENF14" s="6"/>
      <c r="ENG14" s="6"/>
      <c r="ENN14" s="6"/>
      <c r="ENO14" s="6"/>
      <c r="ENV14" s="6"/>
      <c r="ENW14" s="6"/>
      <c r="EOD14" s="6"/>
      <c r="EOE14" s="6"/>
      <c r="EOL14" s="6"/>
      <c r="EOM14" s="6"/>
      <c r="EOT14" s="6"/>
      <c r="EOU14" s="6"/>
      <c r="EPB14" s="6"/>
      <c r="EPC14" s="6"/>
      <c r="EPJ14" s="6"/>
      <c r="EPK14" s="6"/>
      <c r="EPR14" s="6"/>
      <c r="EPS14" s="6"/>
      <c r="EPZ14" s="6"/>
      <c r="EQA14" s="6"/>
      <c r="EQH14" s="6"/>
      <c r="EQI14" s="6"/>
      <c r="EQP14" s="6"/>
      <c r="EQQ14" s="6"/>
      <c r="EQX14" s="6"/>
      <c r="EQY14" s="6"/>
      <c r="ERF14" s="6"/>
      <c r="ERG14" s="6"/>
      <c r="ERN14" s="6"/>
      <c r="ERO14" s="6"/>
      <c r="ERV14" s="6"/>
      <c r="ERW14" s="6"/>
      <c r="ESD14" s="6"/>
      <c r="ESE14" s="6"/>
      <c r="ESL14" s="6"/>
      <c r="ESM14" s="6"/>
      <c r="EST14" s="6"/>
      <c r="ESU14" s="6"/>
      <c r="ETB14" s="6"/>
      <c r="ETC14" s="6"/>
      <c r="ETJ14" s="6"/>
      <c r="ETK14" s="6"/>
      <c r="ETR14" s="6"/>
      <c r="ETS14" s="6"/>
      <c r="ETZ14" s="6"/>
      <c r="EUA14" s="6"/>
      <c r="EUH14" s="6"/>
      <c r="EUI14" s="6"/>
      <c r="EUP14" s="6"/>
      <c r="EUQ14" s="6"/>
      <c r="EUX14" s="6"/>
      <c r="EUY14" s="6"/>
      <c r="EVF14" s="6"/>
      <c r="EVG14" s="6"/>
      <c r="EVN14" s="6"/>
      <c r="EVO14" s="6"/>
      <c r="EVV14" s="6"/>
      <c r="EVW14" s="6"/>
      <c r="EWD14" s="6"/>
      <c r="EWE14" s="6"/>
      <c r="EWL14" s="6"/>
      <c r="EWM14" s="6"/>
      <c r="EWT14" s="6"/>
      <c r="EWU14" s="6"/>
      <c r="EXB14" s="6"/>
      <c r="EXC14" s="6"/>
      <c r="EXJ14" s="6"/>
      <c r="EXK14" s="6"/>
      <c r="EXR14" s="6"/>
      <c r="EXS14" s="6"/>
      <c r="EXZ14" s="6"/>
      <c r="EYA14" s="6"/>
      <c r="EYH14" s="6"/>
      <c r="EYI14" s="6"/>
      <c r="EYP14" s="6"/>
      <c r="EYQ14" s="6"/>
      <c r="EYX14" s="6"/>
      <c r="EYY14" s="6"/>
      <c r="EZF14" s="6"/>
      <c r="EZG14" s="6"/>
      <c r="EZN14" s="6"/>
      <c r="EZO14" s="6"/>
      <c r="EZV14" s="6"/>
      <c r="EZW14" s="6"/>
      <c r="FAD14" s="6"/>
      <c r="FAE14" s="6"/>
      <c r="FAL14" s="6"/>
      <c r="FAM14" s="6"/>
      <c r="FAT14" s="6"/>
      <c r="FAU14" s="6"/>
      <c r="FBB14" s="6"/>
      <c r="FBC14" s="6"/>
      <c r="FBJ14" s="6"/>
      <c r="FBK14" s="6"/>
      <c r="FBR14" s="6"/>
      <c r="FBS14" s="6"/>
      <c r="FBZ14" s="6"/>
      <c r="FCA14" s="6"/>
      <c r="FCH14" s="6"/>
      <c r="FCI14" s="6"/>
      <c r="FCP14" s="6"/>
      <c r="FCQ14" s="6"/>
      <c r="FCX14" s="6"/>
      <c r="FCY14" s="6"/>
      <c r="FDF14" s="6"/>
      <c r="FDG14" s="6"/>
      <c r="FDN14" s="6"/>
      <c r="FDO14" s="6"/>
      <c r="FDV14" s="6"/>
      <c r="FDW14" s="6"/>
      <c r="FED14" s="6"/>
      <c r="FEE14" s="6"/>
      <c r="FEL14" s="6"/>
      <c r="FEM14" s="6"/>
      <c r="FET14" s="6"/>
      <c r="FEU14" s="6"/>
      <c r="FFB14" s="6"/>
      <c r="FFC14" s="6"/>
      <c r="FFJ14" s="6"/>
      <c r="FFK14" s="6"/>
      <c r="FFR14" s="6"/>
      <c r="FFS14" s="6"/>
      <c r="FFZ14" s="6"/>
      <c r="FGA14" s="6"/>
      <c r="FGH14" s="6"/>
      <c r="FGI14" s="6"/>
      <c r="FGP14" s="6"/>
      <c r="FGQ14" s="6"/>
      <c r="FGX14" s="6"/>
      <c r="FGY14" s="6"/>
      <c r="FHF14" s="6"/>
      <c r="FHG14" s="6"/>
      <c r="FHN14" s="6"/>
      <c r="FHO14" s="6"/>
      <c r="FHV14" s="6"/>
      <c r="FHW14" s="6"/>
      <c r="FID14" s="6"/>
      <c r="FIE14" s="6"/>
      <c r="FIL14" s="6"/>
      <c r="FIM14" s="6"/>
      <c r="FIT14" s="6"/>
      <c r="FIU14" s="6"/>
      <c r="FJB14" s="6"/>
      <c r="FJC14" s="6"/>
      <c r="FJJ14" s="6"/>
      <c r="FJK14" s="6"/>
      <c r="FJR14" s="6"/>
      <c r="FJS14" s="6"/>
      <c r="FJZ14" s="6"/>
      <c r="FKA14" s="6"/>
      <c r="FKH14" s="6"/>
      <c r="FKI14" s="6"/>
      <c r="FKP14" s="6"/>
      <c r="FKQ14" s="6"/>
      <c r="FKX14" s="6"/>
      <c r="FKY14" s="6"/>
      <c r="FLF14" s="6"/>
      <c r="FLG14" s="6"/>
      <c r="FLN14" s="6"/>
      <c r="FLO14" s="6"/>
      <c r="FLV14" s="6"/>
      <c r="FLW14" s="6"/>
      <c r="FMD14" s="6"/>
      <c r="FME14" s="6"/>
      <c r="FML14" s="6"/>
      <c r="FMM14" s="6"/>
      <c r="FMT14" s="6"/>
      <c r="FMU14" s="6"/>
      <c r="FNB14" s="6"/>
      <c r="FNC14" s="6"/>
      <c r="FNJ14" s="6"/>
      <c r="FNK14" s="6"/>
      <c r="FNR14" s="6"/>
      <c r="FNS14" s="6"/>
      <c r="FNZ14" s="6"/>
      <c r="FOA14" s="6"/>
      <c r="FOH14" s="6"/>
      <c r="FOI14" s="6"/>
      <c r="FOP14" s="6"/>
      <c r="FOQ14" s="6"/>
      <c r="FOX14" s="6"/>
      <c r="FOY14" s="6"/>
      <c r="FPF14" s="6"/>
      <c r="FPG14" s="6"/>
      <c r="FPN14" s="6"/>
      <c r="FPO14" s="6"/>
      <c r="FPV14" s="6"/>
      <c r="FPW14" s="6"/>
      <c r="FQD14" s="6"/>
      <c r="FQE14" s="6"/>
      <c r="FQL14" s="6"/>
      <c r="FQM14" s="6"/>
      <c r="FQT14" s="6"/>
      <c r="FQU14" s="6"/>
      <c r="FRB14" s="6"/>
      <c r="FRC14" s="6"/>
      <c r="FRJ14" s="6"/>
      <c r="FRK14" s="6"/>
      <c r="FRR14" s="6"/>
      <c r="FRS14" s="6"/>
      <c r="FRZ14" s="6"/>
      <c r="FSA14" s="6"/>
      <c r="FSH14" s="6"/>
      <c r="FSI14" s="6"/>
      <c r="FSP14" s="6"/>
      <c r="FSQ14" s="6"/>
      <c r="FSX14" s="6"/>
      <c r="FSY14" s="6"/>
      <c r="FTF14" s="6"/>
      <c r="FTG14" s="6"/>
      <c r="FTN14" s="6"/>
      <c r="FTO14" s="6"/>
      <c r="FTV14" s="6"/>
      <c r="FTW14" s="6"/>
      <c r="FUD14" s="6"/>
      <c r="FUE14" s="6"/>
      <c r="FUL14" s="6"/>
      <c r="FUM14" s="6"/>
      <c r="FUT14" s="6"/>
      <c r="FUU14" s="6"/>
      <c r="FVB14" s="6"/>
      <c r="FVC14" s="6"/>
      <c r="FVJ14" s="6"/>
      <c r="FVK14" s="6"/>
      <c r="FVR14" s="6"/>
      <c r="FVS14" s="6"/>
      <c r="FVZ14" s="6"/>
      <c r="FWA14" s="6"/>
      <c r="FWH14" s="6"/>
      <c r="FWI14" s="6"/>
      <c r="FWP14" s="6"/>
      <c r="FWQ14" s="6"/>
      <c r="FWX14" s="6"/>
      <c r="FWY14" s="6"/>
      <c r="FXF14" s="6"/>
      <c r="FXG14" s="6"/>
      <c r="FXN14" s="6"/>
      <c r="FXO14" s="6"/>
      <c r="FXV14" s="6"/>
      <c r="FXW14" s="6"/>
      <c r="FYD14" s="6"/>
      <c r="FYE14" s="6"/>
      <c r="FYL14" s="6"/>
      <c r="FYM14" s="6"/>
      <c r="FYT14" s="6"/>
      <c r="FYU14" s="6"/>
      <c r="FZB14" s="6"/>
      <c r="FZC14" s="6"/>
      <c r="FZJ14" s="6"/>
      <c r="FZK14" s="6"/>
      <c r="FZR14" s="6"/>
      <c r="FZS14" s="6"/>
      <c r="FZZ14" s="6"/>
      <c r="GAA14" s="6"/>
      <c r="GAH14" s="6"/>
      <c r="GAI14" s="6"/>
      <c r="GAP14" s="6"/>
      <c r="GAQ14" s="6"/>
      <c r="GAX14" s="6"/>
      <c r="GAY14" s="6"/>
      <c r="GBF14" s="6"/>
      <c r="GBG14" s="6"/>
      <c r="GBN14" s="6"/>
      <c r="GBO14" s="6"/>
      <c r="GBV14" s="6"/>
      <c r="GBW14" s="6"/>
      <c r="GCD14" s="6"/>
      <c r="GCE14" s="6"/>
      <c r="GCL14" s="6"/>
      <c r="GCM14" s="6"/>
      <c r="GCT14" s="6"/>
      <c r="GCU14" s="6"/>
      <c r="GDB14" s="6"/>
      <c r="GDC14" s="6"/>
      <c r="GDJ14" s="6"/>
      <c r="GDK14" s="6"/>
      <c r="GDR14" s="6"/>
      <c r="GDS14" s="6"/>
      <c r="GDZ14" s="6"/>
      <c r="GEA14" s="6"/>
      <c r="GEH14" s="6"/>
      <c r="GEI14" s="6"/>
      <c r="GEP14" s="6"/>
      <c r="GEQ14" s="6"/>
      <c r="GEX14" s="6"/>
      <c r="GEY14" s="6"/>
      <c r="GFF14" s="6"/>
      <c r="GFG14" s="6"/>
      <c r="GFN14" s="6"/>
      <c r="GFO14" s="6"/>
      <c r="GFV14" s="6"/>
      <c r="GFW14" s="6"/>
      <c r="GGD14" s="6"/>
      <c r="GGE14" s="6"/>
      <c r="GGL14" s="6"/>
      <c r="GGM14" s="6"/>
      <c r="GGT14" s="6"/>
      <c r="GGU14" s="6"/>
      <c r="GHB14" s="6"/>
      <c r="GHC14" s="6"/>
      <c r="GHJ14" s="6"/>
      <c r="GHK14" s="6"/>
      <c r="GHR14" s="6"/>
      <c r="GHS14" s="6"/>
      <c r="GHZ14" s="6"/>
      <c r="GIA14" s="6"/>
      <c r="GIH14" s="6"/>
      <c r="GII14" s="6"/>
      <c r="GIP14" s="6"/>
      <c r="GIQ14" s="6"/>
      <c r="GIX14" s="6"/>
      <c r="GIY14" s="6"/>
      <c r="GJF14" s="6"/>
      <c r="GJG14" s="6"/>
      <c r="GJN14" s="6"/>
      <c r="GJO14" s="6"/>
      <c r="GJV14" s="6"/>
      <c r="GJW14" s="6"/>
      <c r="GKD14" s="6"/>
      <c r="GKE14" s="6"/>
      <c r="GKL14" s="6"/>
      <c r="GKM14" s="6"/>
      <c r="GKT14" s="6"/>
      <c r="GKU14" s="6"/>
      <c r="GLB14" s="6"/>
      <c r="GLC14" s="6"/>
      <c r="GLJ14" s="6"/>
      <c r="GLK14" s="6"/>
      <c r="GLR14" s="6"/>
      <c r="GLS14" s="6"/>
      <c r="GLZ14" s="6"/>
      <c r="GMA14" s="6"/>
      <c r="GMH14" s="6"/>
      <c r="GMI14" s="6"/>
      <c r="GMP14" s="6"/>
      <c r="GMQ14" s="6"/>
      <c r="GMX14" s="6"/>
      <c r="GMY14" s="6"/>
      <c r="GNF14" s="6"/>
      <c r="GNG14" s="6"/>
      <c r="GNN14" s="6"/>
      <c r="GNO14" s="6"/>
      <c r="GNV14" s="6"/>
      <c r="GNW14" s="6"/>
      <c r="GOD14" s="6"/>
      <c r="GOE14" s="6"/>
      <c r="GOL14" s="6"/>
      <c r="GOM14" s="6"/>
      <c r="GOT14" s="6"/>
      <c r="GOU14" s="6"/>
      <c r="GPB14" s="6"/>
      <c r="GPC14" s="6"/>
      <c r="GPJ14" s="6"/>
      <c r="GPK14" s="6"/>
      <c r="GPR14" s="6"/>
      <c r="GPS14" s="6"/>
      <c r="GPZ14" s="6"/>
      <c r="GQA14" s="6"/>
      <c r="GQH14" s="6"/>
      <c r="GQI14" s="6"/>
      <c r="GQP14" s="6"/>
      <c r="GQQ14" s="6"/>
      <c r="GQX14" s="6"/>
      <c r="GQY14" s="6"/>
      <c r="GRF14" s="6"/>
      <c r="GRG14" s="6"/>
      <c r="GRN14" s="6"/>
      <c r="GRO14" s="6"/>
      <c r="GRV14" s="6"/>
      <c r="GRW14" s="6"/>
      <c r="GSD14" s="6"/>
      <c r="GSE14" s="6"/>
      <c r="GSL14" s="6"/>
      <c r="GSM14" s="6"/>
      <c r="GST14" s="6"/>
      <c r="GSU14" s="6"/>
      <c r="GTB14" s="6"/>
      <c r="GTC14" s="6"/>
      <c r="GTJ14" s="6"/>
      <c r="GTK14" s="6"/>
      <c r="GTR14" s="6"/>
      <c r="GTS14" s="6"/>
      <c r="GTZ14" s="6"/>
      <c r="GUA14" s="6"/>
      <c r="GUH14" s="6"/>
      <c r="GUI14" s="6"/>
      <c r="GUP14" s="6"/>
      <c r="GUQ14" s="6"/>
      <c r="GUX14" s="6"/>
      <c r="GUY14" s="6"/>
      <c r="GVF14" s="6"/>
      <c r="GVG14" s="6"/>
      <c r="GVN14" s="6"/>
      <c r="GVO14" s="6"/>
      <c r="GVV14" s="6"/>
      <c r="GVW14" s="6"/>
      <c r="GWD14" s="6"/>
      <c r="GWE14" s="6"/>
      <c r="GWL14" s="6"/>
      <c r="GWM14" s="6"/>
      <c r="GWT14" s="6"/>
      <c r="GWU14" s="6"/>
      <c r="GXB14" s="6"/>
      <c r="GXC14" s="6"/>
      <c r="GXJ14" s="6"/>
      <c r="GXK14" s="6"/>
      <c r="GXR14" s="6"/>
      <c r="GXS14" s="6"/>
      <c r="GXZ14" s="6"/>
      <c r="GYA14" s="6"/>
      <c r="GYH14" s="6"/>
      <c r="GYI14" s="6"/>
      <c r="GYP14" s="6"/>
      <c r="GYQ14" s="6"/>
      <c r="GYX14" s="6"/>
      <c r="GYY14" s="6"/>
      <c r="GZF14" s="6"/>
      <c r="GZG14" s="6"/>
      <c r="GZN14" s="6"/>
      <c r="GZO14" s="6"/>
      <c r="GZV14" s="6"/>
      <c r="GZW14" s="6"/>
      <c r="HAD14" s="6"/>
      <c r="HAE14" s="6"/>
      <c r="HAL14" s="6"/>
      <c r="HAM14" s="6"/>
      <c r="HAT14" s="6"/>
      <c r="HAU14" s="6"/>
      <c r="HBB14" s="6"/>
      <c r="HBC14" s="6"/>
      <c r="HBJ14" s="6"/>
      <c r="HBK14" s="6"/>
      <c r="HBR14" s="6"/>
      <c r="HBS14" s="6"/>
      <c r="HBZ14" s="6"/>
      <c r="HCA14" s="6"/>
      <c r="HCH14" s="6"/>
      <c r="HCI14" s="6"/>
      <c r="HCP14" s="6"/>
      <c r="HCQ14" s="6"/>
      <c r="HCX14" s="6"/>
      <c r="HCY14" s="6"/>
      <c r="HDF14" s="6"/>
      <c r="HDG14" s="6"/>
      <c r="HDN14" s="6"/>
      <c r="HDO14" s="6"/>
      <c r="HDV14" s="6"/>
      <c r="HDW14" s="6"/>
      <c r="HED14" s="6"/>
      <c r="HEE14" s="6"/>
      <c r="HEL14" s="6"/>
      <c r="HEM14" s="6"/>
      <c r="HET14" s="6"/>
      <c r="HEU14" s="6"/>
      <c r="HFB14" s="6"/>
      <c r="HFC14" s="6"/>
      <c r="HFJ14" s="6"/>
      <c r="HFK14" s="6"/>
      <c r="HFR14" s="6"/>
      <c r="HFS14" s="6"/>
      <c r="HFZ14" s="6"/>
      <c r="HGA14" s="6"/>
      <c r="HGH14" s="6"/>
      <c r="HGI14" s="6"/>
      <c r="HGP14" s="6"/>
      <c r="HGQ14" s="6"/>
      <c r="HGX14" s="6"/>
      <c r="HGY14" s="6"/>
      <c r="HHF14" s="6"/>
      <c r="HHG14" s="6"/>
      <c r="HHN14" s="6"/>
      <c r="HHO14" s="6"/>
      <c r="HHV14" s="6"/>
      <c r="HHW14" s="6"/>
      <c r="HID14" s="6"/>
      <c r="HIE14" s="6"/>
      <c r="HIL14" s="6"/>
      <c r="HIM14" s="6"/>
      <c r="HIT14" s="6"/>
      <c r="HIU14" s="6"/>
      <c r="HJB14" s="6"/>
      <c r="HJC14" s="6"/>
      <c r="HJJ14" s="6"/>
      <c r="HJK14" s="6"/>
      <c r="HJR14" s="6"/>
      <c r="HJS14" s="6"/>
      <c r="HJZ14" s="6"/>
      <c r="HKA14" s="6"/>
      <c r="HKH14" s="6"/>
      <c r="HKI14" s="6"/>
      <c r="HKP14" s="6"/>
      <c r="HKQ14" s="6"/>
      <c r="HKX14" s="6"/>
      <c r="HKY14" s="6"/>
      <c r="HLF14" s="6"/>
      <c r="HLG14" s="6"/>
      <c r="HLN14" s="6"/>
      <c r="HLO14" s="6"/>
      <c r="HLV14" s="6"/>
      <c r="HLW14" s="6"/>
      <c r="HMD14" s="6"/>
      <c r="HME14" s="6"/>
      <c r="HML14" s="6"/>
      <c r="HMM14" s="6"/>
      <c r="HMT14" s="6"/>
      <c r="HMU14" s="6"/>
      <c r="HNB14" s="6"/>
      <c r="HNC14" s="6"/>
      <c r="HNJ14" s="6"/>
      <c r="HNK14" s="6"/>
      <c r="HNR14" s="6"/>
      <c r="HNS14" s="6"/>
      <c r="HNZ14" s="6"/>
      <c r="HOA14" s="6"/>
      <c r="HOH14" s="6"/>
      <c r="HOI14" s="6"/>
      <c r="HOP14" s="6"/>
      <c r="HOQ14" s="6"/>
      <c r="HOX14" s="6"/>
      <c r="HOY14" s="6"/>
      <c r="HPF14" s="6"/>
      <c r="HPG14" s="6"/>
      <c r="HPN14" s="6"/>
      <c r="HPO14" s="6"/>
      <c r="HPV14" s="6"/>
      <c r="HPW14" s="6"/>
      <c r="HQD14" s="6"/>
      <c r="HQE14" s="6"/>
      <c r="HQL14" s="6"/>
      <c r="HQM14" s="6"/>
      <c r="HQT14" s="6"/>
      <c r="HQU14" s="6"/>
      <c r="HRB14" s="6"/>
      <c r="HRC14" s="6"/>
      <c r="HRJ14" s="6"/>
      <c r="HRK14" s="6"/>
      <c r="HRR14" s="6"/>
      <c r="HRS14" s="6"/>
      <c r="HRZ14" s="6"/>
      <c r="HSA14" s="6"/>
      <c r="HSH14" s="6"/>
      <c r="HSI14" s="6"/>
      <c r="HSP14" s="6"/>
      <c r="HSQ14" s="6"/>
      <c r="HSX14" s="6"/>
      <c r="HSY14" s="6"/>
      <c r="HTF14" s="6"/>
      <c r="HTG14" s="6"/>
      <c r="HTN14" s="6"/>
      <c r="HTO14" s="6"/>
      <c r="HTV14" s="6"/>
      <c r="HTW14" s="6"/>
      <c r="HUD14" s="6"/>
      <c r="HUE14" s="6"/>
      <c r="HUL14" s="6"/>
      <c r="HUM14" s="6"/>
      <c r="HUT14" s="6"/>
      <c r="HUU14" s="6"/>
      <c r="HVB14" s="6"/>
      <c r="HVC14" s="6"/>
      <c r="HVJ14" s="6"/>
      <c r="HVK14" s="6"/>
      <c r="HVR14" s="6"/>
      <c r="HVS14" s="6"/>
      <c r="HVZ14" s="6"/>
      <c r="HWA14" s="6"/>
      <c r="HWH14" s="6"/>
      <c r="HWI14" s="6"/>
      <c r="HWP14" s="6"/>
      <c r="HWQ14" s="6"/>
      <c r="HWX14" s="6"/>
      <c r="HWY14" s="6"/>
      <c r="HXF14" s="6"/>
      <c r="HXG14" s="6"/>
      <c r="HXN14" s="6"/>
      <c r="HXO14" s="6"/>
      <c r="HXV14" s="6"/>
      <c r="HXW14" s="6"/>
      <c r="HYD14" s="6"/>
      <c r="HYE14" s="6"/>
      <c r="HYL14" s="6"/>
      <c r="HYM14" s="6"/>
      <c r="HYT14" s="6"/>
      <c r="HYU14" s="6"/>
      <c r="HZB14" s="6"/>
      <c r="HZC14" s="6"/>
      <c r="HZJ14" s="6"/>
      <c r="HZK14" s="6"/>
      <c r="HZR14" s="6"/>
      <c r="HZS14" s="6"/>
      <c r="HZZ14" s="6"/>
      <c r="IAA14" s="6"/>
      <c r="IAH14" s="6"/>
      <c r="IAI14" s="6"/>
      <c r="IAP14" s="6"/>
      <c r="IAQ14" s="6"/>
      <c r="IAX14" s="6"/>
      <c r="IAY14" s="6"/>
      <c r="IBF14" s="6"/>
      <c r="IBG14" s="6"/>
      <c r="IBN14" s="6"/>
      <c r="IBO14" s="6"/>
      <c r="IBV14" s="6"/>
      <c r="IBW14" s="6"/>
      <c r="ICD14" s="6"/>
      <c r="ICE14" s="6"/>
      <c r="ICL14" s="6"/>
      <c r="ICM14" s="6"/>
      <c r="ICT14" s="6"/>
      <c r="ICU14" s="6"/>
      <c r="IDB14" s="6"/>
      <c r="IDC14" s="6"/>
      <c r="IDJ14" s="6"/>
      <c r="IDK14" s="6"/>
      <c r="IDR14" s="6"/>
      <c r="IDS14" s="6"/>
      <c r="IDZ14" s="6"/>
      <c r="IEA14" s="6"/>
      <c r="IEH14" s="6"/>
      <c r="IEI14" s="6"/>
      <c r="IEP14" s="6"/>
      <c r="IEQ14" s="6"/>
      <c r="IEX14" s="6"/>
      <c r="IEY14" s="6"/>
      <c r="IFF14" s="6"/>
      <c r="IFG14" s="6"/>
      <c r="IFN14" s="6"/>
      <c r="IFO14" s="6"/>
      <c r="IFV14" s="6"/>
      <c r="IFW14" s="6"/>
      <c r="IGD14" s="6"/>
      <c r="IGE14" s="6"/>
      <c r="IGL14" s="6"/>
      <c r="IGM14" s="6"/>
      <c r="IGT14" s="6"/>
      <c r="IGU14" s="6"/>
      <c r="IHB14" s="6"/>
      <c r="IHC14" s="6"/>
      <c r="IHJ14" s="6"/>
      <c r="IHK14" s="6"/>
      <c r="IHR14" s="6"/>
      <c r="IHS14" s="6"/>
      <c r="IHZ14" s="6"/>
      <c r="IIA14" s="6"/>
      <c r="IIH14" s="6"/>
      <c r="III14" s="6"/>
      <c r="IIP14" s="6"/>
      <c r="IIQ14" s="6"/>
      <c r="IIX14" s="6"/>
      <c r="IIY14" s="6"/>
      <c r="IJF14" s="6"/>
      <c r="IJG14" s="6"/>
      <c r="IJN14" s="6"/>
      <c r="IJO14" s="6"/>
      <c r="IJV14" s="6"/>
      <c r="IJW14" s="6"/>
      <c r="IKD14" s="6"/>
      <c r="IKE14" s="6"/>
      <c r="IKL14" s="6"/>
      <c r="IKM14" s="6"/>
      <c r="IKT14" s="6"/>
      <c r="IKU14" s="6"/>
      <c r="ILB14" s="6"/>
      <c r="ILC14" s="6"/>
      <c r="ILJ14" s="6"/>
      <c r="ILK14" s="6"/>
      <c r="ILR14" s="6"/>
      <c r="ILS14" s="6"/>
      <c r="ILZ14" s="6"/>
      <c r="IMA14" s="6"/>
      <c r="IMH14" s="6"/>
      <c r="IMI14" s="6"/>
      <c r="IMP14" s="6"/>
      <c r="IMQ14" s="6"/>
      <c r="IMX14" s="6"/>
      <c r="IMY14" s="6"/>
      <c r="INF14" s="6"/>
      <c r="ING14" s="6"/>
      <c r="INN14" s="6"/>
      <c r="INO14" s="6"/>
      <c r="INV14" s="6"/>
      <c r="INW14" s="6"/>
      <c r="IOD14" s="6"/>
      <c r="IOE14" s="6"/>
      <c r="IOL14" s="6"/>
      <c r="IOM14" s="6"/>
      <c r="IOT14" s="6"/>
      <c r="IOU14" s="6"/>
      <c r="IPB14" s="6"/>
      <c r="IPC14" s="6"/>
      <c r="IPJ14" s="6"/>
      <c r="IPK14" s="6"/>
      <c r="IPR14" s="6"/>
      <c r="IPS14" s="6"/>
      <c r="IPZ14" s="6"/>
      <c r="IQA14" s="6"/>
      <c r="IQH14" s="6"/>
      <c r="IQI14" s="6"/>
      <c r="IQP14" s="6"/>
      <c r="IQQ14" s="6"/>
      <c r="IQX14" s="6"/>
      <c r="IQY14" s="6"/>
      <c r="IRF14" s="6"/>
      <c r="IRG14" s="6"/>
      <c r="IRN14" s="6"/>
      <c r="IRO14" s="6"/>
      <c r="IRV14" s="6"/>
      <c r="IRW14" s="6"/>
      <c r="ISD14" s="6"/>
      <c r="ISE14" s="6"/>
      <c r="ISL14" s="6"/>
      <c r="ISM14" s="6"/>
      <c r="IST14" s="6"/>
      <c r="ISU14" s="6"/>
      <c r="ITB14" s="6"/>
      <c r="ITC14" s="6"/>
      <c r="ITJ14" s="6"/>
      <c r="ITK14" s="6"/>
      <c r="ITR14" s="6"/>
      <c r="ITS14" s="6"/>
      <c r="ITZ14" s="6"/>
      <c r="IUA14" s="6"/>
      <c r="IUH14" s="6"/>
      <c r="IUI14" s="6"/>
      <c r="IUP14" s="6"/>
      <c r="IUQ14" s="6"/>
      <c r="IUX14" s="6"/>
      <c r="IUY14" s="6"/>
      <c r="IVF14" s="6"/>
      <c r="IVG14" s="6"/>
      <c r="IVN14" s="6"/>
      <c r="IVO14" s="6"/>
      <c r="IVV14" s="6"/>
      <c r="IVW14" s="6"/>
      <c r="IWD14" s="6"/>
      <c r="IWE14" s="6"/>
      <c r="IWL14" s="6"/>
      <c r="IWM14" s="6"/>
      <c r="IWT14" s="6"/>
      <c r="IWU14" s="6"/>
      <c r="IXB14" s="6"/>
      <c r="IXC14" s="6"/>
      <c r="IXJ14" s="6"/>
      <c r="IXK14" s="6"/>
      <c r="IXR14" s="6"/>
      <c r="IXS14" s="6"/>
      <c r="IXZ14" s="6"/>
      <c r="IYA14" s="6"/>
      <c r="IYH14" s="6"/>
      <c r="IYI14" s="6"/>
      <c r="IYP14" s="6"/>
      <c r="IYQ14" s="6"/>
      <c r="IYX14" s="6"/>
      <c r="IYY14" s="6"/>
      <c r="IZF14" s="6"/>
      <c r="IZG14" s="6"/>
      <c r="IZN14" s="6"/>
      <c r="IZO14" s="6"/>
      <c r="IZV14" s="6"/>
      <c r="IZW14" s="6"/>
      <c r="JAD14" s="6"/>
      <c r="JAE14" s="6"/>
      <c r="JAL14" s="6"/>
      <c r="JAM14" s="6"/>
      <c r="JAT14" s="6"/>
      <c r="JAU14" s="6"/>
      <c r="JBB14" s="6"/>
      <c r="JBC14" s="6"/>
      <c r="JBJ14" s="6"/>
      <c r="JBK14" s="6"/>
      <c r="JBR14" s="6"/>
      <c r="JBS14" s="6"/>
      <c r="JBZ14" s="6"/>
      <c r="JCA14" s="6"/>
      <c r="JCH14" s="6"/>
      <c r="JCI14" s="6"/>
      <c r="JCP14" s="6"/>
      <c r="JCQ14" s="6"/>
      <c r="JCX14" s="6"/>
      <c r="JCY14" s="6"/>
      <c r="JDF14" s="6"/>
      <c r="JDG14" s="6"/>
      <c r="JDN14" s="6"/>
      <c r="JDO14" s="6"/>
      <c r="JDV14" s="6"/>
      <c r="JDW14" s="6"/>
      <c r="JED14" s="6"/>
      <c r="JEE14" s="6"/>
      <c r="JEL14" s="6"/>
      <c r="JEM14" s="6"/>
      <c r="JET14" s="6"/>
      <c r="JEU14" s="6"/>
      <c r="JFB14" s="6"/>
      <c r="JFC14" s="6"/>
      <c r="JFJ14" s="6"/>
      <c r="JFK14" s="6"/>
      <c r="JFR14" s="6"/>
      <c r="JFS14" s="6"/>
      <c r="JFZ14" s="6"/>
      <c r="JGA14" s="6"/>
      <c r="JGH14" s="6"/>
      <c r="JGI14" s="6"/>
      <c r="JGP14" s="6"/>
      <c r="JGQ14" s="6"/>
      <c r="JGX14" s="6"/>
      <c r="JGY14" s="6"/>
      <c r="JHF14" s="6"/>
      <c r="JHG14" s="6"/>
      <c r="JHN14" s="6"/>
      <c r="JHO14" s="6"/>
      <c r="JHV14" s="6"/>
      <c r="JHW14" s="6"/>
      <c r="JID14" s="6"/>
      <c r="JIE14" s="6"/>
      <c r="JIL14" s="6"/>
      <c r="JIM14" s="6"/>
      <c r="JIT14" s="6"/>
      <c r="JIU14" s="6"/>
      <c r="JJB14" s="6"/>
      <c r="JJC14" s="6"/>
      <c r="JJJ14" s="6"/>
      <c r="JJK14" s="6"/>
      <c r="JJR14" s="6"/>
      <c r="JJS14" s="6"/>
      <c r="JJZ14" s="6"/>
      <c r="JKA14" s="6"/>
      <c r="JKH14" s="6"/>
      <c r="JKI14" s="6"/>
      <c r="JKP14" s="6"/>
      <c r="JKQ14" s="6"/>
      <c r="JKX14" s="6"/>
      <c r="JKY14" s="6"/>
      <c r="JLF14" s="6"/>
      <c r="JLG14" s="6"/>
      <c r="JLN14" s="6"/>
      <c r="JLO14" s="6"/>
      <c r="JLV14" s="6"/>
      <c r="JLW14" s="6"/>
      <c r="JMD14" s="6"/>
      <c r="JME14" s="6"/>
      <c r="JML14" s="6"/>
      <c r="JMM14" s="6"/>
      <c r="JMT14" s="6"/>
      <c r="JMU14" s="6"/>
      <c r="JNB14" s="6"/>
      <c r="JNC14" s="6"/>
      <c r="JNJ14" s="6"/>
      <c r="JNK14" s="6"/>
      <c r="JNR14" s="6"/>
      <c r="JNS14" s="6"/>
      <c r="JNZ14" s="6"/>
      <c r="JOA14" s="6"/>
      <c r="JOH14" s="6"/>
      <c r="JOI14" s="6"/>
      <c r="JOP14" s="6"/>
      <c r="JOQ14" s="6"/>
      <c r="JOX14" s="6"/>
      <c r="JOY14" s="6"/>
      <c r="JPF14" s="6"/>
      <c r="JPG14" s="6"/>
      <c r="JPN14" s="6"/>
      <c r="JPO14" s="6"/>
      <c r="JPV14" s="6"/>
      <c r="JPW14" s="6"/>
      <c r="JQD14" s="6"/>
      <c r="JQE14" s="6"/>
      <c r="JQL14" s="6"/>
      <c r="JQM14" s="6"/>
      <c r="JQT14" s="6"/>
      <c r="JQU14" s="6"/>
      <c r="JRB14" s="6"/>
      <c r="JRC14" s="6"/>
      <c r="JRJ14" s="6"/>
      <c r="JRK14" s="6"/>
      <c r="JRR14" s="6"/>
      <c r="JRS14" s="6"/>
      <c r="JRZ14" s="6"/>
      <c r="JSA14" s="6"/>
      <c r="JSH14" s="6"/>
      <c r="JSI14" s="6"/>
      <c r="JSP14" s="6"/>
      <c r="JSQ14" s="6"/>
      <c r="JSX14" s="6"/>
      <c r="JSY14" s="6"/>
      <c r="JTF14" s="6"/>
      <c r="JTG14" s="6"/>
      <c r="JTN14" s="6"/>
      <c r="JTO14" s="6"/>
      <c r="JTV14" s="6"/>
      <c r="JTW14" s="6"/>
      <c r="JUD14" s="6"/>
      <c r="JUE14" s="6"/>
      <c r="JUL14" s="6"/>
      <c r="JUM14" s="6"/>
      <c r="JUT14" s="6"/>
      <c r="JUU14" s="6"/>
      <c r="JVB14" s="6"/>
      <c r="JVC14" s="6"/>
      <c r="JVJ14" s="6"/>
      <c r="JVK14" s="6"/>
      <c r="JVR14" s="6"/>
      <c r="JVS14" s="6"/>
      <c r="JVZ14" s="6"/>
      <c r="JWA14" s="6"/>
      <c r="JWH14" s="6"/>
      <c r="JWI14" s="6"/>
      <c r="JWP14" s="6"/>
      <c r="JWQ14" s="6"/>
      <c r="JWX14" s="6"/>
      <c r="JWY14" s="6"/>
      <c r="JXF14" s="6"/>
      <c r="JXG14" s="6"/>
      <c r="JXN14" s="6"/>
      <c r="JXO14" s="6"/>
      <c r="JXV14" s="6"/>
      <c r="JXW14" s="6"/>
      <c r="JYD14" s="6"/>
      <c r="JYE14" s="6"/>
      <c r="JYL14" s="6"/>
      <c r="JYM14" s="6"/>
      <c r="JYT14" s="6"/>
      <c r="JYU14" s="6"/>
      <c r="JZB14" s="6"/>
      <c r="JZC14" s="6"/>
      <c r="JZJ14" s="6"/>
      <c r="JZK14" s="6"/>
      <c r="JZR14" s="6"/>
      <c r="JZS14" s="6"/>
      <c r="JZZ14" s="6"/>
      <c r="KAA14" s="6"/>
      <c r="KAH14" s="6"/>
      <c r="KAI14" s="6"/>
      <c r="KAP14" s="6"/>
      <c r="KAQ14" s="6"/>
      <c r="KAX14" s="6"/>
      <c r="KAY14" s="6"/>
      <c r="KBF14" s="6"/>
      <c r="KBG14" s="6"/>
      <c r="KBN14" s="6"/>
      <c r="KBO14" s="6"/>
      <c r="KBV14" s="6"/>
      <c r="KBW14" s="6"/>
      <c r="KCD14" s="6"/>
      <c r="KCE14" s="6"/>
      <c r="KCL14" s="6"/>
      <c r="KCM14" s="6"/>
      <c r="KCT14" s="6"/>
      <c r="KCU14" s="6"/>
      <c r="KDB14" s="6"/>
      <c r="KDC14" s="6"/>
      <c r="KDJ14" s="6"/>
      <c r="KDK14" s="6"/>
      <c r="KDR14" s="6"/>
      <c r="KDS14" s="6"/>
      <c r="KDZ14" s="6"/>
      <c r="KEA14" s="6"/>
      <c r="KEH14" s="6"/>
      <c r="KEI14" s="6"/>
      <c r="KEP14" s="6"/>
      <c r="KEQ14" s="6"/>
      <c r="KEX14" s="6"/>
      <c r="KEY14" s="6"/>
      <c r="KFF14" s="6"/>
      <c r="KFG14" s="6"/>
      <c r="KFN14" s="6"/>
      <c r="KFO14" s="6"/>
      <c r="KFV14" s="6"/>
      <c r="KFW14" s="6"/>
      <c r="KGD14" s="6"/>
      <c r="KGE14" s="6"/>
      <c r="KGL14" s="6"/>
      <c r="KGM14" s="6"/>
      <c r="KGT14" s="6"/>
      <c r="KGU14" s="6"/>
      <c r="KHB14" s="6"/>
      <c r="KHC14" s="6"/>
      <c r="KHJ14" s="6"/>
      <c r="KHK14" s="6"/>
      <c r="KHR14" s="6"/>
      <c r="KHS14" s="6"/>
      <c r="KHZ14" s="6"/>
      <c r="KIA14" s="6"/>
      <c r="KIH14" s="6"/>
      <c r="KII14" s="6"/>
      <c r="KIP14" s="6"/>
      <c r="KIQ14" s="6"/>
      <c r="KIX14" s="6"/>
      <c r="KIY14" s="6"/>
      <c r="KJF14" s="6"/>
      <c r="KJG14" s="6"/>
      <c r="KJN14" s="6"/>
      <c r="KJO14" s="6"/>
      <c r="KJV14" s="6"/>
      <c r="KJW14" s="6"/>
      <c r="KKD14" s="6"/>
      <c r="KKE14" s="6"/>
      <c r="KKL14" s="6"/>
      <c r="KKM14" s="6"/>
      <c r="KKT14" s="6"/>
      <c r="KKU14" s="6"/>
      <c r="KLB14" s="6"/>
      <c r="KLC14" s="6"/>
      <c r="KLJ14" s="6"/>
      <c r="KLK14" s="6"/>
      <c r="KLR14" s="6"/>
      <c r="KLS14" s="6"/>
      <c r="KLZ14" s="6"/>
      <c r="KMA14" s="6"/>
      <c r="KMH14" s="6"/>
      <c r="KMI14" s="6"/>
      <c r="KMP14" s="6"/>
      <c r="KMQ14" s="6"/>
      <c r="KMX14" s="6"/>
      <c r="KMY14" s="6"/>
      <c r="KNF14" s="6"/>
      <c r="KNG14" s="6"/>
      <c r="KNN14" s="6"/>
      <c r="KNO14" s="6"/>
      <c r="KNV14" s="6"/>
      <c r="KNW14" s="6"/>
      <c r="KOD14" s="6"/>
      <c r="KOE14" s="6"/>
      <c r="KOL14" s="6"/>
      <c r="KOM14" s="6"/>
      <c r="KOT14" s="6"/>
      <c r="KOU14" s="6"/>
      <c r="KPB14" s="6"/>
      <c r="KPC14" s="6"/>
      <c r="KPJ14" s="6"/>
      <c r="KPK14" s="6"/>
      <c r="KPR14" s="6"/>
      <c r="KPS14" s="6"/>
      <c r="KPZ14" s="6"/>
      <c r="KQA14" s="6"/>
      <c r="KQH14" s="6"/>
      <c r="KQI14" s="6"/>
      <c r="KQP14" s="6"/>
      <c r="KQQ14" s="6"/>
      <c r="KQX14" s="6"/>
      <c r="KQY14" s="6"/>
      <c r="KRF14" s="6"/>
      <c r="KRG14" s="6"/>
      <c r="KRN14" s="6"/>
      <c r="KRO14" s="6"/>
      <c r="KRV14" s="6"/>
      <c r="KRW14" s="6"/>
      <c r="KSD14" s="6"/>
      <c r="KSE14" s="6"/>
      <c r="KSL14" s="6"/>
      <c r="KSM14" s="6"/>
      <c r="KST14" s="6"/>
      <c r="KSU14" s="6"/>
      <c r="KTB14" s="6"/>
      <c r="KTC14" s="6"/>
      <c r="KTJ14" s="6"/>
      <c r="KTK14" s="6"/>
      <c r="KTR14" s="6"/>
      <c r="KTS14" s="6"/>
      <c r="KTZ14" s="6"/>
      <c r="KUA14" s="6"/>
      <c r="KUH14" s="6"/>
      <c r="KUI14" s="6"/>
      <c r="KUP14" s="6"/>
      <c r="KUQ14" s="6"/>
      <c r="KUX14" s="6"/>
      <c r="KUY14" s="6"/>
      <c r="KVF14" s="6"/>
      <c r="KVG14" s="6"/>
      <c r="KVN14" s="6"/>
      <c r="KVO14" s="6"/>
      <c r="KVV14" s="6"/>
      <c r="KVW14" s="6"/>
      <c r="KWD14" s="6"/>
      <c r="KWE14" s="6"/>
      <c r="KWL14" s="6"/>
      <c r="KWM14" s="6"/>
      <c r="KWT14" s="6"/>
      <c r="KWU14" s="6"/>
      <c r="KXB14" s="6"/>
      <c r="KXC14" s="6"/>
      <c r="KXJ14" s="6"/>
      <c r="KXK14" s="6"/>
      <c r="KXR14" s="6"/>
      <c r="KXS14" s="6"/>
      <c r="KXZ14" s="6"/>
      <c r="KYA14" s="6"/>
      <c r="KYH14" s="6"/>
      <c r="KYI14" s="6"/>
      <c r="KYP14" s="6"/>
      <c r="KYQ14" s="6"/>
      <c r="KYX14" s="6"/>
      <c r="KYY14" s="6"/>
      <c r="KZF14" s="6"/>
      <c r="KZG14" s="6"/>
      <c r="KZN14" s="6"/>
      <c r="KZO14" s="6"/>
      <c r="KZV14" s="6"/>
      <c r="KZW14" s="6"/>
      <c r="LAD14" s="6"/>
      <c r="LAE14" s="6"/>
      <c r="LAL14" s="6"/>
      <c r="LAM14" s="6"/>
      <c r="LAT14" s="6"/>
      <c r="LAU14" s="6"/>
      <c r="LBB14" s="6"/>
      <c r="LBC14" s="6"/>
      <c r="LBJ14" s="6"/>
      <c r="LBK14" s="6"/>
      <c r="LBR14" s="6"/>
      <c r="LBS14" s="6"/>
      <c r="LBZ14" s="6"/>
      <c r="LCA14" s="6"/>
      <c r="LCH14" s="6"/>
      <c r="LCI14" s="6"/>
      <c r="LCP14" s="6"/>
      <c r="LCQ14" s="6"/>
      <c r="LCX14" s="6"/>
      <c r="LCY14" s="6"/>
      <c r="LDF14" s="6"/>
      <c r="LDG14" s="6"/>
      <c r="LDN14" s="6"/>
      <c r="LDO14" s="6"/>
      <c r="LDV14" s="6"/>
      <c r="LDW14" s="6"/>
      <c r="LED14" s="6"/>
      <c r="LEE14" s="6"/>
      <c r="LEL14" s="6"/>
      <c r="LEM14" s="6"/>
      <c r="LET14" s="6"/>
      <c r="LEU14" s="6"/>
      <c r="LFB14" s="6"/>
      <c r="LFC14" s="6"/>
      <c r="LFJ14" s="6"/>
      <c r="LFK14" s="6"/>
      <c r="LFR14" s="6"/>
      <c r="LFS14" s="6"/>
      <c r="LFZ14" s="6"/>
      <c r="LGA14" s="6"/>
      <c r="LGH14" s="6"/>
      <c r="LGI14" s="6"/>
      <c r="LGP14" s="6"/>
      <c r="LGQ14" s="6"/>
      <c r="LGX14" s="6"/>
      <c r="LGY14" s="6"/>
      <c r="LHF14" s="6"/>
      <c r="LHG14" s="6"/>
      <c r="LHN14" s="6"/>
      <c r="LHO14" s="6"/>
      <c r="LHV14" s="6"/>
      <c r="LHW14" s="6"/>
      <c r="LID14" s="6"/>
      <c r="LIE14" s="6"/>
      <c r="LIL14" s="6"/>
      <c r="LIM14" s="6"/>
      <c r="LIT14" s="6"/>
      <c r="LIU14" s="6"/>
      <c r="LJB14" s="6"/>
      <c r="LJC14" s="6"/>
      <c r="LJJ14" s="6"/>
      <c r="LJK14" s="6"/>
      <c r="LJR14" s="6"/>
      <c r="LJS14" s="6"/>
      <c r="LJZ14" s="6"/>
      <c r="LKA14" s="6"/>
      <c r="LKH14" s="6"/>
      <c r="LKI14" s="6"/>
      <c r="LKP14" s="6"/>
      <c r="LKQ14" s="6"/>
      <c r="LKX14" s="6"/>
      <c r="LKY14" s="6"/>
      <c r="LLF14" s="6"/>
      <c r="LLG14" s="6"/>
      <c r="LLN14" s="6"/>
      <c r="LLO14" s="6"/>
      <c r="LLV14" s="6"/>
      <c r="LLW14" s="6"/>
      <c r="LMD14" s="6"/>
      <c r="LME14" s="6"/>
      <c r="LML14" s="6"/>
      <c r="LMM14" s="6"/>
      <c r="LMT14" s="6"/>
      <c r="LMU14" s="6"/>
      <c r="LNB14" s="6"/>
      <c r="LNC14" s="6"/>
      <c r="LNJ14" s="6"/>
      <c r="LNK14" s="6"/>
      <c r="LNR14" s="6"/>
      <c r="LNS14" s="6"/>
      <c r="LNZ14" s="6"/>
      <c r="LOA14" s="6"/>
      <c r="LOH14" s="6"/>
      <c r="LOI14" s="6"/>
      <c r="LOP14" s="6"/>
      <c r="LOQ14" s="6"/>
      <c r="LOX14" s="6"/>
      <c r="LOY14" s="6"/>
      <c r="LPF14" s="6"/>
      <c r="LPG14" s="6"/>
      <c r="LPN14" s="6"/>
      <c r="LPO14" s="6"/>
      <c r="LPV14" s="6"/>
      <c r="LPW14" s="6"/>
      <c r="LQD14" s="6"/>
      <c r="LQE14" s="6"/>
      <c r="LQL14" s="6"/>
      <c r="LQM14" s="6"/>
      <c r="LQT14" s="6"/>
      <c r="LQU14" s="6"/>
      <c r="LRB14" s="6"/>
      <c r="LRC14" s="6"/>
      <c r="LRJ14" s="6"/>
      <c r="LRK14" s="6"/>
      <c r="LRR14" s="6"/>
      <c r="LRS14" s="6"/>
      <c r="LRZ14" s="6"/>
      <c r="LSA14" s="6"/>
      <c r="LSH14" s="6"/>
      <c r="LSI14" s="6"/>
      <c r="LSP14" s="6"/>
      <c r="LSQ14" s="6"/>
      <c r="LSX14" s="6"/>
      <c r="LSY14" s="6"/>
      <c r="LTF14" s="6"/>
      <c r="LTG14" s="6"/>
      <c r="LTN14" s="6"/>
      <c r="LTO14" s="6"/>
      <c r="LTV14" s="6"/>
      <c r="LTW14" s="6"/>
      <c r="LUD14" s="6"/>
      <c r="LUE14" s="6"/>
      <c r="LUL14" s="6"/>
      <c r="LUM14" s="6"/>
      <c r="LUT14" s="6"/>
      <c r="LUU14" s="6"/>
      <c r="LVB14" s="6"/>
      <c r="LVC14" s="6"/>
      <c r="LVJ14" s="6"/>
      <c r="LVK14" s="6"/>
      <c r="LVR14" s="6"/>
      <c r="LVS14" s="6"/>
      <c r="LVZ14" s="6"/>
      <c r="LWA14" s="6"/>
      <c r="LWH14" s="6"/>
      <c r="LWI14" s="6"/>
      <c r="LWP14" s="6"/>
      <c r="LWQ14" s="6"/>
      <c r="LWX14" s="6"/>
      <c r="LWY14" s="6"/>
      <c r="LXF14" s="6"/>
      <c r="LXG14" s="6"/>
      <c r="LXN14" s="6"/>
      <c r="LXO14" s="6"/>
      <c r="LXV14" s="6"/>
      <c r="LXW14" s="6"/>
      <c r="LYD14" s="6"/>
      <c r="LYE14" s="6"/>
      <c r="LYL14" s="6"/>
      <c r="LYM14" s="6"/>
      <c r="LYT14" s="6"/>
      <c r="LYU14" s="6"/>
      <c r="LZB14" s="6"/>
      <c r="LZC14" s="6"/>
      <c r="LZJ14" s="6"/>
      <c r="LZK14" s="6"/>
      <c r="LZR14" s="6"/>
      <c r="LZS14" s="6"/>
      <c r="LZZ14" s="6"/>
      <c r="MAA14" s="6"/>
      <c r="MAH14" s="6"/>
      <c r="MAI14" s="6"/>
      <c r="MAP14" s="6"/>
      <c r="MAQ14" s="6"/>
      <c r="MAX14" s="6"/>
      <c r="MAY14" s="6"/>
      <c r="MBF14" s="6"/>
      <c r="MBG14" s="6"/>
      <c r="MBN14" s="6"/>
      <c r="MBO14" s="6"/>
      <c r="MBV14" s="6"/>
      <c r="MBW14" s="6"/>
      <c r="MCD14" s="6"/>
      <c r="MCE14" s="6"/>
      <c r="MCL14" s="6"/>
      <c r="MCM14" s="6"/>
      <c r="MCT14" s="6"/>
      <c r="MCU14" s="6"/>
      <c r="MDB14" s="6"/>
      <c r="MDC14" s="6"/>
      <c r="MDJ14" s="6"/>
      <c r="MDK14" s="6"/>
      <c r="MDR14" s="6"/>
      <c r="MDS14" s="6"/>
      <c r="MDZ14" s="6"/>
      <c r="MEA14" s="6"/>
      <c r="MEH14" s="6"/>
      <c r="MEI14" s="6"/>
      <c r="MEP14" s="6"/>
      <c r="MEQ14" s="6"/>
      <c r="MEX14" s="6"/>
      <c r="MEY14" s="6"/>
      <c r="MFF14" s="6"/>
      <c r="MFG14" s="6"/>
      <c r="MFN14" s="6"/>
      <c r="MFO14" s="6"/>
      <c r="MFV14" s="6"/>
      <c r="MFW14" s="6"/>
      <c r="MGD14" s="6"/>
      <c r="MGE14" s="6"/>
      <c r="MGL14" s="6"/>
      <c r="MGM14" s="6"/>
      <c r="MGT14" s="6"/>
      <c r="MGU14" s="6"/>
      <c r="MHB14" s="6"/>
      <c r="MHC14" s="6"/>
      <c r="MHJ14" s="6"/>
      <c r="MHK14" s="6"/>
      <c r="MHR14" s="6"/>
      <c r="MHS14" s="6"/>
      <c r="MHZ14" s="6"/>
      <c r="MIA14" s="6"/>
      <c r="MIH14" s="6"/>
      <c r="MII14" s="6"/>
      <c r="MIP14" s="6"/>
      <c r="MIQ14" s="6"/>
      <c r="MIX14" s="6"/>
      <c r="MIY14" s="6"/>
      <c r="MJF14" s="6"/>
      <c r="MJG14" s="6"/>
      <c r="MJN14" s="6"/>
      <c r="MJO14" s="6"/>
      <c r="MJV14" s="6"/>
      <c r="MJW14" s="6"/>
      <c r="MKD14" s="6"/>
      <c r="MKE14" s="6"/>
      <c r="MKL14" s="6"/>
      <c r="MKM14" s="6"/>
      <c r="MKT14" s="6"/>
      <c r="MKU14" s="6"/>
      <c r="MLB14" s="6"/>
      <c r="MLC14" s="6"/>
      <c r="MLJ14" s="6"/>
      <c r="MLK14" s="6"/>
      <c r="MLR14" s="6"/>
      <c r="MLS14" s="6"/>
      <c r="MLZ14" s="6"/>
      <c r="MMA14" s="6"/>
      <c r="MMH14" s="6"/>
      <c r="MMI14" s="6"/>
      <c r="MMP14" s="6"/>
      <c r="MMQ14" s="6"/>
      <c r="MMX14" s="6"/>
      <c r="MMY14" s="6"/>
      <c r="MNF14" s="6"/>
      <c r="MNG14" s="6"/>
      <c r="MNN14" s="6"/>
      <c r="MNO14" s="6"/>
      <c r="MNV14" s="6"/>
      <c r="MNW14" s="6"/>
      <c r="MOD14" s="6"/>
      <c r="MOE14" s="6"/>
      <c r="MOL14" s="6"/>
      <c r="MOM14" s="6"/>
      <c r="MOT14" s="6"/>
      <c r="MOU14" s="6"/>
      <c r="MPB14" s="6"/>
      <c r="MPC14" s="6"/>
      <c r="MPJ14" s="6"/>
      <c r="MPK14" s="6"/>
      <c r="MPR14" s="6"/>
      <c r="MPS14" s="6"/>
      <c r="MPZ14" s="6"/>
      <c r="MQA14" s="6"/>
      <c r="MQH14" s="6"/>
      <c r="MQI14" s="6"/>
      <c r="MQP14" s="6"/>
      <c r="MQQ14" s="6"/>
      <c r="MQX14" s="6"/>
      <c r="MQY14" s="6"/>
      <c r="MRF14" s="6"/>
      <c r="MRG14" s="6"/>
      <c r="MRN14" s="6"/>
      <c r="MRO14" s="6"/>
      <c r="MRV14" s="6"/>
      <c r="MRW14" s="6"/>
      <c r="MSD14" s="6"/>
      <c r="MSE14" s="6"/>
      <c r="MSL14" s="6"/>
      <c r="MSM14" s="6"/>
      <c r="MST14" s="6"/>
      <c r="MSU14" s="6"/>
      <c r="MTB14" s="6"/>
      <c r="MTC14" s="6"/>
      <c r="MTJ14" s="6"/>
      <c r="MTK14" s="6"/>
      <c r="MTR14" s="6"/>
      <c r="MTS14" s="6"/>
      <c r="MTZ14" s="6"/>
      <c r="MUA14" s="6"/>
      <c r="MUH14" s="6"/>
      <c r="MUI14" s="6"/>
      <c r="MUP14" s="6"/>
      <c r="MUQ14" s="6"/>
      <c r="MUX14" s="6"/>
      <c r="MUY14" s="6"/>
      <c r="MVF14" s="6"/>
      <c r="MVG14" s="6"/>
      <c r="MVN14" s="6"/>
      <c r="MVO14" s="6"/>
      <c r="MVV14" s="6"/>
      <c r="MVW14" s="6"/>
      <c r="MWD14" s="6"/>
      <c r="MWE14" s="6"/>
      <c r="MWL14" s="6"/>
      <c r="MWM14" s="6"/>
      <c r="MWT14" s="6"/>
      <c r="MWU14" s="6"/>
      <c r="MXB14" s="6"/>
      <c r="MXC14" s="6"/>
      <c r="MXJ14" s="6"/>
      <c r="MXK14" s="6"/>
      <c r="MXR14" s="6"/>
      <c r="MXS14" s="6"/>
      <c r="MXZ14" s="6"/>
      <c r="MYA14" s="6"/>
      <c r="MYH14" s="6"/>
      <c r="MYI14" s="6"/>
      <c r="MYP14" s="6"/>
      <c r="MYQ14" s="6"/>
      <c r="MYX14" s="6"/>
      <c r="MYY14" s="6"/>
      <c r="MZF14" s="6"/>
      <c r="MZG14" s="6"/>
      <c r="MZN14" s="6"/>
      <c r="MZO14" s="6"/>
      <c r="MZV14" s="6"/>
      <c r="MZW14" s="6"/>
      <c r="NAD14" s="6"/>
      <c r="NAE14" s="6"/>
      <c r="NAL14" s="6"/>
      <c r="NAM14" s="6"/>
      <c r="NAT14" s="6"/>
      <c r="NAU14" s="6"/>
      <c r="NBB14" s="6"/>
      <c r="NBC14" s="6"/>
      <c r="NBJ14" s="6"/>
      <c r="NBK14" s="6"/>
      <c r="NBR14" s="6"/>
      <c r="NBS14" s="6"/>
      <c r="NBZ14" s="6"/>
      <c r="NCA14" s="6"/>
      <c r="NCH14" s="6"/>
      <c r="NCI14" s="6"/>
      <c r="NCP14" s="6"/>
      <c r="NCQ14" s="6"/>
      <c r="NCX14" s="6"/>
      <c r="NCY14" s="6"/>
      <c r="NDF14" s="6"/>
      <c r="NDG14" s="6"/>
      <c r="NDN14" s="6"/>
      <c r="NDO14" s="6"/>
      <c r="NDV14" s="6"/>
      <c r="NDW14" s="6"/>
      <c r="NED14" s="6"/>
      <c r="NEE14" s="6"/>
      <c r="NEL14" s="6"/>
      <c r="NEM14" s="6"/>
      <c r="NET14" s="6"/>
      <c r="NEU14" s="6"/>
      <c r="NFB14" s="6"/>
      <c r="NFC14" s="6"/>
      <c r="NFJ14" s="6"/>
      <c r="NFK14" s="6"/>
      <c r="NFR14" s="6"/>
      <c r="NFS14" s="6"/>
      <c r="NFZ14" s="6"/>
      <c r="NGA14" s="6"/>
      <c r="NGH14" s="6"/>
      <c r="NGI14" s="6"/>
      <c r="NGP14" s="6"/>
      <c r="NGQ14" s="6"/>
      <c r="NGX14" s="6"/>
      <c r="NGY14" s="6"/>
      <c r="NHF14" s="6"/>
      <c r="NHG14" s="6"/>
      <c r="NHN14" s="6"/>
      <c r="NHO14" s="6"/>
      <c r="NHV14" s="6"/>
      <c r="NHW14" s="6"/>
      <c r="NID14" s="6"/>
      <c r="NIE14" s="6"/>
      <c r="NIL14" s="6"/>
      <c r="NIM14" s="6"/>
      <c r="NIT14" s="6"/>
      <c r="NIU14" s="6"/>
      <c r="NJB14" s="6"/>
      <c r="NJC14" s="6"/>
      <c r="NJJ14" s="6"/>
      <c r="NJK14" s="6"/>
      <c r="NJR14" s="6"/>
      <c r="NJS14" s="6"/>
      <c r="NJZ14" s="6"/>
      <c r="NKA14" s="6"/>
      <c r="NKH14" s="6"/>
      <c r="NKI14" s="6"/>
      <c r="NKP14" s="6"/>
      <c r="NKQ14" s="6"/>
      <c r="NKX14" s="6"/>
      <c r="NKY14" s="6"/>
      <c r="NLF14" s="6"/>
      <c r="NLG14" s="6"/>
      <c r="NLN14" s="6"/>
      <c r="NLO14" s="6"/>
      <c r="NLV14" s="6"/>
      <c r="NLW14" s="6"/>
      <c r="NMD14" s="6"/>
      <c r="NME14" s="6"/>
      <c r="NML14" s="6"/>
      <c r="NMM14" s="6"/>
      <c r="NMT14" s="6"/>
      <c r="NMU14" s="6"/>
      <c r="NNB14" s="6"/>
      <c r="NNC14" s="6"/>
      <c r="NNJ14" s="6"/>
      <c r="NNK14" s="6"/>
      <c r="NNR14" s="6"/>
      <c r="NNS14" s="6"/>
      <c r="NNZ14" s="6"/>
      <c r="NOA14" s="6"/>
      <c r="NOH14" s="6"/>
      <c r="NOI14" s="6"/>
      <c r="NOP14" s="6"/>
      <c r="NOQ14" s="6"/>
      <c r="NOX14" s="6"/>
      <c r="NOY14" s="6"/>
      <c r="NPF14" s="6"/>
      <c r="NPG14" s="6"/>
      <c r="NPN14" s="6"/>
      <c r="NPO14" s="6"/>
      <c r="NPV14" s="6"/>
      <c r="NPW14" s="6"/>
      <c r="NQD14" s="6"/>
      <c r="NQE14" s="6"/>
      <c r="NQL14" s="6"/>
      <c r="NQM14" s="6"/>
      <c r="NQT14" s="6"/>
      <c r="NQU14" s="6"/>
      <c r="NRB14" s="6"/>
      <c r="NRC14" s="6"/>
      <c r="NRJ14" s="6"/>
      <c r="NRK14" s="6"/>
      <c r="NRR14" s="6"/>
      <c r="NRS14" s="6"/>
      <c r="NRZ14" s="6"/>
      <c r="NSA14" s="6"/>
      <c r="NSH14" s="6"/>
      <c r="NSI14" s="6"/>
      <c r="NSP14" s="6"/>
      <c r="NSQ14" s="6"/>
      <c r="NSX14" s="6"/>
      <c r="NSY14" s="6"/>
      <c r="NTF14" s="6"/>
      <c r="NTG14" s="6"/>
      <c r="NTN14" s="6"/>
      <c r="NTO14" s="6"/>
      <c r="NTV14" s="6"/>
      <c r="NTW14" s="6"/>
      <c r="NUD14" s="6"/>
      <c r="NUE14" s="6"/>
      <c r="NUL14" s="6"/>
      <c r="NUM14" s="6"/>
      <c r="NUT14" s="6"/>
      <c r="NUU14" s="6"/>
      <c r="NVB14" s="6"/>
      <c r="NVC14" s="6"/>
      <c r="NVJ14" s="6"/>
      <c r="NVK14" s="6"/>
      <c r="NVR14" s="6"/>
      <c r="NVS14" s="6"/>
      <c r="NVZ14" s="6"/>
      <c r="NWA14" s="6"/>
      <c r="NWH14" s="6"/>
      <c r="NWI14" s="6"/>
      <c r="NWP14" s="6"/>
      <c r="NWQ14" s="6"/>
      <c r="NWX14" s="6"/>
      <c r="NWY14" s="6"/>
      <c r="NXF14" s="6"/>
      <c r="NXG14" s="6"/>
      <c r="NXN14" s="6"/>
      <c r="NXO14" s="6"/>
      <c r="NXV14" s="6"/>
      <c r="NXW14" s="6"/>
      <c r="NYD14" s="6"/>
      <c r="NYE14" s="6"/>
      <c r="NYL14" s="6"/>
      <c r="NYM14" s="6"/>
      <c r="NYT14" s="6"/>
      <c r="NYU14" s="6"/>
      <c r="NZB14" s="6"/>
      <c r="NZC14" s="6"/>
      <c r="NZJ14" s="6"/>
      <c r="NZK14" s="6"/>
      <c r="NZR14" s="6"/>
      <c r="NZS14" s="6"/>
      <c r="NZZ14" s="6"/>
      <c r="OAA14" s="6"/>
      <c r="OAH14" s="6"/>
      <c r="OAI14" s="6"/>
      <c r="OAP14" s="6"/>
      <c r="OAQ14" s="6"/>
      <c r="OAX14" s="6"/>
      <c r="OAY14" s="6"/>
      <c r="OBF14" s="6"/>
      <c r="OBG14" s="6"/>
      <c r="OBN14" s="6"/>
      <c r="OBO14" s="6"/>
      <c r="OBV14" s="6"/>
      <c r="OBW14" s="6"/>
      <c r="OCD14" s="6"/>
      <c r="OCE14" s="6"/>
      <c r="OCL14" s="6"/>
      <c r="OCM14" s="6"/>
      <c r="OCT14" s="6"/>
      <c r="OCU14" s="6"/>
      <c r="ODB14" s="6"/>
      <c r="ODC14" s="6"/>
      <c r="ODJ14" s="6"/>
      <c r="ODK14" s="6"/>
      <c r="ODR14" s="6"/>
      <c r="ODS14" s="6"/>
      <c r="ODZ14" s="6"/>
      <c r="OEA14" s="6"/>
      <c r="OEH14" s="6"/>
      <c r="OEI14" s="6"/>
      <c r="OEP14" s="6"/>
      <c r="OEQ14" s="6"/>
      <c r="OEX14" s="6"/>
      <c r="OEY14" s="6"/>
      <c r="OFF14" s="6"/>
      <c r="OFG14" s="6"/>
      <c r="OFN14" s="6"/>
      <c r="OFO14" s="6"/>
      <c r="OFV14" s="6"/>
      <c r="OFW14" s="6"/>
      <c r="OGD14" s="6"/>
      <c r="OGE14" s="6"/>
      <c r="OGL14" s="6"/>
      <c r="OGM14" s="6"/>
      <c r="OGT14" s="6"/>
      <c r="OGU14" s="6"/>
      <c r="OHB14" s="6"/>
      <c r="OHC14" s="6"/>
      <c r="OHJ14" s="6"/>
      <c r="OHK14" s="6"/>
      <c r="OHR14" s="6"/>
      <c r="OHS14" s="6"/>
      <c r="OHZ14" s="6"/>
      <c r="OIA14" s="6"/>
      <c r="OIH14" s="6"/>
      <c r="OII14" s="6"/>
      <c r="OIP14" s="6"/>
      <c r="OIQ14" s="6"/>
      <c r="OIX14" s="6"/>
      <c r="OIY14" s="6"/>
      <c r="OJF14" s="6"/>
      <c r="OJG14" s="6"/>
      <c r="OJN14" s="6"/>
      <c r="OJO14" s="6"/>
      <c r="OJV14" s="6"/>
      <c r="OJW14" s="6"/>
      <c r="OKD14" s="6"/>
      <c r="OKE14" s="6"/>
      <c r="OKL14" s="6"/>
      <c r="OKM14" s="6"/>
      <c r="OKT14" s="6"/>
      <c r="OKU14" s="6"/>
      <c r="OLB14" s="6"/>
      <c r="OLC14" s="6"/>
      <c r="OLJ14" s="6"/>
      <c r="OLK14" s="6"/>
      <c r="OLR14" s="6"/>
      <c r="OLS14" s="6"/>
      <c r="OLZ14" s="6"/>
      <c r="OMA14" s="6"/>
      <c r="OMH14" s="6"/>
      <c r="OMI14" s="6"/>
      <c r="OMP14" s="6"/>
      <c r="OMQ14" s="6"/>
      <c r="OMX14" s="6"/>
      <c r="OMY14" s="6"/>
      <c r="ONF14" s="6"/>
      <c r="ONG14" s="6"/>
      <c r="ONN14" s="6"/>
      <c r="ONO14" s="6"/>
      <c r="ONV14" s="6"/>
      <c r="ONW14" s="6"/>
      <c r="OOD14" s="6"/>
      <c r="OOE14" s="6"/>
      <c r="OOL14" s="6"/>
      <c r="OOM14" s="6"/>
      <c r="OOT14" s="6"/>
      <c r="OOU14" s="6"/>
      <c r="OPB14" s="6"/>
      <c r="OPC14" s="6"/>
      <c r="OPJ14" s="6"/>
      <c r="OPK14" s="6"/>
      <c r="OPR14" s="6"/>
      <c r="OPS14" s="6"/>
      <c r="OPZ14" s="6"/>
      <c r="OQA14" s="6"/>
      <c r="OQH14" s="6"/>
      <c r="OQI14" s="6"/>
      <c r="OQP14" s="6"/>
      <c r="OQQ14" s="6"/>
      <c r="OQX14" s="6"/>
      <c r="OQY14" s="6"/>
      <c r="ORF14" s="6"/>
      <c r="ORG14" s="6"/>
      <c r="ORN14" s="6"/>
      <c r="ORO14" s="6"/>
      <c r="ORV14" s="6"/>
      <c r="ORW14" s="6"/>
      <c r="OSD14" s="6"/>
      <c r="OSE14" s="6"/>
      <c r="OSL14" s="6"/>
      <c r="OSM14" s="6"/>
      <c r="OST14" s="6"/>
      <c r="OSU14" s="6"/>
      <c r="OTB14" s="6"/>
      <c r="OTC14" s="6"/>
      <c r="OTJ14" s="6"/>
      <c r="OTK14" s="6"/>
      <c r="OTR14" s="6"/>
      <c r="OTS14" s="6"/>
      <c r="OTZ14" s="6"/>
      <c r="OUA14" s="6"/>
      <c r="OUH14" s="6"/>
      <c r="OUI14" s="6"/>
      <c r="OUP14" s="6"/>
      <c r="OUQ14" s="6"/>
      <c r="OUX14" s="6"/>
      <c r="OUY14" s="6"/>
      <c r="OVF14" s="6"/>
      <c r="OVG14" s="6"/>
      <c r="OVN14" s="6"/>
      <c r="OVO14" s="6"/>
      <c r="OVV14" s="6"/>
      <c r="OVW14" s="6"/>
      <c r="OWD14" s="6"/>
      <c r="OWE14" s="6"/>
      <c r="OWL14" s="6"/>
      <c r="OWM14" s="6"/>
      <c r="OWT14" s="6"/>
      <c r="OWU14" s="6"/>
      <c r="OXB14" s="6"/>
      <c r="OXC14" s="6"/>
      <c r="OXJ14" s="6"/>
      <c r="OXK14" s="6"/>
      <c r="OXR14" s="6"/>
      <c r="OXS14" s="6"/>
      <c r="OXZ14" s="6"/>
      <c r="OYA14" s="6"/>
      <c r="OYH14" s="6"/>
      <c r="OYI14" s="6"/>
      <c r="OYP14" s="6"/>
      <c r="OYQ14" s="6"/>
      <c r="OYX14" s="6"/>
      <c r="OYY14" s="6"/>
      <c r="OZF14" s="6"/>
      <c r="OZG14" s="6"/>
      <c r="OZN14" s="6"/>
      <c r="OZO14" s="6"/>
      <c r="OZV14" s="6"/>
      <c r="OZW14" s="6"/>
      <c r="PAD14" s="6"/>
      <c r="PAE14" s="6"/>
      <c r="PAL14" s="6"/>
      <c r="PAM14" s="6"/>
      <c r="PAT14" s="6"/>
      <c r="PAU14" s="6"/>
      <c r="PBB14" s="6"/>
      <c r="PBC14" s="6"/>
      <c r="PBJ14" s="6"/>
      <c r="PBK14" s="6"/>
      <c r="PBR14" s="6"/>
      <c r="PBS14" s="6"/>
      <c r="PBZ14" s="6"/>
      <c r="PCA14" s="6"/>
      <c r="PCH14" s="6"/>
      <c r="PCI14" s="6"/>
      <c r="PCP14" s="6"/>
      <c r="PCQ14" s="6"/>
      <c r="PCX14" s="6"/>
      <c r="PCY14" s="6"/>
      <c r="PDF14" s="6"/>
      <c r="PDG14" s="6"/>
      <c r="PDN14" s="6"/>
      <c r="PDO14" s="6"/>
      <c r="PDV14" s="6"/>
      <c r="PDW14" s="6"/>
      <c r="PED14" s="6"/>
      <c r="PEE14" s="6"/>
      <c r="PEL14" s="6"/>
      <c r="PEM14" s="6"/>
      <c r="PET14" s="6"/>
      <c r="PEU14" s="6"/>
      <c r="PFB14" s="6"/>
      <c r="PFC14" s="6"/>
      <c r="PFJ14" s="6"/>
      <c r="PFK14" s="6"/>
      <c r="PFR14" s="6"/>
      <c r="PFS14" s="6"/>
      <c r="PFZ14" s="6"/>
      <c r="PGA14" s="6"/>
      <c r="PGH14" s="6"/>
      <c r="PGI14" s="6"/>
      <c r="PGP14" s="6"/>
      <c r="PGQ14" s="6"/>
      <c r="PGX14" s="6"/>
      <c r="PGY14" s="6"/>
      <c r="PHF14" s="6"/>
      <c r="PHG14" s="6"/>
      <c r="PHN14" s="6"/>
      <c r="PHO14" s="6"/>
      <c r="PHV14" s="6"/>
      <c r="PHW14" s="6"/>
      <c r="PID14" s="6"/>
      <c r="PIE14" s="6"/>
      <c r="PIL14" s="6"/>
      <c r="PIM14" s="6"/>
      <c r="PIT14" s="6"/>
      <c r="PIU14" s="6"/>
      <c r="PJB14" s="6"/>
      <c r="PJC14" s="6"/>
      <c r="PJJ14" s="6"/>
      <c r="PJK14" s="6"/>
      <c r="PJR14" s="6"/>
      <c r="PJS14" s="6"/>
      <c r="PJZ14" s="6"/>
      <c r="PKA14" s="6"/>
      <c r="PKH14" s="6"/>
      <c r="PKI14" s="6"/>
      <c r="PKP14" s="6"/>
      <c r="PKQ14" s="6"/>
      <c r="PKX14" s="6"/>
      <c r="PKY14" s="6"/>
      <c r="PLF14" s="6"/>
      <c r="PLG14" s="6"/>
      <c r="PLN14" s="6"/>
      <c r="PLO14" s="6"/>
      <c r="PLV14" s="6"/>
      <c r="PLW14" s="6"/>
      <c r="PMD14" s="6"/>
      <c r="PME14" s="6"/>
      <c r="PML14" s="6"/>
      <c r="PMM14" s="6"/>
      <c r="PMT14" s="6"/>
      <c r="PMU14" s="6"/>
      <c r="PNB14" s="6"/>
      <c r="PNC14" s="6"/>
      <c r="PNJ14" s="6"/>
      <c r="PNK14" s="6"/>
      <c r="PNR14" s="6"/>
      <c r="PNS14" s="6"/>
      <c r="PNZ14" s="6"/>
      <c r="POA14" s="6"/>
      <c r="POH14" s="6"/>
      <c r="POI14" s="6"/>
      <c r="POP14" s="6"/>
      <c r="POQ14" s="6"/>
      <c r="POX14" s="6"/>
      <c r="POY14" s="6"/>
      <c r="PPF14" s="6"/>
      <c r="PPG14" s="6"/>
      <c r="PPN14" s="6"/>
      <c r="PPO14" s="6"/>
      <c r="PPV14" s="6"/>
      <c r="PPW14" s="6"/>
      <c r="PQD14" s="6"/>
      <c r="PQE14" s="6"/>
      <c r="PQL14" s="6"/>
      <c r="PQM14" s="6"/>
      <c r="PQT14" s="6"/>
      <c r="PQU14" s="6"/>
      <c r="PRB14" s="6"/>
      <c r="PRC14" s="6"/>
      <c r="PRJ14" s="6"/>
      <c r="PRK14" s="6"/>
      <c r="PRR14" s="6"/>
      <c r="PRS14" s="6"/>
      <c r="PRZ14" s="6"/>
      <c r="PSA14" s="6"/>
      <c r="PSH14" s="6"/>
      <c r="PSI14" s="6"/>
      <c r="PSP14" s="6"/>
      <c r="PSQ14" s="6"/>
      <c r="PSX14" s="6"/>
      <c r="PSY14" s="6"/>
      <c r="PTF14" s="6"/>
      <c r="PTG14" s="6"/>
      <c r="PTN14" s="6"/>
      <c r="PTO14" s="6"/>
      <c r="PTV14" s="6"/>
      <c r="PTW14" s="6"/>
      <c r="PUD14" s="6"/>
      <c r="PUE14" s="6"/>
      <c r="PUL14" s="6"/>
      <c r="PUM14" s="6"/>
      <c r="PUT14" s="6"/>
      <c r="PUU14" s="6"/>
      <c r="PVB14" s="6"/>
      <c r="PVC14" s="6"/>
      <c r="PVJ14" s="6"/>
      <c r="PVK14" s="6"/>
      <c r="PVR14" s="6"/>
      <c r="PVS14" s="6"/>
      <c r="PVZ14" s="6"/>
      <c r="PWA14" s="6"/>
      <c r="PWH14" s="6"/>
      <c r="PWI14" s="6"/>
      <c r="PWP14" s="6"/>
      <c r="PWQ14" s="6"/>
      <c r="PWX14" s="6"/>
      <c r="PWY14" s="6"/>
      <c r="PXF14" s="6"/>
      <c r="PXG14" s="6"/>
      <c r="PXN14" s="6"/>
      <c r="PXO14" s="6"/>
      <c r="PXV14" s="6"/>
      <c r="PXW14" s="6"/>
      <c r="PYD14" s="6"/>
      <c r="PYE14" s="6"/>
      <c r="PYL14" s="6"/>
      <c r="PYM14" s="6"/>
      <c r="PYT14" s="6"/>
      <c r="PYU14" s="6"/>
      <c r="PZB14" s="6"/>
      <c r="PZC14" s="6"/>
      <c r="PZJ14" s="6"/>
      <c r="PZK14" s="6"/>
      <c r="PZR14" s="6"/>
      <c r="PZS14" s="6"/>
      <c r="PZZ14" s="6"/>
      <c r="QAA14" s="6"/>
      <c r="QAH14" s="6"/>
      <c r="QAI14" s="6"/>
      <c r="QAP14" s="6"/>
      <c r="QAQ14" s="6"/>
      <c r="QAX14" s="6"/>
      <c r="QAY14" s="6"/>
      <c r="QBF14" s="6"/>
      <c r="QBG14" s="6"/>
      <c r="QBN14" s="6"/>
      <c r="QBO14" s="6"/>
      <c r="QBV14" s="6"/>
      <c r="QBW14" s="6"/>
      <c r="QCD14" s="6"/>
      <c r="QCE14" s="6"/>
      <c r="QCL14" s="6"/>
      <c r="QCM14" s="6"/>
      <c r="QCT14" s="6"/>
      <c r="QCU14" s="6"/>
      <c r="QDB14" s="6"/>
      <c r="QDC14" s="6"/>
      <c r="QDJ14" s="6"/>
      <c r="QDK14" s="6"/>
      <c r="QDR14" s="6"/>
      <c r="QDS14" s="6"/>
      <c r="QDZ14" s="6"/>
      <c r="QEA14" s="6"/>
      <c r="QEH14" s="6"/>
      <c r="QEI14" s="6"/>
      <c r="QEP14" s="6"/>
      <c r="QEQ14" s="6"/>
      <c r="QEX14" s="6"/>
      <c r="QEY14" s="6"/>
      <c r="QFF14" s="6"/>
      <c r="QFG14" s="6"/>
      <c r="QFN14" s="6"/>
      <c r="QFO14" s="6"/>
      <c r="QFV14" s="6"/>
      <c r="QFW14" s="6"/>
      <c r="QGD14" s="6"/>
      <c r="QGE14" s="6"/>
      <c r="QGL14" s="6"/>
      <c r="QGM14" s="6"/>
      <c r="QGT14" s="6"/>
      <c r="QGU14" s="6"/>
      <c r="QHB14" s="6"/>
      <c r="QHC14" s="6"/>
      <c r="QHJ14" s="6"/>
      <c r="QHK14" s="6"/>
      <c r="QHR14" s="6"/>
      <c r="QHS14" s="6"/>
      <c r="QHZ14" s="6"/>
      <c r="QIA14" s="6"/>
      <c r="QIH14" s="6"/>
      <c r="QII14" s="6"/>
      <c r="QIP14" s="6"/>
      <c r="QIQ14" s="6"/>
      <c r="QIX14" s="6"/>
      <c r="QIY14" s="6"/>
      <c r="QJF14" s="6"/>
      <c r="QJG14" s="6"/>
      <c r="QJN14" s="6"/>
      <c r="QJO14" s="6"/>
      <c r="QJV14" s="6"/>
      <c r="QJW14" s="6"/>
      <c r="QKD14" s="6"/>
      <c r="QKE14" s="6"/>
      <c r="QKL14" s="6"/>
      <c r="QKM14" s="6"/>
      <c r="QKT14" s="6"/>
      <c r="QKU14" s="6"/>
      <c r="QLB14" s="6"/>
      <c r="QLC14" s="6"/>
      <c r="QLJ14" s="6"/>
      <c r="QLK14" s="6"/>
      <c r="QLR14" s="6"/>
      <c r="QLS14" s="6"/>
      <c r="QLZ14" s="6"/>
      <c r="QMA14" s="6"/>
      <c r="QMH14" s="6"/>
      <c r="QMI14" s="6"/>
      <c r="QMP14" s="6"/>
      <c r="QMQ14" s="6"/>
      <c r="QMX14" s="6"/>
      <c r="QMY14" s="6"/>
      <c r="QNF14" s="6"/>
      <c r="QNG14" s="6"/>
      <c r="QNN14" s="6"/>
      <c r="QNO14" s="6"/>
      <c r="QNV14" s="6"/>
      <c r="QNW14" s="6"/>
      <c r="QOD14" s="6"/>
      <c r="QOE14" s="6"/>
      <c r="QOL14" s="6"/>
      <c r="QOM14" s="6"/>
      <c r="QOT14" s="6"/>
      <c r="QOU14" s="6"/>
      <c r="QPB14" s="6"/>
      <c r="QPC14" s="6"/>
      <c r="QPJ14" s="6"/>
      <c r="QPK14" s="6"/>
      <c r="QPR14" s="6"/>
      <c r="QPS14" s="6"/>
      <c r="QPZ14" s="6"/>
      <c r="QQA14" s="6"/>
      <c r="QQH14" s="6"/>
      <c r="QQI14" s="6"/>
      <c r="QQP14" s="6"/>
      <c r="QQQ14" s="6"/>
      <c r="QQX14" s="6"/>
      <c r="QQY14" s="6"/>
      <c r="QRF14" s="6"/>
      <c r="QRG14" s="6"/>
      <c r="QRN14" s="6"/>
      <c r="QRO14" s="6"/>
      <c r="QRV14" s="6"/>
      <c r="QRW14" s="6"/>
      <c r="QSD14" s="6"/>
      <c r="QSE14" s="6"/>
      <c r="QSL14" s="6"/>
      <c r="QSM14" s="6"/>
      <c r="QST14" s="6"/>
      <c r="QSU14" s="6"/>
      <c r="QTB14" s="6"/>
      <c r="QTC14" s="6"/>
      <c r="QTJ14" s="6"/>
      <c r="QTK14" s="6"/>
      <c r="QTR14" s="6"/>
      <c r="QTS14" s="6"/>
      <c r="QTZ14" s="6"/>
      <c r="QUA14" s="6"/>
      <c r="QUH14" s="6"/>
      <c r="QUI14" s="6"/>
      <c r="QUP14" s="6"/>
      <c r="QUQ14" s="6"/>
      <c r="QUX14" s="6"/>
      <c r="QUY14" s="6"/>
      <c r="QVF14" s="6"/>
      <c r="QVG14" s="6"/>
      <c r="QVN14" s="6"/>
      <c r="QVO14" s="6"/>
      <c r="QVV14" s="6"/>
      <c r="QVW14" s="6"/>
      <c r="QWD14" s="6"/>
      <c r="QWE14" s="6"/>
      <c r="QWL14" s="6"/>
      <c r="QWM14" s="6"/>
      <c r="QWT14" s="6"/>
      <c r="QWU14" s="6"/>
      <c r="QXB14" s="6"/>
      <c r="QXC14" s="6"/>
      <c r="QXJ14" s="6"/>
      <c r="QXK14" s="6"/>
      <c r="QXR14" s="6"/>
      <c r="QXS14" s="6"/>
      <c r="QXZ14" s="6"/>
      <c r="QYA14" s="6"/>
      <c r="QYH14" s="6"/>
      <c r="QYI14" s="6"/>
      <c r="QYP14" s="6"/>
      <c r="QYQ14" s="6"/>
      <c r="QYX14" s="6"/>
      <c r="QYY14" s="6"/>
      <c r="QZF14" s="6"/>
      <c r="QZG14" s="6"/>
      <c r="QZN14" s="6"/>
      <c r="QZO14" s="6"/>
      <c r="QZV14" s="6"/>
      <c r="QZW14" s="6"/>
      <c r="RAD14" s="6"/>
      <c r="RAE14" s="6"/>
      <c r="RAL14" s="6"/>
      <c r="RAM14" s="6"/>
      <c r="RAT14" s="6"/>
      <c r="RAU14" s="6"/>
      <c r="RBB14" s="6"/>
      <c r="RBC14" s="6"/>
      <c r="RBJ14" s="6"/>
      <c r="RBK14" s="6"/>
      <c r="RBR14" s="6"/>
      <c r="RBS14" s="6"/>
      <c r="RBZ14" s="6"/>
      <c r="RCA14" s="6"/>
      <c r="RCH14" s="6"/>
      <c r="RCI14" s="6"/>
      <c r="RCP14" s="6"/>
      <c r="RCQ14" s="6"/>
      <c r="RCX14" s="6"/>
      <c r="RCY14" s="6"/>
      <c r="RDF14" s="6"/>
      <c r="RDG14" s="6"/>
      <c r="RDN14" s="6"/>
      <c r="RDO14" s="6"/>
      <c r="RDV14" s="6"/>
      <c r="RDW14" s="6"/>
      <c r="RED14" s="6"/>
      <c r="REE14" s="6"/>
      <c r="REL14" s="6"/>
      <c r="REM14" s="6"/>
      <c r="RET14" s="6"/>
      <c r="REU14" s="6"/>
      <c r="RFB14" s="6"/>
      <c r="RFC14" s="6"/>
      <c r="RFJ14" s="6"/>
      <c r="RFK14" s="6"/>
      <c r="RFR14" s="6"/>
      <c r="RFS14" s="6"/>
      <c r="RFZ14" s="6"/>
      <c r="RGA14" s="6"/>
      <c r="RGH14" s="6"/>
      <c r="RGI14" s="6"/>
      <c r="RGP14" s="6"/>
      <c r="RGQ14" s="6"/>
      <c r="RGX14" s="6"/>
      <c r="RGY14" s="6"/>
      <c r="RHF14" s="6"/>
      <c r="RHG14" s="6"/>
      <c r="RHN14" s="6"/>
      <c r="RHO14" s="6"/>
      <c r="RHV14" s="6"/>
      <c r="RHW14" s="6"/>
      <c r="RID14" s="6"/>
      <c r="RIE14" s="6"/>
      <c r="RIL14" s="6"/>
      <c r="RIM14" s="6"/>
      <c r="RIT14" s="6"/>
      <c r="RIU14" s="6"/>
      <c r="RJB14" s="6"/>
      <c r="RJC14" s="6"/>
      <c r="RJJ14" s="6"/>
      <c r="RJK14" s="6"/>
      <c r="RJR14" s="6"/>
      <c r="RJS14" s="6"/>
      <c r="RJZ14" s="6"/>
      <c r="RKA14" s="6"/>
      <c r="RKH14" s="6"/>
      <c r="RKI14" s="6"/>
      <c r="RKP14" s="6"/>
      <c r="RKQ14" s="6"/>
      <c r="RKX14" s="6"/>
      <c r="RKY14" s="6"/>
      <c r="RLF14" s="6"/>
      <c r="RLG14" s="6"/>
      <c r="RLN14" s="6"/>
      <c r="RLO14" s="6"/>
      <c r="RLV14" s="6"/>
      <c r="RLW14" s="6"/>
      <c r="RMD14" s="6"/>
      <c r="RME14" s="6"/>
      <c r="RML14" s="6"/>
      <c r="RMM14" s="6"/>
      <c r="RMT14" s="6"/>
      <c r="RMU14" s="6"/>
      <c r="RNB14" s="6"/>
      <c r="RNC14" s="6"/>
      <c r="RNJ14" s="6"/>
      <c r="RNK14" s="6"/>
      <c r="RNR14" s="6"/>
      <c r="RNS14" s="6"/>
      <c r="RNZ14" s="6"/>
      <c r="ROA14" s="6"/>
      <c r="ROH14" s="6"/>
      <c r="ROI14" s="6"/>
      <c r="ROP14" s="6"/>
      <c r="ROQ14" s="6"/>
      <c r="ROX14" s="6"/>
      <c r="ROY14" s="6"/>
      <c r="RPF14" s="6"/>
      <c r="RPG14" s="6"/>
      <c r="RPN14" s="6"/>
      <c r="RPO14" s="6"/>
      <c r="RPV14" s="6"/>
      <c r="RPW14" s="6"/>
      <c r="RQD14" s="6"/>
      <c r="RQE14" s="6"/>
      <c r="RQL14" s="6"/>
      <c r="RQM14" s="6"/>
      <c r="RQT14" s="6"/>
      <c r="RQU14" s="6"/>
      <c r="RRB14" s="6"/>
      <c r="RRC14" s="6"/>
      <c r="RRJ14" s="6"/>
      <c r="RRK14" s="6"/>
      <c r="RRR14" s="6"/>
      <c r="RRS14" s="6"/>
      <c r="RRZ14" s="6"/>
      <c r="RSA14" s="6"/>
      <c r="RSH14" s="6"/>
      <c r="RSI14" s="6"/>
      <c r="RSP14" s="6"/>
      <c r="RSQ14" s="6"/>
      <c r="RSX14" s="6"/>
      <c r="RSY14" s="6"/>
      <c r="RTF14" s="6"/>
      <c r="RTG14" s="6"/>
      <c r="RTN14" s="6"/>
      <c r="RTO14" s="6"/>
      <c r="RTV14" s="6"/>
      <c r="RTW14" s="6"/>
      <c r="RUD14" s="6"/>
      <c r="RUE14" s="6"/>
      <c r="RUL14" s="6"/>
      <c r="RUM14" s="6"/>
      <c r="RUT14" s="6"/>
      <c r="RUU14" s="6"/>
      <c r="RVB14" s="6"/>
      <c r="RVC14" s="6"/>
      <c r="RVJ14" s="6"/>
      <c r="RVK14" s="6"/>
      <c r="RVR14" s="6"/>
      <c r="RVS14" s="6"/>
      <c r="RVZ14" s="6"/>
      <c r="RWA14" s="6"/>
      <c r="RWH14" s="6"/>
      <c r="RWI14" s="6"/>
      <c r="RWP14" s="6"/>
      <c r="RWQ14" s="6"/>
      <c r="RWX14" s="6"/>
      <c r="RWY14" s="6"/>
      <c r="RXF14" s="6"/>
      <c r="RXG14" s="6"/>
      <c r="RXN14" s="6"/>
      <c r="RXO14" s="6"/>
      <c r="RXV14" s="6"/>
      <c r="RXW14" s="6"/>
      <c r="RYD14" s="6"/>
      <c r="RYE14" s="6"/>
      <c r="RYL14" s="6"/>
      <c r="RYM14" s="6"/>
      <c r="RYT14" s="6"/>
      <c r="RYU14" s="6"/>
      <c r="RZB14" s="6"/>
      <c r="RZC14" s="6"/>
      <c r="RZJ14" s="6"/>
      <c r="RZK14" s="6"/>
      <c r="RZR14" s="6"/>
      <c r="RZS14" s="6"/>
      <c r="RZZ14" s="6"/>
      <c r="SAA14" s="6"/>
      <c r="SAH14" s="6"/>
      <c r="SAI14" s="6"/>
      <c r="SAP14" s="6"/>
      <c r="SAQ14" s="6"/>
      <c r="SAX14" s="6"/>
      <c r="SAY14" s="6"/>
      <c r="SBF14" s="6"/>
      <c r="SBG14" s="6"/>
      <c r="SBN14" s="6"/>
      <c r="SBO14" s="6"/>
      <c r="SBV14" s="6"/>
      <c r="SBW14" s="6"/>
      <c r="SCD14" s="6"/>
      <c r="SCE14" s="6"/>
      <c r="SCL14" s="6"/>
      <c r="SCM14" s="6"/>
      <c r="SCT14" s="6"/>
      <c r="SCU14" s="6"/>
      <c r="SDB14" s="6"/>
      <c r="SDC14" s="6"/>
      <c r="SDJ14" s="6"/>
      <c r="SDK14" s="6"/>
      <c r="SDR14" s="6"/>
      <c r="SDS14" s="6"/>
      <c r="SDZ14" s="6"/>
      <c r="SEA14" s="6"/>
      <c r="SEH14" s="6"/>
      <c r="SEI14" s="6"/>
      <c r="SEP14" s="6"/>
      <c r="SEQ14" s="6"/>
      <c r="SEX14" s="6"/>
      <c r="SEY14" s="6"/>
      <c r="SFF14" s="6"/>
      <c r="SFG14" s="6"/>
      <c r="SFN14" s="6"/>
      <c r="SFO14" s="6"/>
      <c r="SFV14" s="6"/>
      <c r="SFW14" s="6"/>
      <c r="SGD14" s="6"/>
      <c r="SGE14" s="6"/>
      <c r="SGL14" s="6"/>
      <c r="SGM14" s="6"/>
      <c r="SGT14" s="6"/>
      <c r="SGU14" s="6"/>
      <c r="SHB14" s="6"/>
      <c r="SHC14" s="6"/>
      <c r="SHJ14" s="6"/>
      <c r="SHK14" s="6"/>
      <c r="SHR14" s="6"/>
      <c r="SHS14" s="6"/>
      <c r="SHZ14" s="6"/>
      <c r="SIA14" s="6"/>
      <c r="SIH14" s="6"/>
      <c r="SII14" s="6"/>
      <c r="SIP14" s="6"/>
      <c r="SIQ14" s="6"/>
      <c r="SIX14" s="6"/>
      <c r="SIY14" s="6"/>
      <c r="SJF14" s="6"/>
      <c r="SJG14" s="6"/>
      <c r="SJN14" s="6"/>
      <c r="SJO14" s="6"/>
      <c r="SJV14" s="6"/>
      <c r="SJW14" s="6"/>
      <c r="SKD14" s="6"/>
      <c r="SKE14" s="6"/>
      <c r="SKL14" s="6"/>
      <c r="SKM14" s="6"/>
      <c r="SKT14" s="6"/>
      <c r="SKU14" s="6"/>
      <c r="SLB14" s="6"/>
      <c r="SLC14" s="6"/>
      <c r="SLJ14" s="6"/>
      <c r="SLK14" s="6"/>
      <c r="SLR14" s="6"/>
      <c r="SLS14" s="6"/>
      <c r="SLZ14" s="6"/>
      <c r="SMA14" s="6"/>
      <c r="SMH14" s="6"/>
      <c r="SMI14" s="6"/>
      <c r="SMP14" s="6"/>
      <c r="SMQ14" s="6"/>
      <c r="SMX14" s="6"/>
      <c r="SMY14" s="6"/>
      <c r="SNF14" s="6"/>
      <c r="SNG14" s="6"/>
      <c r="SNN14" s="6"/>
      <c r="SNO14" s="6"/>
      <c r="SNV14" s="6"/>
      <c r="SNW14" s="6"/>
      <c r="SOD14" s="6"/>
      <c r="SOE14" s="6"/>
      <c r="SOL14" s="6"/>
      <c r="SOM14" s="6"/>
      <c r="SOT14" s="6"/>
      <c r="SOU14" s="6"/>
      <c r="SPB14" s="6"/>
      <c r="SPC14" s="6"/>
      <c r="SPJ14" s="6"/>
      <c r="SPK14" s="6"/>
      <c r="SPR14" s="6"/>
      <c r="SPS14" s="6"/>
      <c r="SPZ14" s="6"/>
      <c r="SQA14" s="6"/>
      <c r="SQH14" s="6"/>
      <c r="SQI14" s="6"/>
      <c r="SQP14" s="6"/>
      <c r="SQQ14" s="6"/>
      <c r="SQX14" s="6"/>
      <c r="SQY14" s="6"/>
      <c r="SRF14" s="6"/>
      <c r="SRG14" s="6"/>
      <c r="SRN14" s="6"/>
      <c r="SRO14" s="6"/>
      <c r="SRV14" s="6"/>
      <c r="SRW14" s="6"/>
      <c r="SSD14" s="6"/>
      <c r="SSE14" s="6"/>
      <c r="SSL14" s="6"/>
      <c r="SSM14" s="6"/>
      <c r="SST14" s="6"/>
      <c r="SSU14" s="6"/>
      <c r="STB14" s="6"/>
      <c r="STC14" s="6"/>
      <c r="STJ14" s="6"/>
      <c r="STK14" s="6"/>
      <c r="STR14" s="6"/>
      <c r="STS14" s="6"/>
      <c r="STZ14" s="6"/>
      <c r="SUA14" s="6"/>
      <c r="SUH14" s="6"/>
      <c r="SUI14" s="6"/>
      <c r="SUP14" s="6"/>
      <c r="SUQ14" s="6"/>
      <c r="SUX14" s="6"/>
      <c r="SUY14" s="6"/>
      <c r="SVF14" s="6"/>
      <c r="SVG14" s="6"/>
      <c r="SVN14" s="6"/>
      <c r="SVO14" s="6"/>
      <c r="SVV14" s="6"/>
      <c r="SVW14" s="6"/>
      <c r="SWD14" s="6"/>
      <c r="SWE14" s="6"/>
      <c r="SWL14" s="6"/>
      <c r="SWM14" s="6"/>
      <c r="SWT14" s="6"/>
      <c r="SWU14" s="6"/>
      <c r="SXB14" s="6"/>
      <c r="SXC14" s="6"/>
      <c r="SXJ14" s="6"/>
      <c r="SXK14" s="6"/>
      <c r="SXR14" s="6"/>
      <c r="SXS14" s="6"/>
      <c r="SXZ14" s="6"/>
      <c r="SYA14" s="6"/>
      <c r="SYH14" s="6"/>
      <c r="SYI14" s="6"/>
      <c r="SYP14" s="6"/>
      <c r="SYQ14" s="6"/>
      <c r="SYX14" s="6"/>
      <c r="SYY14" s="6"/>
      <c r="SZF14" s="6"/>
      <c r="SZG14" s="6"/>
      <c r="SZN14" s="6"/>
      <c r="SZO14" s="6"/>
      <c r="SZV14" s="6"/>
      <c r="SZW14" s="6"/>
      <c r="TAD14" s="6"/>
      <c r="TAE14" s="6"/>
      <c r="TAL14" s="6"/>
      <c r="TAM14" s="6"/>
      <c r="TAT14" s="6"/>
      <c r="TAU14" s="6"/>
      <c r="TBB14" s="6"/>
      <c r="TBC14" s="6"/>
      <c r="TBJ14" s="6"/>
      <c r="TBK14" s="6"/>
      <c r="TBR14" s="6"/>
      <c r="TBS14" s="6"/>
      <c r="TBZ14" s="6"/>
      <c r="TCA14" s="6"/>
      <c r="TCH14" s="6"/>
      <c r="TCI14" s="6"/>
      <c r="TCP14" s="6"/>
      <c r="TCQ14" s="6"/>
      <c r="TCX14" s="6"/>
      <c r="TCY14" s="6"/>
      <c r="TDF14" s="6"/>
      <c r="TDG14" s="6"/>
      <c r="TDN14" s="6"/>
      <c r="TDO14" s="6"/>
      <c r="TDV14" s="6"/>
      <c r="TDW14" s="6"/>
      <c r="TED14" s="6"/>
      <c r="TEE14" s="6"/>
      <c r="TEL14" s="6"/>
      <c r="TEM14" s="6"/>
      <c r="TET14" s="6"/>
      <c r="TEU14" s="6"/>
      <c r="TFB14" s="6"/>
      <c r="TFC14" s="6"/>
      <c r="TFJ14" s="6"/>
      <c r="TFK14" s="6"/>
      <c r="TFR14" s="6"/>
      <c r="TFS14" s="6"/>
      <c r="TFZ14" s="6"/>
      <c r="TGA14" s="6"/>
      <c r="TGH14" s="6"/>
      <c r="TGI14" s="6"/>
      <c r="TGP14" s="6"/>
      <c r="TGQ14" s="6"/>
      <c r="TGX14" s="6"/>
      <c r="TGY14" s="6"/>
      <c r="THF14" s="6"/>
      <c r="THG14" s="6"/>
      <c r="THN14" s="6"/>
      <c r="THO14" s="6"/>
      <c r="THV14" s="6"/>
      <c r="THW14" s="6"/>
      <c r="TID14" s="6"/>
      <c r="TIE14" s="6"/>
      <c r="TIL14" s="6"/>
      <c r="TIM14" s="6"/>
      <c r="TIT14" s="6"/>
      <c r="TIU14" s="6"/>
      <c r="TJB14" s="6"/>
      <c r="TJC14" s="6"/>
      <c r="TJJ14" s="6"/>
      <c r="TJK14" s="6"/>
      <c r="TJR14" s="6"/>
      <c r="TJS14" s="6"/>
      <c r="TJZ14" s="6"/>
      <c r="TKA14" s="6"/>
      <c r="TKH14" s="6"/>
      <c r="TKI14" s="6"/>
      <c r="TKP14" s="6"/>
      <c r="TKQ14" s="6"/>
      <c r="TKX14" s="6"/>
      <c r="TKY14" s="6"/>
      <c r="TLF14" s="6"/>
      <c r="TLG14" s="6"/>
      <c r="TLN14" s="6"/>
      <c r="TLO14" s="6"/>
      <c r="TLV14" s="6"/>
      <c r="TLW14" s="6"/>
      <c r="TMD14" s="6"/>
      <c r="TME14" s="6"/>
      <c r="TML14" s="6"/>
      <c r="TMM14" s="6"/>
      <c r="TMT14" s="6"/>
      <c r="TMU14" s="6"/>
      <c r="TNB14" s="6"/>
      <c r="TNC14" s="6"/>
      <c r="TNJ14" s="6"/>
      <c r="TNK14" s="6"/>
      <c r="TNR14" s="6"/>
      <c r="TNS14" s="6"/>
      <c r="TNZ14" s="6"/>
      <c r="TOA14" s="6"/>
      <c r="TOH14" s="6"/>
      <c r="TOI14" s="6"/>
      <c r="TOP14" s="6"/>
      <c r="TOQ14" s="6"/>
      <c r="TOX14" s="6"/>
      <c r="TOY14" s="6"/>
      <c r="TPF14" s="6"/>
      <c r="TPG14" s="6"/>
      <c r="TPN14" s="6"/>
      <c r="TPO14" s="6"/>
      <c r="TPV14" s="6"/>
      <c r="TPW14" s="6"/>
      <c r="TQD14" s="6"/>
      <c r="TQE14" s="6"/>
      <c r="TQL14" s="6"/>
      <c r="TQM14" s="6"/>
      <c r="TQT14" s="6"/>
      <c r="TQU14" s="6"/>
      <c r="TRB14" s="6"/>
      <c r="TRC14" s="6"/>
      <c r="TRJ14" s="6"/>
      <c r="TRK14" s="6"/>
      <c r="TRR14" s="6"/>
      <c r="TRS14" s="6"/>
      <c r="TRZ14" s="6"/>
      <c r="TSA14" s="6"/>
      <c r="TSH14" s="6"/>
      <c r="TSI14" s="6"/>
      <c r="TSP14" s="6"/>
      <c r="TSQ14" s="6"/>
      <c r="TSX14" s="6"/>
      <c r="TSY14" s="6"/>
      <c r="TTF14" s="6"/>
      <c r="TTG14" s="6"/>
      <c r="TTN14" s="6"/>
      <c r="TTO14" s="6"/>
      <c r="TTV14" s="6"/>
      <c r="TTW14" s="6"/>
      <c r="TUD14" s="6"/>
      <c r="TUE14" s="6"/>
      <c r="TUL14" s="6"/>
      <c r="TUM14" s="6"/>
      <c r="TUT14" s="6"/>
      <c r="TUU14" s="6"/>
      <c r="TVB14" s="6"/>
      <c r="TVC14" s="6"/>
      <c r="TVJ14" s="6"/>
      <c r="TVK14" s="6"/>
      <c r="TVR14" s="6"/>
      <c r="TVS14" s="6"/>
      <c r="TVZ14" s="6"/>
      <c r="TWA14" s="6"/>
      <c r="TWH14" s="6"/>
      <c r="TWI14" s="6"/>
      <c r="TWP14" s="6"/>
      <c r="TWQ14" s="6"/>
      <c r="TWX14" s="6"/>
      <c r="TWY14" s="6"/>
      <c r="TXF14" s="6"/>
      <c r="TXG14" s="6"/>
      <c r="TXN14" s="6"/>
      <c r="TXO14" s="6"/>
      <c r="TXV14" s="6"/>
      <c r="TXW14" s="6"/>
      <c r="TYD14" s="6"/>
      <c r="TYE14" s="6"/>
      <c r="TYL14" s="6"/>
      <c r="TYM14" s="6"/>
      <c r="TYT14" s="6"/>
      <c r="TYU14" s="6"/>
      <c r="TZB14" s="6"/>
      <c r="TZC14" s="6"/>
      <c r="TZJ14" s="6"/>
      <c r="TZK14" s="6"/>
      <c r="TZR14" s="6"/>
      <c r="TZS14" s="6"/>
      <c r="TZZ14" s="6"/>
      <c r="UAA14" s="6"/>
      <c r="UAH14" s="6"/>
      <c r="UAI14" s="6"/>
      <c r="UAP14" s="6"/>
      <c r="UAQ14" s="6"/>
      <c r="UAX14" s="6"/>
      <c r="UAY14" s="6"/>
      <c r="UBF14" s="6"/>
      <c r="UBG14" s="6"/>
      <c r="UBN14" s="6"/>
      <c r="UBO14" s="6"/>
      <c r="UBV14" s="6"/>
      <c r="UBW14" s="6"/>
      <c r="UCD14" s="6"/>
      <c r="UCE14" s="6"/>
      <c r="UCL14" s="6"/>
      <c r="UCM14" s="6"/>
      <c r="UCT14" s="6"/>
      <c r="UCU14" s="6"/>
      <c r="UDB14" s="6"/>
      <c r="UDC14" s="6"/>
      <c r="UDJ14" s="6"/>
      <c r="UDK14" s="6"/>
      <c r="UDR14" s="6"/>
      <c r="UDS14" s="6"/>
      <c r="UDZ14" s="6"/>
      <c r="UEA14" s="6"/>
      <c r="UEH14" s="6"/>
      <c r="UEI14" s="6"/>
      <c r="UEP14" s="6"/>
      <c r="UEQ14" s="6"/>
      <c r="UEX14" s="6"/>
      <c r="UEY14" s="6"/>
      <c r="UFF14" s="6"/>
      <c r="UFG14" s="6"/>
      <c r="UFN14" s="6"/>
      <c r="UFO14" s="6"/>
      <c r="UFV14" s="6"/>
      <c r="UFW14" s="6"/>
      <c r="UGD14" s="6"/>
      <c r="UGE14" s="6"/>
      <c r="UGL14" s="6"/>
      <c r="UGM14" s="6"/>
      <c r="UGT14" s="6"/>
      <c r="UGU14" s="6"/>
      <c r="UHB14" s="6"/>
      <c r="UHC14" s="6"/>
      <c r="UHJ14" s="6"/>
      <c r="UHK14" s="6"/>
      <c r="UHR14" s="6"/>
      <c r="UHS14" s="6"/>
      <c r="UHZ14" s="6"/>
      <c r="UIA14" s="6"/>
      <c r="UIH14" s="6"/>
      <c r="UII14" s="6"/>
      <c r="UIP14" s="6"/>
      <c r="UIQ14" s="6"/>
      <c r="UIX14" s="6"/>
      <c r="UIY14" s="6"/>
      <c r="UJF14" s="6"/>
      <c r="UJG14" s="6"/>
      <c r="UJN14" s="6"/>
      <c r="UJO14" s="6"/>
      <c r="UJV14" s="6"/>
      <c r="UJW14" s="6"/>
      <c r="UKD14" s="6"/>
      <c r="UKE14" s="6"/>
      <c r="UKL14" s="6"/>
      <c r="UKM14" s="6"/>
      <c r="UKT14" s="6"/>
      <c r="UKU14" s="6"/>
      <c r="ULB14" s="6"/>
      <c r="ULC14" s="6"/>
      <c r="ULJ14" s="6"/>
      <c r="ULK14" s="6"/>
      <c r="ULR14" s="6"/>
      <c r="ULS14" s="6"/>
      <c r="ULZ14" s="6"/>
      <c r="UMA14" s="6"/>
      <c r="UMH14" s="6"/>
      <c r="UMI14" s="6"/>
      <c r="UMP14" s="6"/>
      <c r="UMQ14" s="6"/>
      <c r="UMX14" s="6"/>
      <c r="UMY14" s="6"/>
      <c r="UNF14" s="6"/>
      <c r="UNG14" s="6"/>
      <c r="UNN14" s="6"/>
      <c r="UNO14" s="6"/>
      <c r="UNV14" s="6"/>
      <c r="UNW14" s="6"/>
      <c r="UOD14" s="6"/>
      <c r="UOE14" s="6"/>
      <c r="UOL14" s="6"/>
      <c r="UOM14" s="6"/>
      <c r="UOT14" s="6"/>
      <c r="UOU14" s="6"/>
      <c r="UPB14" s="6"/>
      <c r="UPC14" s="6"/>
      <c r="UPJ14" s="6"/>
      <c r="UPK14" s="6"/>
      <c r="UPR14" s="6"/>
      <c r="UPS14" s="6"/>
      <c r="UPZ14" s="6"/>
      <c r="UQA14" s="6"/>
      <c r="UQH14" s="6"/>
      <c r="UQI14" s="6"/>
      <c r="UQP14" s="6"/>
      <c r="UQQ14" s="6"/>
      <c r="UQX14" s="6"/>
      <c r="UQY14" s="6"/>
      <c r="URF14" s="6"/>
      <c r="URG14" s="6"/>
      <c r="URN14" s="6"/>
      <c r="URO14" s="6"/>
      <c r="URV14" s="6"/>
      <c r="URW14" s="6"/>
      <c r="USD14" s="6"/>
      <c r="USE14" s="6"/>
      <c r="USL14" s="6"/>
      <c r="USM14" s="6"/>
      <c r="UST14" s="6"/>
      <c r="USU14" s="6"/>
      <c r="UTB14" s="6"/>
      <c r="UTC14" s="6"/>
      <c r="UTJ14" s="6"/>
      <c r="UTK14" s="6"/>
      <c r="UTR14" s="6"/>
      <c r="UTS14" s="6"/>
      <c r="UTZ14" s="6"/>
      <c r="UUA14" s="6"/>
      <c r="UUH14" s="6"/>
      <c r="UUI14" s="6"/>
      <c r="UUP14" s="6"/>
      <c r="UUQ14" s="6"/>
      <c r="UUX14" s="6"/>
      <c r="UUY14" s="6"/>
      <c r="UVF14" s="6"/>
      <c r="UVG14" s="6"/>
      <c r="UVN14" s="6"/>
      <c r="UVO14" s="6"/>
      <c r="UVV14" s="6"/>
      <c r="UVW14" s="6"/>
      <c r="UWD14" s="6"/>
      <c r="UWE14" s="6"/>
      <c r="UWL14" s="6"/>
      <c r="UWM14" s="6"/>
      <c r="UWT14" s="6"/>
      <c r="UWU14" s="6"/>
      <c r="UXB14" s="6"/>
      <c r="UXC14" s="6"/>
      <c r="UXJ14" s="6"/>
      <c r="UXK14" s="6"/>
      <c r="UXR14" s="6"/>
      <c r="UXS14" s="6"/>
      <c r="UXZ14" s="6"/>
      <c r="UYA14" s="6"/>
      <c r="UYH14" s="6"/>
      <c r="UYI14" s="6"/>
      <c r="UYP14" s="6"/>
      <c r="UYQ14" s="6"/>
      <c r="UYX14" s="6"/>
      <c r="UYY14" s="6"/>
      <c r="UZF14" s="6"/>
      <c r="UZG14" s="6"/>
      <c r="UZN14" s="6"/>
      <c r="UZO14" s="6"/>
      <c r="UZV14" s="6"/>
      <c r="UZW14" s="6"/>
      <c r="VAD14" s="6"/>
      <c r="VAE14" s="6"/>
      <c r="VAL14" s="6"/>
      <c r="VAM14" s="6"/>
      <c r="VAT14" s="6"/>
      <c r="VAU14" s="6"/>
      <c r="VBB14" s="6"/>
      <c r="VBC14" s="6"/>
      <c r="VBJ14" s="6"/>
      <c r="VBK14" s="6"/>
      <c r="VBR14" s="6"/>
      <c r="VBS14" s="6"/>
      <c r="VBZ14" s="6"/>
      <c r="VCA14" s="6"/>
      <c r="VCH14" s="6"/>
      <c r="VCI14" s="6"/>
      <c r="VCP14" s="6"/>
      <c r="VCQ14" s="6"/>
      <c r="VCX14" s="6"/>
      <c r="VCY14" s="6"/>
      <c r="VDF14" s="6"/>
      <c r="VDG14" s="6"/>
      <c r="VDN14" s="6"/>
      <c r="VDO14" s="6"/>
      <c r="VDV14" s="6"/>
      <c r="VDW14" s="6"/>
      <c r="VED14" s="6"/>
      <c r="VEE14" s="6"/>
      <c r="VEL14" s="6"/>
      <c r="VEM14" s="6"/>
      <c r="VET14" s="6"/>
      <c r="VEU14" s="6"/>
      <c r="VFB14" s="6"/>
      <c r="VFC14" s="6"/>
      <c r="VFJ14" s="6"/>
      <c r="VFK14" s="6"/>
      <c r="VFR14" s="6"/>
      <c r="VFS14" s="6"/>
      <c r="VFZ14" s="6"/>
      <c r="VGA14" s="6"/>
      <c r="VGH14" s="6"/>
      <c r="VGI14" s="6"/>
      <c r="VGP14" s="6"/>
      <c r="VGQ14" s="6"/>
      <c r="VGX14" s="6"/>
      <c r="VGY14" s="6"/>
      <c r="VHF14" s="6"/>
      <c r="VHG14" s="6"/>
      <c r="VHN14" s="6"/>
      <c r="VHO14" s="6"/>
      <c r="VHV14" s="6"/>
      <c r="VHW14" s="6"/>
      <c r="VID14" s="6"/>
      <c r="VIE14" s="6"/>
      <c r="VIL14" s="6"/>
      <c r="VIM14" s="6"/>
      <c r="VIT14" s="6"/>
      <c r="VIU14" s="6"/>
      <c r="VJB14" s="6"/>
      <c r="VJC14" s="6"/>
      <c r="VJJ14" s="6"/>
      <c r="VJK14" s="6"/>
      <c r="VJR14" s="6"/>
      <c r="VJS14" s="6"/>
      <c r="VJZ14" s="6"/>
      <c r="VKA14" s="6"/>
      <c r="VKH14" s="6"/>
      <c r="VKI14" s="6"/>
      <c r="VKP14" s="6"/>
      <c r="VKQ14" s="6"/>
      <c r="VKX14" s="6"/>
      <c r="VKY14" s="6"/>
      <c r="VLF14" s="6"/>
      <c r="VLG14" s="6"/>
      <c r="VLN14" s="6"/>
      <c r="VLO14" s="6"/>
      <c r="VLV14" s="6"/>
      <c r="VLW14" s="6"/>
      <c r="VMD14" s="6"/>
      <c r="VME14" s="6"/>
      <c r="VML14" s="6"/>
      <c r="VMM14" s="6"/>
      <c r="VMT14" s="6"/>
      <c r="VMU14" s="6"/>
      <c r="VNB14" s="6"/>
      <c r="VNC14" s="6"/>
      <c r="VNJ14" s="6"/>
      <c r="VNK14" s="6"/>
      <c r="VNR14" s="6"/>
      <c r="VNS14" s="6"/>
      <c r="VNZ14" s="6"/>
      <c r="VOA14" s="6"/>
      <c r="VOH14" s="6"/>
      <c r="VOI14" s="6"/>
      <c r="VOP14" s="6"/>
      <c r="VOQ14" s="6"/>
      <c r="VOX14" s="6"/>
      <c r="VOY14" s="6"/>
      <c r="VPF14" s="6"/>
      <c r="VPG14" s="6"/>
      <c r="VPN14" s="6"/>
      <c r="VPO14" s="6"/>
      <c r="VPV14" s="6"/>
      <c r="VPW14" s="6"/>
      <c r="VQD14" s="6"/>
      <c r="VQE14" s="6"/>
      <c r="VQL14" s="6"/>
      <c r="VQM14" s="6"/>
      <c r="VQT14" s="6"/>
      <c r="VQU14" s="6"/>
      <c r="VRB14" s="6"/>
      <c r="VRC14" s="6"/>
      <c r="VRJ14" s="6"/>
      <c r="VRK14" s="6"/>
      <c r="VRR14" s="6"/>
      <c r="VRS14" s="6"/>
      <c r="VRZ14" s="6"/>
      <c r="VSA14" s="6"/>
      <c r="VSH14" s="6"/>
      <c r="VSI14" s="6"/>
      <c r="VSP14" s="6"/>
      <c r="VSQ14" s="6"/>
      <c r="VSX14" s="6"/>
      <c r="VSY14" s="6"/>
      <c r="VTF14" s="6"/>
      <c r="VTG14" s="6"/>
      <c r="VTN14" s="6"/>
      <c r="VTO14" s="6"/>
      <c r="VTV14" s="6"/>
      <c r="VTW14" s="6"/>
      <c r="VUD14" s="6"/>
      <c r="VUE14" s="6"/>
      <c r="VUL14" s="6"/>
      <c r="VUM14" s="6"/>
      <c r="VUT14" s="6"/>
      <c r="VUU14" s="6"/>
      <c r="VVB14" s="6"/>
      <c r="VVC14" s="6"/>
      <c r="VVJ14" s="6"/>
      <c r="VVK14" s="6"/>
      <c r="VVR14" s="6"/>
      <c r="VVS14" s="6"/>
      <c r="VVZ14" s="6"/>
      <c r="VWA14" s="6"/>
      <c r="VWH14" s="6"/>
      <c r="VWI14" s="6"/>
      <c r="VWP14" s="6"/>
      <c r="VWQ14" s="6"/>
      <c r="VWX14" s="6"/>
      <c r="VWY14" s="6"/>
      <c r="VXF14" s="6"/>
      <c r="VXG14" s="6"/>
      <c r="VXN14" s="6"/>
      <c r="VXO14" s="6"/>
      <c r="VXV14" s="6"/>
      <c r="VXW14" s="6"/>
      <c r="VYD14" s="6"/>
      <c r="VYE14" s="6"/>
      <c r="VYL14" s="6"/>
      <c r="VYM14" s="6"/>
      <c r="VYT14" s="6"/>
      <c r="VYU14" s="6"/>
      <c r="VZB14" s="6"/>
      <c r="VZC14" s="6"/>
      <c r="VZJ14" s="6"/>
      <c r="VZK14" s="6"/>
      <c r="VZR14" s="6"/>
      <c r="VZS14" s="6"/>
      <c r="VZZ14" s="6"/>
      <c r="WAA14" s="6"/>
      <c r="WAH14" s="6"/>
      <c r="WAI14" s="6"/>
      <c r="WAP14" s="6"/>
      <c r="WAQ14" s="6"/>
      <c r="WAX14" s="6"/>
      <c r="WAY14" s="6"/>
      <c r="WBF14" s="6"/>
      <c r="WBG14" s="6"/>
      <c r="WBN14" s="6"/>
      <c r="WBO14" s="6"/>
      <c r="WBV14" s="6"/>
      <c r="WBW14" s="6"/>
      <c r="WCD14" s="6"/>
      <c r="WCE14" s="6"/>
      <c r="WCL14" s="6"/>
      <c r="WCM14" s="6"/>
      <c r="WCT14" s="6"/>
      <c r="WCU14" s="6"/>
      <c r="WDB14" s="6"/>
      <c r="WDC14" s="6"/>
      <c r="WDJ14" s="6"/>
      <c r="WDK14" s="6"/>
      <c r="WDR14" s="6"/>
      <c r="WDS14" s="6"/>
      <c r="WDZ14" s="6"/>
      <c r="WEA14" s="6"/>
      <c r="WEH14" s="6"/>
      <c r="WEI14" s="6"/>
      <c r="WEP14" s="6"/>
      <c r="WEQ14" s="6"/>
      <c r="WEX14" s="6"/>
      <c r="WEY14" s="6"/>
      <c r="WFF14" s="6"/>
      <c r="WFG14" s="6"/>
      <c r="WFN14" s="6"/>
      <c r="WFO14" s="6"/>
      <c r="WFV14" s="6"/>
      <c r="WFW14" s="6"/>
      <c r="WGD14" s="6"/>
      <c r="WGE14" s="6"/>
      <c r="WGL14" s="6"/>
      <c r="WGM14" s="6"/>
      <c r="WGT14" s="6"/>
      <c r="WGU14" s="6"/>
      <c r="WHB14" s="6"/>
      <c r="WHC14" s="6"/>
      <c r="WHJ14" s="6"/>
      <c r="WHK14" s="6"/>
      <c r="WHR14" s="6"/>
      <c r="WHS14" s="6"/>
      <c r="WHZ14" s="6"/>
      <c r="WIA14" s="6"/>
      <c r="WIH14" s="6"/>
      <c r="WII14" s="6"/>
      <c r="WIP14" s="6"/>
      <c r="WIQ14" s="6"/>
      <c r="WIX14" s="6"/>
      <c r="WIY14" s="6"/>
      <c r="WJF14" s="6"/>
      <c r="WJG14" s="6"/>
      <c r="WJN14" s="6"/>
      <c r="WJO14" s="6"/>
      <c r="WJV14" s="6"/>
      <c r="WJW14" s="6"/>
      <c r="WKD14" s="6"/>
      <c r="WKE14" s="6"/>
      <c r="WKL14" s="6"/>
      <c r="WKM14" s="6"/>
      <c r="WKT14" s="6"/>
      <c r="WKU14" s="6"/>
      <c r="WLB14" s="6"/>
      <c r="WLC14" s="6"/>
      <c r="WLJ14" s="6"/>
      <c r="WLK14" s="6"/>
      <c r="WLR14" s="6"/>
      <c r="WLS14" s="6"/>
      <c r="WLZ14" s="6"/>
      <c r="WMA14" s="6"/>
      <c r="WMH14" s="6"/>
      <c r="WMI14" s="6"/>
      <c r="WMP14" s="6"/>
      <c r="WMQ14" s="6"/>
      <c r="WMX14" s="6"/>
      <c r="WMY14" s="6"/>
      <c r="WNF14" s="6"/>
      <c r="WNG14" s="6"/>
      <c r="WNN14" s="6"/>
      <c r="WNO14" s="6"/>
      <c r="WNV14" s="6"/>
      <c r="WNW14" s="6"/>
      <c r="WOD14" s="6"/>
      <c r="WOE14" s="6"/>
      <c r="WOL14" s="6"/>
      <c r="WOM14" s="6"/>
      <c r="WOT14" s="6"/>
      <c r="WOU14" s="6"/>
      <c r="WPB14" s="6"/>
      <c r="WPC14" s="6"/>
      <c r="WPJ14" s="6"/>
      <c r="WPK14" s="6"/>
      <c r="WPR14" s="6"/>
      <c r="WPS14" s="6"/>
      <c r="WPZ14" s="6"/>
      <c r="WQA14" s="6"/>
      <c r="WQH14" s="6"/>
      <c r="WQI14" s="6"/>
      <c r="WQP14" s="6"/>
      <c r="WQQ14" s="6"/>
      <c r="WQX14" s="6"/>
      <c r="WQY14" s="6"/>
      <c r="WRF14" s="6"/>
      <c r="WRG14" s="6"/>
      <c r="WRN14" s="6"/>
      <c r="WRO14" s="6"/>
      <c r="WRV14" s="6"/>
      <c r="WRW14" s="6"/>
      <c r="WSD14" s="6"/>
      <c r="WSE14" s="6"/>
      <c r="WSL14" s="6"/>
      <c r="WSM14" s="6"/>
      <c r="WST14" s="6"/>
      <c r="WSU14" s="6"/>
      <c r="WTB14" s="6"/>
      <c r="WTC14" s="6"/>
      <c r="WTJ14" s="6"/>
      <c r="WTK14" s="6"/>
      <c r="WTR14" s="6"/>
      <c r="WTS14" s="6"/>
      <c r="WTZ14" s="6"/>
      <c r="WUA14" s="6"/>
      <c r="WUH14" s="6"/>
      <c r="WUI14" s="6"/>
      <c r="WUP14" s="6"/>
      <c r="WUQ14" s="6"/>
      <c r="WUX14" s="6"/>
      <c r="WUY14" s="6"/>
      <c r="WVF14" s="6"/>
      <c r="WVG14" s="6"/>
      <c r="WVN14" s="6"/>
      <c r="WVO14" s="6"/>
      <c r="WVV14" s="6"/>
      <c r="WVW14" s="6"/>
      <c r="WWD14" s="6"/>
      <c r="WWE14" s="6"/>
      <c r="WWL14" s="6"/>
      <c r="WWM14" s="6"/>
      <c r="WWT14" s="6"/>
      <c r="WWU14" s="6"/>
      <c r="WXB14" s="6"/>
      <c r="WXC14" s="6"/>
      <c r="WXJ14" s="6"/>
      <c r="WXK14" s="6"/>
      <c r="WXR14" s="6"/>
      <c r="WXS14" s="6"/>
      <c r="WXZ14" s="6"/>
      <c r="WYA14" s="6"/>
      <c r="WYH14" s="6"/>
      <c r="WYI14" s="6"/>
      <c r="WYP14" s="6"/>
      <c r="WYQ14" s="6"/>
      <c r="WYX14" s="6"/>
      <c r="WYY14" s="6"/>
      <c r="WZF14" s="6"/>
      <c r="WZG14" s="6"/>
      <c r="WZN14" s="6"/>
      <c r="WZO14" s="6"/>
      <c r="WZV14" s="6"/>
      <c r="WZW14" s="6"/>
      <c r="XAD14" s="6"/>
      <c r="XAE14" s="6"/>
      <c r="XAL14" s="6"/>
      <c r="XAM14" s="6"/>
      <c r="XAT14" s="6"/>
      <c r="XAU14" s="6"/>
      <c r="XBB14" s="6"/>
      <c r="XBC14" s="6"/>
      <c r="XBJ14" s="6"/>
      <c r="XBK14" s="6"/>
      <c r="XBR14" s="6"/>
      <c r="XBS14" s="6"/>
      <c r="XBZ14" s="6"/>
      <c r="XCA14" s="6"/>
      <c r="XCH14" s="6"/>
      <c r="XCI14" s="6"/>
      <c r="XCP14" s="6"/>
      <c r="XCQ14" s="6"/>
      <c r="XCX14" s="6"/>
      <c r="XCY14" s="6"/>
      <c r="XDF14" s="6"/>
      <c r="XDG14" s="6"/>
      <c r="XDN14" s="6"/>
      <c r="XDO14" s="6"/>
      <c r="XDV14" s="6"/>
      <c r="XDW14" s="6"/>
      <c r="XED14" s="6"/>
      <c r="XEE14" s="6"/>
      <c r="XEL14" s="6"/>
      <c r="XEM14" s="6"/>
      <c r="XET14" s="6"/>
      <c r="XEU14" s="6"/>
      <c r="XFB14" s="6"/>
      <c r="XFC14" s="6"/>
    </row>
    <row r="15" spans="1:1023 1030:2047 2054:3071 3078:4095 4102:5119 5126:6143 6150:7167 7174:8191 8198:9215 9222:10239 10246:11263 11270:12287 12294:13311 13318:14335 14342:15359 15366:16383">
      <c r="A15" t="s">
        <v>24</v>
      </c>
      <c r="B15" t="s">
        <v>172</v>
      </c>
      <c r="C15" s="14" t="s">
        <v>2355</v>
      </c>
      <c r="D15" t="s">
        <v>173</v>
      </c>
      <c r="E15" t="s">
        <v>289</v>
      </c>
      <c r="F15">
        <v>1</v>
      </c>
      <c r="G15" s="6">
        <v>5</v>
      </c>
      <c r="H15" s="6">
        <f>G15*F15</f>
        <v>5</v>
      </c>
      <c r="I15" t="s">
        <v>14</v>
      </c>
    </row>
    <row r="16" spans="1:1023 1030:2047 2054:3071 3078:4095 4102:5119 5126:6143 6150:7167 7174:8191 8198:9215 9222:10239 10246:11263 11270:12287 12294:13311 13318:14335 14342:15359 15366:16383">
      <c r="A16" t="s">
        <v>24</v>
      </c>
      <c r="B16" t="s">
        <v>169</v>
      </c>
      <c r="C16" s="14" t="s">
        <v>2753</v>
      </c>
      <c r="D16" t="s">
        <v>128</v>
      </c>
      <c r="E16" t="s">
        <v>568</v>
      </c>
      <c r="F16">
        <v>1</v>
      </c>
      <c r="G16" s="6">
        <v>1</v>
      </c>
      <c r="H16" s="6">
        <f t="shared" ref="H16" si="5">G16*F16</f>
        <v>1</v>
      </c>
      <c r="I16" t="s">
        <v>14</v>
      </c>
    </row>
    <row r="17" spans="1:9">
      <c r="A17" t="s">
        <v>24</v>
      </c>
      <c r="B17" t="s">
        <v>1971</v>
      </c>
      <c r="C17" s="14" t="s">
        <v>2754</v>
      </c>
      <c r="D17" t="s">
        <v>2755</v>
      </c>
      <c r="E17" t="s">
        <v>402</v>
      </c>
      <c r="F17">
        <v>2</v>
      </c>
      <c r="G17" s="6">
        <v>1.27</v>
      </c>
      <c r="H17" s="6">
        <f>G17*F17</f>
        <v>2.54</v>
      </c>
      <c r="I17" t="s">
        <v>14</v>
      </c>
    </row>
    <row r="18" spans="1:9">
      <c r="A18" t="s">
        <v>24</v>
      </c>
      <c r="B18" t="s">
        <v>131</v>
      </c>
      <c r="C18" s="14" t="s">
        <v>2262</v>
      </c>
      <c r="D18" t="s">
        <v>128</v>
      </c>
      <c r="E18" t="s">
        <v>283</v>
      </c>
      <c r="F18">
        <v>1</v>
      </c>
      <c r="G18" s="6">
        <v>1.57</v>
      </c>
      <c r="H18" s="6">
        <f>G18*F18</f>
        <v>1.57</v>
      </c>
      <c r="I18" t="s">
        <v>14</v>
      </c>
    </row>
    <row r="19" spans="1:9">
      <c r="A19" t="s">
        <v>24</v>
      </c>
      <c r="B19" t="s">
        <v>855</v>
      </c>
      <c r="C19" s="14" t="s">
        <v>1639</v>
      </c>
      <c r="D19" t="s">
        <v>128</v>
      </c>
      <c r="E19" t="s">
        <v>290</v>
      </c>
      <c r="F19">
        <v>1</v>
      </c>
      <c r="G19" s="6">
        <v>6.57</v>
      </c>
      <c r="H19" s="6">
        <f t="shared" ref="H19" si="6">G19*F19</f>
        <v>6.57</v>
      </c>
      <c r="I19" t="s">
        <v>14</v>
      </c>
    </row>
    <row r="20" spans="1:9">
      <c r="A20" t="s">
        <v>24</v>
      </c>
      <c r="B20" t="s">
        <v>2674</v>
      </c>
      <c r="C20" s="14" t="s">
        <v>2675</v>
      </c>
      <c r="D20" t="s">
        <v>128</v>
      </c>
      <c r="E20" t="s">
        <v>573</v>
      </c>
      <c r="F20">
        <v>1</v>
      </c>
      <c r="G20" s="6">
        <v>5.87</v>
      </c>
      <c r="H20" s="6">
        <f>G20*F20</f>
        <v>5.87</v>
      </c>
      <c r="I20" t="s">
        <v>14</v>
      </c>
    </row>
    <row r="21" spans="1:9">
      <c r="A21" t="s">
        <v>24</v>
      </c>
      <c r="B21" t="s">
        <v>1419</v>
      </c>
      <c r="C21" s="14" t="s">
        <v>1469</v>
      </c>
      <c r="D21" t="s">
        <v>128</v>
      </c>
      <c r="E21" t="s">
        <v>1420</v>
      </c>
      <c r="F21">
        <v>2</v>
      </c>
      <c r="G21" s="6">
        <v>1</v>
      </c>
      <c r="H21" s="6">
        <f>G21*F21</f>
        <v>2</v>
      </c>
      <c r="I21" t="s">
        <v>14</v>
      </c>
    </row>
    <row r="22" spans="1:9">
      <c r="A22" t="s">
        <v>24</v>
      </c>
      <c r="B22" t="s">
        <v>612</v>
      </c>
      <c r="C22" s="14" t="s">
        <v>1329</v>
      </c>
      <c r="D22" t="s">
        <v>128</v>
      </c>
      <c r="E22" t="s">
        <v>613</v>
      </c>
      <c r="F22">
        <v>1</v>
      </c>
      <c r="G22" s="6">
        <v>2.98</v>
      </c>
      <c r="H22" s="6">
        <f t="shared" ref="H22:H23" si="7">G22*F22</f>
        <v>2.98</v>
      </c>
      <c r="I22" t="s">
        <v>14</v>
      </c>
    </row>
    <row r="23" spans="1:9">
      <c r="A23" t="s">
        <v>24</v>
      </c>
      <c r="B23" t="s">
        <v>2316</v>
      </c>
      <c r="C23" s="14" t="s">
        <v>2317</v>
      </c>
      <c r="D23" t="s">
        <v>128</v>
      </c>
      <c r="E23" t="s">
        <v>433</v>
      </c>
      <c r="F23">
        <v>1</v>
      </c>
      <c r="G23" s="6">
        <v>2.27</v>
      </c>
      <c r="H23" s="6">
        <f t="shared" si="7"/>
        <v>2.27</v>
      </c>
      <c r="I23" t="s">
        <v>14</v>
      </c>
    </row>
    <row r="24" spans="1:9">
      <c r="A24" t="s">
        <v>24</v>
      </c>
      <c r="B24" t="s">
        <v>268</v>
      </c>
      <c r="C24" s="14">
        <v>4011</v>
      </c>
      <c r="D24" t="s">
        <v>269</v>
      </c>
      <c r="E24" t="s">
        <v>595</v>
      </c>
      <c r="F24">
        <v>1.155</v>
      </c>
      <c r="G24" s="6">
        <v>1.7</v>
      </c>
      <c r="H24" s="6">
        <f>G24*F24</f>
        <v>1.9635</v>
      </c>
      <c r="I24" t="s">
        <v>14</v>
      </c>
    </row>
    <row r="25" spans="1:9">
      <c r="A25" t="s">
        <v>24</v>
      </c>
      <c r="B25" t="s">
        <v>559</v>
      </c>
      <c r="C25" s="14" t="s">
        <v>1130</v>
      </c>
      <c r="D25" t="s">
        <v>128</v>
      </c>
      <c r="E25" t="s">
        <v>560</v>
      </c>
      <c r="F25">
        <v>1</v>
      </c>
      <c r="G25" s="6">
        <v>7.97</v>
      </c>
      <c r="H25" s="6">
        <f t="shared" ref="H25:H26" si="8">G25*F25</f>
        <v>7.97</v>
      </c>
      <c r="I25" t="s">
        <v>14</v>
      </c>
    </row>
    <row r="26" spans="1:9">
      <c r="A26" t="s">
        <v>24</v>
      </c>
      <c r="B26" t="s">
        <v>847</v>
      </c>
      <c r="C26" s="14" t="s">
        <v>2756</v>
      </c>
      <c r="D26" t="s">
        <v>781</v>
      </c>
      <c r="E26" t="s">
        <v>1383</v>
      </c>
      <c r="F26">
        <v>1</v>
      </c>
      <c r="G26" s="6">
        <v>2.97</v>
      </c>
      <c r="H26" s="6">
        <f t="shared" si="8"/>
        <v>2.97</v>
      </c>
      <c r="I26" t="s">
        <v>14</v>
      </c>
    </row>
    <row r="27" spans="1:9">
      <c r="A27" t="s">
        <v>24</v>
      </c>
      <c r="B27" t="s">
        <v>271</v>
      </c>
      <c r="C27" s="14">
        <v>4023</v>
      </c>
      <c r="D27" t="s">
        <v>1627</v>
      </c>
      <c r="E27" t="s">
        <v>2757</v>
      </c>
      <c r="F27">
        <v>1.0900000000000001</v>
      </c>
      <c r="G27" s="6">
        <v>6.55</v>
      </c>
      <c r="H27" s="6">
        <f>G27*F27</f>
        <v>7.1395</v>
      </c>
      <c r="I27" t="s">
        <v>14</v>
      </c>
    </row>
    <row r="28" spans="1:9">
      <c r="A28" t="s">
        <v>24</v>
      </c>
      <c r="B28" t="s">
        <v>2605</v>
      </c>
      <c r="C28" s="14" t="s">
        <v>2606</v>
      </c>
      <c r="D28" t="s">
        <v>128</v>
      </c>
      <c r="E28" t="s">
        <v>323</v>
      </c>
      <c r="F28">
        <v>4</v>
      </c>
      <c r="G28" s="6">
        <v>1</v>
      </c>
      <c r="H28" s="6">
        <f t="shared" ref="H28:H29" si="9">G28*F28</f>
        <v>4</v>
      </c>
      <c r="I28" t="s">
        <v>14</v>
      </c>
    </row>
    <row r="29" spans="1:9">
      <c r="A29" t="s">
        <v>24</v>
      </c>
      <c r="B29" t="s">
        <v>1380</v>
      </c>
      <c r="C29" s="14" t="s">
        <v>2758</v>
      </c>
      <c r="D29" t="s">
        <v>1381</v>
      </c>
      <c r="E29" t="s">
        <v>610</v>
      </c>
      <c r="F29">
        <v>1</v>
      </c>
      <c r="G29" s="6">
        <v>3.57</v>
      </c>
      <c r="H29" s="6">
        <f t="shared" si="9"/>
        <v>3.57</v>
      </c>
      <c r="I29" t="s">
        <v>14</v>
      </c>
    </row>
    <row r="30" spans="1:9">
      <c r="A30" t="s">
        <v>24</v>
      </c>
      <c r="B30" t="s">
        <v>2759</v>
      </c>
      <c r="C30" s="14" t="s">
        <v>2760</v>
      </c>
      <c r="D30" t="s">
        <v>2761</v>
      </c>
      <c r="E30" t="s">
        <v>404</v>
      </c>
      <c r="F30">
        <v>1</v>
      </c>
      <c r="G30" s="6">
        <v>2.97</v>
      </c>
      <c r="H30" s="6">
        <f t="shared" ref="H30:H36" si="10">G30*F30</f>
        <v>2.97</v>
      </c>
      <c r="I30" t="s">
        <v>14</v>
      </c>
    </row>
    <row r="31" spans="1:9">
      <c r="A31" t="s">
        <v>24</v>
      </c>
      <c r="B31" t="s">
        <v>2279</v>
      </c>
      <c r="C31" s="14" t="s">
        <v>2280</v>
      </c>
      <c r="D31" t="s">
        <v>2281</v>
      </c>
      <c r="E31" t="s">
        <v>2282</v>
      </c>
      <c r="F31">
        <v>1</v>
      </c>
      <c r="G31" s="6">
        <v>11.83</v>
      </c>
      <c r="H31" s="6">
        <f t="shared" si="10"/>
        <v>11.83</v>
      </c>
      <c r="I31" t="s">
        <v>14</v>
      </c>
    </row>
    <row r="32" spans="1:9">
      <c r="A32" t="s">
        <v>24</v>
      </c>
      <c r="B32" t="s">
        <v>437</v>
      </c>
      <c r="C32" s="14" t="s">
        <v>1626</v>
      </c>
      <c r="D32" t="s">
        <v>128</v>
      </c>
      <c r="E32" t="s">
        <v>970</v>
      </c>
      <c r="F32">
        <v>1</v>
      </c>
      <c r="G32" s="6">
        <v>8.23</v>
      </c>
      <c r="H32" s="6">
        <f t="shared" si="10"/>
        <v>8.23</v>
      </c>
      <c r="I32" t="s">
        <v>14</v>
      </c>
    </row>
    <row r="33" spans="1:9">
      <c r="A33" t="s">
        <v>24</v>
      </c>
      <c r="B33" t="s">
        <v>464</v>
      </c>
      <c r="C33" s="14" t="s">
        <v>2323</v>
      </c>
      <c r="D33" t="s">
        <v>261</v>
      </c>
      <c r="E33" t="s">
        <v>705</v>
      </c>
      <c r="F33">
        <v>1</v>
      </c>
      <c r="G33" s="6">
        <v>2.97</v>
      </c>
      <c r="H33" s="6">
        <f>G33*F33</f>
        <v>2.97</v>
      </c>
      <c r="I33" t="s">
        <v>14</v>
      </c>
    </row>
    <row r="34" spans="1:9">
      <c r="A34" t="s">
        <v>24</v>
      </c>
      <c r="B34" t="s">
        <v>218</v>
      </c>
      <c r="C34" s="14" t="s">
        <v>2336</v>
      </c>
      <c r="D34" t="s">
        <v>128</v>
      </c>
      <c r="E34" t="s">
        <v>444</v>
      </c>
      <c r="F34">
        <v>1</v>
      </c>
      <c r="G34" s="6">
        <v>3.42</v>
      </c>
      <c r="H34" s="6">
        <f t="shared" ref="H34" si="11">G34*F34</f>
        <v>3.42</v>
      </c>
      <c r="I34" t="s">
        <v>14</v>
      </c>
    </row>
    <row r="35" spans="1:9">
      <c r="A35" t="s">
        <v>24</v>
      </c>
      <c r="B35" t="s">
        <v>1056</v>
      </c>
      <c r="C35" s="14" t="s">
        <v>2333</v>
      </c>
      <c r="D35" t="s">
        <v>1621</v>
      </c>
      <c r="E35" t="s">
        <v>306</v>
      </c>
      <c r="F35">
        <v>1</v>
      </c>
      <c r="G35" s="6">
        <v>3.97</v>
      </c>
      <c r="H35" s="6">
        <f>G35*F35</f>
        <v>3.97</v>
      </c>
      <c r="I35" t="s">
        <v>14</v>
      </c>
    </row>
    <row r="36" spans="1:9">
      <c r="A36" t="s">
        <v>24</v>
      </c>
      <c r="B36" t="s">
        <v>2762</v>
      </c>
      <c r="C36" s="14" t="s">
        <v>2763</v>
      </c>
      <c r="D36" t="s">
        <v>990</v>
      </c>
      <c r="E36" t="s">
        <v>2764</v>
      </c>
      <c r="F36">
        <v>1</v>
      </c>
      <c r="G36" s="6">
        <v>11.97</v>
      </c>
      <c r="H36" s="6">
        <f t="shared" si="10"/>
        <v>11.97</v>
      </c>
      <c r="I36" t="s">
        <v>14</v>
      </c>
    </row>
    <row r="37" spans="1:9">
      <c r="A37" t="s">
        <v>24</v>
      </c>
      <c r="B37" t="s">
        <v>2765</v>
      </c>
      <c r="C37" s="14" t="s">
        <v>2766</v>
      </c>
      <c r="D37" t="s">
        <v>2767</v>
      </c>
      <c r="E37" t="s">
        <v>2768</v>
      </c>
      <c r="F37">
        <v>1</v>
      </c>
      <c r="G37" s="6">
        <v>5.93</v>
      </c>
      <c r="H37" s="6">
        <f t="shared" ref="H37:H39" si="12">G37*F37</f>
        <v>5.93</v>
      </c>
      <c r="I37" t="s">
        <v>14</v>
      </c>
    </row>
    <row r="38" spans="1:9">
      <c r="A38" t="s">
        <v>24</v>
      </c>
      <c r="B38" t="s">
        <v>1842</v>
      </c>
      <c r="C38" s="14" t="s">
        <v>2769</v>
      </c>
      <c r="D38" t="s">
        <v>1844</v>
      </c>
      <c r="E38" t="s">
        <v>1612</v>
      </c>
      <c r="F38">
        <v>1</v>
      </c>
      <c r="G38" s="6">
        <v>5.97</v>
      </c>
      <c r="H38" s="6">
        <f t="shared" si="12"/>
        <v>5.97</v>
      </c>
      <c r="I38" t="s">
        <v>14</v>
      </c>
    </row>
    <row r="39" spans="1:9">
      <c r="A39" t="s">
        <v>24</v>
      </c>
      <c r="B39" t="s">
        <v>142</v>
      </c>
      <c r="C39" s="14">
        <v>4799</v>
      </c>
      <c r="D39" t="s">
        <v>830</v>
      </c>
      <c r="E39" t="s">
        <v>2770</v>
      </c>
      <c r="F39">
        <v>1.4550000000000001</v>
      </c>
      <c r="G39" s="6">
        <v>2.8</v>
      </c>
      <c r="H39" s="6">
        <f t="shared" si="12"/>
        <v>4.0739999999999998</v>
      </c>
      <c r="I39" t="s">
        <v>14</v>
      </c>
    </row>
    <row r="40" spans="1:9">
      <c r="A40" t="s">
        <v>24</v>
      </c>
      <c r="B40" t="s">
        <v>197</v>
      </c>
      <c r="C40" s="14" t="s">
        <v>12</v>
      </c>
      <c r="D40" t="s">
        <v>24</v>
      </c>
      <c r="E40" t="s">
        <v>12</v>
      </c>
      <c r="F40">
        <v>6</v>
      </c>
      <c r="G40" s="6">
        <v>0.05</v>
      </c>
      <c r="H40" s="6">
        <f>G40*F40</f>
        <v>0.30000000000000004</v>
      </c>
      <c r="I40" t="s">
        <v>14</v>
      </c>
    </row>
    <row r="41" spans="1:9">
      <c r="A41" t="s">
        <v>24</v>
      </c>
      <c r="B41" t="s">
        <v>23</v>
      </c>
      <c r="D41" t="s">
        <v>12</v>
      </c>
      <c r="E41" t="s">
        <v>12</v>
      </c>
      <c r="F41" s="5">
        <v>0.05</v>
      </c>
      <c r="G41" s="6" t="s">
        <v>12</v>
      </c>
      <c r="H41" s="6">
        <v>3.11</v>
      </c>
      <c r="I41" t="s">
        <v>14</v>
      </c>
    </row>
    <row r="42" spans="1:9">
      <c r="A42" t="s">
        <v>24</v>
      </c>
      <c r="B42" t="s">
        <v>19</v>
      </c>
      <c r="D42" t="s">
        <v>12</v>
      </c>
      <c r="E42" t="s">
        <v>12</v>
      </c>
      <c r="F42" s="5">
        <v>0.06</v>
      </c>
      <c r="G42" s="6" t="s">
        <v>12</v>
      </c>
      <c r="H42" s="6">
        <v>3.71</v>
      </c>
      <c r="I42" t="s">
        <v>14</v>
      </c>
    </row>
    <row r="43" spans="1:9">
      <c r="H43" s="10">
        <f>SUM(H2:H42)</f>
        <v>211.36700000000002</v>
      </c>
      <c r="I4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J14"/>
  <sheetViews>
    <sheetView topLeftCell="B1" workbookViewId="0">
      <pane ySplit="1" topLeftCell="A2" activePane="bottomLeft" state="frozen"/>
      <selection pane="bottomLeft" activeCell="A7" sqref="A7:XFD7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4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">
      <c r="A2" t="s">
        <v>675</v>
      </c>
      <c r="B2" t="s">
        <v>1181</v>
      </c>
      <c r="C2" s="11" t="s">
        <v>12</v>
      </c>
      <c r="D2" t="s">
        <v>675</v>
      </c>
      <c r="E2" t="s">
        <v>2771</v>
      </c>
      <c r="F2">
        <v>47.188000000000002</v>
      </c>
      <c r="G2" s="6">
        <v>1.2290000000000001</v>
      </c>
      <c r="H2" s="6">
        <f>G2*F2</f>
        <v>57.994052000000011</v>
      </c>
      <c r="I2" t="s">
        <v>14</v>
      </c>
    </row>
    <row r="3" spans="1:10">
      <c r="H3" s="10">
        <f xml:space="preserve"> H2</f>
        <v>57.994052000000011</v>
      </c>
      <c r="I3" s="28"/>
    </row>
    <row r="4" spans="1:10">
      <c r="H4" s="10"/>
      <c r="I4" s="28"/>
    </row>
    <row r="5" spans="1:10">
      <c r="A5" t="s">
        <v>639</v>
      </c>
      <c r="B5" t="s">
        <v>2772</v>
      </c>
      <c r="C5" s="11" t="s">
        <v>12</v>
      </c>
      <c r="D5" t="s">
        <v>639</v>
      </c>
      <c r="E5" t="s">
        <v>354</v>
      </c>
      <c r="F5">
        <v>1</v>
      </c>
      <c r="G5" s="6">
        <v>1.69</v>
      </c>
      <c r="H5" s="6">
        <f>G5*F5</f>
        <v>1.69</v>
      </c>
      <c r="I5" t="s">
        <v>14</v>
      </c>
    </row>
    <row r="6" spans="1:10">
      <c r="A6" t="s">
        <v>639</v>
      </c>
      <c r="B6" t="s">
        <v>1102</v>
      </c>
      <c r="C6" s="11" t="s">
        <v>12</v>
      </c>
      <c r="D6" t="s">
        <v>639</v>
      </c>
      <c r="E6" t="s">
        <v>793</v>
      </c>
      <c r="F6">
        <v>1</v>
      </c>
      <c r="G6" s="6">
        <v>2.99</v>
      </c>
      <c r="H6" s="6">
        <f>G6*F6</f>
        <v>2.99</v>
      </c>
      <c r="I6" t="s">
        <v>14</v>
      </c>
    </row>
    <row r="7" spans="1:10">
      <c r="A7" t="s">
        <v>639</v>
      </c>
      <c r="B7" t="s">
        <v>1265</v>
      </c>
      <c r="C7" s="11" t="s">
        <v>12</v>
      </c>
      <c r="D7" t="s">
        <v>639</v>
      </c>
      <c r="E7" t="s">
        <v>354</v>
      </c>
      <c r="F7">
        <v>1</v>
      </c>
      <c r="G7" s="6">
        <v>1.59</v>
      </c>
      <c r="H7" s="6">
        <f>G7*F7</f>
        <v>1.59</v>
      </c>
      <c r="I7" t="s">
        <v>14</v>
      </c>
    </row>
    <row r="8" spans="1:10">
      <c r="A8" t="s">
        <v>639</v>
      </c>
      <c r="B8" t="s">
        <v>2773</v>
      </c>
      <c r="C8" s="11" t="s">
        <v>12</v>
      </c>
      <c r="D8" t="s">
        <v>639</v>
      </c>
      <c r="E8" t="s">
        <v>354</v>
      </c>
      <c r="F8">
        <v>2</v>
      </c>
      <c r="G8" s="6">
        <v>10.69</v>
      </c>
      <c r="H8" s="6">
        <f>G8*F8</f>
        <v>21.38</v>
      </c>
      <c r="I8" t="s">
        <v>14</v>
      </c>
    </row>
    <row r="9" spans="1:10">
      <c r="A9" t="s">
        <v>639</v>
      </c>
      <c r="B9" t="s">
        <v>1460</v>
      </c>
      <c r="C9" s="11" t="s">
        <v>12</v>
      </c>
      <c r="D9" t="s">
        <v>639</v>
      </c>
      <c r="E9" t="s">
        <v>354</v>
      </c>
      <c r="F9">
        <v>1</v>
      </c>
      <c r="G9" s="6">
        <v>2.1</v>
      </c>
      <c r="H9" s="6">
        <f>G9*F9</f>
        <v>2.1</v>
      </c>
      <c r="I9" t="s">
        <v>14</v>
      </c>
    </row>
    <row r="10" spans="1:10">
      <c r="A10" t="s">
        <v>639</v>
      </c>
      <c r="B10" t="s">
        <v>23</v>
      </c>
      <c r="C10" s="11"/>
      <c r="D10" t="s">
        <v>12</v>
      </c>
      <c r="E10" t="s">
        <v>12</v>
      </c>
      <c r="F10" s="5">
        <v>0.05</v>
      </c>
      <c r="G10" s="6" t="s">
        <v>12</v>
      </c>
      <c r="H10" s="6">
        <v>1.49</v>
      </c>
      <c r="I10" t="s">
        <v>14</v>
      </c>
    </row>
    <row r="11" spans="1:10">
      <c r="A11" t="s">
        <v>639</v>
      </c>
      <c r="B11" t="s">
        <v>19</v>
      </c>
      <c r="C11" s="11"/>
      <c r="D11" t="s">
        <v>12</v>
      </c>
      <c r="E11" t="s">
        <v>12</v>
      </c>
      <c r="F11" s="5">
        <v>0.06</v>
      </c>
      <c r="G11" s="6" t="s">
        <v>12</v>
      </c>
      <c r="H11" s="6">
        <v>1.79</v>
      </c>
      <c r="I11" t="s">
        <v>14</v>
      </c>
    </row>
    <row r="12" spans="1:10">
      <c r="H12" s="10">
        <f>SUM(H5:H11)</f>
        <v>33.03</v>
      </c>
      <c r="I12" s="28"/>
    </row>
    <row r="13" spans="1:10">
      <c r="H13" s="10"/>
      <c r="I13" s="28"/>
    </row>
    <row r="14" spans="1:10">
      <c r="H14" s="7">
        <f xml:space="preserve"> H3 + H12</f>
        <v>91.024052000000012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Q91"/>
  <sheetViews>
    <sheetView topLeftCell="B1" workbookViewId="0">
      <pane ySplit="1" topLeftCell="A73" activePane="bottomLeft" state="frozen"/>
      <selection pane="bottomLeft" activeCell="Q91" sqref="Q91"/>
    </sheetView>
  </sheetViews>
  <sheetFormatPr defaultRowHeight="15"/>
  <cols>
    <col min="1" max="1" width="16" bestFit="1" customWidth="1"/>
    <col min="2" max="2" width="33.140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1.42578125" bestFit="1" customWidth="1"/>
    <col min="12" max="12" width="12.140625" bestFit="1" customWidth="1"/>
    <col min="13" max="13" width="12.85546875" bestFit="1" customWidth="1"/>
    <col min="14" max="14" width="10.7109375" bestFit="1" customWidth="1"/>
    <col min="15" max="15" width="9.42578125" bestFit="1" customWidth="1"/>
    <col min="16" max="16" width="4.28515625" bestFit="1" customWidth="1"/>
    <col min="17" max="17" width="7.5703125" bestFit="1" customWidth="1"/>
    <col min="18" max="18" width="10.7109375" bestFit="1" customWidth="1"/>
  </cols>
  <sheetData>
    <row r="1" spans="1:1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2635</v>
      </c>
      <c r="B2" t="s">
        <v>2636</v>
      </c>
      <c r="C2" s="14" t="s">
        <v>12</v>
      </c>
      <c r="D2" t="s">
        <v>2637</v>
      </c>
      <c r="E2" t="s">
        <v>12</v>
      </c>
      <c r="F2">
        <v>1</v>
      </c>
      <c r="G2" s="6">
        <v>20</v>
      </c>
      <c r="H2" s="6">
        <f>G2*F2</f>
        <v>20</v>
      </c>
      <c r="I2" t="s">
        <v>14</v>
      </c>
      <c r="J2" t="s">
        <v>2774</v>
      </c>
      <c r="K2" t="s">
        <v>2775</v>
      </c>
      <c r="L2" t="s">
        <v>2776</v>
      </c>
    </row>
    <row r="3" spans="1:15">
      <c r="A3" t="s">
        <v>2635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f xml:space="preserve"> H2 * F3</f>
        <v>1</v>
      </c>
      <c r="I3" t="s">
        <v>14</v>
      </c>
      <c r="J3" t="s">
        <v>2774</v>
      </c>
      <c r="K3" t="s">
        <v>2775</v>
      </c>
      <c r="L3" t="s">
        <v>2776</v>
      </c>
      <c r="M3" t="s">
        <v>2178</v>
      </c>
      <c r="N3" t="s">
        <v>23</v>
      </c>
    </row>
    <row r="4" spans="1:15">
      <c r="A4" t="s">
        <v>2635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f xml:space="preserve"> H2 * F4</f>
        <v>1.2</v>
      </c>
      <c r="I4" t="s">
        <v>14</v>
      </c>
      <c r="J4" t="s">
        <v>2774</v>
      </c>
      <c r="K4" t="s">
        <v>2775</v>
      </c>
      <c r="L4" t="s">
        <v>2776</v>
      </c>
      <c r="M4" t="s">
        <v>2178</v>
      </c>
      <c r="N4" t="s">
        <v>19</v>
      </c>
    </row>
    <row r="5" spans="1:15">
      <c r="H5" s="10">
        <f>SUM(H2:H4)</f>
        <v>22.2</v>
      </c>
      <c r="I5" s="28"/>
    </row>
    <row r="7" spans="1:15">
      <c r="A7" t="s">
        <v>864</v>
      </c>
      <c r="B7" t="s">
        <v>2777</v>
      </c>
      <c r="C7" s="14" t="s">
        <v>2778</v>
      </c>
      <c r="D7" t="s">
        <v>459</v>
      </c>
      <c r="E7" t="s">
        <v>2779</v>
      </c>
      <c r="F7">
        <v>1</v>
      </c>
      <c r="G7" s="6">
        <v>2</v>
      </c>
      <c r="H7" s="6">
        <f t="shared" ref="H7:H12" si="0" xml:space="preserve"> F7 * G7</f>
        <v>2</v>
      </c>
      <c r="I7" t="s">
        <v>14</v>
      </c>
      <c r="J7" t="s">
        <v>2774</v>
      </c>
      <c r="K7" t="s">
        <v>2780</v>
      </c>
      <c r="L7" t="s">
        <v>2781</v>
      </c>
      <c r="M7" t="s">
        <v>2782</v>
      </c>
      <c r="N7" t="s">
        <v>2783</v>
      </c>
    </row>
    <row r="8" spans="1:15">
      <c r="A8" t="s">
        <v>864</v>
      </c>
      <c r="B8" t="s">
        <v>2784</v>
      </c>
      <c r="C8" s="14" t="s">
        <v>2785</v>
      </c>
      <c r="D8" t="s">
        <v>12</v>
      </c>
      <c r="E8" t="s">
        <v>12</v>
      </c>
      <c r="F8">
        <v>2</v>
      </c>
      <c r="G8" s="6">
        <v>3</v>
      </c>
      <c r="H8" s="6">
        <f t="shared" si="0"/>
        <v>6</v>
      </c>
      <c r="I8" t="s">
        <v>14</v>
      </c>
      <c r="J8" t="s">
        <v>2774</v>
      </c>
      <c r="K8" t="s">
        <v>2780</v>
      </c>
      <c r="L8" t="s">
        <v>130</v>
      </c>
      <c r="M8" t="s">
        <v>2783</v>
      </c>
    </row>
    <row r="9" spans="1:15">
      <c r="A9" t="s">
        <v>864</v>
      </c>
      <c r="B9" t="s">
        <v>2786</v>
      </c>
      <c r="C9" s="14" t="s">
        <v>2787</v>
      </c>
      <c r="D9" t="s">
        <v>12</v>
      </c>
      <c r="E9" t="s">
        <v>2788</v>
      </c>
      <c r="F9">
        <v>1</v>
      </c>
      <c r="G9" s="6">
        <v>1.25</v>
      </c>
      <c r="H9" s="6">
        <f t="shared" si="0"/>
        <v>1.25</v>
      </c>
      <c r="I9" t="s">
        <v>14</v>
      </c>
      <c r="J9" t="s">
        <v>2774</v>
      </c>
      <c r="K9" t="s">
        <v>2780</v>
      </c>
      <c r="L9" t="s">
        <v>130</v>
      </c>
      <c r="M9" t="s">
        <v>2783</v>
      </c>
    </row>
    <row r="10" spans="1:15">
      <c r="A10" t="s">
        <v>864</v>
      </c>
      <c r="B10" t="s">
        <v>2789</v>
      </c>
      <c r="C10" s="14" t="s">
        <v>2790</v>
      </c>
      <c r="D10" t="s">
        <v>325</v>
      </c>
      <c r="E10" t="s">
        <v>12</v>
      </c>
      <c r="F10">
        <v>1</v>
      </c>
      <c r="G10" s="6">
        <v>3</v>
      </c>
      <c r="H10" s="6">
        <f t="shared" si="0"/>
        <v>3</v>
      </c>
      <c r="I10" t="s">
        <v>14</v>
      </c>
      <c r="J10" t="s">
        <v>2774</v>
      </c>
      <c r="K10" t="s">
        <v>2780</v>
      </c>
      <c r="L10" t="s">
        <v>130</v>
      </c>
      <c r="M10" t="s">
        <v>2783</v>
      </c>
    </row>
    <row r="11" spans="1:15">
      <c r="A11" t="s">
        <v>864</v>
      </c>
      <c r="B11" t="s">
        <v>2791</v>
      </c>
      <c r="C11" s="14" t="s">
        <v>2792</v>
      </c>
      <c r="D11" t="s">
        <v>2793</v>
      </c>
      <c r="E11" t="s">
        <v>12</v>
      </c>
      <c r="F11">
        <v>1</v>
      </c>
      <c r="G11" s="6">
        <v>3.5</v>
      </c>
      <c r="H11" s="6">
        <f t="shared" si="0"/>
        <v>3.5</v>
      </c>
      <c r="I11" t="s">
        <v>14</v>
      </c>
      <c r="J11" t="s">
        <v>2774</v>
      </c>
      <c r="K11" t="s">
        <v>2780</v>
      </c>
      <c r="L11" t="s">
        <v>130</v>
      </c>
      <c r="M11" t="s">
        <v>2783</v>
      </c>
    </row>
    <row r="12" spans="1:15">
      <c r="A12" t="s">
        <v>864</v>
      </c>
      <c r="B12" t="s">
        <v>2794</v>
      </c>
      <c r="C12" s="14" t="s">
        <v>2795</v>
      </c>
      <c r="D12" t="s">
        <v>12</v>
      </c>
      <c r="E12" t="s">
        <v>1110</v>
      </c>
      <c r="F12">
        <v>2</v>
      </c>
      <c r="G12" s="6">
        <v>4</v>
      </c>
      <c r="H12" s="6">
        <f t="shared" si="0"/>
        <v>8</v>
      </c>
      <c r="I12" t="s">
        <v>14</v>
      </c>
      <c r="J12" t="s">
        <v>2774</v>
      </c>
      <c r="K12" t="s">
        <v>2780</v>
      </c>
      <c r="L12" t="s">
        <v>130</v>
      </c>
      <c r="M12" t="s">
        <v>2783</v>
      </c>
    </row>
    <row r="13" spans="1:15">
      <c r="A13" t="s">
        <v>864</v>
      </c>
      <c r="B13" t="s">
        <v>197</v>
      </c>
      <c r="C13" s="14" t="s">
        <v>12</v>
      </c>
      <c r="D13" t="s">
        <v>864</v>
      </c>
      <c r="E13" t="s">
        <v>12</v>
      </c>
      <c r="F13">
        <v>1</v>
      </c>
      <c r="G13" s="6">
        <v>0.05</v>
      </c>
      <c r="H13" s="6">
        <f>G13*F13</f>
        <v>0.05</v>
      </c>
      <c r="I13" t="s">
        <v>14</v>
      </c>
      <c r="J13" t="s">
        <v>2774</v>
      </c>
      <c r="K13" t="s">
        <v>2780</v>
      </c>
      <c r="L13" t="s">
        <v>130</v>
      </c>
      <c r="M13" t="s">
        <v>2783</v>
      </c>
      <c r="N13" t="s">
        <v>197</v>
      </c>
    </row>
    <row r="14" spans="1:15">
      <c r="A14" t="s">
        <v>864</v>
      </c>
      <c r="B14" t="s">
        <v>23</v>
      </c>
      <c r="C14" s="14" t="s">
        <v>12</v>
      </c>
      <c r="D14" t="s">
        <v>12</v>
      </c>
      <c r="E14" t="s">
        <v>12</v>
      </c>
      <c r="F14" s="5">
        <v>0.05</v>
      </c>
      <c r="G14" s="6" t="s">
        <v>12</v>
      </c>
      <c r="H14" s="6">
        <v>1.19</v>
      </c>
      <c r="I14" t="s">
        <v>14</v>
      </c>
      <c r="J14" t="s">
        <v>2774</v>
      </c>
      <c r="K14" t="s">
        <v>2780</v>
      </c>
      <c r="L14" t="s">
        <v>130</v>
      </c>
      <c r="M14" t="s">
        <v>2783</v>
      </c>
      <c r="N14" t="s">
        <v>2178</v>
      </c>
      <c r="O14" t="s">
        <v>23</v>
      </c>
    </row>
    <row r="15" spans="1:15">
      <c r="A15" t="s">
        <v>864</v>
      </c>
      <c r="B15" t="s">
        <v>19</v>
      </c>
      <c r="C15" s="14" t="s">
        <v>12</v>
      </c>
      <c r="D15" t="s">
        <v>12</v>
      </c>
      <c r="E15" t="s">
        <v>12</v>
      </c>
      <c r="F15" s="5">
        <v>0.06</v>
      </c>
      <c r="G15" s="6" t="s">
        <v>12</v>
      </c>
      <c r="H15" s="6">
        <v>1.43</v>
      </c>
      <c r="I15" t="s">
        <v>14</v>
      </c>
      <c r="J15" t="s">
        <v>2774</v>
      </c>
      <c r="K15" t="s">
        <v>2780</v>
      </c>
      <c r="L15" t="s">
        <v>130</v>
      </c>
      <c r="M15" t="s">
        <v>2783</v>
      </c>
      <c r="N15" t="s">
        <v>2178</v>
      </c>
      <c r="O15" t="s">
        <v>19</v>
      </c>
    </row>
    <row r="16" spans="1:15">
      <c r="H16" s="10">
        <f>SUM(H7:H15)</f>
        <v>26.42</v>
      </c>
      <c r="I16" s="28"/>
    </row>
    <row r="18" spans="1:13">
      <c r="A18" t="s">
        <v>24</v>
      </c>
      <c r="B18" t="s">
        <v>1419</v>
      </c>
      <c r="C18" s="14" t="s">
        <v>1469</v>
      </c>
      <c r="D18" t="s">
        <v>128</v>
      </c>
      <c r="E18" t="s">
        <v>1420</v>
      </c>
      <c r="F18">
        <v>2</v>
      </c>
      <c r="G18" s="6">
        <v>1</v>
      </c>
      <c r="H18" s="6">
        <f>G18*F18</f>
        <v>2</v>
      </c>
      <c r="I18" t="s">
        <v>14</v>
      </c>
      <c r="J18" t="s">
        <v>2774</v>
      </c>
      <c r="K18" t="s">
        <v>2780</v>
      </c>
      <c r="L18" t="s">
        <v>2781</v>
      </c>
      <c r="M18" t="s">
        <v>2796</v>
      </c>
    </row>
    <row r="19" spans="1:13">
      <c r="A19" t="s">
        <v>24</v>
      </c>
      <c r="B19" t="s">
        <v>250</v>
      </c>
      <c r="C19" s="14" t="s">
        <v>2670</v>
      </c>
      <c r="D19" t="s">
        <v>128</v>
      </c>
      <c r="E19" t="s">
        <v>420</v>
      </c>
      <c r="F19">
        <v>1</v>
      </c>
      <c r="G19" s="6">
        <v>7.97</v>
      </c>
      <c r="H19" s="6">
        <f t="shared" ref="H19:H20" si="1">G19*F19</f>
        <v>7.97</v>
      </c>
      <c r="I19" t="s">
        <v>14</v>
      </c>
      <c r="J19" t="s">
        <v>2774</v>
      </c>
      <c r="K19" t="s">
        <v>2780</v>
      </c>
      <c r="L19" t="s">
        <v>2781</v>
      </c>
      <c r="M19" t="s">
        <v>2796</v>
      </c>
    </row>
    <row r="20" spans="1:13">
      <c r="A20" t="s">
        <v>24</v>
      </c>
      <c r="B20" t="s">
        <v>250</v>
      </c>
      <c r="C20" s="14" t="s">
        <v>2797</v>
      </c>
      <c r="D20" t="s">
        <v>419</v>
      </c>
      <c r="E20" t="s">
        <v>1509</v>
      </c>
      <c r="F20">
        <v>2</v>
      </c>
      <c r="G20" s="6">
        <v>4.47</v>
      </c>
      <c r="H20" s="6">
        <f t="shared" si="1"/>
        <v>8.94</v>
      </c>
      <c r="I20" t="s">
        <v>14</v>
      </c>
      <c r="J20" t="s">
        <v>2774</v>
      </c>
      <c r="K20" t="s">
        <v>2780</v>
      </c>
      <c r="L20" t="s">
        <v>2781</v>
      </c>
      <c r="M20" t="s">
        <v>2796</v>
      </c>
    </row>
    <row r="21" spans="1:13">
      <c r="A21" t="s">
        <v>24</v>
      </c>
      <c r="B21" t="s">
        <v>2798</v>
      </c>
      <c r="C21" s="14" t="s">
        <v>2799</v>
      </c>
      <c r="D21" t="s">
        <v>665</v>
      </c>
      <c r="E21" t="s">
        <v>2800</v>
      </c>
      <c r="F21">
        <v>1</v>
      </c>
      <c r="G21" s="6">
        <v>4.47</v>
      </c>
      <c r="H21" s="6">
        <v>2.57</v>
      </c>
      <c r="I21" t="s">
        <v>14</v>
      </c>
      <c r="J21" t="s">
        <v>2774</v>
      </c>
      <c r="K21" t="s">
        <v>2780</v>
      </c>
      <c r="L21" t="s">
        <v>2781</v>
      </c>
      <c r="M21" t="s">
        <v>2796</v>
      </c>
    </row>
    <row r="22" spans="1:13">
      <c r="A22" t="s">
        <v>24</v>
      </c>
      <c r="B22" t="s">
        <v>855</v>
      </c>
      <c r="C22" s="14" t="s">
        <v>1639</v>
      </c>
      <c r="D22" t="s">
        <v>128</v>
      </c>
      <c r="E22" t="s">
        <v>290</v>
      </c>
      <c r="F22">
        <v>1</v>
      </c>
      <c r="G22" s="6">
        <v>6.57</v>
      </c>
      <c r="H22" s="6">
        <f t="shared" ref="H22" si="2">G22*F22</f>
        <v>6.57</v>
      </c>
      <c r="I22" t="s">
        <v>14</v>
      </c>
      <c r="J22" t="s">
        <v>2774</v>
      </c>
      <c r="K22" t="s">
        <v>2780</v>
      </c>
      <c r="L22" t="s">
        <v>2781</v>
      </c>
      <c r="M22" t="s">
        <v>2796</v>
      </c>
    </row>
    <row r="23" spans="1:13">
      <c r="A23" t="s">
        <v>24</v>
      </c>
      <c r="B23" t="s">
        <v>2674</v>
      </c>
      <c r="C23" s="14" t="s">
        <v>2675</v>
      </c>
      <c r="D23" t="s">
        <v>128</v>
      </c>
      <c r="E23" t="s">
        <v>573</v>
      </c>
      <c r="F23">
        <v>2</v>
      </c>
      <c r="G23" s="6">
        <v>7.97</v>
      </c>
      <c r="H23" s="6">
        <f>G23*F23</f>
        <v>15.94</v>
      </c>
      <c r="I23" t="s">
        <v>14</v>
      </c>
      <c r="J23" t="s">
        <v>2774</v>
      </c>
      <c r="K23" t="s">
        <v>2780</v>
      </c>
      <c r="L23" t="s">
        <v>2781</v>
      </c>
      <c r="M23" t="s">
        <v>2796</v>
      </c>
    </row>
    <row r="24" spans="1:13">
      <c r="A24" t="s">
        <v>24</v>
      </c>
      <c r="B24" t="s">
        <v>2801</v>
      </c>
      <c r="C24" s="14" t="s">
        <v>2802</v>
      </c>
      <c r="D24" t="s">
        <v>227</v>
      </c>
      <c r="E24" t="s">
        <v>1557</v>
      </c>
      <c r="F24">
        <v>2</v>
      </c>
      <c r="G24" s="6">
        <v>1.97</v>
      </c>
      <c r="H24" s="6">
        <f t="shared" ref="H24" si="3">G24*F24</f>
        <v>3.94</v>
      </c>
      <c r="I24" t="s">
        <v>14</v>
      </c>
      <c r="J24" t="s">
        <v>2774</v>
      </c>
      <c r="K24" t="s">
        <v>2780</v>
      </c>
      <c r="L24" t="s">
        <v>2781</v>
      </c>
      <c r="M24" t="s">
        <v>2796</v>
      </c>
    </row>
    <row r="25" spans="1:13">
      <c r="A25" t="s">
        <v>24</v>
      </c>
      <c r="B25" t="s">
        <v>2803</v>
      </c>
      <c r="C25" s="14" t="s">
        <v>2804</v>
      </c>
      <c r="D25" t="s">
        <v>128</v>
      </c>
      <c r="E25" t="s">
        <v>826</v>
      </c>
      <c r="F25">
        <v>2</v>
      </c>
      <c r="G25" s="6">
        <v>0.87</v>
      </c>
      <c r="H25" s="6">
        <f>G25*F25</f>
        <v>1.74</v>
      </c>
      <c r="I25" t="s">
        <v>14</v>
      </c>
      <c r="J25" t="s">
        <v>2774</v>
      </c>
      <c r="K25" t="s">
        <v>2780</v>
      </c>
      <c r="L25" t="s">
        <v>2781</v>
      </c>
      <c r="M25" t="s">
        <v>2796</v>
      </c>
    </row>
    <row r="26" spans="1:13">
      <c r="A26" t="s">
        <v>24</v>
      </c>
      <c r="B26" t="s">
        <v>569</v>
      </c>
      <c r="C26" s="14" t="s">
        <v>2805</v>
      </c>
      <c r="D26" t="s">
        <v>128</v>
      </c>
      <c r="E26" t="s">
        <v>826</v>
      </c>
      <c r="F26">
        <v>1</v>
      </c>
      <c r="G26" s="6">
        <v>0.87</v>
      </c>
      <c r="H26" s="6">
        <f>G26*F26</f>
        <v>0.87</v>
      </c>
      <c r="I26" t="s">
        <v>14</v>
      </c>
      <c r="J26" t="s">
        <v>2774</v>
      </c>
      <c r="K26" t="s">
        <v>2780</v>
      </c>
      <c r="L26" t="s">
        <v>2781</v>
      </c>
      <c r="M26" t="s">
        <v>2796</v>
      </c>
    </row>
    <row r="27" spans="1:13">
      <c r="A27" t="s">
        <v>24</v>
      </c>
      <c r="B27" t="s">
        <v>291</v>
      </c>
      <c r="C27" s="14" t="s">
        <v>2806</v>
      </c>
      <c r="D27" t="s">
        <v>88</v>
      </c>
      <c r="E27" t="s">
        <v>591</v>
      </c>
      <c r="F27">
        <v>1</v>
      </c>
      <c r="G27" s="6">
        <v>4.97</v>
      </c>
      <c r="H27" s="6">
        <f t="shared" ref="H27:H29" si="4">G27*F27</f>
        <v>4.97</v>
      </c>
      <c r="I27" t="s">
        <v>14</v>
      </c>
      <c r="J27" t="s">
        <v>2774</v>
      </c>
      <c r="K27" t="s">
        <v>2780</v>
      </c>
      <c r="L27" t="s">
        <v>2781</v>
      </c>
      <c r="M27" t="s">
        <v>2796</v>
      </c>
    </row>
    <row r="28" spans="1:13">
      <c r="A28" t="s">
        <v>24</v>
      </c>
      <c r="B28" t="s">
        <v>218</v>
      </c>
      <c r="C28" s="14" t="s">
        <v>2807</v>
      </c>
      <c r="D28" t="s">
        <v>128</v>
      </c>
      <c r="E28" t="s">
        <v>1421</v>
      </c>
      <c r="F28">
        <v>1</v>
      </c>
      <c r="G28" s="6">
        <v>9.4700000000000006</v>
      </c>
      <c r="H28" s="6">
        <f t="shared" si="4"/>
        <v>9.4700000000000006</v>
      </c>
      <c r="I28" t="s">
        <v>14</v>
      </c>
      <c r="J28" t="s">
        <v>2774</v>
      </c>
      <c r="K28" t="s">
        <v>2780</v>
      </c>
      <c r="L28" t="s">
        <v>2781</v>
      </c>
      <c r="M28" t="s">
        <v>2796</v>
      </c>
    </row>
    <row r="29" spans="1:13">
      <c r="A29" t="s">
        <v>24</v>
      </c>
      <c r="B29" t="s">
        <v>475</v>
      </c>
      <c r="C29" s="14" t="s">
        <v>2808</v>
      </c>
      <c r="D29" t="s">
        <v>128</v>
      </c>
      <c r="E29" t="s">
        <v>383</v>
      </c>
      <c r="F29">
        <v>1</v>
      </c>
      <c r="G29" s="6">
        <v>1.97</v>
      </c>
      <c r="H29" s="6">
        <f t="shared" si="4"/>
        <v>1.97</v>
      </c>
      <c r="I29" t="s">
        <v>14</v>
      </c>
      <c r="J29" t="s">
        <v>2774</v>
      </c>
      <c r="K29" t="s">
        <v>2780</v>
      </c>
      <c r="L29" t="s">
        <v>2781</v>
      </c>
      <c r="M29" t="s">
        <v>2796</v>
      </c>
    </row>
    <row r="30" spans="1:13">
      <c r="A30" t="s">
        <v>24</v>
      </c>
      <c r="B30" t="s">
        <v>474</v>
      </c>
      <c r="C30" s="14" t="s">
        <v>1488</v>
      </c>
      <c r="D30" t="s">
        <v>1242</v>
      </c>
      <c r="E30" t="s">
        <v>383</v>
      </c>
      <c r="F30">
        <v>2</v>
      </c>
      <c r="G30" s="6">
        <f xml:space="preserve"> 4.74 + 0.05 + 0.25</f>
        <v>5.04</v>
      </c>
      <c r="H30" s="6">
        <f>G30*F30</f>
        <v>10.08</v>
      </c>
      <c r="I30" t="s">
        <v>14</v>
      </c>
      <c r="J30" t="s">
        <v>2774</v>
      </c>
      <c r="K30" t="s">
        <v>2780</v>
      </c>
      <c r="L30" t="s">
        <v>2781</v>
      </c>
      <c r="M30" t="s">
        <v>2796</v>
      </c>
    </row>
    <row r="31" spans="1:13">
      <c r="A31" t="s">
        <v>24</v>
      </c>
      <c r="B31" t="s">
        <v>2809</v>
      </c>
      <c r="C31" s="14" t="s">
        <v>2810</v>
      </c>
      <c r="D31" t="s">
        <v>252</v>
      </c>
      <c r="E31" t="s">
        <v>286</v>
      </c>
      <c r="F31">
        <v>1</v>
      </c>
      <c r="G31" s="6">
        <f xml:space="preserve"> 2 + 0.07</f>
        <v>2.0699999999999998</v>
      </c>
      <c r="H31" s="6">
        <f>G31*F31</f>
        <v>2.0699999999999998</v>
      </c>
      <c r="I31" t="s">
        <v>14</v>
      </c>
      <c r="J31" t="s">
        <v>2774</v>
      </c>
      <c r="K31" t="s">
        <v>2780</v>
      </c>
      <c r="L31" t="s">
        <v>2781</v>
      </c>
      <c r="M31" t="s">
        <v>2796</v>
      </c>
    </row>
    <row r="32" spans="1:13">
      <c r="A32" t="s">
        <v>24</v>
      </c>
      <c r="B32" t="s">
        <v>494</v>
      </c>
      <c r="C32" s="14">
        <v>4593</v>
      </c>
      <c r="D32" t="s">
        <v>12</v>
      </c>
      <c r="E32" t="s">
        <v>354</v>
      </c>
      <c r="F32">
        <v>2</v>
      </c>
      <c r="G32">
        <v>0.87</v>
      </c>
      <c r="H32" s="6">
        <f t="shared" ref="H32:H33" si="5">G32*F32</f>
        <v>1.74</v>
      </c>
      <c r="I32" t="s">
        <v>14</v>
      </c>
      <c r="J32" t="s">
        <v>2774</v>
      </c>
      <c r="K32" t="s">
        <v>2780</v>
      </c>
      <c r="L32" t="s">
        <v>2781</v>
      </c>
      <c r="M32" t="s">
        <v>2796</v>
      </c>
    </row>
    <row r="33" spans="1:15">
      <c r="A33" t="s">
        <v>24</v>
      </c>
      <c r="B33" t="s">
        <v>1059</v>
      </c>
      <c r="C33" s="14" t="s">
        <v>2515</v>
      </c>
      <c r="D33" t="s">
        <v>1638</v>
      </c>
      <c r="E33" t="s">
        <v>605</v>
      </c>
      <c r="F33">
        <v>1</v>
      </c>
      <c r="G33" s="6">
        <v>7.97</v>
      </c>
      <c r="H33" s="6">
        <f t="shared" si="5"/>
        <v>7.97</v>
      </c>
      <c r="I33" t="s">
        <v>14</v>
      </c>
      <c r="J33" t="s">
        <v>2774</v>
      </c>
      <c r="K33" t="s">
        <v>2780</v>
      </c>
      <c r="L33" t="s">
        <v>2781</v>
      </c>
      <c r="M33" t="s">
        <v>2796</v>
      </c>
    </row>
    <row r="34" spans="1:15">
      <c r="A34" t="s">
        <v>24</v>
      </c>
      <c r="B34" t="s">
        <v>2759</v>
      </c>
      <c r="C34" s="14" t="s">
        <v>2760</v>
      </c>
      <c r="D34" t="s">
        <v>2761</v>
      </c>
      <c r="E34" t="s">
        <v>404</v>
      </c>
      <c r="F34">
        <v>2</v>
      </c>
      <c r="G34" s="6">
        <v>2.97</v>
      </c>
      <c r="H34" s="6">
        <f t="shared" ref="H34:H39" si="6">G34*F34</f>
        <v>5.94</v>
      </c>
      <c r="I34" t="s">
        <v>14</v>
      </c>
      <c r="J34" t="s">
        <v>2774</v>
      </c>
      <c r="K34" t="s">
        <v>2780</v>
      </c>
      <c r="L34" t="s">
        <v>2781</v>
      </c>
      <c r="M34" t="s">
        <v>2796</v>
      </c>
    </row>
    <row r="35" spans="1:15">
      <c r="A35" t="s">
        <v>24</v>
      </c>
      <c r="B35" t="s">
        <v>172</v>
      </c>
      <c r="C35" s="14" t="s">
        <v>2355</v>
      </c>
      <c r="D35" t="s">
        <v>173</v>
      </c>
      <c r="E35" t="s">
        <v>289</v>
      </c>
      <c r="F35">
        <v>1</v>
      </c>
      <c r="G35" s="6">
        <v>5</v>
      </c>
      <c r="H35" s="6">
        <f t="shared" si="6"/>
        <v>5</v>
      </c>
      <c r="I35" t="s">
        <v>14</v>
      </c>
      <c r="J35" t="s">
        <v>2774</v>
      </c>
      <c r="K35" t="s">
        <v>2780</v>
      </c>
      <c r="L35" t="s">
        <v>2781</v>
      </c>
      <c r="M35" t="s">
        <v>2796</v>
      </c>
    </row>
    <row r="36" spans="1:15">
      <c r="A36" t="s">
        <v>24</v>
      </c>
      <c r="B36" t="s">
        <v>2379</v>
      </c>
      <c r="C36" s="14" t="s">
        <v>2380</v>
      </c>
      <c r="D36" t="s">
        <v>2381</v>
      </c>
      <c r="E36" t="s">
        <v>2528</v>
      </c>
      <c r="F36">
        <v>1</v>
      </c>
      <c r="G36" s="6">
        <v>3.97</v>
      </c>
      <c r="H36" s="6">
        <f t="shared" si="6"/>
        <v>3.97</v>
      </c>
      <c r="I36" t="s">
        <v>14</v>
      </c>
      <c r="J36" t="s">
        <v>2774</v>
      </c>
      <c r="K36" t="s">
        <v>2780</v>
      </c>
      <c r="L36" t="s">
        <v>2781</v>
      </c>
      <c r="M36" t="s">
        <v>2796</v>
      </c>
    </row>
    <row r="37" spans="1:15">
      <c r="A37" t="s">
        <v>24</v>
      </c>
      <c r="B37" t="s">
        <v>821</v>
      </c>
      <c r="C37" s="14" t="s">
        <v>2303</v>
      </c>
      <c r="D37" t="s">
        <v>802</v>
      </c>
      <c r="E37" t="s">
        <v>384</v>
      </c>
      <c r="F37">
        <v>3</v>
      </c>
      <c r="G37" s="6">
        <f xml:space="preserve"> 4.97 + 0.05 + 0.25</f>
        <v>5.27</v>
      </c>
      <c r="H37" s="6">
        <f t="shared" si="6"/>
        <v>15.809999999999999</v>
      </c>
      <c r="I37" t="s">
        <v>14</v>
      </c>
      <c r="J37" t="s">
        <v>2774</v>
      </c>
      <c r="K37" t="s">
        <v>2780</v>
      </c>
      <c r="L37" t="s">
        <v>2781</v>
      </c>
      <c r="M37" t="s">
        <v>2796</v>
      </c>
    </row>
    <row r="38" spans="1:15">
      <c r="A38" t="s">
        <v>24</v>
      </c>
      <c r="B38" t="s">
        <v>2811</v>
      </c>
      <c r="C38" s="14" t="s">
        <v>2812</v>
      </c>
      <c r="D38" t="s">
        <v>173</v>
      </c>
      <c r="E38" t="s">
        <v>289</v>
      </c>
      <c r="F38">
        <v>1</v>
      </c>
      <c r="G38" s="6">
        <v>5</v>
      </c>
      <c r="H38" s="6">
        <f t="shared" si="6"/>
        <v>5</v>
      </c>
      <c r="I38" t="s">
        <v>14</v>
      </c>
      <c r="J38" t="s">
        <v>2774</v>
      </c>
      <c r="K38" t="s">
        <v>2780</v>
      </c>
      <c r="L38" t="s">
        <v>2781</v>
      </c>
      <c r="M38" t="s">
        <v>2796</v>
      </c>
    </row>
    <row r="39" spans="1:15">
      <c r="A39" t="s">
        <v>24</v>
      </c>
      <c r="B39" t="s">
        <v>1056</v>
      </c>
      <c r="C39" s="14" t="s">
        <v>2333</v>
      </c>
      <c r="D39" t="s">
        <v>1621</v>
      </c>
      <c r="E39" t="s">
        <v>306</v>
      </c>
      <c r="F39">
        <v>2</v>
      </c>
      <c r="G39" s="6">
        <v>3.97</v>
      </c>
      <c r="H39" s="6">
        <f t="shared" si="6"/>
        <v>7.94</v>
      </c>
      <c r="I39" t="s">
        <v>14</v>
      </c>
      <c r="J39" t="s">
        <v>2774</v>
      </c>
      <c r="K39" t="s">
        <v>2780</v>
      </c>
      <c r="L39" t="s">
        <v>2781</v>
      </c>
      <c r="M39" t="s">
        <v>2796</v>
      </c>
    </row>
    <row r="40" spans="1:15">
      <c r="A40" t="s">
        <v>24</v>
      </c>
      <c r="B40" t="s">
        <v>335</v>
      </c>
      <c r="C40" s="14" t="s">
        <v>2363</v>
      </c>
      <c r="D40" t="s">
        <v>261</v>
      </c>
      <c r="E40" t="s">
        <v>420</v>
      </c>
      <c r="F40">
        <v>1</v>
      </c>
      <c r="G40" s="6">
        <v>2.97</v>
      </c>
      <c r="H40" s="6">
        <f t="shared" ref="H40" si="7">G40*F40</f>
        <v>2.97</v>
      </c>
      <c r="I40" t="s">
        <v>14</v>
      </c>
      <c r="J40" t="s">
        <v>2774</v>
      </c>
      <c r="K40" t="s">
        <v>2780</v>
      </c>
      <c r="L40" t="s">
        <v>2781</v>
      </c>
      <c r="M40" t="s">
        <v>2796</v>
      </c>
    </row>
    <row r="41" spans="1:15">
      <c r="A41" t="s">
        <v>24</v>
      </c>
      <c r="B41" t="s">
        <v>2367</v>
      </c>
      <c r="C41" s="14">
        <v>4087</v>
      </c>
      <c r="D41" t="s">
        <v>12</v>
      </c>
      <c r="E41" t="s">
        <v>829</v>
      </c>
      <c r="F41">
        <v>1.0149999999999999</v>
      </c>
      <c r="G41" s="6">
        <v>3.24</v>
      </c>
      <c r="H41" s="6">
        <f>G41*F41</f>
        <v>3.2885999999999997</v>
      </c>
      <c r="I41" t="s">
        <v>14</v>
      </c>
      <c r="J41" t="s">
        <v>2774</v>
      </c>
      <c r="K41" t="s">
        <v>2780</v>
      </c>
      <c r="L41" t="s">
        <v>2781</v>
      </c>
      <c r="M41" t="s">
        <v>2796</v>
      </c>
    </row>
    <row r="42" spans="1:15">
      <c r="A42" t="s">
        <v>24</v>
      </c>
      <c r="B42" t="s">
        <v>2601</v>
      </c>
      <c r="C42" s="14" t="s">
        <v>2602</v>
      </c>
      <c r="D42" t="s">
        <v>1464</v>
      </c>
      <c r="E42" t="s">
        <v>289</v>
      </c>
      <c r="F42">
        <v>1</v>
      </c>
      <c r="G42" s="6">
        <v>3.77</v>
      </c>
      <c r="H42" s="6">
        <f t="shared" ref="H42:H43" si="8">G42*F42</f>
        <v>3.77</v>
      </c>
      <c r="I42" t="s">
        <v>14</v>
      </c>
      <c r="J42" t="s">
        <v>2774</v>
      </c>
      <c r="K42" t="s">
        <v>2780</v>
      </c>
      <c r="L42" t="s">
        <v>2781</v>
      </c>
      <c r="M42" t="s">
        <v>2796</v>
      </c>
    </row>
    <row r="43" spans="1:15">
      <c r="A43" t="s">
        <v>24</v>
      </c>
      <c r="B43" t="s">
        <v>514</v>
      </c>
      <c r="C43" s="14">
        <v>4048</v>
      </c>
      <c r="D43" t="s">
        <v>515</v>
      </c>
      <c r="E43" t="s">
        <v>354</v>
      </c>
      <c r="F43">
        <v>4</v>
      </c>
      <c r="G43" s="6">
        <v>0.56999999999999995</v>
      </c>
      <c r="H43" s="6">
        <f t="shared" si="8"/>
        <v>2.2799999999999998</v>
      </c>
      <c r="I43" t="s">
        <v>14</v>
      </c>
      <c r="J43" t="s">
        <v>2774</v>
      </c>
      <c r="K43" t="s">
        <v>2780</v>
      </c>
      <c r="L43" t="s">
        <v>2781</v>
      </c>
      <c r="M43" t="s">
        <v>2796</v>
      </c>
    </row>
    <row r="44" spans="1:15">
      <c r="A44" t="s">
        <v>24</v>
      </c>
      <c r="B44" t="s">
        <v>131</v>
      </c>
      <c r="C44" s="14" t="s">
        <v>2262</v>
      </c>
      <c r="D44" t="s">
        <v>128</v>
      </c>
      <c r="E44" t="s">
        <v>283</v>
      </c>
      <c r="F44">
        <v>2</v>
      </c>
      <c r="G44" s="6">
        <v>1.57</v>
      </c>
      <c r="H44" s="6">
        <f>G44*F44</f>
        <v>3.14</v>
      </c>
      <c r="I44" t="s">
        <v>14</v>
      </c>
      <c r="J44" t="s">
        <v>2774</v>
      </c>
      <c r="K44" t="s">
        <v>2780</v>
      </c>
      <c r="L44" t="s">
        <v>2781</v>
      </c>
      <c r="M44" t="s">
        <v>2796</v>
      </c>
    </row>
    <row r="45" spans="1:15">
      <c r="A45" t="s">
        <v>24</v>
      </c>
      <c r="B45" t="s">
        <v>2321</v>
      </c>
      <c r="C45" s="14" t="s">
        <v>2813</v>
      </c>
      <c r="D45" t="s">
        <v>2814</v>
      </c>
      <c r="E45" t="s">
        <v>420</v>
      </c>
      <c r="F45">
        <v>1</v>
      </c>
      <c r="G45" s="6">
        <v>2.4700000000000002</v>
      </c>
      <c r="H45" s="6">
        <f>G45*F45</f>
        <v>2.4700000000000002</v>
      </c>
      <c r="I45" t="s">
        <v>14</v>
      </c>
      <c r="J45" t="s">
        <v>2774</v>
      </c>
      <c r="K45" t="s">
        <v>2780</v>
      </c>
      <c r="L45" t="s">
        <v>2781</v>
      </c>
      <c r="M45" t="s">
        <v>2796</v>
      </c>
    </row>
    <row r="46" spans="1:15">
      <c r="A46" t="s">
        <v>24</v>
      </c>
      <c r="B46" t="s">
        <v>2815</v>
      </c>
      <c r="C46" s="14" t="s">
        <v>2816</v>
      </c>
      <c r="D46" t="s">
        <v>2817</v>
      </c>
      <c r="E46" t="s">
        <v>542</v>
      </c>
      <c r="F46">
        <v>1</v>
      </c>
      <c r="G46" s="6">
        <v>4.97</v>
      </c>
      <c r="H46" s="6">
        <f>G46*F46</f>
        <v>4.97</v>
      </c>
      <c r="I46" t="s">
        <v>14</v>
      </c>
      <c r="J46" t="s">
        <v>2774</v>
      </c>
      <c r="K46" t="s">
        <v>2780</v>
      </c>
      <c r="L46" t="s">
        <v>2781</v>
      </c>
      <c r="M46" t="s">
        <v>2796</v>
      </c>
    </row>
    <row r="47" spans="1:15">
      <c r="A47" t="s">
        <v>24</v>
      </c>
      <c r="B47" t="s">
        <v>197</v>
      </c>
      <c r="C47" s="14" t="s">
        <v>12</v>
      </c>
      <c r="D47" t="s">
        <v>24</v>
      </c>
      <c r="E47" t="s">
        <v>12</v>
      </c>
      <c r="F47">
        <v>6</v>
      </c>
      <c r="G47" s="6">
        <v>0.05</v>
      </c>
      <c r="H47" s="6">
        <f>G47*F47</f>
        <v>0.30000000000000004</v>
      </c>
      <c r="I47" t="s">
        <v>14</v>
      </c>
      <c r="J47" t="s">
        <v>2774</v>
      </c>
      <c r="K47" t="s">
        <v>2780</v>
      </c>
      <c r="L47" t="s">
        <v>2781</v>
      </c>
      <c r="M47" t="s">
        <v>2796</v>
      </c>
      <c r="N47" t="s">
        <v>197</v>
      </c>
    </row>
    <row r="48" spans="1:15">
      <c r="A48" t="s">
        <v>24</v>
      </c>
      <c r="B48" t="s">
        <v>23</v>
      </c>
      <c r="D48" t="s">
        <v>12</v>
      </c>
      <c r="E48" t="s">
        <v>12</v>
      </c>
      <c r="F48" s="5">
        <v>0.05</v>
      </c>
      <c r="G48" s="6" t="s">
        <v>12</v>
      </c>
      <c r="H48" s="6">
        <v>0.02</v>
      </c>
      <c r="I48" t="s">
        <v>14</v>
      </c>
      <c r="J48" t="s">
        <v>2774</v>
      </c>
      <c r="K48" t="s">
        <v>2780</v>
      </c>
      <c r="L48" t="s">
        <v>2781</v>
      </c>
      <c r="M48" t="s">
        <v>2796</v>
      </c>
      <c r="N48" t="s">
        <v>2178</v>
      </c>
      <c r="O48" t="s">
        <v>23</v>
      </c>
    </row>
    <row r="49" spans="1:16">
      <c r="A49" t="s">
        <v>24</v>
      </c>
      <c r="B49" t="s">
        <v>19</v>
      </c>
      <c r="D49" t="s">
        <v>12</v>
      </c>
      <c r="E49" t="s">
        <v>12</v>
      </c>
      <c r="F49" s="5">
        <v>0.06</v>
      </c>
      <c r="G49" s="6" t="s">
        <v>12</v>
      </c>
      <c r="H49" s="6">
        <v>0.02</v>
      </c>
      <c r="I49" t="s">
        <v>14</v>
      </c>
      <c r="J49" t="s">
        <v>2774</v>
      </c>
      <c r="K49" t="s">
        <v>2780</v>
      </c>
      <c r="L49" t="s">
        <v>2781</v>
      </c>
      <c r="M49" t="s">
        <v>2796</v>
      </c>
      <c r="N49" t="s">
        <v>2178</v>
      </c>
      <c r="O49" t="s">
        <v>19</v>
      </c>
    </row>
    <row r="50" spans="1:16">
      <c r="H50" s="10">
        <f>SUM(H18:H49)</f>
        <v>155.6986</v>
      </c>
      <c r="I50" s="28"/>
    </row>
    <row r="52" spans="1:16">
      <c r="A52" t="s">
        <v>2818</v>
      </c>
      <c r="B52" t="s">
        <v>2819</v>
      </c>
      <c r="C52" s="14" t="s">
        <v>2820</v>
      </c>
      <c r="D52" t="s">
        <v>2821</v>
      </c>
      <c r="E52" t="s">
        <v>2822</v>
      </c>
      <c r="F52">
        <v>1</v>
      </c>
      <c r="G52" s="6">
        <v>5.69</v>
      </c>
      <c r="H52" s="6">
        <f>G52*F52</f>
        <v>5.69</v>
      </c>
      <c r="I52" t="s">
        <v>14</v>
      </c>
      <c r="J52" t="s">
        <v>2774</v>
      </c>
      <c r="K52" t="s">
        <v>2780</v>
      </c>
      <c r="L52" t="s">
        <v>2781</v>
      </c>
      <c r="M52" t="s">
        <v>2823</v>
      </c>
      <c r="N52" t="s">
        <v>2783</v>
      </c>
    </row>
    <row r="53" spans="1:16">
      <c r="A53" t="s">
        <v>2818</v>
      </c>
      <c r="B53" t="s">
        <v>23</v>
      </c>
      <c r="D53" t="s">
        <v>12</v>
      </c>
      <c r="E53" t="s">
        <v>12</v>
      </c>
      <c r="F53" s="5">
        <v>0.05</v>
      </c>
      <c r="G53" s="6" t="s">
        <v>12</v>
      </c>
      <c r="H53" s="6">
        <v>0</v>
      </c>
      <c r="I53" t="s">
        <v>14</v>
      </c>
    </row>
    <row r="54" spans="1:16">
      <c r="A54" t="s">
        <v>2818</v>
      </c>
      <c r="B54" t="s">
        <v>19</v>
      </c>
      <c r="D54" t="s">
        <v>12</v>
      </c>
      <c r="E54" t="s">
        <v>12</v>
      </c>
      <c r="F54" s="5">
        <v>0.06</v>
      </c>
      <c r="G54" s="6" t="s">
        <v>12</v>
      </c>
      <c r="H54" s="6">
        <v>0</v>
      </c>
      <c r="I54" t="s">
        <v>14</v>
      </c>
    </row>
    <row r="55" spans="1:16">
      <c r="H55" s="10">
        <f>SUM(H52:H54)</f>
        <v>5.69</v>
      </c>
      <c r="I55" s="28"/>
    </row>
    <row r="57" spans="1:16">
      <c r="A57" t="s">
        <v>24</v>
      </c>
      <c r="B57" t="s">
        <v>2824</v>
      </c>
      <c r="C57" s="14" t="s">
        <v>2825</v>
      </c>
      <c r="D57" t="s">
        <v>12</v>
      </c>
      <c r="E57" t="s">
        <v>2826</v>
      </c>
      <c r="F57">
        <v>1</v>
      </c>
      <c r="G57" s="6">
        <v>8</v>
      </c>
      <c r="H57" s="6">
        <f>G57*F57</f>
        <v>8</v>
      </c>
      <c r="I57" t="s">
        <v>14</v>
      </c>
      <c r="J57" t="s">
        <v>2774</v>
      </c>
      <c r="K57" t="s">
        <v>134</v>
      </c>
      <c r="L57" t="s">
        <v>2783</v>
      </c>
    </row>
    <row r="58" spans="1:16">
      <c r="A58" t="s">
        <v>24</v>
      </c>
      <c r="B58" t="s">
        <v>2827</v>
      </c>
      <c r="C58" s="14" t="s">
        <v>2828</v>
      </c>
      <c r="D58" t="s">
        <v>2829</v>
      </c>
      <c r="E58" t="s">
        <v>354</v>
      </c>
      <c r="F58">
        <v>1</v>
      </c>
      <c r="G58" s="6">
        <v>7</v>
      </c>
      <c r="H58" s="6">
        <f>G58*F58</f>
        <v>7</v>
      </c>
      <c r="I58" t="s">
        <v>14</v>
      </c>
      <c r="J58" t="s">
        <v>2774</v>
      </c>
      <c r="K58" t="s">
        <v>2830</v>
      </c>
      <c r="L58" t="s">
        <v>134</v>
      </c>
      <c r="M58" t="s">
        <v>2831</v>
      </c>
      <c r="N58" t="s">
        <v>2783</v>
      </c>
    </row>
    <row r="59" spans="1:16">
      <c r="A59" t="s">
        <v>24</v>
      </c>
      <c r="B59" t="s">
        <v>2832</v>
      </c>
      <c r="C59" s="14" t="s">
        <v>2833</v>
      </c>
      <c r="D59" t="s">
        <v>2829</v>
      </c>
      <c r="E59" t="s">
        <v>354</v>
      </c>
      <c r="F59">
        <v>1</v>
      </c>
      <c r="G59" s="6">
        <v>10</v>
      </c>
      <c r="H59" s="6">
        <f>G59*F59</f>
        <v>10</v>
      </c>
      <c r="I59" t="s">
        <v>14</v>
      </c>
      <c r="J59" t="s">
        <v>2774</v>
      </c>
      <c r="K59" t="s">
        <v>2830</v>
      </c>
      <c r="L59" t="s">
        <v>134</v>
      </c>
      <c r="M59" t="s">
        <v>2831</v>
      </c>
      <c r="N59" t="s">
        <v>2783</v>
      </c>
    </row>
    <row r="60" spans="1:16">
      <c r="A60" t="s">
        <v>24</v>
      </c>
      <c r="B60" t="s">
        <v>197</v>
      </c>
      <c r="C60" s="14" t="s">
        <v>12</v>
      </c>
      <c r="D60" t="s">
        <v>24</v>
      </c>
      <c r="E60" t="s">
        <v>12</v>
      </c>
      <c r="F60">
        <v>1</v>
      </c>
      <c r="G60" s="6">
        <v>0.05</v>
      </c>
      <c r="H60" s="6">
        <f>G60*F60</f>
        <v>0.05</v>
      </c>
      <c r="I60" t="s">
        <v>14</v>
      </c>
      <c r="J60" t="s">
        <v>2774</v>
      </c>
      <c r="K60" t="s">
        <v>2830</v>
      </c>
      <c r="L60" t="s">
        <v>134</v>
      </c>
      <c r="M60" t="s">
        <v>2831</v>
      </c>
      <c r="N60" t="s">
        <v>2783</v>
      </c>
      <c r="O60" t="s">
        <v>197</v>
      </c>
    </row>
    <row r="61" spans="1:16">
      <c r="A61" t="s">
        <v>24</v>
      </c>
      <c r="B61" t="s">
        <v>23</v>
      </c>
      <c r="D61" t="s">
        <v>12</v>
      </c>
      <c r="E61" t="s">
        <v>12</v>
      </c>
      <c r="F61" s="5">
        <v>0.05</v>
      </c>
      <c r="G61" s="6" t="s">
        <v>12</v>
      </c>
      <c r="H61" s="6">
        <v>1.25</v>
      </c>
      <c r="I61" t="s">
        <v>14</v>
      </c>
      <c r="J61" t="s">
        <v>2774</v>
      </c>
      <c r="K61" t="s">
        <v>2830</v>
      </c>
      <c r="L61" t="s">
        <v>134</v>
      </c>
      <c r="M61" t="s">
        <v>2831</v>
      </c>
      <c r="N61" t="s">
        <v>2783</v>
      </c>
      <c r="O61" t="s">
        <v>2178</v>
      </c>
      <c r="P61" t="s">
        <v>23</v>
      </c>
    </row>
    <row r="62" spans="1:16">
      <c r="A62" t="s">
        <v>24</v>
      </c>
      <c r="B62" t="s">
        <v>19</v>
      </c>
      <c r="D62" t="s">
        <v>12</v>
      </c>
      <c r="E62" t="s">
        <v>12</v>
      </c>
      <c r="F62" s="5">
        <v>0.06</v>
      </c>
      <c r="G62" s="6" t="s">
        <v>12</v>
      </c>
      <c r="H62" s="6">
        <v>1.5</v>
      </c>
      <c r="I62" t="s">
        <v>14</v>
      </c>
      <c r="J62" t="s">
        <v>2774</v>
      </c>
      <c r="K62" t="s">
        <v>2830</v>
      </c>
      <c r="L62" t="s">
        <v>134</v>
      </c>
      <c r="M62" t="s">
        <v>2831</v>
      </c>
      <c r="N62" t="s">
        <v>2783</v>
      </c>
      <c r="O62" t="s">
        <v>2178</v>
      </c>
      <c r="P62" t="s">
        <v>19</v>
      </c>
    </row>
    <row r="63" spans="1:16">
      <c r="H63" s="10">
        <f>SUM(H57:H62)</f>
        <v>27.8</v>
      </c>
      <c r="I63" s="28"/>
    </row>
    <row r="65" spans="1:17">
      <c r="A65" t="s">
        <v>469</v>
      </c>
      <c r="B65" t="s">
        <v>2628</v>
      </c>
      <c r="C65" s="14" t="s">
        <v>12</v>
      </c>
      <c r="D65" t="s">
        <v>12</v>
      </c>
      <c r="E65" t="s">
        <v>354</v>
      </c>
      <c r="F65">
        <v>1</v>
      </c>
      <c r="G65" s="6">
        <v>2.99</v>
      </c>
      <c r="H65" s="6">
        <f>G65*F65</f>
        <v>2.99</v>
      </c>
      <c r="I65" t="s">
        <v>14</v>
      </c>
      <c r="J65" t="s">
        <v>2834</v>
      </c>
      <c r="K65" t="s">
        <v>2780</v>
      </c>
      <c r="L65" t="s">
        <v>2781</v>
      </c>
      <c r="M65" t="s">
        <v>2796</v>
      </c>
    </row>
    <row r="66" spans="1:17">
      <c r="A66" t="s">
        <v>469</v>
      </c>
      <c r="B66" t="s">
        <v>23</v>
      </c>
      <c r="C66" s="11"/>
      <c r="D66" t="s">
        <v>12</v>
      </c>
      <c r="E66" t="s">
        <v>12</v>
      </c>
      <c r="F66" s="5">
        <v>0.05</v>
      </c>
      <c r="G66" s="6" t="s">
        <v>12</v>
      </c>
      <c r="H66" s="6">
        <v>0</v>
      </c>
      <c r="I66" t="s">
        <v>14</v>
      </c>
    </row>
    <row r="67" spans="1:17">
      <c r="A67" t="s">
        <v>469</v>
      </c>
      <c r="B67" t="s">
        <v>19</v>
      </c>
      <c r="C67" s="11"/>
      <c r="D67" t="s">
        <v>12</v>
      </c>
      <c r="E67" t="s">
        <v>12</v>
      </c>
      <c r="F67" s="5">
        <v>0.06</v>
      </c>
      <c r="G67" s="6" t="s">
        <v>12</v>
      </c>
      <c r="H67" s="6">
        <v>0</v>
      </c>
      <c r="I67" t="s">
        <v>14</v>
      </c>
    </row>
    <row r="68" spans="1:17">
      <c r="C68"/>
      <c r="H68" s="10">
        <f>SUM(H65:H67)</f>
        <v>2.99</v>
      </c>
      <c r="I68" s="28"/>
    </row>
    <row r="69" spans="1:17">
      <c r="C69"/>
      <c r="H69" s="10"/>
      <c r="I69" s="28"/>
    </row>
    <row r="70" spans="1:17">
      <c r="H70" s="7">
        <f xml:space="preserve"> H5 + H16 + H50 + H55 + H63 + H68</f>
        <v>240.79860000000002</v>
      </c>
    </row>
    <row r="72" spans="1:17">
      <c r="J72" t="s">
        <v>2774</v>
      </c>
      <c r="K72" t="s">
        <v>2775</v>
      </c>
      <c r="L72" t="s">
        <v>2776</v>
      </c>
      <c r="Q72" s="6">
        <f xml:space="preserve"> H2</f>
        <v>20</v>
      </c>
    </row>
    <row r="73" spans="1:17">
      <c r="J73" t="s">
        <v>2774</v>
      </c>
      <c r="K73" t="s">
        <v>2775</v>
      </c>
      <c r="L73" t="s">
        <v>2776</v>
      </c>
      <c r="M73" t="s">
        <v>2178</v>
      </c>
      <c r="N73" t="s">
        <v>23</v>
      </c>
      <c r="Q73" s="6">
        <f xml:space="preserve"> H3</f>
        <v>1</v>
      </c>
    </row>
    <row r="74" spans="1:17">
      <c r="J74" t="s">
        <v>2774</v>
      </c>
      <c r="K74" t="s">
        <v>2775</v>
      </c>
      <c r="L74" t="s">
        <v>2776</v>
      </c>
      <c r="M74" t="s">
        <v>2178</v>
      </c>
      <c r="N74" t="s">
        <v>19</v>
      </c>
      <c r="Q74" s="6">
        <f xml:space="preserve"> H4</f>
        <v>1.2</v>
      </c>
    </row>
    <row r="75" spans="1:17">
      <c r="J75" t="s">
        <v>2774</v>
      </c>
      <c r="K75" t="s">
        <v>2780</v>
      </c>
      <c r="L75" t="s">
        <v>2781</v>
      </c>
      <c r="M75" t="s">
        <v>2782</v>
      </c>
      <c r="N75" t="s">
        <v>2783</v>
      </c>
      <c r="Q75" s="6">
        <f xml:space="preserve"> H7</f>
        <v>2</v>
      </c>
    </row>
    <row r="76" spans="1:17">
      <c r="J76" t="s">
        <v>2774</v>
      </c>
      <c r="K76" t="s">
        <v>2780</v>
      </c>
      <c r="L76" t="s">
        <v>130</v>
      </c>
      <c r="M76" t="s">
        <v>2783</v>
      </c>
      <c r="Q76" s="6">
        <f xml:space="preserve"> SUM(H8:H12)</f>
        <v>21.75</v>
      </c>
    </row>
    <row r="77" spans="1:17">
      <c r="J77" t="s">
        <v>2774</v>
      </c>
      <c r="K77" t="s">
        <v>2780</v>
      </c>
      <c r="L77" t="s">
        <v>130</v>
      </c>
      <c r="M77" t="s">
        <v>2783</v>
      </c>
      <c r="N77" t="s">
        <v>197</v>
      </c>
      <c r="Q77" s="6">
        <f xml:space="preserve"> H13</f>
        <v>0.05</v>
      </c>
    </row>
    <row r="78" spans="1:17">
      <c r="J78" t="s">
        <v>2774</v>
      </c>
      <c r="K78" t="s">
        <v>2780</v>
      </c>
      <c r="L78" t="s">
        <v>130</v>
      </c>
      <c r="M78" t="s">
        <v>2783</v>
      </c>
      <c r="N78" t="s">
        <v>2178</v>
      </c>
      <c r="O78" t="s">
        <v>23</v>
      </c>
      <c r="Q78" s="6">
        <f xml:space="preserve"> H14</f>
        <v>1.19</v>
      </c>
    </row>
    <row r="79" spans="1:17">
      <c r="J79" t="s">
        <v>2774</v>
      </c>
      <c r="K79" t="s">
        <v>2780</v>
      </c>
      <c r="L79" t="s">
        <v>130</v>
      </c>
      <c r="M79" t="s">
        <v>2783</v>
      </c>
      <c r="N79" t="s">
        <v>2178</v>
      </c>
      <c r="O79" t="s">
        <v>19</v>
      </c>
      <c r="Q79" s="6">
        <f xml:space="preserve"> H15</f>
        <v>1.43</v>
      </c>
    </row>
    <row r="80" spans="1:17">
      <c r="J80" t="s">
        <v>2774</v>
      </c>
      <c r="K80" t="s">
        <v>2780</v>
      </c>
      <c r="L80" t="s">
        <v>2781</v>
      </c>
      <c r="M80" t="s">
        <v>2796</v>
      </c>
      <c r="Q80" s="6">
        <f xml:space="preserve"> SUM(H18:H46)</f>
        <v>155.35859999999997</v>
      </c>
    </row>
    <row r="81" spans="10:17">
      <c r="J81" t="s">
        <v>2774</v>
      </c>
      <c r="K81" t="s">
        <v>2780</v>
      </c>
      <c r="L81" t="s">
        <v>2781</v>
      </c>
      <c r="M81" t="s">
        <v>2796</v>
      </c>
      <c r="N81" t="s">
        <v>197</v>
      </c>
      <c r="Q81" s="6">
        <f xml:space="preserve"> H47</f>
        <v>0.30000000000000004</v>
      </c>
    </row>
    <row r="82" spans="10:17">
      <c r="J82" t="s">
        <v>2774</v>
      </c>
      <c r="K82" t="s">
        <v>2780</v>
      </c>
      <c r="L82" t="s">
        <v>2781</v>
      </c>
      <c r="M82" t="s">
        <v>2796</v>
      </c>
      <c r="N82" t="s">
        <v>2178</v>
      </c>
      <c r="O82" t="s">
        <v>23</v>
      </c>
      <c r="Q82" s="6">
        <f xml:space="preserve"> H48</f>
        <v>0.02</v>
      </c>
    </row>
    <row r="83" spans="10:17">
      <c r="J83" t="s">
        <v>2774</v>
      </c>
      <c r="K83" t="s">
        <v>2780</v>
      </c>
      <c r="L83" t="s">
        <v>2781</v>
      </c>
      <c r="M83" t="s">
        <v>2796</v>
      </c>
      <c r="N83" t="s">
        <v>2178</v>
      </c>
      <c r="O83" t="s">
        <v>19</v>
      </c>
      <c r="Q83" s="6">
        <f xml:space="preserve"> H49</f>
        <v>0.02</v>
      </c>
    </row>
    <row r="84" spans="10:17">
      <c r="J84" t="s">
        <v>2774</v>
      </c>
      <c r="K84" t="s">
        <v>2780</v>
      </c>
      <c r="L84" t="s">
        <v>2781</v>
      </c>
      <c r="M84" t="s">
        <v>2823</v>
      </c>
      <c r="N84" t="s">
        <v>2783</v>
      </c>
      <c r="Q84" s="6">
        <f xml:space="preserve"> H52</f>
        <v>5.69</v>
      </c>
    </row>
    <row r="85" spans="10:17">
      <c r="J85" t="s">
        <v>2774</v>
      </c>
      <c r="K85" t="s">
        <v>134</v>
      </c>
      <c r="L85" t="s">
        <v>2783</v>
      </c>
      <c r="Q85" s="6">
        <f xml:space="preserve"> H57</f>
        <v>8</v>
      </c>
    </row>
    <row r="86" spans="10:17">
      <c r="J86" t="s">
        <v>2774</v>
      </c>
      <c r="K86" t="s">
        <v>2830</v>
      </c>
      <c r="L86" t="s">
        <v>134</v>
      </c>
      <c r="M86" t="s">
        <v>2831</v>
      </c>
      <c r="N86" t="s">
        <v>2783</v>
      </c>
      <c r="Q86" s="6">
        <f xml:space="preserve"> SUM(H58:H59)</f>
        <v>17</v>
      </c>
    </row>
    <row r="87" spans="10:17">
      <c r="J87" t="s">
        <v>2774</v>
      </c>
      <c r="K87" t="s">
        <v>2830</v>
      </c>
      <c r="L87" t="s">
        <v>134</v>
      </c>
      <c r="M87" t="s">
        <v>2831</v>
      </c>
      <c r="N87" t="s">
        <v>2783</v>
      </c>
      <c r="O87" t="s">
        <v>197</v>
      </c>
      <c r="Q87" s="6">
        <f xml:space="preserve"> H60</f>
        <v>0.05</v>
      </c>
    </row>
    <row r="88" spans="10:17">
      <c r="J88" t="s">
        <v>2774</v>
      </c>
      <c r="K88" t="s">
        <v>2830</v>
      </c>
      <c r="L88" t="s">
        <v>134</v>
      </c>
      <c r="M88" t="s">
        <v>2831</v>
      </c>
      <c r="N88" t="s">
        <v>2783</v>
      </c>
      <c r="O88" t="s">
        <v>2178</v>
      </c>
      <c r="P88" t="s">
        <v>23</v>
      </c>
      <c r="Q88" s="6">
        <f xml:space="preserve"> H61</f>
        <v>1.25</v>
      </c>
    </row>
    <row r="89" spans="10:17">
      <c r="J89" t="s">
        <v>2774</v>
      </c>
      <c r="K89" t="s">
        <v>2830</v>
      </c>
      <c r="L89" t="s">
        <v>134</v>
      </c>
      <c r="M89" t="s">
        <v>2831</v>
      </c>
      <c r="N89" t="s">
        <v>2783</v>
      </c>
      <c r="O89" t="s">
        <v>2178</v>
      </c>
      <c r="P89" t="s">
        <v>19</v>
      </c>
      <c r="Q89" s="6">
        <f xml:space="preserve"> H62</f>
        <v>1.5</v>
      </c>
    </row>
    <row r="90" spans="10:17">
      <c r="J90" t="s">
        <v>2834</v>
      </c>
      <c r="K90" t="s">
        <v>2780</v>
      </c>
      <c r="L90" t="s">
        <v>2781</v>
      </c>
      <c r="M90" t="s">
        <v>2796</v>
      </c>
      <c r="Q90" s="6">
        <f xml:space="preserve"> H65</f>
        <v>2.99</v>
      </c>
    </row>
    <row r="91" spans="10:17">
      <c r="Q91" s="6">
        <f>SUM(Q72:Q90)</f>
        <v>240.79860000000002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Q19"/>
  <sheetViews>
    <sheetView topLeftCell="B1" workbookViewId="0">
      <pane ySplit="1" topLeftCell="A2" activePane="bottomLeft" state="frozen"/>
      <selection pane="bottomLeft" activeCell="Q19" sqref="Q19"/>
    </sheetView>
  </sheetViews>
  <sheetFormatPr defaultRowHeight="15"/>
  <cols>
    <col min="1" max="1" width="16" bestFit="1" customWidth="1"/>
    <col min="2" max="2" width="27.140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1.5703125" bestFit="1" customWidth="1"/>
    <col min="12" max="12" width="12.140625" bestFit="1" customWidth="1"/>
    <col min="13" max="14" width="10.7109375" bestFit="1" customWidth="1"/>
    <col min="15" max="15" width="8.42578125" bestFit="1" customWidth="1"/>
    <col min="16" max="16" width="6.7109375" bestFit="1" customWidth="1"/>
    <col min="17" max="17" width="6.85546875" bestFit="1" customWidth="1"/>
    <col min="18" max="18" width="10.7109375" bestFit="1" customWidth="1"/>
  </cols>
  <sheetData>
    <row r="1" spans="1:17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7">
      <c r="A2" t="s">
        <v>1556</v>
      </c>
      <c r="B2" t="s">
        <v>139</v>
      </c>
      <c r="C2" s="14" t="s">
        <v>2318</v>
      </c>
      <c r="D2" t="s">
        <v>2835</v>
      </c>
      <c r="E2" t="s">
        <v>542</v>
      </c>
      <c r="F2">
        <v>1</v>
      </c>
      <c r="G2" s="6">
        <v>4.9800000000000004</v>
      </c>
      <c r="H2" s="6">
        <f>G2*F2</f>
        <v>4.9800000000000004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7">
      <c r="A3" t="s">
        <v>1556</v>
      </c>
      <c r="B3" t="s">
        <v>2836</v>
      </c>
      <c r="C3" s="14" t="s">
        <v>2837</v>
      </c>
      <c r="D3" t="s">
        <v>2838</v>
      </c>
      <c r="E3" t="s">
        <v>981</v>
      </c>
      <c r="F3">
        <v>1</v>
      </c>
      <c r="G3" s="6">
        <v>19</v>
      </c>
      <c r="H3" s="6">
        <f>G3*F3</f>
        <v>19</v>
      </c>
      <c r="I3" t="s">
        <v>14</v>
      </c>
      <c r="J3" t="s">
        <v>2774</v>
      </c>
      <c r="K3" t="s">
        <v>2830</v>
      </c>
      <c r="L3" t="s">
        <v>134</v>
      </c>
      <c r="M3" t="s">
        <v>2831</v>
      </c>
      <c r="N3" t="s">
        <v>2783</v>
      </c>
    </row>
    <row r="4" spans="1:17">
      <c r="A4" t="s">
        <v>1556</v>
      </c>
      <c r="B4" t="s">
        <v>23</v>
      </c>
      <c r="D4" t="s">
        <v>12</v>
      </c>
      <c r="E4" t="s">
        <v>12</v>
      </c>
      <c r="F4" s="5">
        <v>0.05</v>
      </c>
      <c r="G4" s="6" t="s">
        <v>12</v>
      </c>
      <c r="H4" s="6">
        <v>0.95</v>
      </c>
      <c r="I4" t="s">
        <v>14</v>
      </c>
      <c r="J4" t="s">
        <v>2774</v>
      </c>
      <c r="K4" t="s">
        <v>2830</v>
      </c>
      <c r="L4" t="s">
        <v>134</v>
      </c>
      <c r="M4" t="s">
        <v>2831</v>
      </c>
      <c r="N4" t="s">
        <v>2783</v>
      </c>
      <c r="O4" t="s">
        <v>2178</v>
      </c>
      <c r="P4" t="s">
        <v>23</v>
      </c>
    </row>
    <row r="5" spans="1:17">
      <c r="A5" t="s">
        <v>1556</v>
      </c>
      <c r="B5" t="s">
        <v>19</v>
      </c>
      <c r="D5" t="s">
        <v>12</v>
      </c>
      <c r="E5" t="s">
        <v>12</v>
      </c>
      <c r="F5" s="5">
        <v>0.06</v>
      </c>
      <c r="G5" s="6" t="s">
        <v>12</v>
      </c>
      <c r="H5" s="6">
        <v>1.1399999999999999</v>
      </c>
      <c r="I5" t="s">
        <v>14</v>
      </c>
      <c r="J5" t="s">
        <v>2774</v>
      </c>
      <c r="K5" t="s">
        <v>2830</v>
      </c>
      <c r="L5" t="s">
        <v>134</v>
      </c>
      <c r="M5" t="s">
        <v>2831</v>
      </c>
      <c r="N5" t="s">
        <v>2783</v>
      </c>
      <c r="O5" t="s">
        <v>2178</v>
      </c>
      <c r="P5" t="s">
        <v>19</v>
      </c>
    </row>
    <row r="6" spans="1:17">
      <c r="H6" s="10">
        <f>SUM(H2:H5)</f>
        <v>26.07</v>
      </c>
      <c r="I6" s="28"/>
    </row>
    <row r="8" spans="1:17">
      <c r="A8" t="s">
        <v>2839</v>
      </c>
      <c r="B8" t="s">
        <v>2840</v>
      </c>
      <c r="C8" s="14" t="s">
        <v>2841</v>
      </c>
      <c r="D8" t="s">
        <v>2842</v>
      </c>
      <c r="E8" t="s">
        <v>354</v>
      </c>
      <c r="F8">
        <v>1</v>
      </c>
      <c r="G8" s="6">
        <v>6.99</v>
      </c>
      <c r="H8" s="6">
        <f>G8*F8</f>
        <v>6.99</v>
      </c>
      <c r="I8" t="s">
        <v>14</v>
      </c>
      <c r="J8" t="s">
        <v>2774</v>
      </c>
      <c r="K8" t="s">
        <v>2830</v>
      </c>
      <c r="L8" t="s">
        <v>134</v>
      </c>
      <c r="M8" t="s">
        <v>2831</v>
      </c>
      <c r="N8" t="s">
        <v>2783</v>
      </c>
    </row>
    <row r="9" spans="1:17">
      <c r="A9" t="s">
        <v>2839</v>
      </c>
      <c r="B9" t="s">
        <v>23</v>
      </c>
      <c r="D9" t="s">
        <v>12</v>
      </c>
      <c r="E9" t="s">
        <v>12</v>
      </c>
      <c r="F9" s="5">
        <v>0.05</v>
      </c>
      <c r="G9" s="6" t="s">
        <v>12</v>
      </c>
      <c r="H9" s="6">
        <v>0.35</v>
      </c>
      <c r="I9" t="s">
        <v>14</v>
      </c>
      <c r="J9" t="s">
        <v>2774</v>
      </c>
      <c r="K9" t="s">
        <v>2830</v>
      </c>
      <c r="L9" t="s">
        <v>134</v>
      </c>
      <c r="M9" t="s">
        <v>2831</v>
      </c>
      <c r="N9" t="s">
        <v>2783</v>
      </c>
      <c r="O9" t="s">
        <v>2178</v>
      </c>
      <c r="P9" t="s">
        <v>23</v>
      </c>
    </row>
    <row r="10" spans="1:17">
      <c r="A10" t="s">
        <v>2839</v>
      </c>
      <c r="B10" t="s">
        <v>19</v>
      </c>
      <c r="D10" t="s">
        <v>12</v>
      </c>
      <c r="E10" t="s">
        <v>12</v>
      </c>
      <c r="F10" s="5">
        <v>0.06</v>
      </c>
      <c r="G10" s="6" t="s">
        <v>12</v>
      </c>
      <c r="H10" s="6">
        <v>0.42</v>
      </c>
      <c r="I10" t="s">
        <v>14</v>
      </c>
      <c r="J10" t="s">
        <v>2774</v>
      </c>
      <c r="K10" t="s">
        <v>2830</v>
      </c>
      <c r="L10" t="s">
        <v>134</v>
      </c>
      <c r="M10" t="s">
        <v>2831</v>
      </c>
      <c r="N10" t="s">
        <v>2783</v>
      </c>
      <c r="O10" t="s">
        <v>2178</v>
      </c>
      <c r="P10" t="s">
        <v>19</v>
      </c>
    </row>
    <row r="11" spans="1:17">
      <c r="H11" s="10">
        <f>SUM(H8:H10)</f>
        <v>7.76</v>
      </c>
      <c r="I11" s="28"/>
    </row>
    <row r="13" spans="1:17">
      <c r="H13" s="7">
        <f xml:space="preserve"> H6 + H11</f>
        <v>33.83</v>
      </c>
    </row>
    <row r="15" spans="1:17">
      <c r="J15" t="s">
        <v>2774</v>
      </c>
      <c r="K15" t="s">
        <v>2780</v>
      </c>
      <c r="L15" t="s">
        <v>2781</v>
      </c>
      <c r="M15" t="s">
        <v>2796</v>
      </c>
      <c r="P15" s="6"/>
      <c r="Q15" s="6">
        <f xml:space="preserve"> H2</f>
        <v>4.9800000000000004</v>
      </c>
    </row>
    <row r="16" spans="1:17">
      <c r="J16" t="s">
        <v>2774</v>
      </c>
      <c r="K16" t="s">
        <v>2830</v>
      </c>
      <c r="L16" t="s">
        <v>134</v>
      </c>
      <c r="M16" t="s">
        <v>2831</v>
      </c>
      <c r="N16" t="s">
        <v>2783</v>
      </c>
      <c r="Q16" s="6">
        <f xml:space="preserve"> H3 + H8</f>
        <v>25.990000000000002</v>
      </c>
    </row>
    <row r="17" spans="10:17">
      <c r="J17" t="s">
        <v>2774</v>
      </c>
      <c r="K17" t="s">
        <v>2830</v>
      </c>
      <c r="L17" t="s">
        <v>134</v>
      </c>
      <c r="M17" t="s">
        <v>2831</v>
      </c>
      <c r="N17" t="s">
        <v>2783</v>
      </c>
      <c r="O17" t="s">
        <v>2178</v>
      </c>
      <c r="P17" t="s">
        <v>23</v>
      </c>
      <c r="Q17" s="6">
        <f xml:space="preserve"> H4 + H9</f>
        <v>1.2999999999999998</v>
      </c>
    </row>
    <row r="18" spans="10:17">
      <c r="J18" t="s">
        <v>2774</v>
      </c>
      <c r="K18" t="s">
        <v>2830</v>
      </c>
      <c r="L18" t="s">
        <v>134</v>
      </c>
      <c r="M18" t="s">
        <v>2831</v>
      </c>
      <c r="N18" t="s">
        <v>2783</v>
      </c>
      <c r="O18" t="s">
        <v>2178</v>
      </c>
      <c r="P18" t="s">
        <v>19</v>
      </c>
      <c r="Q18" s="6">
        <f xml:space="preserve"> H5 + H10</f>
        <v>1.5599999999999998</v>
      </c>
    </row>
    <row r="19" spans="10:17">
      <c r="Q19" s="6">
        <f>SUM(Q15:Q18)</f>
        <v>33.830000000000005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O51"/>
  <sheetViews>
    <sheetView topLeftCell="B1" workbookViewId="0">
      <pane ySplit="1" topLeftCell="A28" activePane="bottomLeft" state="frozen"/>
      <selection pane="bottomLeft" activeCell="O51" sqref="O51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5.28515625" bestFit="1" customWidth="1"/>
    <col min="13" max="13" width="13" bestFit="1" customWidth="1"/>
    <col min="14" max="14" width="10.7109375" bestFit="1" customWidth="1"/>
    <col min="15" max="15" width="7.7109375" bestFit="1" customWidth="1"/>
    <col min="16" max="16" width="13" bestFit="1" customWidth="1"/>
    <col min="17" max="17" width="10.710937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24</v>
      </c>
      <c r="B2" t="s">
        <v>2843</v>
      </c>
      <c r="C2" s="14" t="s">
        <v>2844</v>
      </c>
      <c r="D2" t="s">
        <v>233</v>
      </c>
      <c r="E2" t="s">
        <v>632</v>
      </c>
      <c r="F2">
        <v>1</v>
      </c>
      <c r="G2" s="6">
        <v>3.88</v>
      </c>
      <c r="H2" s="6">
        <f t="shared" ref="H2" si="0">G2*F2</f>
        <v>3.88</v>
      </c>
      <c r="I2" t="s">
        <v>14</v>
      </c>
      <c r="J2" t="s">
        <v>2774</v>
      </c>
      <c r="K2" t="s">
        <v>2780</v>
      </c>
      <c r="L2" t="s">
        <v>2845</v>
      </c>
    </row>
    <row r="3" spans="1:14">
      <c r="A3" t="s">
        <v>24</v>
      </c>
      <c r="B3" t="s">
        <v>496</v>
      </c>
      <c r="C3" s="14" t="s">
        <v>1635</v>
      </c>
      <c r="D3" t="s">
        <v>128</v>
      </c>
      <c r="E3" t="s">
        <v>452</v>
      </c>
      <c r="F3">
        <v>1</v>
      </c>
      <c r="G3" s="6">
        <v>2.4700000000000002</v>
      </c>
      <c r="H3" s="6">
        <f>G3*F3</f>
        <v>2.4700000000000002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4">
      <c r="A4" t="s">
        <v>24</v>
      </c>
      <c r="B4" t="s">
        <v>481</v>
      </c>
      <c r="C4" s="14" t="s">
        <v>1636</v>
      </c>
      <c r="D4" t="s">
        <v>128</v>
      </c>
      <c r="E4" t="s">
        <v>287</v>
      </c>
      <c r="F4">
        <v>2</v>
      </c>
      <c r="G4" s="6">
        <v>1.47</v>
      </c>
      <c r="H4" s="6">
        <f t="shared" ref="H4" si="1">G4*F4</f>
        <v>2.94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4">
      <c r="A5" t="s">
        <v>24</v>
      </c>
      <c r="B5" t="s">
        <v>821</v>
      </c>
      <c r="C5" s="14" t="s">
        <v>2303</v>
      </c>
      <c r="D5" t="s">
        <v>802</v>
      </c>
      <c r="E5" t="s">
        <v>384</v>
      </c>
      <c r="F5">
        <v>3</v>
      </c>
      <c r="G5" s="6">
        <f xml:space="preserve"> 4.97 + 0.05 + 0.25</f>
        <v>5.27</v>
      </c>
      <c r="H5" s="6">
        <f>G5*F5</f>
        <v>15.809999999999999</v>
      </c>
      <c r="I5" t="s">
        <v>14</v>
      </c>
      <c r="J5" t="s">
        <v>2774</v>
      </c>
      <c r="K5" t="s">
        <v>2780</v>
      </c>
      <c r="L5" t="s">
        <v>2781</v>
      </c>
      <c r="M5" t="s">
        <v>2796</v>
      </c>
    </row>
    <row r="6" spans="1:14">
      <c r="A6" t="s">
        <v>24</v>
      </c>
      <c r="B6" t="s">
        <v>2846</v>
      </c>
      <c r="C6" s="14" t="s">
        <v>2847</v>
      </c>
      <c r="D6" t="s">
        <v>2848</v>
      </c>
      <c r="E6" t="s">
        <v>764</v>
      </c>
      <c r="F6">
        <v>1</v>
      </c>
      <c r="G6" s="6">
        <v>3.78</v>
      </c>
      <c r="H6" s="6">
        <f>G6*F6</f>
        <v>3.78</v>
      </c>
      <c r="I6" t="s">
        <v>14</v>
      </c>
      <c r="J6" t="s">
        <v>2774</v>
      </c>
      <c r="K6" t="s">
        <v>2780</v>
      </c>
      <c r="L6" t="s">
        <v>2781</v>
      </c>
      <c r="M6" t="s">
        <v>2782</v>
      </c>
      <c r="N6" t="s">
        <v>134</v>
      </c>
    </row>
    <row r="7" spans="1:14">
      <c r="A7" t="s">
        <v>24</v>
      </c>
      <c r="B7" t="s">
        <v>2809</v>
      </c>
      <c r="C7" s="14" t="s">
        <v>2810</v>
      </c>
      <c r="D7" t="s">
        <v>252</v>
      </c>
      <c r="E7" t="s">
        <v>286</v>
      </c>
      <c r="F7">
        <v>1</v>
      </c>
      <c r="G7" s="6">
        <f xml:space="preserve"> 1.47 + 0.07</f>
        <v>1.54</v>
      </c>
      <c r="H7" s="6">
        <f>G7*F7</f>
        <v>1.54</v>
      </c>
      <c r="I7" t="s">
        <v>14</v>
      </c>
      <c r="J7" t="s">
        <v>2774</v>
      </c>
      <c r="K7" t="s">
        <v>2780</v>
      </c>
      <c r="L7" t="s">
        <v>2781</v>
      </c>
      <c r="M7" t="s">
        <v>2796</v>
      </c>
    </row>
    <row r="8" spans="1:14">
      <c r="A8" t="s">
        <v>24</v>
      </c>
      <c r="B8" t="s">
        <v>1510</v>
      </c>
      <c r="C8" s="14" t="s">
        <v>2320</v>
      </c>
      <c r="D8" t="s">
        <v>128</v>
      </c>
      <c r="E8" t="s">
        <v>1511</v>
      </c>
      <c r="F8">
        <v>1</v>
      </c>
      <c r="G8" s="6">
        <v>9.9700000000000006</v>
      </c>
      <c r="H8" s="6">
        <f t="shared" ref="H8" si="2">G8*F8</f>
        <v>9.9700000000000006</v>
      </c>
      <c r="I8" t="s">
        <v>14</v>
      </c>
      <c r="J8" t="s">
        <v>2774</v>
      </c>
      <c r="K8" t="s">
        <v>2780</v>
      </c>
      <c r="L8" t="s">
        <v>2845</v>
      </c>
    </row>
    <row r="9" spans="1:14">
      <c r="A9" t="s">
        <v>24</v>
      </c>
      <c r="B9" t="s">
        <v>2849</v>
      </c>
      <c r="C9" s="14" t="s">
        <v>2850</v>
      </c>
      <c r="D9" t="s">
        <v>1242</v>
      </c>
      <c r="E9" t="s">
        <v>383</v>
      </c>
      <c r="F9">
        <v>1</v>
      </c>
      <c r="G9" s="6">
        <f xml:space="preserve"> 5.17 + 0.05 + 0.25</f>
        <v>5.47</v>
      </c>
      <c r="H9" s="6">
        <f t="shared" ref="H9:H19" si="3">G9*F9</f>
        <v>5.47</v>
      </c>
      <c r="I9" t="s">
        <v>14</v>
      </c>
      <c r="J9" t="s">
        <v>2774</v>
      </c>
      <c r="K9" t="s">
        <v>2780</v>
      </c>
      <c r="L9" t="s">
        <v>2781</v>
      </c>
      <c r="M9" t="s">
        <v>2796</v>
      </c>
    </row>
    <row r="10" spans="1:14">
      <c r="A10" t="s">
        <v>24</v>
      </c>
      <c r="B10" t="s">
        <v>474</v>
      </c>
      <c r="C10" s="14" t="s">
        <v>1488</v>
      </c>
      <c r="D10" t="s">
        <v>1242</v>
      </c>
      <c r="E10" t="s">
        <v>383</v>
      </c>
      <c r="F10">
        <v>1</v>
      </c>
      <c r="G10" s="6">
        <f xml:space="preserve"> 4.74 + 0.05 + 0.25</f>
        <v>5.04</v>
      </c>
      <c r="H10" s="6">
        <f t="shared" si="3"/>
        <v>5.04</v>
      </c>
      <c r="I10" t="s">
        <v>14</v>
      </c>
      <c r="J10" t="s">
        <v>2774</v>
      </c>
      <c r="K10" t="s">
        <v>2780</v>
      </c>
      <c r="L10" t="s">
        <v>2781</v>
      </c>
      <c r="M10" t="s">
        <v>2796</v>
      </c>
    </row>
    <row r="11" spans="1:14">
      <c r="A11" t="s">
        <v>24</v>
      </c>
      <c r="B11" t="s">
        <v>2851</v>
      </c>
      <c r="C11" s="14" t="s">
        <v>2852</v>
      </c>
      <c r="D11" t="s">
        <v>2853</v>
      </c>
      <c r="E11" t="s">
        <v>2854</v>
      </c>
      <c r="F11">
        <v>1</v>
      </c>
      <c r="G11" s="6">
        <v>9.8800000000000008</v>
      </c>
      <c r="H11" s="6">
        <f t="shared" si="3"/>
        <v>9.8800000000000008</v>
      </c>
      <c r="I11" t="s">
        <v>14</v>
      </c>
      <c r="J11" t="s">
        <v>2774</v>
      </c>
      <c r="K11" t="s">
        <v>2780</v>
      </c>
      <c r="L11" t="s">
        <v>2855</v>
      </c>
      <c r="M11" t="s">
        <v>2783</v>
      </c>
    </row>
    <row r="12" spans="1:14">
      <c r="A12" t="s">
        <v>24</v>
      </c>
      <c r="B12" t="s">
        <v>2674</v>
      </c>
      <c r="C12" s="14" t="s">
        <v>2675</v>
      </c>
      <c r="D12" t="s">
        <v>128</v>
      </c>
      <c r="E12" t="s">
        <v>573</v>
      </c>
      <c r="F12">
        <v>1</v>
      </c>
      <c r="G12" s="6">
        <v>7.97</v>
      </c>
      <c r="H12" s="6">
        <f t="shared" si="3"/>
        <v>7.97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4">
      <c r="A13" t="s">
        <v>24</v>
      </c>
      <c r="B13" t="s">
        <v>131</v>
      </c>
      <c r="C13" s="14" t="s">
        <v>2262</v>
      </c>
      <c r="D13" t="s">
        <v>128</v>
      </c>
      <c r="E13" t="s">
        <v>283</v>
      </c>
      <c r="F13">
        <v>2</v>
      </c>
      <c r="G13" s="6">
        <v>1.57</v>
      </c>
      <c r="H13" s="6">
        <f t="shared" si="3"/>
        <v>3.14</v>
      </c>
      <c r="I13" t="s">
        <v>14</v>
      </c>
      <c r="J13" t="s">
        <v>2774</v>
      </c>
      <c r="K13" t="s">
        <v>2780</v>
      </c>
      <c r="L13" t="s">
        <v>2781</v>
      </c>
      <c r="M13" t="s">
        <v>2796</v>
      </c>
    </row>
    <row r="14" spans="1:14">
      <c r="A14" t="s">
        <v>24</v>
      </c>
      <c r="B14" t="s">
        <v>1056</v>
      </c>
      <c r="C14" s="14" t="s">
        <v>2333</v>
      </c>
      <c r="D14" t="s">
        <v>1621</v>
      </c>
      <c r="E14" t="s">
        <v>306</v>
      </c>
      <c r="F14">
        <v>1</v>
      </c>
      <c r="G14" s="6">
        <v>3.97</v>
      </c>
      <c r="H14" s="6">
        <f t="shared" si="3"/>
        <v>3.97</v>
      </c>
      <c r="I14" t="s">
        <v>14</v>
      </c>
      <c r="J14" t="s">
        <v>2774</v>
      </c>
      <c r="K14" t="s">
        <v>2780</v>
      </c>
      <c r="L14" t="s">
        <v>2781</v>
      </c>
      <c r="M14" t="s">
        <v>2796</v>
      </c>
    </row>
    <row r="15" spans="1:14">
      <c r="A15" t="s">
        <v>24</v>
      </c>
      <c r="B15" t="s">
        <v>276</v>
      </c>
      <c r="C15" s="14">
        <v>4173</v>
      </c>
      <c r="D15" t="s">
        <v>2856</v>
      </c>
      <c r="E15" t="s">
        <v>2857</v>
      </c>
      <c r="F15">
        <v>0.48499999999999999</v>
      </c>
      <c r="G15" s="6">
        <v>5.45</v>
      </c>
      <c r="H15" s="6">
        <f t="shared" si="3"/>
        <v>2.6432500000000001</v>
      </c>
      <c r="I15" t="s">
        <v>14</v>
      </c>
      <c r="J15" t="s">
        <v>2774</v>
      </c>
      <c r="K15" t="s">
        <v>2780</v>
      </c>
      <c r="L15" t="s">
        <v>2781</v>
      </c>
      <c r="M15" t="s">
        <v>2796</v>
      </c>
    </row>
    <row r="16" spans="1:14">
      <c r="A16" t="s">
        <v>24</v>
      </c>
      <c r="B16" t="s">
        <v>2367</v>
      </c>
      <c r="C16" s="14">
        <v>4087</v>
      </c>
      <c r="D16" t="s">
        <v>12</v>
      </c>
      <c r="E16" t="s">
        <v>2025</v>
      </c>
      <c r="F16">
        <v>0.85</v>
      </c>
      <c r="G16" s="6">
        <v>3.24</v>
      </c>
      <c r="H16" s="6">
        <f t="shared" si="3"/>
        <v>2.754</v>
      </c>
      <c r="I16" t="s">
        <v>14</v>
      </c>
      <c r="J16" t="s">
        <v>2774</v>
      </c>
      <c r="K16" t="s">
        <v>2780</v>
      </c>
      <c r="L16" t="s">
        <v>2781</v>
      </c>
      <c r="M16" t="s">
        <v>2796</v>
      </c>
    </row>
    <row r="17" spans="1:14">
      <c r="A17" t="s">
        <v>24</v>
      </c>
      <c r="B17" t="s">
        <v>271</v>
      </c>
      <c r="C17" s="14">
        <v>4023</v>
      </c>
      <c r="D17" t="s">
        <v>1627</v>
      </c>
      <c r="E17" t="s">
        <v>2858</v>
      </c>
      <c r="F17">
        <v>0.77</v>
      </c>
      <c r="G17" s="6">
        <v>6.55</v>
      </c>
      <c r="H17" s="6">
        <f t="shared" si="3"/>
        <v>5.0434999999999999</v>
      </c>
      <c r="I17" t="s">
        <v>14</v>
      </c>
      <c r="J17" t="s">
        <v>2774</v>
      </c>
      <c r="K17" t="s">
        <v>2780</v>
      </c>
      <c r="L17" t="s">
        <v>2781</v>
      </c>
      <c r="M17" t="s">
        <v>2796</v>
      </c>
    </row>
    <row r="18" spans="1:14">
      <c r="A18" t="s">
        <v>24</v>
      </c>
      <c r="B18" t="s">
        <v>291</v>
      </c>
      <c r="C18" s="14" t="s">
        <v>2534</v>
      </c>
      <c r="D18" t="s">
        <v>128</v>
      </c>
      <c r="E18" t="s">
        <v>292</v>
      </c>
      <c r="F18">
        <v>1</v>
      </c>
      <c r="G18" s="6">
        <v>4.97</v>
      </c>
      <c r="H18" s="6">
        <f t="shared" si="3"/>
        <v>4.97</v>
      </c>
      <c r="I18" t="s">
        <v>14</v>
      </c>
      <c r="J18" t="s">
        <v>2774</v>
      </c>
      <c r="K18" t="s">
        <v>2780</v>
      </c>
      <c r="L18" t="s">
        <v>2781</v>
      </c>
      <c r="M18" t="s">
        <v>2796</v>
      </c>
    </row>
    <row r="19" spans="1:14">
      <c r="A19" t="s">
        <v>24</v>
      </c>
      <c r="B19" t="s">
        <v>2601</v>
      </c>
      <c r="C19" s="14" t="s">
        <v>2602</v>
      </c>
      <c r="D19" t="s">
        <v>1464</v>
      </c>
      <c r="E19" t="s">
        <v>289</v>
      </c>
      <c r="F19">
        <v>1</v>
      </c>
      <c r="G19" s="6">
        <v>3.97</v>
      </c>
      <c r="H19" s="6">
        <f t="shared" si="3"/>
        <v>3.97</v>
      </c>
      <c r="I19" t="s">
        <v>14</v>
      </c>
      <c r="J19" t="s">
        <v>2774</v>
      </c>
      <c r="K19" t="s">
        <v>2780</v>
      </c>
      <c r="L19" t="s">
        <v>2781</v>
      </c>
      <c r="M19" t="s">
        <v>2796</v>
      </c>
    </row>
    <row r="20" spans="1:14">
      <c r="A20" t="s">
        <v>24</v>
      </c>
      <c r="B20" t="s">
        <v>2859</v>
      </c>
      <c r="C20" s="14" t="s">
        <v>2860</v>
      </c>
      <c r="D20" t="s">
        <v>128</v>
      </c>
      <c r="E20" t="s">
        <v>290</v>
      </c>
      <c r="F20">
        <v>2</v>
      </c>
      <c r="G20" s="6">
        <v>1</v>
      </c>
      <c r="H20" s="6">
        <f t="shared" ref="H20" si="4">G20*F20</f>
        <v>2</v>
      </c>
      <c r="I20" t="s">
        <v>14</v>
      </c>
      <c r="J20" t="s">
        <v>2774</v>
      </c>
      <c r="K20" t="s">
        <v>2780</v>
      </c>
      <c r="L20" t="s">
        <v>2781</v>
      </c>
      <c r="M20" t="s">
        <v>2796</v>
      </c>
    </row>
    <row r="21" spans="1:14">
      <c r="A21" t="s">
        <v>24</v>
      </c>
      <c r="B21" t="s">
        <v>197</v>
      </c>
      <c r="C21" s="14" t="s">
        <v>12</v>
      </c>
      <c r="D21" t="s">
        <v>24</v>
      </c>
      <c r="E21" t="s">
        <v>12</v>
      </c>
      <c r="F21">
        <v>4</v>
      </c>
      <c r="G21" s="6">
        <v>0.05</v>
      </c>
      <c r="H21" s="6">
        <f>G21*F21</f>
        <v>0.2</v>
      </c>
      <c r="I21" t="s">
        <v>14</v>
      </c>
      <c r="J21" t="s">
        <v>2774</v>
      </c>
      <c r="K21" t="s">
        <v>2780</v>
      </c>
      <c r="L21" t="s">
        <v>197</v>
      </c>
    </row>
    <row r="22" spans="1:14">
      <c r="A22" t="s">
        <v>24</v>
      </c>
      <c r="B22" t="s">
        <v>23</v>
      </c>
      <c r="D22" t="s">
        <v>12</v>
      </c>
      <c r="E22" t="s">
        <v>12</v>
      </c>
      <c r="F22" s="5">
        <v>0.05</v>
      </c>
      <c r="G22" s="6" t="s">
        <v>12</v>
      </c>
      <c r="H22" s="6">
        <v>1.39</v>
      </c>
      <c r="I22" t="s">
        <v>14</v>
      </c>
      <c r="J22" t="s">
        <v>2774</v>
      </c>
      <c r="K22" t="s">
        <v>2780</v>
      </c>
      <c r="L22" t="s">
        <v>2178</v>
      </c>
      <c r="M22" t="s">
        <v>23</v>
      </c>
    </row>
    <row r="23" spans="1:14">
      <c r="A23" t="s">
        <v>24</v>
      </c>
      <c r="B23" t="s">
        <v>19</v>
      </c>
      <c r="D23" t="s">
        <v>12</v>
      </c>
      <c r="E23" t="s">
        <v>12</v>
      </c>
      <c r="F23" s="5">
        <v>0.06</v>
      </c>
      <c r="G23" s="6" t="s">
        <v>12</v>
      </c>
      <c r="H23" s="6">
        <v>1.66</v>
      </c>
      <c r="I23" t="s">
        <v>14</v>
      </c>
      <c r="J23" t="s">
        <v>2774</v>
      </c>
      <c r="K23" t="s">
        <v>2780</v>
      </c>
      <c r="L23" t="s">
        <v>2178</v>
      </c>
      <c r="M23" t="s">
        <v>19</v>
      </c>
    </row>
    <row r="24" spans="1:14">
      <c r="H24" s="10">
        <f>SUM(H2:H23)</f>
        <v>100.49074999999999</v>
      </c>
      <c r="I24" s="28"/>
    </row>
    <row r="26" spans="1:14">
      <c r="A26" t="s">
        <v>864</v>
      </c>
      <c r="B26" t="s">
        <v>2861</v>
      </c>
      <c r="C26" s="14" t="s">
        <v>2862</v>
      </c>
      <c r="D26" t="s">
        <v>2863</v>
      </c>
      <c r="E26" t="s">
        <v>306</v>
      </c>
      <c r="F26">
        <v>1</v>
      </c>
      <c r="G26" s="6">
        <v>1.25</v>
      </c>
      <c r="H26" s="6">
        <f xml:space="preserve"> F26 * G26</f>
        <v>1.25</v>
      </c>
      <c r="I26" t="s">
        <v>14</v>
      </c>
      <c r="J26" t="s">
        <v>2774</v>
      </c>
      <c r="K26" t="s">
        <v>2780</v>
      </c>
      <c r="L26" t="s">
        <v>2864</v>
      </c>
      <c r="M26" t="s">
        <v>2865</v>
      </c>
    </row>
    <row r="27" spans="1:14">
      <c r="A27" t="s">
        <v>864</v>
      </c>
      <c r="B27" t="s">
        <v>2866</v>
      </c>
      <c r="C27" s="14" t="s">
        <v>2867</v>
      </c>
      <c r="D27" t="s">
        <v>2863</v>
      </c>
      <c r="E27" t="s">
        <v>306</v>
      </c>
      <c r="F27">
        <v>1</v>
      </c>
      <c r="G27" s="6">
        <v>1</v>
      </c>
      <c r="H27" s="6">
        <f xml:space="preserve"> F27 * G27</f>
        <v>1</v>
      </c>
      <c r="I27" t="s">
        <v>14</v>
      </c>
      <c r="J27" t="s">
        <v>2774</v>
      </c>
      <c r="K27" t="s">
        <v>2780</v>
      </c>
      <c r="L27" t="s">
        <v>2864</v>
      </c>
      <c r="M27" t="s">
        <v>2865</v>
      </c>
    </row>
    <row r="28" spans="1:14">
      <c r="A28" t="s">
        <v>864</v>
      </c>
      <c r="B28" t="s">
        <v>1008</v>
      </c>
      <c r="C28" s="14" t="s">
        <v>1009</v>
      </c>
      <c r="D28" t="s">
        <v>1010</v>
      </c>
      <c r="E28" s="1" t="s">
        <v>1011</v>
      </c>
      <c r="F28">
        <v>1</v>
      </c>
      <c r="G28" s="6">
        <v>1.25</v>
      </c>
      <c r="H28" s="6">
        <f t="shared" ref="H28" si="5">G28*F28</f>
        <v>1.25</v>
      </c>
      <c r="I28" t="s">
        <v>14</v>
      </c>
      <c r="J28" t="s">
        <v>2774</v>
      </c>
      <c r="K28" t="s">
        <v>2780</v>
      </c>
      <c r="L28" t="s">
        <v>2781</v>
      </c>
      <c r="M28" t="s">
        <v>2823</v>
      </c>
      <c r="N28" t="s">
        <v>2783</v>
      </c>
    </row>
    <row r="29" spans="1:14">
      <c r="A29" t="s">
        <v>864</v>
      </c>
      <c r="B29" t="s">
        <v>2868</v>
      </c>
      <c r="C29" s="14" t="s">
        <v>2869</v>
      </c>
      <c r="D29" t="s">
        <v>2870</v>
      </c>
      <c r="E29" t="s">
        <v>2871</v>
      </c>
      <c r="F29">
        <v>1</v>
      </c>
      <c r="G29" s="6">
        <v>4</v>
      </c>
      <c r="H29" s="6">
        <f xml:space="preserve"> F29 * G29</f>
        <v>4</v>
      </c>
      <c r="I29" t="s">
        <v>14</v>
      </c>
      <c r="J29" t="s">
        <v>2774</v>
      </c>
      <c r="K29" t="s">
        <v>2780</v>
      </c>
      <c r="L29" t="s">
        <v>2180</v>
      </c>
      <c r="M29" t="s">
        <v>2783</v>
      </c>
    </row>
    <row r="30" spans="1:14">
      <c r="A30" t="s">
        <v>864</v>
      </c>
      <c r="B30" t="s">
        <v>2872</v>
      </c>
      <c r="C30" s="14" t="s">
        <v>2873</v>
      </c>
      <c r="D30" t="s">
        <v>2874</v>
      </c>
      <c r="E30" t="s">
        <v>323</v>
      </c>
      <c r="F30">
        <v>1</v>
      </c>
      <c r="G30" s="6">
        <v>1.5</v>
      </c>
      <c r="H30" s="6">
        <f xml:space="preserve"> F30 * G30</f>
        <v>1.5</v>
      </c>
      <c r="I30" t="s">
        <v>14</v>
      </c>
      <c r="J30" t="s">
        <v>2774</v>
      </c>
      <c r="K30" t="s">
        <v>2780</v>
      </c>
      <c r="L30" t="s">
        <v>2781</v>
      </c>
      <c r="M30" t="s">
        <v>2782</v>
      </c>
    </row>
    <row r="31" spans="1:14">
      <c r="A31" t="s">
        <v>864</v>
      </c>
      <c r="B31" t="s">
        <v>2875</v>
      </c>
      <c r="C31" s="14" t="s">
        <v>2876</v>
      </c>
      <c r="D31" t="s">
        <v>325</v>
      </c>
      <c r="E31" t="s">
        <v>354</v>
      </c>
      <c r="F31">
        <v>1</v>
      </c>
      <c r="G31" s="6">
        <v>3.5</v>
      </c>
      <c r="H31" s="6">
        <f xml:space="preserve"> F31 * G31</f>
        <v>3.5</v>
      </c>
      <c r="I31" t="s">
        <v>14</v>
      </c>
      <c r="J31" t="s">
        <v>2774</v>
      </c>
      <c r="K31" t="s">
        <v>2780</v>
      </c>
      <c r="L31" t="s">
        <v>130</v>
      </c>
      <c r="M31" t="s">
        <v>2783</v>
      </c>
    </row>
    <row r="32" spans="1:14">
      <c r="A32" t="s">
        <v>864</v>
      </c>
      <c r="B32" t="s">
        <v>197</v>
      </c>
      <c r="C32" s="14" t="s">
        <v>12</v>
      </c>
      <c r="D32" t="s">
        <v>864</v>
      </c>
      <c r="E32" t="s">
        <v>12</v>
      </c>
      <c r="F32">
        <v>1</v>
      </c>
      <c r="G32" s="6">
        <v>0.05</v>
      </c>
      <c r="H32" s="6">
        <f>G32*F32</f>
        <v>0.05</v>
      </c>
      <c r="I32" t="s">
        <v>14</v>
      </c>
      <c r="J32" t="s">
        <v>2774</v>
      </c>
      <c r="K32" t="s">
        <v>2780</v>
      </c>
      <c r="L32" t="s">
        <v>197</v>
      </c>
    </row>
    <row r="33" spans="1:15">
      <c r="A33" t="s">
        <v>864</v>
      </c>
      <c r="B33" t="s">
        <v>23</v>
      </c>
      <c r="C33" s="14" t="s">
        <v>12</v>
      </c>
      <c r="D33" t="s">
        <v>12</v>
      </c>
      <c r="E33" t="s">
        <v>12</v>
      </c>
      <c r="F33" s="5">
        <v>0.05</v>
      </c>
      <c r="G33" s="6" t="s">
        <v>12</v>
      </c>
      <c r="H33" s="6">
        <v>0.63</v>
      </c>
      <c r="I33" t="s">
        <v>14</v>
      </c>
      <c r="J33" t="s">
        <v>2774</v>
      </c>
      <c r="K33" t="s">
        <v>2780</v>
      </c>
      <c r="L33" t="s">
        <v>2178</v>
      </c>
      <c r="M33" t="s">
        <v>23</v>
      </c>
    </row>
    <row r="34" spans="1:15">
      <c r="A34" t="s">
        <v>864</v>
      </c>
      <c r="B34" t="s">
        <v>19</v>
      </c>
      <c r="C34" s="14" t="s">
        <v>12</v>
      </c>
      <c r="D34" t="s">
        <v>12</v>
      </c>
      <c r="E34" t="s">
        <v>12</v>
      </c>
      <c r="F34" s="5">
        <v>0.06</v>
      </c>
      <c r="G34" s="6" t="s">
        <v>12</v>
      </c>
      <c r="H34" s="6">
        <v>0.75</v>
      </c>
      <c r="I34" t="s">
        <v>14</v>
      </c>
      <c r="J34" t="s">
        <v>2774</v>
      </c>
      <c r="K34" t="s">
        <v>2780</v>
      </c>
      <c r="L34" t="s">
        <v>2178</v>
      </c>
      <c r="M34" t="s">
        <v>19</v>
      </c>
    </row>
    <row r="35" spans="1:15">
      <c r="H35" s="10">
        <f>SUM(H26:H34)</f>
        <v>13.930000000000001</v>
      </c>
      <c r="I35" s="28"/>
    </row>
    <row r="37" spans="1:15">
      <c r="H37" s="7">
        <f xml:space="preserve"> H35 + H24</f>
        <v>114.42075</v>
      </c>
    </row>
    <row r="39" spans="1:15">
      <c r="J39" t="s">
        <v>2774</v>
      </c>
      <c r="K39" t="s">
        <v>2780</v>
      </c>
      <c r="L39" t="s">
        <v>2845</v>
      </c>
      <c r="N39" s="6"/>
      <c r="O39" s="6">
        <f xml:space="preserve"> H2 + H8</f>
        <v>13.850000000000001</v>
      </c>
    </row>
    <row r="40" spans="1:15">
      <c r="J40" t="s">
        <v>2774</v>
      </c>
      <c r="K40" t="s">
        <v>2780</v>
      </c>
      <c r="L40" t="s">
        <v>2781</v>
      </c>
      <c r="M40" t="s">
        <v>2796</v>
      </c>
      <c r="O40" s="6">
        <f xml:space="preserve"> SUM(H3:H5) + H7 + SUM(H9:H10) + SUM(H12:H20)</f>
        <v>69.73075</v>
      </c>
    </row>
    <row r="41" spans="1:15">
      <c r="J41" t="s">
        <v>2774</v>
      </c>
      <c r="K41" t="s">
        <v>2780</v>
      </c>
      <c r="L41" t="s">
        <v>2781</v>
      </c>
      <c r="M41" t="s">
        <v>2782</v>
      </c>
      <c r="N41" t="s">
        <v>134</v>
      </c>
      <c r="O41" s="6">
        <f xml:space="preserve"> H6</f>
        <v>3.78</v>
      </c>
    </row>
    <row r="42" spans="1:15">
      <c r="J42" t="s">
        <v>2774</v>
      </c>
      <c r="K42" t="s">
        <v>2780</v>
      </c>
      <c r="L42" t="s">
        <v>2855</v>
      </c>
      <c r="M42" t="s">
        <v>2783</v>
      </c>
      <c r="N42" s="6"/>
      <c r="O42" s="6">
        <f xml:space="preserve"> H11</f>
        <v>9.8800000000000008</v>
      </c>
    </row>
    <row r="43" spans="1:15">
      <c r="J43" t="s">
        <v>2774</v>
      </c>
      <c r="K43" t="s">
        <v>2780</v>
      </c>
      <c r="L43" t="s">
        <v>197</v>
      </c>
      <c r="N43" s="6"/>
      <c r="O43" s="6">
        <f xml:space="preserve"> H21 + H32</f>
        <v>0.25</v>
      </c>
    </row>
    <row r="44" spans="1:15">
      <c r="J44" t="s">
        <v>2774</v>
      </c>
      <c r="K44" t="s">
        <v>2780</v>
      </c>
      <c r="L44" t="s">
        <v>2178</v>
      </c>
      <c r="M44" t="s">
        <v>23</v>
      </c>
      <c r="N44" s="6"/>
      <c r="O44" s="6">
        <f xml:space="preserve"> H22 + H33</f>
        <v>2.02</v>
      </c>
    </row>
    <row r="45" spans="1:15">
      <c r="J45" t="s">
        <v>2774</v>
      </c>
      <c r="K45" t="s">
        <v>2780</v>
      </c>
      <c r="L45" t="s">
        <v>2178</v>
      </c>
      <c r="M45" t="s">
        <v>19</v>
      </c>
      <c r="O45" s="6">
        <f xml:space="preserve"> H23 + H34</f>
        <v>2.41</v>
      </c>
    </row>
    <row r="46" spans="1:15">
      <c r="J46" t="s">
        <v>2774</v>
      </c>
      <c r="K46" t="s">
        <v>2780</v>
      </c>
      <c r="L46" t="s">
        <v>2864</v>
      </c>
      <c r="M46" t="s">
        <v>2865</v>
      </c>
      <c r="O46" s="6">
        <f xml:space="preserve"> SUM(H26:H27)</f>
        <v>2.25</v>
      </c>
    </row>
    <row r="47" spans="1:15">
      <c r="J47" t="s">
        <v>2774</v>
      </c>
      <c r="K47" t="s">
        <v>2780</v>
      </c>
      <c r="L47" t="s">
        <v>2781</v>
      </c>
      <c r="M47" t="s">
        <v>2823</v>
      </c>
      <c r="N47" t="s">
        <v>2783</v>
      </c>
      <c r="O47" s="6">
        <f xml:space="preserve"> H28</f>
        <v>1.25</v>
      </c>
    </row>
    <row r="48" spans="1:15">
      <c r="J48" t="s">
        <v>2774</v>
      </c>
      <c r="K48" t="s">
        <v>2780</v>
      </c>
      <c r="L48" t="s">
        <v>2180</v>
      </c>
      <c r="M48" t="s">
        <v>2783</v>
      </c>
      <c r="O48" s="6">
        <f xml:space="preserve"> H29</f>
        <v>4</v>
      </c>
    </row>
    <row r="49" spans="10:15">
      <c r="J49" t="s">
        <v>2774</v>
      </c>
      <c r="K49" t="s">
        <v>2780</v>
      </c>
      <c r="L49" t="s">
        <v>2781</v>
      </c>
      <c r="M49" t="s">
        <v>2782</v>
      </c>
      <c r="O49" s="6">
        <f xml:space="preserve"> H30</f>
        <v>1.5</v>
      </c>
    </row>
    <row r="50" spans="10:15">
      <c r="J50" t="s">
        <v>2774</v>
      </c>
      <c r="K50" t="s">
        <v>2780</v>
      </c>
      <c r="L50" t="s">
        <v>130</v>
      </c>
      <c r="M50" t="s">
        <v>2783</v>
      </c>
      <c r="O50" s="6">
        <f xml:space="preserve"> H31</f>
        <v>3.5</v>
      </c>
    </row>
    <row r="51" spans="10:15">
      <c r="O51" s="6">
        <f>SUM(O39:O50)</f>
        <v>114.42074999999998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19"/>
  <sheetViews>
    <sheetView topLeftCell="B1" workbookViewId="0">
      <pane ySplit="1" topLeftCell="A2" activePane="bottomLeft" state="frozen"/>
      <selection pane="bottomLeft" activeCell="P19" sqref="P19"/>
    </sheetView>
  </sheetViews>
  <sheetFormatPr defaultRowHeight="15"/>
  <cols>
    <col min="1" max="1" width="16" bestFit="1" customWidth="1"/>
    <col min="2" max="2" width="43.425781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4" bestFit="1" customWidth="1"/>
    <col min="11" max="11" width="10.7109375" bestFit="1" customWidth="1"/>
    <col min="12" max="12" width="7" bestFit="1" customWidth="1"/>
    <col min="13" max="13" width="12.140625" bestFit="1" customWidth="1"/>
    <col min="15" max="15" width="4.42578125" bestFit="1" customWidth="1"/>
    <col min="16" max="16" width="10.7109375" bestFit="1" customWidth="1"/>
    <col min="17" max="17" width="7" bestFit="1" customWidth="1"/>
    <col min="18" max="18" width="12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6">
      <c r="A2" t="s">
        <v>675</v>
      </c>
      <c r="B2" t="s">
        <v>1181</v>
      </c>
      <c r="C2" s="11" t="s">
        <v>12</v>
      </c>
      <c r="D2" t="s">
        <v>675</v>
      </c>
      <c r="E2" t="s">
        <v>2877</v>
      </c>
      <c r="F2">
        <v>48.253</v>
      </c>
      <c r="G2" s="6">
        <v>1.2190000000000001</v>
      </c>
      <c r="H2" s="6">
        <f>G2*F2</f>
        <v>58.820407000000003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6">
      <c r="H3" s="10">
        <f xml:space="preserve"> H2</f>
        <v>58.820407000000003</v>
      </c>
      <c r="I3" s="28"/>
    </row>
    <row r="4" spans="1:16">
      <c r="H4" s="10"/>
      <c r="I4" s="28"/>
    </row>
    <row r="5" spans="1:16">
      <c r="A5" t="s">
        <v>675</v>
      </c>
      <c r="B5" t="s">
        <v>2882</v>
      </c>
      <c r="C5" s="14" t="s">
        <v>2883</v>
      </c>
      <c r="D5" t="s">
        <v>2884</v>
      </c>
      <c r="E5" t="s">
        <v>2885</v>
      </c>
      <c r="F5">
        <v>1</v>
      </c>
      <c r="G5" s="6">
        <v>29.99</v>
      </c>
      <c r="H5" s="6">
        <f t="shared" ref="H5" si="0">G5*F5</f>
        <v>29.99</v>
      </c>
      <c r="I5" t="s">
        <v>14</v>
      </c>
      <c r="J5" t="s">
        <v>2878</v>
      </c>
      <c r="K5" t="s">
        <v>130</v>
      </c>
      <c r="L5" t="s">
        <v>2886</v>
      </c>
      <c r="M5" t="s">
        <v>2783</v>
      </c>
    </row>
    <row r="6" spans="1:16">
      <c r="A6" t="s">
        <v>675</v>
      </c>
      <c r="B6" t="s">
        <v>2887</v>
      </c>
      <c r="C6" s="14" t="s">
        <v>2888</v>
      </c>
      <c r="D6" t="s">
        <v>2889</v>
      </c>
      <c r="E6" t="s">
        <v>2826</v>
      </c>
      <c r="F6">
        <v>1</v>
      </c>
      <c r="G6" s="6">
        <v>12.99</v>
      </c>
      <c r="H6" s="6">
        <f>G6*F6</f>
        <v>12.99</v>
      </c>
      <c r="I6" t="s">
        <v>14</v>
      </c>
      <c r="J6" t="s">
        <v>2878</v>
      </c>
      <c r="K6" t="s">
        <v>130</v>
      </c>
      <c r="L6" t="s">
        <v>2886</v>
      </c>
      <c r="M6" t="s">
        <v>2783</v>
      </c>
    </row>
    <row r="7" spans="1:16">
      <c r="A7" t="s">
        <v>675</v>
      </c>
      <c r="B7" t="s">
        <v>2890</v>
      </c>
      <c r="C7" s="14" t="s">
        <v>2891</v>
      </c>
      <c r="E7" t="s">
        <v>2788</v>
      </c>
      <c r="F7">
        <v>1</v>
      </c>
      <c r="G7" s="6">
        <v>28.99</v>
      </c>
      <c r="H7" s="6">
        <f>G7*F7</f>
        <v>28.99</v>
      </c>
      <c r="I7" t="s">
        <v>14</v>
      </c>
      <c r="J7" t="s">
        <v>2878</v>
      </c>
      <c r="K7" t="s">
        <v>2879</v>
      </c>
      <c r="L7" t="s">
        <v>2880</v>
      </c>
      <c r="M7" t="s">
        <v>2783</v>
      </c>
    </row>
    <row r="8" spans="1:16">
      <c r="A8" t="s">
        <v>675</v>
      </c>
      <c r="B8" t="s">
        <v>23</v>
      </c>
      <c r="C8" s="11"/>
      <c r="D8" t="s">
        <v>12</v>
      </c>
      <c r="E8" t="s">
        <v>12</v>
      </c>
      <c r="F8" s="5">
        <v>0.05</v>
      </c>
      <c r="G8" s="6" t="s">
        <v>12</v>
      </c>
      <c r="H8" s="6">
        <v>3.6</v>
      </c>
      <c r="I8" t="s">
        <v>14</v>
      </c>
      <c r="J8" t="s">
        <v>2878</v>
      </c>
      <c r="K8" t="s">
        <v>2879</v>
      </c>
      <c r="L8" t="s">
        <v>2880</v>
      </c>
      <c r="M8" t="s">
        <v>2783</v>
      </c>
      <c r="N8" t="s">
        <v>2178</v>
      </c>
      <c r="O8" t="s">
        <v>23</v>
      </c>
    </row>
    <row r="9" spans="1:16">
      <c r="A9" t="s">
        <v>675</v>
      </c>
      <c r="B9" t="s">
        <v>19</v>
      </c>
      <c r="C9" s="11"/>
      <c r="D9" t="s">
        <v>12</v>
      </c>
      <c r="E9" t="s">
        <v>12</v>
      </c>
      <c r="F9" s="5">
        <v>0.06</v>
      </c>
      <c r="G9" s="6" t="s">
        <v>12</v>
      </c>
      <c r="H9" s="6">
        <v>4.32</v>
      </c>
      <c r="I9" t="s">
        <v>14</v>
      </c>
      <c r="J9" t="s">
        <v>2878</v>
      </c>
      <c r="K9" t="s">
        <v>130</v>
      </c>
      <c r="L9" t="s">
        <v>2886</v>
      </c>
      <c r="M9" t="s">
        <v>2783</v>
      </c>
      <c r="N9" t="s">
        <v>2178</v>
      </c>
      <c r="O9" t="s">
        <v>19</v>
      </c>
    </row>
    <row r="10" spans="1:16">
      <c r="H10" s="10">
        <f>SUM(H5:H9)</f>
        <v>79.889999999999986</v>
      </c>
      <c r="I10" s="28"/>
    </row>
    <row r="12" spans="1:16">
      <c r="H12" s="7">
        <f xml:space="preserve"> H3 + H10</f>
        <v>138.71040699999998</v>
      </c>
    </row>
    <row r="14" spans="1:16">
      <c r="J14" t="s">
        <v>2878</v>
      </c>
      <c r="K14" t="s">
        <v>2879</v>
      </c>
      <c r="L14" t="s">
        <v>2880</v>
      </c>
      <c r="M14" t="s">
        <v>2881</v>
      </c>
      <c r="P14" s="6">
        <f>SUM(H2)</f>
        <v>58.820407000000003</v>
      </c>
    </row>
    <row r="15" spans="1:16">
      <c r="J15" t="s">
        <v>2878</v>
      </c>
      <c r="K15" t="s">
        <v>130</v>
      </c>
      <c r="L15" t="s">
        <v>2886</v>
      </c>
      <c r="M15" t="s">
        <v>2783</v>
      </c>
      <c r="P15" s="6">
        <f>SUM(H5:H6)</f>
        <v>42.98</v>
      </c>
    </row>
    <row r="16" spans="1:16">
      <c r="J16" t="s">
        <v>2878</v>
      </c>
      <c r="K16" t="s">
        <v>2879</v>
      </c>
      <c r="L16" t="s">
        <v>2880</v>
      </c>
      <c r="M16" t="s">
        <v>2783</v>
      </c>
      <c r="P16" s="6">
        <f>SUM(H7)</f>
        <v>28.99</v>
      </c>
    </row>
    <row r="17" spans="10:16">
      <c r="J17" t="s">
        <v>2878</v>
      </c>
      <c r="K17" t="s">
        <v>2879</v>
      </c>
      <c r="L17" t="s">
        <v>2880</v>
      </c>
      <c r="M17" t="s">
        <v>2783</v>
      </c>
      <c r="N17" t="s">
        <v>2178</v>
      </c>
      <c r="O17" t="s">
        <v>23</v>
      </c>
      <c r="P17" s="6">
        <f xml:space="preserve"> H8</f>
        <v>3.6</v>
      </c>
    </row>
    <row r="18" spans="10:16">
      <c r="J18" t="s">
        <v>2878</v>
      </c>
      <c r="K18" t="s">
        <v>130</v>
      </c>
      <c r="L18" t="s">
        <v>2886</v>
      </c>
      <c r="M18" t="s">
        <v>2783</v>
      </c>
      <c r="N18" t="s">
        <v>2178</v>
      </c>
      <c r="O18" t="s">
        <v>19</v>
      </c>
      <c r="P18" s="6">
        <f xml:space="preserve"> H9</f>
        <v>4.32</v>
      </c>
    </row>
    <row r="19" spans="10:16">
      <c r="P19" s="6">
        <f>SUM(P14:P18)</f>
        <v>138.710407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P17"/>
  <sheetViews>
    <sheetView topLeftCell="B1" workbookViewId="0">
      <pane ySplit="1" topLeftCell="A2" activePane="bottomLeft" state="frozen"/>
      <selection pane="bottomLeft" activeCell="P17" sqref="P17"/>
    </sheetView>
  </sheetViews>
  <sheetFormatPr defaultRowHeight="15"/>
  <cols>
    <col min="1" max="1" width="16" bestFit="1" customWidth="1"/>
    <col min="2" max="2" width="23.42578125" bestFit="1" customWidth="1"/>
    <col min="3" max="3" width="7.28515625" bestFit="1" customWidth="1"/>
    <col min="4" max="4" width="11.28515625" bestFit="1" customWidth="1"/>
    <col min="5" max="5" width="9.2851562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9.28515625" bestFit="1" customWidth="1"/>
    <col min="11" max="11" width="12.28515625" bestFit="1" customWidth="1"/>
    <col min="12" max="12" width="5" bestFit="1" customWidth="1"/>
    <col min="13" max="13" width="11.85546875" bestFit="1" customWidth="1"/>
    <col min="14" max="14" width="8.42578125" bestFit="1" customWidth="1"/>
    <col min="15" max="15" width="4.42578125" bestFit="1" customWidth="1"/>
    <col min="16" max="16" width="12.28515625" bestFit="1" customWidth="1"/>
    <col min="17" max="17" width="5" bestFit="1" customWidth="1"/>
    <col min="18" max="18" width="11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6">
      <c r="A2" t="s">
        <v>639</v>
      </c>
      <c r="B2" t="s">
        <v>1102</v>
      </c>
      <c r="C2" s="11" t="s">
        <v>12</v>
      </c>
      <c r="D2" t="s">
        <v>639</v>
      </c>
      <c r="E2" t="s">
        <v>793</v>
      </c>
      <c r="F2">
        <v>1</v>
      </c>
      <c r="G2" s="6">
        <v>2.99</v>
      </c>
      <c r="H2" s="6">
        <f>G2*F2</f>
        <v>2.99</v>
      </c>
      <c r="I2" t="s">
        <v>14</v>
      </c>
      <c r="J2" t="s">
        <v>2892</v>
      </c>
      <c r="K2" t="s">
        <v>2781</v>
      </c>
      <c r="L2" t="s">
        <v>2893</v>
      </c>
      <c r="M2" t="s">
        <v>2894</v>
      </c>
    </row>
    <row r="3" spans="1:16">
      <c r="A3" t="s">
        <v>639</v>
      </c>
      <c r="B3" t="s">
        <v>2895</v>
      </c>
      <c r="C3" s="11" t="s">
        <v>12</v>
      </c>
      <c r="D3" t="s">
        <v>639</v>
      </c>
      <c r="E3" t="s">
        <v>981</v>
      </c>
      <c r="F3">
        <v>1</v>
      </c>
      <c r="G3" s="6">
        <v>2.09</v>
      </c>
      <c r="H3" s="6">
        <f>G3*F3</f>
        <v>2.09</v>
      </c>
      <c r="I3" t="s">
        <v>14</v>
      </c>
      <c r="J3" t="s">
        <v>2892</v>
      </c>
      <c r="K3" t="s">
        <v>2781</v>
      </c>
      <c r="L3" t="s">
        <v>2893</v>
      </c>
      <c r="M3" t="s">
        <v>2894</v>
      </c>
    </row>
    <row r="4" spans="1:16">
      <c r="A4" t="s">
        <v>639</v>
      </c>
      <c r="B4" t="s">
        <v>1460</v>
      </c>
      <c r="C4" s="11" t="s">
        <v>12</v>
      </c>
      <c r="D4" t="s">
        <v>639</v>
      </c>
      <c r="E4" t="s">
        <v>354</v>
      </c>
      <c r="F4">
        <v>1</v>
      </c>
      <c r="G4" s="6">
        <v>4.1900000000000004</v>
      </c>
      <c r="H4" s="6">
        <f>G4*F4</f>
        <v>4.1900000000000004</v>
      </c>
      <c r="I4" t="s">
        <v>14</v>
      </c>
      <c r="J4" t="s">
        <v>2892</v>
      </c>
      <c r="K4" t="s">
        <v>2781</v>
      </c>
      <c r="L4" t="s">
        <v>2893</v>
      </c>
      <c r="M4" t="s">
        <v>2894</v>
      </c>
    </row>
    <row r="5" spans="1:16">
      <c r="A5" t="s">
        <v>639</v>
      </c>
      <c r="B5" t="s">
        <v>644</v>
      </c>
      <c r="C5" s="14" t="s">
        <v>12</v>
      </c>
      <c r="D5" t="s">
        <v>639</v>
      </c>
      <c r="E5" t="s">
        <v>645</v>
      </c>
      <c r="F5">
        <v>1</v>
      </c>
      <c r="G5" s="6">
        <v>10.69</v>
      </c>
      <c r="H5" s="6">
        <f>G5*F5</f>
        <v>10.69</v>
      </c>
      <c r="I5" t="s">
        <v>14</v>
      </c>
      <c r="J5" t="s">
        <v>2892</v>
      </c>
      <c r="K5" t="s">
        <v>2781</v>
      </c>
      <c r="L5" t="s">
        <v>2893</v>
      </c>
      <c r="M5" t="s">
        <v>2894</v>
      </c>
    </row>
    <row r="6" spans="1:16">
      <c r="A6" t="s">
        <v>639</v>
      </c>
      <c r="B6" t="s">
        <v>1103</v>
      </c>
      <c r="C6" s="11" t="s">
        <v>12</v>
      </c>
      <c r="D6" t="s">
        <v>639</v>
      </c>
      <c r="E6" t="s">
        <v>1104</v>
      </c>
      <c r="F6">
        <v>1</v>
      </c>
      <c r="G6" s="6">
        <v>4.3899999999999997</v>
      </c>
      <c r="H6" s="6">
        <f t="shared" ref="H6" si="0">G6*F6</f>
        <v>4.3899999999999997</v>
      </c>
      <c r="I6" t="s">
        <v>14</v>
      </c>
      <c r="J6" t="s">
        <v>2892</v>
      </c>
      <c r="K6" t="s">
        <v>2781</v>
      </c>
      <c r="L6" t="s">
        <v>2893</v>
      </c>
      <c r="M6" t="s">
        <v>2894</v>
      </c>
    </row>
    <row r="7" spans="1:16">
      <c r="A7" t="s">
        <v>639</v>
      </c>
      <c r="B7" t="s">
        <v>2896</v>
      </c>
      <c r="C7" s="11" t="s">
        <v>12</v>
      </c>
      <c r="D7" t="s">
        <v>639</v>
      </c>
      <c r="E7" t="s">
        <v>354</v>
      </c>
      <c r="F7">
        <v>1</v>
      </c>
      <c r="G7" s="6">
        <v>9.19</v>
      </c>
      <c r="H7" s="6">
        <f>G7*F7</f>
        <v>9.19</v>
      </c>
      <c r="I7" t="s">
        <v>14</v>
      </c>
      <c r="J7" t="s">
        <v>2892</v>
      </c>
      <c r="K7" t="s">
        <v>2781</v>
      </c>
      <c r="L7" t="s">
        <v>2893</v>
      </c>
      <c r="M7" t="s">
        <v>2894</v>
      </c>
    </row>
    <row r="8" spans="1:16">
      <c r="A8" t="s">
        <v>639</v>
      </c>
      <c r="B8" t="s">
        <v>2897</v>
      </c>
      <c r="C8" s="11" t="s">
        <v>12</v>
      </c>
      <c r="D8" t="s">
        <v>12</v>
      </c>
      <c r="E8" t="s">
        <v>12</v>
      </c>
      <c r="F8">
        <v>1</v>
      </c>
      <c r="G8" s="6">
        <v>4.05</v>
      </c>
      <c r="H8" s="6">
        <f>G8*F8</f>
        <v>4.05</v>
      </c>
      <c r="I8" t="s">
        <v>14</v>
      </c>
      <c r="J8" t="s">
        <v>2892</v>
      </c>
      <c r="K8" t="s">
        <v>2897</v>
      </c>
    </row>
    <row r="9" spans="1:16">
      <c r="A9" t="s">
        <v>639</v>
      </c>
      <c r="B9" t="s">
        <v>23</v>
      </c>
      <c r="C9" s="11"/>
      <c r="D9" t="s">
        <v>12</v>
      </c>
      <c r="E9" t="s">
        <v>12</v>
      </c>
      <c r="F9" s="5">
        <v>0.05</v>
      </c>
      <c r="G9" s="6" t="s">
        <v>12</v>
      </c>
      <c r="H9" s="6">
        <v>1.68</v>
      </c>
      <c r="I9" t="s">
        <v>14</v>
      </c>
      <c r="J9" t="s">
        <v>2892</v>
      </c>
      <c r="K9" t="s">
        <v>2781</v>
      </c>
      <c r="L9" t="s">
        <v>2893</v>
      </c>
      <c r="M9" t="s">
        <v>2894</v>
      </c>
      <c r="N9" t="s">
        <v>2178</v>
      </c>
      <c r="O9" t="s">
        <v>23</v>
      </c>
    </row>
    <row r="10" spans="1:16">
      <c r="A10" t="s">
        <v>639</v>
      </c>
      <c r="B10" t="s">
        <v>19</v>
      </c>
      <c r="C10" s="11"/>
      <c r="D10" t="s">
        <v>12</v>
      </c>
      <c r="E10" t="s">
        <v>12</v>
      </c>
      <c r="F10" s="5">
        <v>0.06</v>
      </c>
      <c r="G10" s="6" t="s">
        <v>12</v>
      </c>
      <c r="H10" s="6">
        <v>2.0099999999999998</v>
      </c>
      <c r="I10" t="s">
        <v>14</v>
      </c>
      <c r="J10" t="s">
        <v>2892</v>
      </c>
      <c r="K10" t="s">
        <v>2781</v>
      </c>
      <c r="L10" t="s">
        <v>2893</v>
      </c>
      <c r="M10" t="s">
        <v>2894</v>
      </c>
      <c r="N10" t="s">
        <v>2178</v>
      </c>
      <c r="O10" t="s">
        <v>19</v>
      </c>
    </row>
    <row r="11" spans="1:16">
      <c r="H11" s="10">
        <f>SUM(H2:H10)</f>
        <v>41.279999999999994</v>
      </c>
      <c r="I11" s="28"/>
    </row>
    <row r="12" spans="1:16">
      <c r="H12" s="10"/>
      <c r="I12" s="28"/>
    </row>
    <row r="13" spans="1:16">
      <c r="H13" s="7"/>
      <c r="J13" t="s">
        <v>2892</v>
      </c>
      <c r="K13" t="s">
        <v>2781</v>
      </c>
      <c r="L13" t="s">
        <v>2893</v>
      </c>
      <c r="M13" t="s">
        <v>2894</v>
      </c>
      <c r="P13" s="6">
        <f xml:space="preserve"> SUM(H2:H7)</f>
        <v>33.54</v>
      </c>
    </row>
    <row r="14" spans="1:16">
      <c r="J14" t="s">
        <v>2892</v>
      </c>
      <c r="K14" t="s">
        <v>2897</v>
      </c>
      <c r="P14" s="6">
        <f xml:space="preserve"> H8</f>
        <v>4.05</v>
      </c>
    </row>
    <row r="15" spans="1:16">
      <c r="J15" t="s">
        <v>2892</v>
      </c>
      <c r="K15" t="s">
        <v>2781</v>
      </c>
      <c r="L15" t="s">
        <v>2893</v>
      </c>
      <c r="M15" t="s">
        <v>2894</v>
      </c>
      <c r="N15" t="s">
        <v>2178</v>
      </c>
      <c r="O15" t="s">
        <v>23</v>
      </c>
      <c r="P15" s="6">
        <f xml:space="preserve"> H9</f>
        <v>1.68</v>
      </c>
    </row>
    <row r="16" spans="1:16">
      <c r="J16" t="s">
        <v>2892</v>
      </c>
      <c r="K16" t="s">
        <v>2781</v>
      </c>
      <c r="L16" t="s">
        <v>2893</v>
      </c>
      <c r="M16" t="s">
        <v>2894</v>
      </c>
      <c r="N16" t="s">
        <v>2178</v>
      </c>
      <c r="O16" t="s">
        <v>19</v>
      </c>
      <c r="P16" s="6">
        <f xml:space="preserve"> H10</f>
        <v>2.0099999999999998</v>
      </c>
    </row>
    <row r="17" spans="16:16">
      <c r="P17" s="6">
        <f>SUM(P13:P16)</f>
        <v>41.279999999999994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N16"/>
  <sheetViews>
    <sheetView topLeftCell="B1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18" bestFit="1" customWidth="1"/>
    <col min="2" max="2" width="23.85546875" bestFit="1" customWidth="1"/>
    <col min="3" max="3" width="9" bestFit="1" customWidth="1"/>
    <col min="4" max="4" width="18" bestFit="1" customWidth="1"/>
    <col min="5" max="5" width="9.28515625" bestFit="1" customWidth="1"/>
    <col min="6" max="6" width="5.5703125" bestFit="1" customWidth="1"/>
    <col min="7" max="8" width="6.7109375" style="6" bestFit="1" customWidth="1"/>
    <col min="9" max="9" width="11.85546875" bestFit="1" customWidth="1"/>
    <col min="10" max="10" width="8.85546875" bestFit="1" customWidth="1"/>
    <col min="11" max="11" width="15.42578125" bestFit="1" customWidth="1"/>
    <col min="12" max="12" width="8.5703125" bestFit="1" customWidth="1"/>
    <col min="13" max="13" width="10.7109375" bestFit="1" customWidth="1"/>
    <col min="14" max="14" width="7.140625" bestFit="1" customWidth="1"/>
    <col min="15" max="15" width="3.42578125" bestFit="1" customWidth="1"/>
    <col min="16" max="16" width="15.42578125" bestFit="1" customWidth="1"/>
    <col min="17" max="17" width="7.85546875" bestFit="1" customWidth="1"/>
    <col min="18" max="18" width="10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2898</v>
      </c>
      <c r="B2" t="s">
        <v>2899</v>
      </c>
      <c r="C2" s="11" t="s">
        <v>2900</v>
      </c>
      <c r="D2" t="s">
        <v>2898</v>
      </c>
      <c r="E2" t="s">
        <v>354</v>
      </c>
      <c r="F2">
        <v>1</v>
      </c>
      <c r="G2" s="6">
        <v>11.99</v>
      </c>
      <c r="H2" s="6">
        <f>G2*F2</f>
        <v>11.99</v>
      </c>
      <c r="I2" t="s">
        <v>14</v>
      </c>
      <c r="J2" t="s">
        <v>2901</v>
      </c>
      <c r="K2" t="s">
        <v>2902</v>
      </c>
      <c r="L2" t="s">
        <v>2903</v>
      </c>
      <c r="M2" t="s">
        <v>2783</v>
      </c>
    </row>
    <row r="3" spans="1:14">
      <c r="A3" t="s">
        <v>2898</v>
      </c>
      <c r="B3" t="s">
        <v>23</v>
      </c>
      <c r="C3" s="11"/>
      <c r="D3" t="s">
        <v>12</v>
      </c>
      <c r="E3" t="s">
        <v>12</v>
      </c>
      <c r="F3" s="5">
        <v>0.05</v>
      </c>
      <c r="G3" s="6" t="s">
        <v>12</v>
      </c>
      <c r="H3" s="6">
        <v>0</v>
      </c>
      <c r="I3" t="s">
        <v>14</v>
      </c>
    </row>
    <row r="4" spans="1:14">
      <c r="A4" t="s">
        <v>2898</v>
      </c>
      <c r="B4" t="s">
        <v>19</v>
      </c>
      <c r="C4" s="11"/>
      <c r="D4" t="s">
        <v>12</v>
      </c>
      <c r="E4" t="s">
        <v>12</v>
      </c>
      <c r="F4" s="5">
        <v>0.06</v>
      </c>
      <c r="G4" s="6" t="s">
        <v>12</v>
      </c>
      <c r="H4" s="6">
        <v>0</v>
      </c>
      <c r="I4" t="s">
        <v>14</v>
      </c>
    </row>
    <row r="5" spans="1:14">
      <c r="H5" s="10">
        <f>SUM(H2:H4)</f>
        <v>11.99</v>
      </c>
      <c r="I5" s="28"/>
    </row>
    <row r="6" spans="1:14">
      <c r="H6" s="10"/>
      <c r="I6" s="28"/>
    </row>
    <row r="7" spans="1:14">
      <c r="A7" t="s">
        <v>2904</v>
      </c>
      <c r="B7" t="s">
        <v>2905</v>
      </c>
      <c r="C7" s="14" t="s">
        <v>12</v>
      </c>
      <c r="D7" t="s">
        <v>2906</v>
      </c>
      <c r="E7" t="s">
        <v>2907</v>
      </c>
      <c r="F7">
        <v>1</v>
      </c>
      <c r="G7" s="6">
        <v>50</v>
      </c>
      <c r="H7" s="6">
        <f>G7*F7</f>
        <v>50</v>
      </c>
      <c r="I7" t="s">
        <v>14</v>
      </c>
      <c r="J7" t="s">
        <v>2834</v>
      </c>
      <c r="K7" t="s">
        <v>2902</v>
      </c>
      <c r="L7" t="s">
        <v>2908</v>
      </c>
      <c r="M7" t="s">
        <v>134</v>
      </c>
    </row>
    <row r="8" spans="1:14">
      <c r="A8" t="s">
        <v>2904</v>
      </c>
      <c r="B8" t="s">
        <v>23</v>
      </c>
      <c r="C8" s="14"/>
      <c r="D8" t="s">
        <v>12</v>
      </c>
      <c r="E8" t="s">
        <v>12</v>
      </c>
      <c r="F8" s="5">
        <v>0.05</v>
      </c>
      <c r="G8" s="6" t="s">
        <v>12</v>
      </c>
      <c r="H8" s="6">
        <v>0</v>
      </c>
      <c r="I8" t="s">
        <v>14</v>
      </c>
    </row>
    <row r="9" spans="1:14">
      <c r="A9" t="s">
        <v>2904</v>
      </c>
      <c r="B9" t="s">
        <v>19</v>
      </c>
      <c r="C9" s="14"/>
      <c r="D9" t="s">
        <v>12</v>
      </c>
      <c r="E9" t="s">
        <v>12</v>
      </c>
      <c r="F9" s="5">
        <v>0.06</v>
      </c>
      <c r="G9" s="6" t="s">
        <v>12</v>
      </c>
      <c r="H9" s="6">
        <v>0</v>
      </c>
      <c r="I9" t="s">
        <v>14</v>
      </c>
    </row>
    <row r="10" spans="1:14">
      <c r="C10" s="14"/>
      <c r="H10" s="10">
        <f>SUM(H7:H9)</f>
        <v>50</v>
      </c>
      <c r="I10" s="28"/>
    </row>
    <row r="11" spans="1:14">
      <c r="C11" s="14"/>
      <c r="H11" s="10"/>
      <c r="I11" s="28"/>
    </row>
    <row r="12" spans="1:14">
      <c r="H12" s="7"/>
      <c r="J12" t="s">
        <v>2901</v>
      </c>
      <c r="K12" t="s">
        <v>2902</v>
      </c>
      <c r="L12" t="s">
        <v>2903</v>
      </c>
      <c r="M12" t="s">
        <v>2783</v>
      </c>
      <c r="N12" s="6">
        <f>SUM(H2)</f>
        <v>11.99</v>
      </c>
    </row>
    <row r="13" spans="1:14">
      <c r="J13" t="s">
        <v>2834</v>
      </c>
      <c r="K13" t="s">
        <v>2902</v>
      </c>
      <c r="L13" t="s">
        <v>2908</v>
      </c>
      <c r="M13" t="s">
        <v>134</v>
      </c>
      <c r="N13" s="6">
        <f xml:space="preserve"> H7</f>
        <v>50</v>
      </c>
    </row>
    <row r="14" spans="1:14">
      <c r="N14" s="6">
        <f>SUM(N12:N13)</f>
        <v>61.99</v>
      </c>
    </row>
    <row r="15" spans="1:14">
      <c r="N15" s="6"/>
    </row>
    <row r="16" spans="1:14">
      <c r="K16" s="30" t="s">
        <v>2909</v>
      </c>
      <c r="L16" s="30"/>
      <c r="N16" s="28">
        <f xml:space="preserve"> 240.8 + 33.83 + 114.42 + 138.71 + 41.28 + 11.99 + 50</f>
        <v>631.03</v>
      </c>
    </row>
  </sheetData>
  <mergeCells count="1">
    <mergeCell ref="K16:L16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XFC56"/>
  <sheetViews>
    <sheetView topLeftCell="B1" workbookViewId="0">
      <pane ySplit="1" topLeftCell="A47" activePane="bottomLeft" state="frozen"/>
      <selection pane="bottomLeft" activeCell="O56" sqref="O56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5.42578125" bestFit="1" customWidth="1"/>
    <col min="12" max="12" width="15.28515625" bestFit="1" customWidth="1"/>
    <col min="13" max="13" width="11" bestFit="1" customWidth="1"/>
    <col min="14" max="14" width="6.85546875" bestFit="1" customWidth="1"/>
    <col min="15" max="15" width="15.42578125" bestFit="1" customWidth="1"/>
    <col min="16" max="16" width="8.5703125" bestFit="1" customWidth="1"/>
    <col min="17" max="17" width="6.855468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24</v>
      </c>
      <c r="B2" t="s">
        <v>466</v>
      </c>
      <c r="C2" s="14" t="s">
        <v>1133</v>
      </c>
      <c r="D2" t="s">
        <v>128</v>
      </c>
      <c r="E2" t="s">
        <v>822</v>
      </c>
      <c r="F2">
        <v>1</v>
      </c>
      <c r="G2" s="6">
        <v>8.9700000000000006</v>
      </c>
      <c r="H2" s="6">
        <f t="shared" ref="H2:H3" si="0">G2*F2</f>
        <v>8.9700000000000006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3">
      <c r="A3" t="s">
        <v>24</v>
      </c>
      <c r="B3" t="s">
        <v>567</v>
      </c>
      <c r="C3" s="14" t="s">
        <v>2681</v>
      </c>
      <c r="D3" t="s">
        <v>128</v>
      </c>
      <c r="E3" t="s">
        <v>296</v>
      </c>
      <c r="F3">
        <v>1</v>
      </c>
      <c r="G3" s="6">
        <v>1.27</v>
      </c>
      <c r="H3" s="6">
        <f t="shared" si="0"/>
        <v>1.27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3">
      <c r="A4" t="s">
        <v>24</v>
      </c>
      <c r="B4" t="s">
        <v>2910</v>
      </c>
      <c r="C4" s="14" t="s">
        <v>2911</v>
      </c>
      <c r="D4" t="s">
        <v>128</v>
      </c>
      <c r="E4" t="s">
        <v>290</v>
      </c>
      <c r="F4">
        <v>1</v>
      </c>
      <c r="G4" s="6">
        <v>2.57</v>
      </c>
      <c r="H4" s="6">
        <f>G4*F4</f>
        <v>2.57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3">
      <c r="A5" t="s">
        <v>24</v>
      </c>
      <c r="B5" t="s">
        <v>198</v>
      </c>
      <c r="C5" s="14" t="s">
        <v>775</v>
      </c>
      <c r="D5" t="s">
        <v>128</v>
      </c>
      <c r="E5" t="s">
        <v>290</v>
      </c>
      <c r="F5">
        <v>1</v>
      </c>
      <c r="G5" s="6">
        <v>2.57</v>
      </c>
      <c r="H5" s="6">
        <f t="shared" ref="H5:H6" si="1">G5*F5</f>
        <v>2.57</v>
      </c>
      <c r="I5" t="s">
        <v>14</v>
      </c>
      <c r="J5" t="s">
        <v>2774</v>
      </c>
      <c r="K5" t="s">
        <v>2780</v>
      </c>
      <c r="L5" t="s">
        <v>2781</v>
      </c>
      <c r="M5" t="s">
        <v>2796</v>
      </c>
    </row>
    <row r="6" spans="1:13">
      <c r="A6" t="s">
        <v>24</v>
      </c>
      <c r="B6" t="s">
        <v>1624</v>
      </c>
      <c r="C6" s="14" t="s">
        <v>1625</v>
      </c>
      <c r="D6" t="s">
        <v>128</v>
      </c>
      <c r="E6" t="s">
        <v>1581</v>
      </c>
      <c r="F6">
        <v>1</v>
      </c>
      <c r="G6" s="6">
        <v>22.97</v>
      </c>
      <c r="H6" s="6">
        <f t="shared" si="1"/>
        <v>22.97</v>
      </c>
      <c r="I6" t="s">
        <v>14</v>
      </c>
      <c r="J6" t="s">
        <v>2774</v>
      </c>
      <c r="K6" t="s">
        <v>2780</v>
      </c>
      <c r="L6" t="s">
        <v>2781</v>
      </c>
      <c r="M6" t="s">
        <v>2796</v>
      </c>
    </row>
    <row r="7" spans="1:13">
      <c r="A7" t="s">
        <v>24</v>
      </c>
      <c r="B7" t="s">
        <v>481</v>
      </c>
      <c r="C7" s="14" t="s">
        <v>1636</v>
      </c>
      <c r="D7" t="s">
        <v>128</v>
      </c>
      <c r="E7" t="s">
        <v>287</v>
      </c>
      <c r="F7">
        <v>2</v>
      </c>
      <c r="G7" s="6">
        <v>1.47</v>
      </c>
      <c r="H7" s="6">
        <f t="shared" ref="H7" si="2">G7*F7</f>
        <v>2.94</v>
      </c>
      <c r="I7" t="s">
        <v>14</v>
      </c>
      <c r="J7" t="s">
        <v>2774</v>
      </c>
      <c r="K7" t="s">
        <v>2780</v>
      </c>
      <c r="L7" t="s">
        <v>2781</v>
      </c>
      <c r="M7" t="s">
        <v>2796</v>
      </c>
    </row>
    <row r="8" spans="1:13">
      <c r="A8" t="s">
        <v>24</v>
      </c>
      <c r="B8" t="s">
        <v>496</v>
      </c>
      <c r="C8" s="14" t="s">
        <v>1635</v>
      </c>
      <c r="D8" t="s">
        <v>128</v>
      </c>
      <c r="E8" t="s">
        <v>452</v>
      </c>
      <c r="F8">
        <v>2</v>
      </c>
      <c r="G8" s="6">
        <v>2.4700000000000002</v>
      </c>
      <c r="H8" s="6">
        <f>G8*F8</f>
        <v>4.9400000000000004</v>
      </c>
      <c r="I8" t="s">
        <v>14</v>
      </c>
      <c r="J8" t="s">
        <v>2774</v>
      </c>
      <c r="K8" t="s">
        <v>2780</v>
      </c>
      <c r="L8" t="s">
        <v>2781</v>
      </c>
      <c r="M8" t="s">
        <v>2796</v>
      </c>
    </row>
    <row r="9" spans="1:13">
      <c r="A9" t="s">
        <v>24</v>
      </c>
      <c r="B9" t="s">
        <v>251</v>
      </c>
      <c r="C9" s="14" t="s">
        <v>2304</v>
      </c>
      <c r="D9" t="s">
        <v>385</v>
      </c>
      <c r="E9" t="s">
        <v>384</v>
      </c>
      <c r="F9">
        <v>1</v>
      </c>
      <c r="G9" s="6">
        <f xml:space="preserve"> 1.97 + 0.08 + 0.25</f>
        <v>2.2999999999999998</v>
      </c>
      <c r="H9" s="6">
        <f>G9*F9</f>
        <v>2.2999999999999998</v>
      </c>
      <c r="I9" t="s">
        <v>14</v>
      </c>
      <c r="J9" t="s">
        <v>2774</v>
      </c>
      <c r="K9" t="s">
        <v>2780</v>
      </c>
      <c r="L9" t="s">
        <v>2781</v>
      </c>
      <c r="M9" t="s">
        <v>2796</v>
      </c>
    </row>
    <row r="10" spans="1:13">
      <c r="A10" t="s">
        <v>24</v>
      </c>
      <c r="B10" t="s">
        <v>855</v>
      </c>
      <c r="C10" s="14" t="s">
        <v>1639</v>
      </c>
      <c r="D10" t="s">
        <v>128</v>
      </c>
      <c r="E10" t="s">
        <v>290</v>
      </c>
      <c r="F10">
        <v>1</v>
      </c>
      <c r="G10" s="6">
        <v>6.57</v>
      </c>
      <c r="H10" s="6">
        <f t="shared" ref="H10" si="3">G10*F10</f>
        <v>6.57</v>
      </c>
      <c r="I10" t="s">
        <v>14</v>
      </c>
      <c r="J10" t="s">
        <v>2774</v>
      </c>
      <c r="K10" t="s">
        <v>2780</v>
      </c>
      <c r="L10" t="s">
        <v>2781</v>
      </c>
      <c r="M10" t="s">
        <v>2796</v>
      </c>
    </row>
    <row r="11" spans="1:13">
      <c r="A11" t="s">
        <v>24</v>
      </c>
      <c r="B11" t="s">
        <v>131</v>
      </c>
      <c r="C11" s="14" t="s">
        <v>2262</v>
      </c>
      <c r="D11" t="s">
        <v>128</v>
      </c>
      <c r="E11" t="s">
        <v>283</v>
      </c>
      <c r="F11">
        <v>2</v>
      </c>
      <c r="G11" s="6">
        <v>1.57</v>
      </c>
      <c r="H11" s="6">
        <f>G11*F11</f>
        <v>3.14</v>
      </c>
      <c r="I11" t="s">
        <v>14</v>
      </c>
      <c r="J11" t="s">
        <v>2774</v>
      </c>
      <c r="K11" t="s">
        <v>2780</v>
      </c>
      <c r="L11" t="s">
        <v>2781</v>
      </c>
      <c r="M11" t="s">
        <v>2796</v>
      </c>
    </row>
    <row r="12" spans="1:13">
      <c r="A12" t="s">
        <v>24</v>
      </c>
      <c r="B12" t="s">
        <v>380</v>
      </c>
      <c r="C12" s="14" t="s">
        <v>2329</v>
      </c>
      <c r="D12" t="s">
        <v>819</v>
      </c>
      <c r="E12" t="s">
        <v>504</v>
      </c>
      <c r="F12">
        <v>1</v>
      </c>
      <c r="G12" s="6">
        <v>2.44</v>
      </c>
      <c r="H12" s="6">
        <f t="shared" ref="H12:H14" si="4">G12*F12</f>
        <v>2.44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3">
      <c r="A13" t="s">
        <v>24</v>
      </c>
      <c r="B13" t="s">
        <v>1056</v>
      </c>
      <c r="C13" s="14" t="s">
        <v>2912</v>
      </c>
      <c r="D13" t="s">
        <v>1057</v>
      </c>
      <c r="E13" t="s">
        <v>478</v>
      </c>
      <c r="F13">
        <v>1</v>
      </c>
      <c r="G13" s="6">
        <v>3.97</v>
      </c>
      <c r="H13" s="6">
        <f t="shared" si="4"/>
        <v>3.97</v>
      </c>
      <c r="I13" t="s">
        <v>14</v>
      </c>
      <c r="J13" t="s">
        <v>2774</v>
      </c>
      <c r="K13" t="s">
        <v>2780</v>
      </c>
      <c r="L13" t="s">
        <v>2781</v>
      </c>
      <c r="M13" t="s">
        <v>2796</v>
      </c>
    </row>
    <row r="14" spans="1:13">
      <c r="A14" t="s">
        <v>24</v>
      </c>
      <c r="B14" t="s">
        <v>550</v>
      </c>
      <c r="C14" s="14" t="s">
        <v>2371</v>
      </c>
      <c r="D14" t="s">
        <v>930</v>
      </c>
      <c r="E14" t="s">
        <v>573</v>
      </c>
      <c r="F14">
        <v>1</v>
      </c>
      <c r="G14" s="6">
        <v>7.47</v>
      </c>
      <c r="H14" s="6">
        <f t="shared" si="4"/>
        <v>7.47</v>
      </c>
      <c r="I14" t="s">
        <v>14</v>
      </c>
      <c r="J14" t="s">
        <v>2774</v>
      </c>
      <c r="K14" t="s">
        <v>2780</v>
      </c>
      <c r="L14" t="s">
        <v>2781</v>
      </c>
      <c r="M14" t="s">
        <v>2796</v>
      </c>
    </row>
    <row r="15" spans="1:13">
      <c r="A15" t="s">
        <v>24</v>
      </c>
      <c r="B15" t="s">
        <v>2674</v>
      </c>
      <c r="C15" s="14" t="s">
        <v>2675</v>
      </c>
      <c r="D15" t="s">
        <v>128</v>
      </c>
      <c r="E15" t="s">
        <v>573</v>
      </c>
      <c r="F15">
        <v>1</v>
      </c>
      <c r="G15" s="6">
        <v>7.97</v>
      </c>
      <c r="H15" s="6">
        <f>G15*F15</f>
        <v>7.97</v>
      </c>
      <c r="I15" t="s">
        <v>14</v>
      </c>
      <c r="J15" t="s">
        <v>2774</v>
      </c>
      <c r="K15" t="s">
        <v>2780</v>
      </c>
      <c r="L15" t="s">
        <v>2781</v>
      </c>
      <c r="M15" t="s">
        <v>2796</v>
      </c>
    </row>
    <row r="16" spans="1:13">
      <c r="A16" t="s">
        <v>24</v>
      </c>
      <c r="B16" t="s">
        <v>2913</v>
      </c>
      <c r="C16" s="14" t="s">
        <v>2914</v>
      </c>
      <c r="D16" t="s">
        <v>2915</v>
      </c>
      <c r="E16" t="s">
        <v>299</v>
      </c>
      <c r="F16">
        <v>1</v>
      </c>
      <c r="G16" s="6">
        <v>5.67</v>
      </c>
      <c r="H16" s="6">
        <f>G16*F16</f>
        <v>5.67</v>
      </c>
      <c r="I16" t="s">
        <v>14</v>
      </c>
      <c r="J16" t="s">
        <v>2774</v>
      </c>
      <c r="K16" t="s">
        <v>2780</v>
      </c>
      <c r="L16" t="s">
        <v>2781</v>
      </c>
      <c r="M16" t="s">
        <v>2782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291</v>
      </c>
      <c r="C17" s="14" t="s">
        <v>2534</v>
      </c>
      <c r="D17" t="s">
        <v>128</v>
      </c>
      <c r="E17" t="s">
        <v>292</v>
      </c>
      <c r="F17">
        <v>1</v>
      </c>
      <c r="G17" s="6">
        <v>4.97</v>
      </c>
      <c r="H17" s="6">
        <f>G17*F17</f>
        <v>4.97</v>
      </c>
      <c r="I17" t="s">
        <v>14</v>
      </c>
      <c r="J17" t="s">
        <v>2774</v>
      </c>
      <c r="K17" t="s">
        <v>2780</v>
      </c>
      <c r="L17" t="s">
        <v>2781</v>
      </c>
      <c r="M17" t="s">
        <v>2796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2916</v>
      </c>
      <c r="C18" s="14" t="s">
        <v>2917</v>
      </c>
      <c r="D18" t="s">
        <v>2918</v>
      </c>
      <c r="E18" t="s">
        <v>2919</v>
      </c>
      <c r="F18">
        <v>1</v>
      </c>
      <c r="G18" s="6">
        <v>2.66</v>
      </c>
      <c r="H18" s="6">
        <f>G18*F18</f>
        <v>2.66</v>
      </c>
      <c r="I18" t="s">
        <v>14</v>
      </c>
      <c r="J18" t="s">
        <v>2774</v>
      </c>
      <c r="K18" t="s">
        <v>2780</v>
      </c>
      <c r="L18" t="s">
        <v>2781</v>
      </c>
      <c r="M18" t="s">
        <v>2782</v>
      </c>
      <c r="N18" t="s">
        <v>134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470</v>
      </c>
      <c r="C19" s="14" t="s">
        <v>1002</v>
      </c>
      <c r="D19" t="s">
        <v>403</v>
      </c>
      <c r="E19" s="1" t="s">
        <v>1003</v>
      </c>
      <c r="F19">
        <v>1</v>
      </c>
      <c r="G19" s="6">
        <v>3.98</v>
      </c>
      <c r="H19" s="6">
        <f t="shared" ref="H19" si="5">G19*F19</f>
        <v>3.98</v>
      </c>
      <c r="I19" t="s">
        <v>14</v>
      </c>
      <c r="J19" t="s">
        <v>2774</v>
      </c>
      <c r="K19" t="s">
        <v>2780</v>
      </c>
      <c r="L19" t="s">
        <v>2781</v>
      </c>
      <c r="M19" t="s">
        <v>2782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1971</v>
      </c>
      <c r="C20" s="14" t="s">
        <v>2754</v>
      </c>
      <c r="D20" t="s">
        <v>2755</v>
      </c>
      <c r="E20" t="s">
        <v>402</v>
      </c>
      <c r="F20">
        <v>2</v>
      </c>
      <c r="G20" s="6">
        <v>1.27</v>
      </c>
      <c r="H20" s="6">
        <f>G20*F20</f>
        <v>2.54</v>
      </c>
      <c r="I20" t="s">
        <v>14</v>
      </c>
      <c r="J20" t="s">
        <v>2774</v>
      </c>
      <c r="K20" t="s">
        <v>2780</v>
      </c>
      <c r="L20" t="s">
        <v>2781</v>
      </c>
      <c r="M20" t="s">
        <v>2796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249</v>
      </c>
      <c r="C21" s="14" t="s">
        <v>2920</v>
      </c>
      <c r="D21" t="s">
        <v>128</v>
      </c>
      <c r="E21" t="s">
        <v>141</v>
      </c>
      <c r="F21">
        <v>1</v>
      </c>
      <c r="G21" s="6">
        <v>4.2699999999999996</v>
      </c>
      <c r="H21" s="6">
        <f t="shared" ref="H21" si="6">G21*F21</f>
        <v>4.2699999999999996</v>
      </c>
      <c r="I21" t="s">
        <v>14</v>
      </c>
      <c r="J21" t="s">
        <v>2774</v>
      </c>
      <c r="K21" t="s">
        <v>2780</v>
      </c>
      <c r="L21" t="s">
        <v>2781</v>
      </c>
      <c r="M21" t="s">
        <v>2796</v>
      </c>
      <c r="O21" s="6"/>
      <c r="V21" s="6"/>
      <c r="W21" s="6"/>
      <c r="AD21" s="6"/>
      <c r="AE21" s="6"/>
      <c r="AL21" s="6"/>
      <c r="AM21" s="6"/>
      <c r="AT21" s="6"/>
      <c r="AU21" s="6"/>
      <c r="BB21" s="6"/>
      <c r="BC21" s="6"/>
      <c r="BJ21" s="6"/>
      <c r="BK21" s="6"/>
      <c r="BR21" s="6"/>
      <c r="BS21" s="6"/>
      <c r="BZ21" s="6"/>
      <c r="CA21" s="6"/>
      <c r="CH21" s="6"/>
      <c r="CI21" s="6"/>
      <c r="CP21" s="6"/>
      <c r="CQ21" s="6"/>
      <c r="CX21" s="6"/>
      <c r="CY21" s="6"/>
      <c r="DF21" s="6"/>
      <c r="DG21" s="6"/>
      <c r="DN21" s="6"/>
      <c r="DO21" s="6"/>
      <c r="DV21" s="6"/>
      <c r="DW21" s="6"/>
      <c r="ED21" s="6"/>
      <c r="EE21" s="6"/>
      <c r="EL21" s="6"/>
      <c r="EM21" s="6"/>
      <c r="ET21" s="6"/>
      <c r="EU21" s="6"/>
      <c r="FB21" s="6"/>
      <c r="FC21" s="6"/>
      <c r="FJ21" s="6"/>
      <c r="FK21" s="6"/>
      <c r="FR21" s="6"/>
      <c r="FS21" s="6"/>
      <c r="FZ21" s="6"/>
      <c r="GA21" s="6"/>
      <c r="GH21" s="6"/>
      <c r="GI21" s="6"/>
      <c r="GP21" s="6"/>
      <c r="GQ21" s="6"/>
      <c r="GX21" s="6"/>
      <c r="GY21" s="6"/>
      <c r="HF21" s="6"/>
      <c r="HG21" s="6"/>
      <c r="HN21" s="6"/>
      <c r="HO21" s="6"/>
      <c r="HV21" s="6"/>
      <c r="HW21" s="6"/>
      <c r="ID21" s="6"/>
      <c r="IE21" s="6"/>
      <c r="IL21" s="6"/>
      <c r="IM21" s="6"/>
      <c r="IT21" s="6"/>
      <c r="IU21" s="6"/>
      <c r="JB21" s="6"/>
      <c r="JC21" s="6"/>
      <c r="JJ21" s="6"/>
      <c r="JK21" s="6"/>
      <c r="JR21" s="6"/>
      <c r="JS21" s="6"/>
      <c r="JZ21" s="6"/>
      <c r="KA21" s="6"/>
      <c r="KH21" s="6"/>
      <c r="KI21" s="6"/>
      <c r="KP21" s="6"/>
      <c r="KQ21" s="6"/>
      <c r="KX21" s="6"/>
      <c r="KY21" s="6"/>
      <c r="LF21" s="6"/>
      <c r="LG21" s="6"/>
      <c r="LN21" s="6"/>
      <c r="LO21" s="6"/>
      <c r="LV21" s="6"/>
      <c r="LW21" s="6"/>
      <c r="MD21" s="6"/>
      <c r="ME21" s="6"/>
      <c r="ML21" s="6"/>
      <c r="MM21" s="6"/>
      <c r="MT21" s="6"/>
      <c r="MU21" s="6"/>
      <c r="NB21" s="6"/>
      <c r="NC21" s="6"/>
      <c r="NJ21" s="6"/>
      <c r="NK21" s="6"/>
      <c r="NR21" s="6"/>
      <c r="NS21" s="6"/>
      <c r="NZ21" s="6"/>
      <c r="OA21" s="6"/>
      <c r="OH21" s="6"/>
      <c r="OI21" s="6"/>
      <c r="OP21" s="6"/>
      <c r="OQ21" s="6"/>
      <c r="OX21" s="6"/>
      <c r="OY21" s="6"/>
      <c r="PF21" s="6"/>
      <c r="PG21" s="6"/>
      <c r="PN21" s="6"/>
      <c r="PO21" s="6"/>
      <c r="PV21" s="6"/>
      <c r="PW21" s="6"/>
      <c r="QD21" s="6"/>
      <c r="QE21" s="6"/>
      <c r="QL21" s="6"/>
      <c r="QM21" s="6"/>
      <c r="QT21" s="6"/>
      <c r="QU21" s="6"/>
      <c r="RB21" s="6"/>
      <c r="RC21" s="6"/>
      <c r="RJ21" s="6"/>
      <c r="RK21" s="6"/>
      <c r="RR21" s="6"/>
      <c r="RS21" s="6"/>
      <c r="RZ21" s="6"/>
      <c r="SA21" s="6"/>
      <c r="SH21" s="6"/>
      <c r="SI21" s="6"/>
      <c r="SP21" s="6"/>
      <c r="SQ21" s="6"/>
      <c r="SX21" s="6"/>
      <c r="SY21" s="6"/>
      <c r="TF21" s="6"/>
      <c r="TG21" s="6"/>
      <c r="TN21" s="6"/>
      <c r="TO21" s="6"/>
      <c r="TV21" s="6"/>
      <c r="TW21" s="6"/>
      <c r="UD21" s="6"/>
      <c r="UE21" s="6"/>
      <c r="UL21" s="6"/>
      <c r="UM21" s="6"/>
      <c r="UT21" s="6"/>
      <c r="UU21" s="6"/>
      <c r="VB21" s="6"/>
      <c r="VC21" s="6"/>
      <c r="VJ21" s="6"/>
      <c r="VK21" s="6"/>
      <c r="VR21" s="6"/>
      <c r="VS21" s="6"/>
      <c r="VZ21" s="6"/>
      <c r="WA21" s="6"/>
      <c r="WH21" s="6"/>
      <c r="WI21" s="6"/>
      <c r="WP21" s="6"/>
      <c r="WQ21" s="6"/>
      <c r="WX21" s="6"/>
      <c r="WY21" s="6"/>
      <c r="XF21" s="6"/>
      <c r="XG21" s="6"/>
      <c r="XN21" s="6"/>
      <c r="XO21" s="6"/>
      <c r="XV21" s="6"/>
      <c r="XW21" s="6"/>
      <c r="YD21" s="6"/>
      <c r="YE21" s="6"/>
      <c r="YL21" s="6"/>
      <c r="YM21" s="6"/>
      <c r="YT21" s="6"/>
      <c r="YU21" s="6"/>
      <c r="ZB21" s="6"/>
      <c r="ZC21" s="6"/>
      <c r="ZJ21" s="6"/>
      <c r="ZK21" s="6"/>
      <c r="ZR21" s="6"/>
      <c r="ZS21" s="6"/>
      <c r="ZZ21" s="6"/>
      <c r="AAA21" s="6"/>
      <c r="AAH21" s="6"/>
      <c r="AAI21" s="6"/>
      <c r="AAP21" s="6"/>
      <c r="AAQ21" s="6"/>
      <c r="AAX21" s="6"/>
      <c r="AAY21" s="6"/>
      <c r="ABF21" s="6"/>
      <c r="ABG21" s="6"/>
      <c r="ABN21" s="6"/>
      <c r="ABO21" s="6"/>
      <c r="ABV21" s="6"/>
      <c r="ABW21" s="6"/>
      <c r="ACD21" s="6"/>
      <c r="ACE21" s="6"/>
      <c r="ACL21" s="6"/>
      <c r="ACM21" s="6"/>
      <c r="ACT21" s="6"/>
      <c r="ACU21" s="6"/>
      <c r="ADB21" s="6"/>
      <c r="ADC21" s="6"/>
      <c r="ADJ21" s="6"/>
      <c r="ADK21" s="6"/>
      <c r="ADR21" s="6"/>
      <c r="ADS21" s="6"/>
      <c r="ADZ21" s="6"/>
      <c r="AEA21" s="6"/>
      <c r="AEH21" s="6"/>
      <c r="AEI21" s="6"/>
      <c r="AEP21" s="6"/>
      <c r="AEQ21" s="6"/>
      <c r="AEX21" s="6"/>
      <c r="AEY21" s="6"/>
      <c r="AFF21" s="6"/>
      <c r="AFG21" s="6"/>
      <c r="AFN21" s="6"/>
      <c r="AFO21" s="6"/>
      <c r="AFV21" s="6"/>
      <c r="AFW21" s="6"/>
      <c r="AGD21" s="6"/>
      <c r="AGE21" s="6"/>
      <c r="AGL21" s="6"/>
      <c r="AGM21" s="6"/>
      <c r="AGT21" s="6"/>
      <c r="AGU21" s="6"/>
      <c r="AHB21" s="6"/>
      <c r="AHC21" s="6"/>
      <c r="AHJ21" s="6"/>
      <c r="AHK21" s="6"/>
      <c r="AHR21" s="6"/>
      <c r="AHS21" s="6"/>
      <c r="AHZ21" s="6"/>
      <c r="AIA21" s="6"/>
      <c r="AIH21" s="6"/>
      <c r="AII21" s="6"/>
      <c r="AIP21" s="6"/>
      <c r="AIQ21" s="6"/>
      <c r="AIX21" s="6"/>
      <c r="AIY21" s="6"/>
      <c r="AJF21" s="6"/>
      <c r="AJG21" s="6"/>
      <c r="AJN21" s="6"/>
      <c r="AJO21" s="6"/>
      <c r="AJV21" s="6"/>
      <c r="AJW21" s="6"/>
      <c r="AKD21" s="6"/>
      <c r="AKE21" s="6"/>
      <c r="AKL21" s="6"/>
      <c r="AKM21" s="6"/>
      <c r="AKT21" s="6"/>
      <c r="AKU21" s="6"/>
      <c r="ALB21" s="6"/>
      <c r="ALC21" s="6"/>
      <c r="ALJ21" s="6"/>
      <c r="ALK21" s="6"/>
      <c r="ALR21" s="6"/>
      <c r="ALS21" s="6"/>
      <c r="ALZ21" s="6"/>
      <c r="AMA21" s="6"/>
      <c r="AMH21" s="6"/>
      <c r="AMI21" s="6"/>
      <c r="AMP21" s="6"/>
      <c r="AMQ21" s="6"/>
      <c r="AMX21" s="6"/>
      <c r="AMY21" s="6"/>
      <c r="ANF21" s="6"/>
      <c r="ANG21" s="6"/>
      <c r="ANN21" s="6"/>
      <c r="ANO21" s="6"/>
      <c r="ANV21" s="6"/>
      <c r="ANW21" s="6"/>
      <c r="AOD21" s="6"/>
      <c r="AOE21" s="6"/>
      <c r="AOL21" s="6"/>
      <c r="AOM21" s="6"/>
      <c r="AOT21" s="6"/>
      <c r="AOU21" s="6"/>
      <c r="APB21" s="6"/>
      <c r="APC21" s="6"/>
      <c r="APJ21" s="6"/>
      <c r="APK21" s="6"/>
      <c r="APR21" s="6"/>
      <c r="APS21" s="6"/>
      <c r="APZ21" s="6"/>
      <c r="AQA21" s="6"/>
      <c r="AQH21" s="6"/>
      <c r="AQI21" s="6"/>
      <c r="AQP21" s="6"/>
      <c r="AQQ21" s="6"/>
      <c r="AQX21" s="6"/>
      <c r="AQY21" s="6"/>
      <c r="ARF21" s="6"/>
      <c r="ARG21" s="6"/>
      <c r="ARN21" s="6"/>
      <c r="ARO21" s="6"/>
      <c r="ARV21" s="6"/>
      <c r="ARW21" s="6"/>
      <c r="ASD21" s="6"/>
      <c r="ASE21" s="6"/>
      <c r="ASL21" s="6"/>
      <c r="ASM21" s="6"/>
      <c r="AST21" s="6"/>
      <c r="ASU21" s="6"/>
      <c r="ATB21" s="6"/>
      <c r="ATC21" s="6"/>
      <c r="ATJ21" s="6"/>
      <c r="ATK21" s="6"/>
      <c r="ATR21" s="6"/>
      <c r="ATS21" s="6"/>
      <c r="ATZ21" s="6"/>
      <c r="AUA21" s="6"/>
      <c r="AUH21" s="6"/>
      <c r="AUI21" s="6"/>
      <c r="AUP21" s="6"/>
      <c r="AUQ21" s="6"/>
      <c r="AUX21" s="6"/>
      <c r="AUY21" s="6"/>
      <c r="AVF21" s="6"/>
      <c r="AVG21" s="6"/>
      <c r="AVN21" s="6"/>
      <c r="AVO21" s="6"/>
      <c r="AVV21" s="6"/>
      <c r="AVW21" s="6"/>
      <c r="AWD21" s="6"/>
      <c r="AWE21" s="6"/>
      <c r="AWL21" s="6"/>
      <c r="AWM21" s="6"/>
      <c r="AWT21" s="6"/>
      <c r="AWU21" s="6"/>
      <c r="AXB21" s="6"/>
      <c r="AXC21" s="6"/>
      <c r="AXJ21" s="6"/>
      <c r="AXK21" s="6"/>
      <c r="AXR21" s="6"/>
      <c r="AXS21" s="6"/>
      <c r="AXZ21" s="6"/>
      <c r="AYA21" s="6"/>
      <c r="AYH21" s="6"/>
      <c r="AYI21" s="6"/>
      <c r="AYP21" s="6"/>
      <c r="AYQ21" s="6"/>
      <c r="AYX21" s="6"/>
      <c r="AYY21" s="6"/>
      <c r="AZF21" s="6"/>
      <c r="AZG21" s="6"/>
      <c r="AZN21" s="6"/>
      <c r="AZO21" s="6"/>
      <c r="AZV21" s="6"/>
      <c r="AZW21" s="6"/>
      <c r="BAD21" s="6"/>
      <c r="BAE21" s="6"/>
      <c r="BAL21" s="6"/>
      <c r="BAM21" s="6"/>
      <c r="BAT21" s="6"/>
      <c r="BAU21" s="6"/>
      <c r="BBB21" s="6"/>
      <c r="BBC21" s="6"/>
      <c r="BBJ21" s="6"/>
      <c r="BBK21" s="6"/>
      <c r="BBR21" s="6"/>
      <c r="BBS21" s="6"/>
      <c r="BBZ21" s="6"/>
      <c r="BCA21" s="6"/>
      <c r="BCH21" s="6"/>
      <c r="BCI21" s="6"/>
      <c r="BCP21" s="6"/>
      <c r="BCQ21" s="6"/>
      <c r="BCX21" s="6"/>
      <c r="BCY21" s="6"/>
      <c r="BDF21" s="6"/>
      <c r="BDG21" s="6"/>
      <c r="BDN21" s="6"/>
      <c r="BDO21" s="6"/>
      <c r="BDV21" s="6"/>
      <c r="BDW21" s="6"/>
      <c r="BED21" s="6"/>
      <c r="BEE21" s="6"/>
      <c r="BEL21" s="6"/>
      <c r="BEM21" s="6"/>
      <c r="BET21" s="6"/>
      <c r="BEU21" s="6"/>
      <c r="BFB21" s="6"/>
      <c r="BFC21" s="6"/>
      <c r="BFJ21" s="6"/>
      <c r="BFK21" s="6"/>
      <c r="BFR21" s="6"/>
      <c r="BFS21" s="6"/>
      <c r="BFZ21" s="6"/>
      <c r="BGA21" s="6"/>
      <c r="BGH21" s="6"/>
      <c r="BGI21" s="6"/>
      <c r="BGP21" s="6"/>
      <c r="BGQ21" s="6"/>
      <c r="BGX21" s="6"/>
      <c r="BGY21" s="6"/>
      <c r="BHF21" s="6"/>
      <c r="BHG21" s="6"/>
      <c r="BHN21" s="6"/>
      <c r="BHO21" s="6"/>
      <c r="BHV21" s="6"/>
      <c r="BHW21" s="6"/>
      <c r="BID21" s="6"/>
      <c r="BIE21" s="6"/>
      <c r="BIL21" s="6"/>
      <c r="BIM21" s="6"/>
      <c r="BIT21" s="6"/>
      <c r="BIU21" s="6"/>
      <c r="BJB21" s="6"/>
      <c r="BJC21" s="6"/>
      <c r="BJJ21" s="6"/>
      <c r="BJK21" s="6"/>
      <c r="BJR21" s="6"/>
      <c r="BJS21" s="6"/>
      <c r="BJZ21" s="6"/>
      <c r="BKA21" s="6"/>
      <c r="BKH21" s="6"/>
      <c r="BKI21" s="6"/>
      <c r="BKP21" s="6"/>
      <c r="BKQ21" s="6"/>
      <c r="BKX21" s="6"/>
      <c r="BKY21" s="6"/>
      <c r="BLF21" s="6"/>
      <c r="BLG21" s="6"/>
      <c r="BLN21" s="6"/>
      <c r="BLO21" s="6"/>
      <c r="BLV21" s="6"/>
      <c r="BLW21" s="6"/>
      <c r="BMD21" s="6"/>
      <c r="BME21" s="6"/>
      <c r="BML21" s="6"/>
      <c r="BMM21" s="6"/>
      <c r="BMT21" s="6"/>
      <c r="BMU21" s="6"/>
      <c r="BNB21" s="6"/>
      <c r="BNC21" s="6"/>
      <c r="BNJ21" s="6"/>
      <c r="BNK21" s="6"/>
      <c r="BNR21" s="6"/>
      <c r="BNS21" s="6"/>
      <c r="BNZ21" s="6"/>
      <c r="BOA21" s="6"/>
      <c r="BOH21" s="6"/>
      <c r="BOI21" s="6"/>
      <c r="BOP21" s="6"/>
      <c r="BOQ21" s="6"/>
      <c r="BOX21" s="6"/>
      <c r="BOY21" s="6"/>
      <c r="BPF21" s="6"/>
      <c r="BPG21" s="6"/>
      <c r="BPN21" s="6"/>
      <c r="BPO21" s="6"/>
      <c r="BPV21" s="6"/>
      <c r="BPW21" s="6"/>
      <c r="BQD21" s="6"/>
      <c r="BQE21" s="6"/>
      <c r="BQL21" s="6"/>
      <c r="BQM21" s="6"/>
      <c r="BQT21" s="6"/>
      <c r="BQU21" s="6"/>
      <c r="BRB21" s="6"/>
      <c r="BRC21" s="6"/>
      <c r="BRJ21" s="6"/>
      <c r="BRK21" s="6"/>
      <c r="BRR21" s="6"/>
      <c r="BRS21" s="6"/>
      <c r="BRZ21" s="6"/>
      <c r="BSA21" s="6"/>
      <c r="BSH21" s="6"/>
      <c r="BSI21" s="6"/>
      <c r="BSP21" s="6"/>
      <c r="BSQ21" s="6"/>
      <c r="BSX21" s="6"/>
      <c r="BSY21" s="6"/>
      <c r="BTF21" s="6"/>
      <c r="BTG21" s="6"/>
      <c r="BTN21" s="6"/>
      <c r="BTO21" s="6"/>
      <c r="BTV21" s="6"/>
      <c r="BTW21" s="6"/>
      <c r="BUD21" s="6"/>
      <c r="BUE21" s="6"/>
      <c r="BUL21" s="6"/>
      <c r="BUM21" s="6"/>
      <c r="BUT21" s="6"/>
      <c r="BUU21" s="6"/>
      <c r="BVB21" s="6"/>
      <c r="BVC21" s="6"/>
      <c r="BVJ21" s="6"/>
      <c r="BVK21" s="6"/>
      <c r="BVR21" s="6"/>
      <c r="BVS21" s="6"/>
      <c r="BVZ21" s="6"/>
      <c r="BWA21" s="6"/>
      <c r="BWH21" s="6"/>
      <c r="BWI21" s="6"/>
      <c r="BWP21" s="6"/>
      <c r="BWQ21" s="6"/>
      <c r="BWX21" s="6"/>
      <c r="BWY21" s="6"/>
      <c r="BXF21" s="6"/>
      <c r="BXG21" s="6"/>
      <c r="BXN21" s="6"/>
      <c r="BXO21" s="6"/>
      <c r="BXV21" s="6"/>
      <c r="BXW21" s="6"/>
      <c r="BYD21" s="6"/>
      <c r="BYE21" s="6"/>
      <c r="BYL21" s="6"/>
      <c r="BYM21" s="6"/>
      <c r="BYT21" s="6"/>
      <c r="BYU21" s="6"/>
      <c r="BZB21" s="6"/>
      <c r="BZC21" s="6"/>
      <c r="BZJ21" s="6"/>
      <c r="BZK21" s="6"/>
      <c r="BZR21" s="6"/>
      <c r="BZS21" s="6"/>
      <c r="BZZ21" s="6"/>
      <c r="CAA21" s="6"/>
      <c r="CAH21" s="6"/>
      <c r="CAI21" s="6"/>
      <c r="CAP21" s="6"/>
      <c r="CAQ21" s="6"/>
      <c r="CAX21" s="6"/>
      <c r="CAY21" s="6"/>
      <c r="CBF21" s="6"/>
      <c r="CBG21" s="6"/>
      <c r="CBN21" s="6"/>
      <c r="CBO21" s="6"/>
      <c r="CBV21" s="6"/>
      <c r="CBW21" s="6"/>
      <c r="CCD21" s="6"/>
      <c r="CCE21" s="6"/>
      <c r="CCL21" s="6"/>
      <c r="CCM21" s="6"/>
      <c r="CCT21" s="6"/>
      <c r="CCU21" s="6"/>
      <c r="CDB21" s="6"/>
      <c r="CDC21" s="6"/>
      <c r="CDJ21" s="6"/>
      <c r="CDK21" s="6"/>
      <c r="CDR21" s="6"/>
      <c r="CDS21" s="6"/>
      <c r="CDZ21" s="6"/>
      <c r="CEA21" s="6"/>
      <c r="CEH21" s="6"/>
      <c r="CEI21" s="6"/>
      <c r="CEP21" s="6"/>
      <c r="CEQ21" s="6"/>
      <c r="CEX21" s="6"/>
      <c r="CEY21" s="6"/>
      <c r="CFF21" s="6"/>
      <c r="CFG21" s="6"/>
      <c r="CFN21" s="6"/>
      <c r="CFO21" s="6"/>
      <c r="CFV21" s="6"/>
      <c r="CFW21" s="6"/>
      <c r="CGD21" s="6"/>
      <c r="CGE21" s="6"/>
      <c r="CGL21" s="6"/>
      <c r="CGM21" s="6"/>
      <c r="CGT21" s="6"/>
      <c r="CGU21" s="6"/>
      <c r="CHB21" s="6"/>
      <c r="CHC21" s="6"/>
      <c r="CHJ21" s="6"/>
      <c r="CHK21" s="6"/>
      <c r="CHR21" s="6"/>
      <c r="CHS21" s="6"/>
      <c r="CHZ21" s="6"/>
      <c r="CIA21" s="6"/>
      <c r="CIH21" s="6"/>
      <c r="CII21" s="6"/>
      <c r="CIP21" s="6"/>
      <c r="CIQ21" s="6"/>
      <c r="CIX21" s="6"/>
      <c r="CIY21" s="6"/>
      <c r="CJF21" s="6"/>
      <c r="CJG21" s="6"/>
      <c r="CJN21" s="6"/>
      <c r="CJO21" s="6"/>
      <c r="CJV21" s="6"/>
      <c r="CJW21" s="6"/>
      <c r="CKD21" s="6"/>
      <c r="CKE21" s="6"/>
      <c r="CKL21" s="6"/>
      <c r="CKM21" s="6"/>
      <c r="CKT21" s="6"/>
      <c r="CKU21" s="6"/>
      <c r="CLB21" s="6"/>
      <c r="CLC21" s="6"/>
      <c r="CLJ21" s="6"/>
      <c r="CLK21" s="6"/>
      <c r="CLR21" s="6"/>
      <c r="CLS21" s="6"/>
      <c r="CLZ21" s="6"/>
      <c r="CMA21" s="6"/>
      <c r="CMH21" s="6"/>
      <c r="CMI21" s="6"/>
      <c r="CMP21" s="6"/>
      <c r="CMQ21" s="6"/>
      <c r="CMX21" s="6"/>
      <c r="CMY21" s="6"/>
      <c r="CNF21" s="6"/>
      <c r="CNG21" s="6"/>
      <c r="CNN21" s="6"/>
      <c r="CNO21" s="6"/>
      <c r="CNV21" s="6"/>
      <c r="CNW21" s="6"/>
      <c r="COD21" s="6"/>
      <c r="COE21" s="6"/>
      <c r="COL21" s="6"/>
      <c r="COM21" s="6"/>
      <c r="COT21" s="6"/>
      <c r="COU21" s="6"/>
      <c r="CPB21" s="6"/>
      <c r="CPC21" s="6"/>
      <c r="CPJ21" s="6"/>
      <c r="CPK21" s="6"/>
      <c r="CPR21" s="6"/>
      <c r="CPS21" s="6"/>
      <c r="CPZ21" s="6"/>
      <c r="CQA21" s="6"/>
      <c r="CQH21" s="6"/>
      <c r="CQI21" s="6"/>
      <c r="CQP21" s="6"/>
      <c r="CQQ21" s="6"/>
      <c r="CQX21" s="6"/>
      <c r="CQY21" s="6"/>
      <c r="CRF21" s="6"/>
      <c r="CRG21" s="6"/>
      <c r="CRN21" s="6"/>
      <c r="CRO21" s="6"/>
      <c r="CRV21" s="6"/>
      <c r="CRW21" s="6"/>
      <c r="CSD21" s="6"/>
      <c r="CSE21" s="6"/>
      <c r="CSL21" s="6"/>
      <c r="CSM21" s="6"/>
      <c r="CST21" s="6"/>
      <c r="CSU21" s="6"/>
      <c r="CTB21" s="6"/>
      <c r="CTC21" s="6"/>
      <c r="CTJ21" s="6"/>
      <c r="CTK21" s="6"/>
      <c r="CTR21" s="6"/>
      <c r="CTS21" s="6"/>
      <c r="CTZ21" s="6"/>
      <c r="CUA21" s="6"/>
      <c r="CUH21" s="6"/>
      <c r="CUI21" s="6"/>
      <c r="CUP21" s="6"/>
      <c r="CUQ21" s="6"/>
      <c r="CUX21" s="6"/>
      <c r="CUY21" s="6"/>
      <c r="CVF21" s="6"/>
      <c r="CVG21" s="6"/>
      <c r="CVN21" s="6"/>
      <c r="CVO21" s="6"/>
      <c r="CVV21" s="6"/>
      <c r="CVW21" s="6"/>
      <c r="CWD21" s="6"/>
      <c r="CWE21" s="6"/>
      <c r="CWL21" s="6"/>
      <c r="CWM21" s="6"/>
      <c r="CWT21" s="6"/>
      <c r="CWU21" s="6"/>
      <c r="CXB21" s="6"/>
      <c r="CXC21" s="6"/>
      <c r="CXJ21" s="6"/>
      <c r="CXK21" s="6"/>
      <c r="CXR21" s="6"/>
      <c r="CXS21" s="6"/>
      <c r="CXZ21" s="6"/>
      <c r="CYA21" s="6"/>
      <c r="CYH21" s="6"/>
      <c r="CYI21" s="6"/>
      <c r="CYP21" s="6"/>
      <c r="CYQ21" s="6"/>
      <c r="CYX21" s="6"/>
      <c r="CYY21" s="6"/>
      <c r="CZF21" s="6"/>
      <c r="CZG21" s="6"/>
      <c r="CZN21" s="6"/>
      <c r="CZO21" s="6"/>
      <c r="CZV21" s="6"/>
      <c r="CZW21" s="6"/>
      <c r="DAD21" s="6"/>
      <c r="DAE21" s="6"/>
      <c r="DAL21" s="6"/>
      <c r="DAM21" s="6"/>
      <c r="DAT21" s="6"/>
      <c r="DAU21" s="6"/>
      <c r="DBB21" s="6"/>
      <c r="DBC21" s="6"/>
      <c r="DBJ21" s="6"/>
      <c r="DBK21" s="6"/>
      <c r="DBR21" s="6"/>
      <c r="DBS21" s="6"/>
      <c r="DBZ21" s="6"/>
      <c r="DCA21" s="6"/>
      <c r="DCH21" s="6"/>
      <c r="DCI21" s="6"/>
      <c r="DCP21" s="6"/>
      <c r="DCQ21" s="6"/>
      <c r="DCX21" s="6"/>
      <c r="DCY21" s="6"/>
      <c r="DDF21" s="6"/>
      <c r="DDG21" s="6"/>
      <c r="DDN21" s="6"/>
      <c r="DDO21" s="6"/>
      <c r="DDV21" s="6"/>
      <c r="DDW21" s="6"/>
      <c r="DED21" s="6"/>
      <c r="DEE21" s="6"/>
      <c r="DEL21" s="6"/>
      <c r="DEM21" s="6"/>
      <c r="DET21" s="6"/>
      <c r="DEU21" s="6"/>
      <c r="DFB21" s="6"/>
      <c r="DFC21" s="6"/>
      <c r="DFJ21" s="6"/>
      <c r="DFK21" s="6"/>
      <c r="DFR21" s="6"/>
      <c r="DFS21" s="6"/>
      <c r="DFZ21" s="6"/>
      <c r="DGA21" s="6"/>
      <c r="DGH21" s="6"/>
      <c r="DGI21" s="6"/>
      <c r="DGP21" s="6"/>
      <c r="DGQ21" s="6"/>
      <c r="DGX21" s="6"/>
      <c r="DGY21" s="6"/>
      <c r="DHF21" s="6"/>
      <c r="DHG21" s="6"/>
      <c r="DHN21" s="6"/>
      <c r="DHO21" s="6"/>
      <c r="DHV21" s="6"/>
      <c r="DHW21" s="6"/>
      <c r="DID21" s="6"/>
      <c r="DIE21" s="6"/>
      <c r="DIL21" s="6"/>
      <c r="DIM21" s="6"/>
      <c r="DIT21" s="6"/>
      <c r="DIU21" s="6"/>
      <c r="DJB21" s="6"/>
      <c r="DJC21" s="6"/>
      <c r="DJJ21" s="6"/>
      <c r="DJK21" s="6"/>
      <c r="DJR21" s="6"/>
      <c r="DJS21" s="6"/>
      <c r="DJZ21" s="6"/>
      <c r="DKA21" s="6"/>
      <c r="DKH21" s="6"/>
      <c r="DKI21" s="6"/>
      <c r="DKP21" s="6"/>
      <c r="DKQ21" s="6"/>
      <c r="DKX21" s="6"/>
      <c r="DKY21" s="6"/>
      <c r="DLF21" s="6"/>
      <c r="DLG21" s="6"/>
      <c r="DLN21" s="6"/>
      <c r="DLO21" s="6"/>
      <c r="DLV21" s="6"/>
      <c r="DLW21" s="6"/>
      <c r="DMD21" s="6"/>
      <c r="DME21" s="6"/>
      <c r="DML21" s="6"/>
      <c r="DMM21" s="6"/>
      <c r="DMT21" s="6"/>
      <c r="DMU21" s="6"/>
      <c r="DNB21" s="6"/>
      <c r="DNC21" s="6"/>
      <c r="DNJ21" s="6"/>
      <c r="DNK21" s="6"/>
      <c r="DNR21" s="6"/>
      <c r="DNS21" s="6"/>
      <c r="DNZ21" s="6"/>
      <c r="DOA21" s="6"/>
      <c r="DOH21" s="6"/>
      <c r="DOI21" s="6"/>
      <c r="DOP21" s="6"/>
      <c r="DOQ21" s="6"/>
      <c r="DOX21" s="6"/>
      <c r="DOY21" s="6"/>
      <c r="DPF21" s="6"/>
      <c r="DPG21" s="6"/>
      <c r="DPN21" s="6"/>
      <c r="DPO21" s="6"/>
      <c r="DPV21" s="6"/>
      <c r="DPW21" s="6"/>
      <c r="DQD21" s="6"/>
      <c r="DQE21" s="6"/>
      <c r="DQL21" s="6"/>
      <c r="DQM21" s="6"/>
      <c r="DQT21" s="6"/>
      <c r="DQU21" s="6"/>
      <c r="DRB21" s="6"/>
      <c r="DRC21" s="6"/>
      <c r="DRJ21" s="6"/>
      <c r="DRK21" s="6"/>
      <c r="DRR21" s="6"/>
      <c r="DRS21" s="6"/>
      <c r="DRZ21" s="6"/>
      <c r="DSA21" s="6"/>
      <c r="DSH21" s="6"/>
      <c r="DSI21" s="6"/>
      <c r="DSP21" s="6"/>
      <c r="DSQ21" s="6"/>
      <c r="DSX21" s="6"/>
      <c r="DSY21" s="6"/>
      <c r="DTF21" s="6"/>
      <c r="DTG21" s="6"/>
      <c r="DTN21" s="6"/>
      <c r="DTO21" s="6"/>
      <c r="DTV21" s="6"/>
      <c r="DTW21" s="6"/>
      <c r="DUD21" s="6"/>
      <c r="DUE21" s="6"/>
      <c r="DUL21" s="6"/>
      <c r="DUM21" s="6"/>
      <c r="DUT21" s="6"/>
      <c r="DUU21" s="6"/>
      <c r="DVB21" s="6"/>
      <c r="DVC21" s="6"/>
      <c r="DVJ21" s="6"/>
      <c r="DVK21" s="6"/>
      <c r="DVR21" s="6"/>
      <c r="DVS21" s="6"/>
      <c r="DVZ21" s="6"/>
      <c r="DWA21" s="6"/>
      <c r="DWH21" s="6"/>
      <c r="DWI21" s="6"/>
      <c r="DWP21" s="6"/>
      <c r="DWQ21" s="6"/>
      <c r="DWX21" s="6"/>
      <c r="DWY21" s="6"/>
      <c r="DXF21" s="6"/>
      <c r="DXG21" s="6"/>
      <c r="DXN21" s="6"/>
      <c r="DXO21" s="6"/>
      <c r="DXV21" s="6"/>
      <c r="DXW21" s="6"/>
      <c r="DYD21" s="6"/>
      <c r="DYE21" s="6"/>
      <c r="DYL21" s="6"/>
      <c r="DYM21" s="6"/>
      <c r="DYT21" s="6"/>
      <c r="DYU21" s="6"/>
      <c r="DZB21" s="6"/>
      <c r="DZC21" s="6"/>
      <c r="DZJ21" s="6"/>
      <c r="DZK21" s="6"/>
      <c r="DZR21" s="6"/>
      <c r="DZS21" s="6"/>
      <c r="DZZ21" s="6"/>
      <c r="EAA21" s="6"/>
      <c r="EAH21" s="6"/>
      <c r="EAI21" s="6"/>
      <c r="EAP21" s="6"/>
      <c r="EAQ21" s="6"/>
      <c r="EAX21" s="6"/>
      <c r="EAY21" s="6"/>
      <c r="EBF21" s="6"/>
      <c r="EBG21" s="6"/>
      <c r="EBN21" s="6"/>
      <c r="EBO21" s="6"/>
      <c r="EBV21" s="6"/>
      <c r="EBW21" s="6"/>
      <c r="ECD21" s="6"/>
      <c r="ECE21" s="6"/>
      <c r="ECL21" s="6"/>
      <c r="ECM21" s="6"/>
      <c r="ECT21" s="6"/>
      <c r="ECU21" s="6"/>
      <c r="EDB21" s="6"/>
      <c r="EDC21" s="6"/>
      <c r="EDJ21" s="6"/>
      <c r="EDK21" s="6"/>
      <c r="EDR21" s="6"/>
      <c r="EDS21" s="6"/>
      <c r="EDZ21" s="6"/>
      <c r="EEA21" s="6"/>
      <c r="EEH21" s="6"/>
      <c r="EEI21" s="6"/>
      <c r="EEP21" s="6"/>
      <c r="EEQ21" s="6"/>
      <c r="EEX21" s="6"/>
      <c r="EEY21" s="6"/>
      <c r="EFF21" s="6"/>
      <c r="EFG21" s="6"/>
      <c r="EFN21" s="6"/>
      <c r="EFO21" s="6"/>
      <c r="EFV21" s="6"/>
      <c r="EFW21" s="6"/>
      <c r="EGD21" s="6"/>
      <c r="EGE21" s="6"/>
      <c r="EGL21" s="6"/>
      <c r="EGM21" s="6"/>
      <c r="EGT21" s="6"/>
      <c r="EGU21" s="6"/>
      <c r="EHB21" s="6"/>
      <c r="EHC21" s="6"/>
      <c r="EHJ21" s="6"/>
      <c r="EHK21" s="6"/>
      <c r="EHR21" s="6"/>
      <c r="EHS21" s="6"/>
      <c r="EHZ21" s="6"/>
      <c r="EIA21" s="6"/>
      <c r="EIH21" s="6"/>
      <c r="EII21" s="6"/>
      <c r="EIP21" s="6"/>
      <c r="EIQ21" s="6"/>
      <c r="EIX21" s="6"/>
      <c r="EIY21" s="6"/>
      <c r="EJF21" s="6"/>
      <c r="EJG21" s="6"/>
      <c r="EJN21" s="6"/>
      <c r="EJO21" s="6"/>
      <c r="EJV21" s="6"/>
      <c r="EJW21" s="6"/>
      <c r="EKD21" s="6"/>
      <c r="EKE21" s="6"/>
      <c r="EKL21" s="6"/>
      <c r="EKM21" s="6"/>
      <c r="EKT21" s="6"/>
      <c r="EKU21" s="6"/>
      <c r="ELB21" s="6"/>
      <c r="ELC21" s="6"/>
      <c r="ELJ21" s="6"/>
      <c r="ELK21" s="6"/>
      <c r="ELR21" s="6"/>
      <c r="ELS21" s="6"/>
      <c r="ELZ21" s="6"/>
      <c r="EMA21" s="6"/>
      <c r="EMH21" s="6"/>
      <c r="EMI21" s="6"/>
      <c r="EMP21" s="6"/>
      <c r="EMQ21" s="6"/>
      <c r="EMX21" s="6"/>
      <c r="EMY21" s="6"/>
      <c r="ENF21" s="6"/>
      <c r="ENG21" s="6"/>
      <c r="ENN21" s="6"/>
      <c r="ENO21" s="6"/>
      <c r="ENV21" s="6"/>
      <c r="ENW21" s="6"/>
      <c r="EOD21" s="6"/>
      <c r="EOE21" s="6"/>
      <c r="EOL21" s="6"/>
      <c r="EOM21" s="6"/>
      <c r="EOT21" s="6"/>
      <c r="EOU21" s="6"/>
      <c r="EPB21" s="6"/>
      <c r="EPC21" s="6"/>
      <c r="EPJ21" s="6"/>
      <c r="EPK21" s="6"/>
      <c r="EPR21" s="6"/>
      <c r="EPS21" s="6"/>
      <c r="EPZ21" s="6"/>
      <c r="EQA21" s="6"/>
      <c r="EQH21" s="6"/>
      <c r="EQI21" s="6"/>
      <c r="EQP21" s="6"/>
      <c r="EQQ21" s="6"/>
      <c r="EQX21" s="6"/>
      <c r="EQY21" s="6"/>
      <c r="ERF21" s="6"/>
      <c r="ERG21" s="6"/>
      <c r="ERN21" s="6"/>
      <c r="ERO21" s="6"/>
      <c r="ERV21" s="6"/>
      <c r="ERW21" s="6"/>
      <c r="ESD21" s="6"/>
      <c r="ESE21" s="6"/>
      <c r="ESL21" s="6"/>
      <c r="ESM21" s="6"/>
      <c r="EST21" s="6"/>
      <c r="ESU21" s="6"/>
      <c r="ETB21" s="6"/>
      <c r="ETC21" s="6"/>
      <c r="ETJ21" s="6"/>
      <c r="ETK21" s="6"/>
      <c r="ETR21" s="6"/>
      <c r="ETS21" s="6"/>
      <c r="ETZ21" s="6"/>
      <c r="EUA21" s="6"/>
      <c r="EUH21" s="6"/>
      <c r="EUI21" s="6"/>
      <c r="EUP21" s="6"/>
      <c r="EUQ21" s="6"/>
      <c r="EUX21" s="6"/>
      <c r="EUY21" s="6"/>
      <c r="EVF21" s="6"/>
      <c r="EVG21" s="6"/>
      <c r="EVN21" s="6"/>
      <c r="EVO21" s="6"/>
      <c r="EVV21" s="6"/>
      <c r="EVW21" s="6"/>
      <c r="EWD21" s="6"/>
      <c r="EWE21" s="6"/>
      <c r="EWL21" s="6"/>
      <c r="EWM21" s="6"/>
      <c r="EWT21" s="6"/>
      <c r="EWU21" s="6"/>
      <c r="EXB21" s="6"/>
      <c r="EXC21" s="6"/>
      <c r="EXJ21" s="6"/>
      <c r="EXK21" s="6"/>
      <c r="EXR21" s="6"/>
      <c r="EXS21" s="6"/>
      <c r="EXZ21" s="6"/>
      <c r="EYA21" s="6"/>
      <c r="EYH21" s="6"/>
      <c r="EYI21" s="6"/>
      <c r="EYP21" s="6"/>
      <c r="EYQ21" s="6"/>
      <c r="EYX21" s="6"/>
      <c r="EYY21" s="6"/>
      <c r="EZF21" s="6"/>
      <c r="EZG21" s="6"/>
      <c r="EZN21" s="6"/>
      <c r="EZO21" s="6"/>
      <c r="EZV21" s="6"/>
      <c r="EZW21" s="6"/>
      <c r="FAD21" s="6"/>
      <c r="FAE21" s="6"/>
      <c r="FAL21" s="6"/>
      <c r="FAM21" s="6"/>
      <c r="FAT21" s="6"/>
      <c r="FAU21" s="6"/>
      <c r="FBB21" s="6"/>
      <c r="FBC21" s="6"/>
      <c r="FBJ21" s="6"/>
      <c r="FBK21" s="6"/>
      <c r="FBR21" s="6"/>
      <c r="FBS21" s="6"/>
      <c r="FBZ21" s="6"/>
      <c r="FCA21" s="6"/>
      <c r="FCH21" s="6"/>
      <c r="FCI21" s="6"/>
      <c r="FCP21" s="6"/>
      <c r="FCQ21" s="6"/>
      <c r="FCX21" s="6"/>
      <c r="FCY21" s="6"/>
      <c r="FDF21" s="6"/>
      <c r="FDG21" s="6"/>
      <c r="FDN21" s="6"/>
      <c r="FDO21" s="6"/>
      <c r="FDV21" s="6"/>
      <c r="FDW21" s="6"/>
      <c r="FED21" s="6"/>
      <c r="FEE21" s="6"/>
      <c r="FEL21" s="6"/>
      <c r="FEM21" s="6"/>
      <c r="FET21" s="6"/>
      <c r="FEU21" s="6"/>
      <c r="FFB21" s="6"/>
      <c r="FFC21" s="6"/>
      <c r="FFJ21" s="6"/>
      <c r="FFK21" s="6"/>
      <c r="FFR21" s="6"/>
      <c r="FFS21" s="6"/>
      <c r="FFZ21" s="6"/>
      <c r="FGA21" s="6"/>
      <c r="FGH21" s="6"/>
      <c r="FGI21" s="6"/>
      <c r="FGP21" s="6"/>
      <c r="FGQ21" s="6"/>
      <c r="FGX21" s="6"/>
      <c r="FGY21" s="6"/>
      <c r="FHF21" s="6"/>
      <c r="FHG21" s="6"/>
      <c r="FHN21" s="6"/>
      <c r="FHO21" s="6"/>
      <c r="FHV21" s="6"/>
      <c r="FHW21" s="6"/>
      <c r="FID21" s="6"/>
      <c r="FIE21" s="6"/>
      <c r="FIL21" s="6"/>
      <c r="FIM21" s="6"/>
      <c r="FIT21" s="6"/>
      <c r="FIU21" s="6"/>
      <c r="FJB21" s="6"/>
      <c r="FJC21" s="6"/>
      <c r="FJJ21" s="6"/>
      <c r="FJK21" s="6"/>
      <c r="FJR21" s="6"/>
      <c r="FJS21" s="6"/>
      <c r="FJZ21" s="6"/>
      <c r="FKA21" s="6"/>
      <c r="FKH21" s="6"/>
      <c r="FKI21" s="6"/>
      <c r="FKP21" s="6"/>
      <c r="FKQ21" s="6"/>
      <c r="FKX21" s="6"/>
      <c r="FKY21" s="6"/>
      <c r="FLF21" s="6"/>
      <c r="FLG21" s="6"/>
      <c r="FLN21" s="6"/>
      <c r="FLO21" s="6"/>
      <c r="FLV21" s="6"/>
      <c r="FLW21" s="6"/>
      <c r="FMD21" s="6"/>
      <c r="FME21" s="6"/>
      <c r="FML21" s="6"/>
      <c r="FMM21" s="6"/>
      <c r="FMT21" s="6"/>
      <c r="FMU21" s="6"/>
      <c r="FNB21" s="6"/>
      <c r="FNC21" s="6"/>
      <c r="FNJ21" s="6"/>
      <c r="FNK21" s="6"/>
      <c r="FNR21" s="6"/>
      <c r="FNS21" s="6"/>
      <c r="FNZ21" s="6"/>
      <c r="FOA21" s="6"/>
      <c r="FOH21" s="6"/>
      <c r="FOI21" s="6"/>
      <c r="FOP21" s="6"/>
      <c r="FOQ21" s="6"/>
      <c r="FOX21" s="6"/>
      <c r="FOY21" s="6"/>
      <c r="FPF21" s="6"/>
      <c r="FPG21" s="6"/>
      <c r="FPN21" s="6"/>
      <c r="FPO21" s="6"/>
      <c r="FPV21" s="6"/>
      <c r="FPW21" s="6"/>
      <c r="FQD21" s="6"/>
      <c r="FQE21" s="6"/>
      <c r="FQL21" s="6"/>
      <c r="FQM21" s="6"/>
      <c r="FQT21" s="6"/>
      <c r="FQU21" s="6"/>
      <c r="FRB21" s="6"/>
      <c r="FRC21" s="6"/>
      <c r="FRJ21" s="6"/>
      <c r="FRK21" s="6"/>
      <c r="FRR21" s="6"/>
      <c r="FRS21" s="6"/>
      <c r="FRZ21" s="6"/>
      <c r="FSA21" s="6"/>
      <c r="FSH21" s="6"/>
      <c r="FSI21" s="6"/>
      <c r="FSP21" s="6"/>
      <c r="FSQ21" s="6"/>
      <c r="FSX21" s="6"/>
      <c r="FSY21" s="6"/>
      <c r="FTF21" s="6"/>
      <c r="FTG21" s="6"/>
      <c r="FTN21" s="6"/>
      <c r="FTO21" s="6"/>
      <c r="FTV21" s="6"/>
      <c r="FTW21" s="6"/>
      <c r="FUD21" s="6"/>
      <c r="FUE21" s="6"/>
      <c r="FUL21" s="6"/>
      <c r="FUM21" s="6"/>
      <c r="FUT21" s="6"/>
      <c r="FUU21" s="6"/>
      <c r="FVB21" s="6"/>
      <c r="FVC21" s="6"/>
      <c r="FVJ21" s="6"/>
      <c r="FVK21" s="6"/>
      <c r="FVR21" s="6"/>
      <c r="FVS21" s="6"/>
      <c r="FVZ21" s="6"/>
      <c r="FWA21" s="6"/>
      <c r="FWH21" s="6"/>
      <c r="FWI21" s="6"/>
      <c r="FWP21" s="6"/>
      <c r="FWQ21" s="6"/>
      <c r="FWX21" s="6"/>
      <c r="FWY21" s="6"/>
      <c r="FXF21" s="6"/>
      <c r="FXG21" s="6"/>
      <c r="FXN21" s="6"/>
      <c r="FXO21" s="6"/>
      <c r="FXV21" s="6"/>
      <c r="FXW21" s="6"/>
      <c r="FYD21" s="6"/>
      <c r="FYE21" s="6"/>
      <c r="FYL21" s="6"/>
      <c r="FYM21" s="6"/>
      <c r="FYT21" s="6"/>
      <c r="FYU21" s="6"/>
      <c r="FZB21" s="6"/>
      <c r="FZC21" s="6"/>
      <c r="FZJ21" s="6"/>
      <c r="FZK21" s="6"/>
      <c r="FZR21" s="6"/>
      <c r="FZS21" s="6"/>
      <c r="FZZ21" s="6"/>
      <c r="GAA21" s="6"/>
      <c r="GAH21" s="6"/>
      <c r="GAI21" s="6"/>
      <c r="GAP21" s="6"/>
      <c r="GAQ21" s="6"/>
      <c r="GAX21" s="6"/>
      <c r="GAY21" s="6"/>
      <c r="GBF21" s="6"/>
      <c r="GBG21" s="6"/>
      <c r="GBN21" s="6"/>
      <c r="GBO21" s="6"/>
      <c r="GBV21" s="6"/>
      <c r="GBW21" s="6"/>
      <c r="GCD21" s="6"/>
      <c r="GCE21" s="6"/>
      <c r="GCL21" s="6"/>
      <c r="GCM21" s="6"/>
      <c r="GCT21" s="6"/>
      <c r="GCU21" s="6"/>
      <c r="GDB21" s="6"/>
      <c r="GDC21" s="6"/>
      <c r="GDJ21" s="6"/>
      <c r="GDK21" s="6"/>
      <c r="GDR21" s="6"/>
      <c r="GDS21" s="6"/>
      <c r="GDZ21" s="6"/>
      <c r="GEA21" s="6"/>
      <c r="GEH21" s="6"/>
      <c r="GEI21" s="6"/>
      <c r="GEP21" s="6"/>
      <c r="GEQ21" s="6"/>
      <c r="GEX21" s="6"/>
      <c r="GEY21" s="6"/>
      <c r="GFF21" s="6"/>
      <c r="GFG21" s="6"/>
      <c r="GFN21" s="6"/>
      <c r="GFO21" s="6"/>
      <c r="GFV21" s="6"/>
      <c r="GFW21" s="6"/>
      <c r="GGD21" s="6"/>
      <c r="GGE21" s="6"/>
      <c r="GGL21" s="6"/>
      <c r="GGM21" s="6"/>
      <c r="GGT21" s="6"/>
      <c r="GGU21" s="6"/>
      <c r="GHB21" s="6"/>
      <c r="GHC21" s="6"/>
      <c r="GHJ21" s="6"/>
      <c r="GHK21" s="6"/>
      <c r="GHR21" s="6"/>
      <c r="GHS21" s="6"/>
      <c r="GHZ21" s="6"/>
      <c r="GIA21" s="6"/>
      <c r="GIH21" s="6"/>
      <c r="GII21" s="6"/>
      <c r="GIP21" s="6"/>
      <c r="GIQ21" s="6"/>
      <c r="GIX21" s="6"/>
      <c r="GIY21" s="6"/>
      <c r="GJF21" s="6"/>
      <c r="GJG21" s="6"/>
      <c r="GJN21" s="6"/>
      <c r="GJO21" s="6"/>
      <c r="GJV21" s="6"/>
      <c r="GJW21" s="6"/>
      <c r="GKD21" s="6"/>
      <c r="GKE21" s="6"/>
      <c r="GKL21" s="6"/>
      <c r="GKM21" s="6"/>
      <c r="GKT21" s="6"/>
      <c r="GKU21" s="6"/>
      <c r="GLB21" s="6"/>
      <c r="GLC21" s="6"/>
      <c r="GLJ21" s="6"/>
      <c r="GLK21" s="6"/>
      <c r="GLR21" s="6"/>
      <c r="GLS21" s="6"/>
      <c r="GLZ21" s="6"/>
      <c r="GMA21" s="6"/>
      <c r="GMH21" s="6"/>
      <c r="GMI21" s="6"/>
      <c r="GMP21" s="6"/>
      <c r="GMQ21" s="6"/>
      <c r="GMX21" s="6"/>
      <c r="GMY21" s="6"/>
      <c r="GNF21" s="6"/>
      <c r="GNG21" s="6"/>
      <c r="GNN21" s="6"/>
      <c r="GNO21" s="6"/>
      <c r="GNV21" s="6"/>
      <c r="GNW21" s="6"/>
      <c r="GOD21" s="6"/>
      <c r="GOE21" s="6"/>
      <c r="GOL21" s="6"/>
      <c r="GOM21" s="6"/>
      <c r="GOT21" s="6"/>
      <c r="GOU21" s="6"/>
      <c r="GPB21" s="6"/>
      <c r="GPC21" s="6"/>
      <c r="GPJ21" s="6"/>
      <c r="GPK21" s="6"/>
      <c r="GPR21" s="6"/>
      <c r="GPS21" s="6"/>
      <c r="GPZ21" s="6"/>
      <c r="GQA21" s="6"/>
      <c r="GQH21" s="6"/>
      <c r="GQI21" s="6"/>
      <c r="GQP21" s="6"/>
      <c r="GQQ21" s="6"/>
      <c r="GQX21" s="6"/>
      <c r="GQY21" s="6"/>
      <c r="GRF21" s="6"/>
      <c r="GRG21" s="6"/>
      <c r="GRN21" s="6"/>
      <c r="GRO21" s="6"/>
      <c r="GRV21" s="6"/>
      <c r="GRW21" s="6"/>
      <c r="GSD21" s="6"/>
      <c r="GSE21" s="6"/>
      <c r="GSL21" s="6"/>
      <c r="GSM21" s="6"/>
      <c r="GST21" s="6"/>
      <c r="GSU21" s="6"/>
      <c r="GTB21" s="6"/>
      <c r="GTC21" s="6"/>
      <c r="GTJ21" s="6"/>
      <c r="GTK21" s="6"/>
      <c r="GTR21" s="6"/>
      <c r="GTS21" s="6"/>
      <c r="GTZ21" s="6"/>
      <c r="GUA21" s="6"/>
      <c r="GUH21" s="6"/>
      <c r="GUI21" s="6"/>
      <c r="GUP21" s="6"/>
      <c r="GUQ21" s="6"/>
      <c r="GUX21" s="6"/>
      <c r="GUY21" s="6"/>
      <c r="GVF21" s="6"/>
      <c r="GVG21" s="6"/>
      <c r="GVN21" s="6"/>
      <c r="GVO21" s="6"/>
      <c r="GVV21" s="6"/>
      <c r="GVW21" s="6"/>
      <c r="GWD21" s="6"/>
      <c r="GWE21" s="6"/>
      <c r="GWL21" s="6"/>
      <c r="GWM21" s="6"/>
      <c r="GWT21" s="6"/>
      <c r="GWU21" s="6"/>
      <c r="GXB21" s="6"/>
      <c r="GXC21" s="6"/>
      <c r="GXJ21" s="6"/>
      <c r="GXK21" s="6"/>
      <c r="GXR21" s="6"/>
      <c r="GXS21" s="6"/>
      <c r="GXZ21" s="6"/>
      <c r="GYA21" s="6"/>
      <c r="GYH21" s="6"/>
      <c r="GYI21" s="6"/>
      <c r="GYP21" s="6"/>
      <c r="GYQ21" s="6"/>
      <c r="GYX21" s="6"/>
      <c r="GYY21" s="6"/>
      <c r="GZF21" s="6"/>
      <c r="GZG21" s="6"/>
      <c r="GZN21" s="6"/>
      <c r="GZO21" s="6"/>
      <c r="GZV21" s="6"/>
      <c r="GZW21" s="6"/>
      <c r="HAD21" s="6"/>
      <c r="HAE21" s="6"/>
      <c r="HAL21" s="6"/>
      <c r="HAM21" s="6"/>
      <c r="HAT21" s="6"/>
      <c r="HAU21" s="6"/>
      <c r="HBB21" s="6"/>
      <c r="HBC21" s="6"/>
      <c r="HBJ21" s="6"/>
      <c r="HBK21" s="6"/>
      <c r="HBR21" s="6"/>
      <c r="HBS21" s="6"/>
      <c r="HBZ21" s="6"/>
      <c r="HCA21" s="6"/>
      <c r="HCH21" s="6"/>
      <c r="HCI21" s="6"/>
      <c r="HCP21" s="6"/>
      <c r="HCQ21" s="6"/>
      <c r="HCX21" s="6"/>
      <c r="HCY21" s="6"/>
      <c r="HDF21" s="6"/>
      <c r="HDG21" s="6"/>
      <c r="HDN21" s="6"/>
      <c r="HDO21" s="6"/>
      <c r="HDV21" s="6"/>
      <c r="HDW21" s="6"/>
      <c r="HED21" s="6"/>
      <c r="HEE21" s="6"/>
      <c r="HEL21" s="6"/>
      <c r="HEM21" s="6"/>
      <c r="HET21" s="6"/>
      <c r="HEU21" s="6"/>
      <c r="HFB21" s="6"/>
      <c r="HFC21" s="6"/>
      <c r="HFJ21" s="6"/>
      <c r="HFK21" s="6"/>
      <c r="HFR21" s="6"/>
      <c r="HFS21" s="6"/>
      <c r="HFZ21" s="6"/>
      <c r="HGA21" s="6"/>
      <c r="HGH21" s="6"/>
      <c r="HGI21" s="6"/>
      <c r="HGP21" s="6"/>
      <c r="HGQ21" s="6"/>
      <c r="HGX21" s="6"/>
      <c r="HGY21" s="6"/>
      <c r="HHF21" s="6"/>
      <c r="HHG21" s="6"/>
      <c r="HHN21" s="6"/>
      <c r="HHO21" s="6"/>
      <c r="HHV21" s="6"/>
      <c r="HHW21" s="6"/>
      <c r="HID21" s="6"/>
      <c r="HIE21" s="6"/>
      <c r="HIL21" s="6"/>
      <c r="HIM21" s="6"/>
      <c r="HIT21" s="6"/>
      <c r="HIU21" s="6"/>
      <c r="HJB21" s="6"/>
      <c r="HJC21" s="6"/>
      <c r="HJJ21" s="6"/>
      <c r="HJK21" s="6"/>
      <c r="HJR21" s="6"/>
      <c r="HJS21" s="6"/>
      <c r="HJZ21" s="6"/>
      <c r="HKA21" s="6"/>
      <c r="HKH21" s="6"/>
      <c r="HKI21" s="6"/>
      <c r="HKP21" s="6"/>
      <c r="HKQ21" s="6"/>
      <c r="HKX21" s="6"/>
      <c r="HKY21" s="6"/>
      <c r="HLF21" s="6"/>
      <c r="HLG21" s="6"/>
      <c r="HLN21" s="6"/>
      <c r="HLO21" s="6"/>
      <c r="HLV21" s="6"/>
      <c r="HLW21" s="6"/>
      <c r="HMD21" s="6"/>
      <c r="HME21" s="6"/>
      <c r="HML21" s="6"/>
      <c r="HMM21" s="6"/>
      <c r="HMT21" s="6"/>
      <c r="HMU21" s="6"/>
      <c r="HNB21" s="6"/>
      <c r="HNC21" s="6"/>
      <c r="HNJ21" s="6"/>
      <c r="HNK21" s="6"/>
      <c r="HNR21" s="6"/>
      <c r="HNS21" s="6"/>
      <c r="HNZ21" s="6"/>
      <c r="HOA21" s="6"/>
      <c r="HOH21" s="6"/>
      <c r="HOI21" s="6"/>
      <c r="HOP21" s="6"/>
      <c r="HOQ21" s="6"/>
      <c r="HOX21" s="6"/>
      <c r="HOY21" s="6"/>
      <c r="HPF21" s="6"/>
      <c r="HPG21" s="6"/>
      <c r="HPN21" s="6"/>
      <c r="HPO21" s="6"/>
      <c r="HPV21" s="6"/>
      <c r="HPW21" s="6"/>
      <c r="HQD21" s="6"/>
      <c r="HQE21" s="6"/>
      <c r="HQL21" s="6"/>
      <c r="HQM21" s="6"/>
      <c r="HQT21" s="6"/>
      <c r="HQU21" s="6"/>
      <c r="HRB21" s="6"/>
      <c r="HRC21" s="6"/>
      <c r="HRJ21" s="6"/>
      <c r="HRK21" s="6"/>
      <c r="HRR21" s="6"/>
      <c r="HRS21" s="6"/>
      <c r="HRZ21" s="6"/>
      <c r="HSA21" s="6"/>
      <c r="HSH21" s="6"/>
      <c r="HSI21" s="6"/>
      <c r="HSP21" s="6"/>
      <c r="HSQ21" s="6"/>
      <c r="HSX21" s="6"/>
      <c r="HSY21" s="6"/>
      <c r="HTF21" s="6"/>
      <c r="HTG21" s="6"/>
      <c r="HTN21" s="6"/>
      <c r="HTO21" s="6"/>
      <c r="HTV21" s="6"/>
      <c r="HTW21" s="6"/>
      <c r="HUD21" s="6"/>
      <c r="HUE21" s="6"/>
      <c r="HUL21" s="6"/>
      <c r="HUM21" s="6"/>
      <c r="HUT21" s="6"/>
      <c r="HUU21" s="6"/>
      <c r="HVB21" s="6"/>
      <c r="HVC21" s="6"/>
      <c r="HVJ21" s="6"/>
      <c r="HVK21" s="6"/>
      <c r="HVR21" s="6"/>
      <c r="HVS21" s="6"/>
      <c r="HVZ21" s="6"/>
      <c r="HWA21" s="6"/>
      <c r="HWH21" s="6"/>
      <c r="HWI21" s="6"/>
      <c r="HWP21" s="6"/>
      <c r="HWQ21" s="6"/>
      <c r="HWX21" s="6"/>
      <c r="HWY21" s="6"/>
      <c r="HXF21" s="6"/>
      <c r="HXG21" s="6"/>
      <c r="HXN21" s="6"/>
      <c r="HXO21" s="6"/>
      <c r="HXV21" s="6"/>
      <c r="HXW21" s="6"/>
      <c r="HYD21" s="6"/>
      <c r="HYE21" s="6"/>
      <c r="HYL21" s="6"/>
      <c r="HYM21" s="6"/>
      <c r="HYT21" s="6"/>
      <c r="HYU21" s="6"/>
      <c r="HZB21" s="6"/>
      <c r="HZC21" s="6"/>
      <c r="HZJ21" s="6"/>
      <c r="HZK21" s="6"/>
      <c r="HZR21" s="6"/>
      <c r="HZS21" s="6"/>
      <c r="HZZ21" s="6"/>
      <c r="IAA21" s="6"/>
      <c r="IAH21" s="6"/>
      <c r="IAI21" s="6"/>
      <c r="IAP21" s="6"/>
      <c r="IAQ21" s="6"/>
      <c r="IAX21" s="6"/>
      <c r="IAY21" s="6"/>
      <c r="IBF21" s="6"/>
      <c r="IBG21" s="6"/>
      <c r="IBN21" s="6"/>
      <c r="IBO21" s="6"/>
      <c r="IBV21" s="6"/>
      <c r="IBW21" s="6"/>
      <c r="ICD21" s="6"/>
      <c r="ICE21" s="6"/>
      <c r="ICL21" s="6"/>
      <c r="ICM21" s="6"/>
      <c r="ICT21" s="6"/>
      <c r="ICU21" s="6"/>
      <c r="IDB21" s="6"/>
      <c r="IDC21" s="6"/>
      <c r="IDJ21" s="6"/>
      <c r="IDK21" s="6"/>
      <c r="IDR21" s="6"/>
      <c r="IDS21" s="6"/>
      <c r="IDZ21" s="6"/>
      <c r="IEA21" s="6"/>
      <c r="IEH21" s="6"/>
      <c r="IEI21" s="6"/>
      <c r="IEP21" s="6"/>
      <c r="IEQ21" s="6"/>
      <c r="IEX21" s="6"/>
      <c r="IEY21" s="6"/>
      <c r="IFF21" s="6"/>
      <c r="IFG21" s="6"/>
      <c r="IFN21" s="6"/>
      <c r="IFO21" s="6"/>
      <c r="IFV21" s="6"/>
      <c r="IFW21" s="6"/>
      <c r="IGD21" s="6"/>
      <c r="IGE21" s="6"/>
      <c r="IGL21" s="6"/>
      <c r="IGM21" s="6"/>
      <c r="IGT21" s="6"/>
      <c r="IGU21" s="6"/>
      <c r="IHB21" s="6"/>
      <c r="IHC21" s="6"/>
      <c r="IHJ21" s="6"/>
      <c r="IHK21" s="6"/>
      <c r="IHR21" s="6"/>
      <c r="IHS21" s="6"/>
      <c r="IHZ21" s="6"/>
      <c r="IIA21" s="6"/>
      <c r="IIH21" s="6"/>
      <c r="III21" s="6"/>
      <c r="IIP21" s="6"/>
      <c r="IIQ21" s="6"/>
      <c r="IIX21" s="6"/>
      <c r="IIY21" s="6"/>
      <c r="IJF21" s="6"/>
      <c r="IJG21" s="6"/>
      <c r="IJN21" s="6"/>
      <c r="IJO21" s="6"/>
      <c r="IJV21" s="6"/>
      <c r="IJW21" s="6"/>
      <c r="IKD21" s="6"/>
      <c r="IKE21" s="6"/>
      <c r="IKL21" s="6"/>
      <c r="IKM21" s="6"/>
      <c r="IKT21" s="6"/>
      <c r="IKU21" s="6"/>
      <c r="ILB21" s="6"/>
      <c r="ILC21" s="6"/>
      <c r="ILJ21" s="6"/>
      <c r="ILK21" s="6"/>
      <c r="ILR21" s="6"/>
      <c r="ILS21" s="6"/>
      <c r="ILZ21" s="6"/>
      <c r="IMA21" s="6"/>
      <c r="IMH21" s="6"/>
      <c r="IMI21" s="6"/>
      <c r="IMP21" s="6"/>
      <c r="IMQ21" s="6"/>
      <c r="IMX21" s="6"/>
      <c r="IMY21" s="6"/>
      <c r="INF21" s="6"/>
      <c r="ING21" s="6"/>
      <c r="INN21" s="6"/>
      <c r="INO21" s="6"/>
      <c r="INV21" s="6"/>
      <c r="INW21" s="6"/>
      <c r="IOD21" s="6"/>
      <c r="IOE21" s="6"/>
      <c r="IOL21" s="6"/>
      <c r="IOM21" s="6"/>
      <c r="IOT21" s="6"/>
      <c r="IOU21" s="6"/>
      <c r="IPB21" s="6"/>
      <c r="IPC21" s="6"/>
      <c r="IPJ21" s="6"/>
      <c r="IPK21" s="6"/>
      <c r="IPR21" s="6"/>
      <c r="IPS21" s="6"/>
      <c r="IPZ21" s="6"/>
      <c r="IQA21" s="6"/>
      <c r="IQH21" s="6"/>
      <c r="IQI21" s="6"/>
      <c r="IQP21" s="6"/>
      <c r="IQQ21" s="6"/>
      <c r="IQX21" s="6"/>
      <c r="IQY21" s="6"/>
      <c r="IRF21" s="6"/>
      <c r="IRG21" s="6"/>
      <c r="IRN21" s="6"/>
      <c r="IRO21" s="6"/>
      <c r="IRV21" s="6"/>
      <c r="IRW21" s="6"/>
      <c r="ISD21" s="6"/>
      <c r="ISE21" s="6"/>
      <c r="ISL21" s="6"/>
      <c r="ISM21" s="6"/>
      <c r="IST21" s="6"/>
      <c r="ISU21" s="6"/>
      <c r="ITB21" s="6"/>
      <c r="ITC21" s="6"/>
      <c r="ITJ21" s="6"/>
      <c r="ITK21" s="6"/>
      <c r="ITR21" s="6"/>
      <c r="ITS21" s="6"/>
      <c r="ITZ21" s="6"/>
      <c r="IUA21" s="6"/>
      <c r="IUH21" s="6"/>
      <c r="IUI21" s="6"/>
      <c r="IUP21" s="6"/>
      <c r="IUQ21" s="6"/>
      <c r="IUX21" s="6"/>
      <c r="IUY21" s="6"/>
      <c r="IVF21" s="6"/>
      <c r="IVG21" s="6"/>
      <c r="IVN21" s="6"/>
      <c r="IVO21" s="6"/>
      <c r="IVV21" s="6"/>
      <c r="IVW21" s="6"/>
      <c r="IWD21" s="6"/>
      <c r="IWE21" s="6"/>
      <c r="IWL21" s="6"/>
      <c r="IWM21" s="6"/>
      <c r="IWT21" s="6"/>
      <c r="IWU21" s="6"/>
      <c r="IXB21" s="6"/>
      <c r="IXC21" s="6"/>
      <c r="IXJ21" s="6"/>
      <c r="IXK21" s="6"/>
      <c r="IXR21" s="6"/>
      <c r="IXS21" s="6"/>
      <c r="IXZ21" s="6"/>
      <c r="IYA21" s="6"/>
      <c r="IYH21" s="6"/>
      <c r="IYI21" s="6"/>
      <c r="IYP21" s="6"/>
      <c r="IYQ21" s="6"/>
      <c r="IYX21" s="6"/>
      <c r="IYY21" s="6"/>
      <c r="IZF21" s="6"/>
      <c r="IZG21" s="6"/>
      <c r="IZN21" s="6"/>
      <c r="IZO21" s="6"/>
      <c r="IZV21" s="6"/>
      <c r="IZW21" s="6"/>
      <c r="JAD21" s="6"/>
      <c r="JAE21" s="6"/>
      <c r="JAL21" s="6"/>
      <c r="JAM21" s="6"/>
      <c r="JAT21" s="6"/>
      <c r="JAU21" s="6"/>
      <c r="JBB21" s="6"/>
      <c r="JBC21" s="6"/>
      <c r="JBJ21" s="6"/>
      <c r="JBK21" s="6"/>
      <c r="JBR21" s="6"/>
      <c r="JBS21" s="6"/>
      <c r="JBZ21" s="6"/>
      <c r="JCA21" s="6"/>
      <c r="JCH21" s="6"/>
      <c r="JCI21" s="6"/>
      <c r="JCP21" s="6"/>
      <c r="JCQ21" s="6"/>
      <c r="JCX21" s="6"/>
      <c r="JCY21" s="6"/>
      <c r="JDF21" s="6"/>
      <c r="JDG21" s="6"/>
      <c r="JDN21" s="6"/>
      <c r="JDO21" s="6"/>
      <c r="JDV21" s="6"/>
      <c r="JDW21" s="6"/>
      <c r="JED21" s="6"/>
      <c r="JEE21" s="6"/>
      <c r="JEL21" s="6"/>
      <c r="JEM21" s="6"/>
      <c r="JET21" s="6"/>
      <c r="JEU21" s="6"/>
      <c r="JFB21" s="6"/>
      <c r="JFC21" s="6"/>
      <c r="JFJ21" s="6"/>
      <c r="JFK21" s="6"/>
      <c r="JFR21" s="6"/>
      <c r="JFS21" s="6"/>
      <c r="JFZ21" s="6"/>
      <c r="JGA21" s="6"/>
      <c r="JGH21" s="6"/>
      <c r="JGI21" s="6"/>
      <c r="JGP21" s="6"/>
      <c r="JGQ21" s="6"/>
      <c r="JGX21" s="6"/>
      <c r="JGY21" s="6"/>
      <c r="JHF21" s="6"/>
      <c r="JHG21" s="6"/>
      <c r="JHN21" s="6"/>
      <c r="JHO21" s="6"/>
      <c r="JHV21" s="6"/>
      <c r="JHW21" s="6"/>
      <c r="JID21" s="6"/>
      <c r="JIE21" s="6"/>
      <c r="JIL21" s="6"/>
      <c r="JIM21" s="6"/>
      <c r="JIT21" s="6"/>
      <c r="JIU21" s="6"/>
      <c r="JJB21" s="6"/>
      <c r="JJC21" s="6"/>
      <c r="JJJ21" s="6"/>
      <c r="JJK21" s="6"/>
      <c r="JJR21" s="6"/>
      <c r="JJS21" s="6"/>
      <c r="JJZ21" s="6"/>
      <c r="JKA21" s="6"/>
      <c r="JKH21" s="6"/>
      <c r="JKI21" s="6"/>
      <c r="JKP21" s="6"/>
      <c r="JKQ21" s="6"/>
      <c r="JKX21" s="6"/>
      <c r="JKY21" s="6"/>
      <c r="JLF21" s="6"/>
      <c r="JLG21" s="6"/>
      <c r="JLN21" s="6"/>
      <c r="JLO21" s="6"/>
      <c r="JLV21" s="6"/>
      <c r="JLW21" s="6"/>
      <c r="JMD21" s="6"/>
      <c r="JME21" s="6"/>
      <c r="JML21" s="6"/>
      <c r="JMM21" s="6"/>
      <c r="JMT21" s="6"/>
      <c r="JMU21" s="6"/>
      <c r="JNB21" s="6"/>
      <c r="JNC21" s="6"/>
      <c r="JNJ21" s="6"/>
      <c r="JNK21" s="6"/>
      <c r="JNR21" s="6"/>
      <c r="JNS21" s="6"/>
      <c r="JNZ21" s="6"/>
      <c r="JOA21" s="6"/>
      <c r="JOH21" s="6"/>
      <c r="JOI21" s="6"/>
      <c r="JOP21" s="6"/>
      <c r="JOQ21" s="6"/>
      <c r="JOX21" s="6"/>
      <c r="JOY21" s="6"/>
      <c r="JPF21" s="6"/>
      <c r="JPG21" s="6"/>
      <c r="JPN21" s="6"/>
      <c r="JPO21" s="6"/>
      <c r="JPV21" s="6"/>
      <c r="JPW21" s="6"/>
      <c r="JQD21" s="6"/>
      <c r="JQE21" s="6"/>
      <c r="JQL21" s="6"/>
      <c r="JQM21" s="6"/>
      <c r="JQT21" s="6"/>
      <c r="JQU21" s="6"/>
      <c r="JRB21" s="6"/>
      <c r="JRC21" s="6"/>
      <c r="JRJ21" s="6"/>
      <c r="JRK21" s="6"/>
      <c r="JRR21" s="6"/>
      <c r="JRS21" s="6"/>
      <c r="JRZ21" s="6"/>
      <c r="JSA21" s="6"/>
      <c r="JSH21" s="6"/>
      <c r="JSI21" s="6"/>
      <c r="JSP21" s="6"/>
      <c r="JSQ21" s="6"/>
      <c r="JSX21" s="6"/>
      <c r="JSY21" s="6"/>
      <c r="JTF21" s="6"/>
      <c r="JTG21" s="6"/>
      <c r="JTN21" s="6"/>
      <c r="JTO21" s="6"/>
      <c r="JTV21" s="6"/>
      <c r="JTW21" s="6"/>
      <c r="JUD21" s="6"/>
      <c r="JUE21" s="6"/>
      <c r="JUL21" s="6"/>
      <c r="JUM21" s="6"/>
      <c r="JUT21" s="6"/>
      <c r="JUU21" s="6"/>
      <c r="JVB21" s="6"/>
      <c r="JVC21" s="6"/>
      <c r="JVJ21" s="6"/>
      <c r="JVK21" s="6"/>
      <c r="JVR21" s="6"/>
      <c r="JVS21" s="6"/>
      <c r="JVZ21" s="6"/>
      <c r="JWA21" s="6"/>
      <c r="JWH21" s="6"/>
      <c r="JWI21" s="6"/>
      <c r="JWP21" s="6"/>
      <c r="JWQ21" s="6"/>
      <c r="JWX21" s="6"/>
      <c r="JWY21" s="6"/>
      <c r="JXF21" s="6"/>
      <c r="JXG21" s="6"/>
      <c r="JXN21" s="6"/>
      <c r="JXO21" s="6"/>
      <c r="JXV21" s="6"/>
      <c r="JXW21" s="6"/>
      <c r="JYD21" s="6"/>
      <c r="JYE21" s="6"/>
      <c r="JYL21" s="6"/>
      <c r="JYM21" s="6"/>
      <c r="JYT21" s="6"/>
      <c r="JYU21" s="6"/>
      <c r="JZB21" s="6"/>
      <c r="JZC21" s="6"/>
      <c r="JZJ21" s="6"/>
      <c r="JZK21" s="6"/>
      <c r="JZR21" s="6"/>
      <c r="JZS21" s="6"/>
      <c r="JZZ21" s="6"/>
      <c r="KAA21" s="6"/>
      <c r="KAH21" s="6"/>
      <c r="KAI21" s="6"/>
      <c r="KAP21" s="6"/>
      <c r="KAQ21" s="6"/>
      <c r="KAX21" s="6"/>
      <c r="KAY21" s="6"/>
      <c r="KBF21" s="6"/>
      <c r="KBG21" s="6"/>
      <c r="KBN21" s="6"/>
      <c r="KBO21" s="6"/>
      <c r="KBV21" s="6"/>
      <c r="KBW21" s="6"/>
      <c r="KCD21" s="6"/>
      <c r="KCE21" s="6"/>
      <c r="KCL21" s="6"/>
      <c r="KCM21" s="6"/>
      <c r="KCT21" s="6"/>
      <c r="KCU21" s="6"/>
      <c r="KDB21" s="6"/>
      <c r="KDC21" s="6"/>
      <c r="KDJ21" s="6"/>
      <c r="KDK21" s="6"/>
      <c r="KDR21" s="6"/>
      <c r="KDS21" s="6"/>
      <c r="KDZ21" s="6"/>
      <c r="KEA21" s="6"/>
      <c r="KEH21" s="6"/>
      <c r="KEI21" s="6"/>
      <c r="KEP21" s="6"/>
      <c r="KEQ21" s="6"/>
      <c r="KEX21" s="6"/>
      <c r="KEY21" s="6"/>
      <c r="KFF21" s="6"/>
      <c r="KFG21" s="6"/>
      <c r="KFN21" s="6"/>
      <c r="KFO21" s="6"/>
      <c r="KFV21" s="6"/>
      <c r="KFW21" s="6"/>
      <c r="KGD21" s="6"/>
      <c r="KGE21" s="6"/>
      <c r="KGL21" s="6"/>
      <c r="KGM21" s="6"/>
      <c r="KGT21" s="6"/>
      <c r="KGU21" s="6"/>
      <c r="KHB21" s="6"/>
      <c r="KHC21" s="6"/>
      <c r="KHJ21" s="6"/>
      <c r="KHK21" s="6"/>
      <c r="KHR21" s="6"/>
      <c r="KHS21" s="6"/>
      <c r="KHZ21" s="6"/>
      <c r="KIA21" s="6"/>
      <c r="KIH21" s="6"/>
      <c r="KII21" s="6"/>
      <c r="KIP21" s="6"/>
      <c r="KIQ21" s="6"/>
      <c r="KIX21" s="6"/>
      <c r="KIY21" s="6"/>
      <c r="KJF21" s="6"/>
      <c r="KJG21" s="6"/>
      <c r="KJN21" s="6"/>
      <c r="KJO21" s="6"/>
      <c r="KJV21" s="6"/>
      <c r="KJW21" s="6"/>
      <c r="KKD21" s="6"/>
      <c r="KKE21" s="6"/>
      <c r="KKL21" s="6"/>
      <c r="KKM21" s="6"/>
      <c r="KKT21" s="6"/>
      <c r="KKU21" s="6"/>
      <c r="KLB21" s="6"/>
      <c r="KLC21" s="6"/>
      <c r="KLJ21" s="6"/>
      <c r="KLK21" s="6"/>
      <c r="KLR21" s="6"/>
      <c r="KLS21" s="6"/>
      <c r="KLZ21" s="6"/>
      <c r="KMA21" s="6"/>
      <c r="KMH21" s="6"/>
      <c r="KMI21" s="6"/>
      <c r="KMP21" s="6"/>
      <c r="KMQ21" s="6"/>
      <c r="KMX21" s="6"/>
      <c r="KMY21" s="6"/>
      <c r="KNF21" s="6"/>
      <c r="KNG21" s="6"/>
      <c r="KNN21" s="6"/>
      <c r="KNO21" s="6"/>
      <c r="KNV21" s="6"/>
      <c r="KNW21" s="6"/>
      <c r="KOD21" s="6"/>
      <c r="KOE21" s="6"/>
      <c r="KOL21" s="6"/>
      <c r="KOM21" s="6"/>
      <c r="KOT21" s="6"/>
      <c r="KOU21" s="6"/>
      <c r="KPB21" s="6"/>
      <c r="KPC21" s="6"/>
      <c r="KPJ21" s="6"/>
      <c r="KPK21" s="6"/>
      <c r="KPR21" s="6"/>
      <c r="KPS21" s="6"/>
      <c r="KPZ21" s="6"/>
      <c r="KQA21" s="6"/>
      <c r="KQH21" s="6"/>
      <c r="KQI21" s="6"/>
      <c r="KQP21" s="6"/>
      <c r="KQQ21" s="6"/>
      <c r="KQX21" s="6"/>
      <c r="KQY21" s="6"/>
      <c r="KRF21" s="6"/>
      <c r="KRG21" s="6"/>
      <c r="KRN21" s="6"/>
      <c r="KRO21" s="6"/>
      <c r="KRV21" s="6"/>
      <c r="KRW21" s="6"/>
      <c r="KSD21" s="6"/>
      <c r="KSE21" s="6"/>
      <c r="KSL21" s="6"/>
      <c r="KSM21" s="6"/>
      <c r="KST21" s="6"/>
      <c r="KSU21" s="6"/>
      <c r="KTB21" s="6"/>
      <c r="KTC21" s="6"/>
      <c r="KTJ21" s="6"/>
      <c r="KTK21" s="6"/>
      <c r="KTR21" s="6"/>
      <c r="KTS21" s="6"/>
      <c r="KTZ21" s="6"/>
      <c r="KUA21" s="6"/>
      <c r="KUH21" s="6"/>
      <c r="KUI21" s="6"/>
      <c r="KUP21" s="6"/>
      <c r="KUQ21" s="6"/>
      <c r="KUX21" s="6"/>
      <c r="KUY21" s="6"/>
      <c r="KVF21" s="6"/>
      <c r="KVG21" s="6"/>
      <c r="KVN21" s="6"/>
      <c r="KVO21" s="6"/>
      <c r="KVV21" s="6"/>
      <c r="KVW21" s="6"/>
      <c r="KWD21" s="6"/>
      <c r="KWE21" s="6"/>
      <c r="KWL21" s="6"/>
      <c r="KWM21" s="6"/>
      <c r="KWT21" s="6"/>
      <c r="KWU21" s="6"/>
      <c r="KXB21" s="6"/>
      <c r="KXC21" s="6"/>
      <c r="KXJ21" s="6"/>
      <c r="KXK21" s="6"/>
      <c r="KXR21" s="6"/>
      <c r="KXS21" s="6"/>
      <c r="KXZ21" s="6"/>
      <c r="KYA21" s="6"/>
      <c r="KYH21" s="6"/>
      <c r="KYI21" s="6"/>
      <c r="KYP21" s="6"/>
      <c r="KYQ21" s="6"/>
      <c r="KYX21" s="6"/>
      <c r="KYY21" s="6"/>
      <c r="KZF21" s="6"/>
      <c r="KZG21" s="6"/>
      <c r="KZN21" s="6"/>
      <c r="KZO21" s="6"/>
      <c r="KZV21" s="6"/>
      <c r="KZW21" s="6"/>
      <c r="LAD21" s="6"/>
      <c r="LAE21" s="6"/>
      <c r="LAL21" s="6"/>
      <c r="LAM21" s="6"/>
      <c r="LAT21" s="6"/>
      <c r="LAU21" s="6"/>
      <c r="LBB21" s="6"/>
      <c r="LBC21" s="6"/>
      <c r="LBJ21" s="6"/>
      <c r="LBK21" s="6"/>
      <c r="LBR21" s="6"/>
      <c r="LBS21" s="6"/>
      <c r="LBZ21" s="6"/>
      <c r="LCA21" s="6"/>
      <c r="LCH21" s="6"/>
      <c r="LCI21" s="6"/>
      <c r="LCP21" s="6"/>
      <c r="LCQ21" s="6"/>
      <c r="LCX21" s="6"/>
      <c r="LCY21" s="6"/>
      <c r="LDF21" s="6"/>
      <c r="LDG21" s="6"/>
      <c r="LDN21" s="6"/>
      <c r="LDO21" s="6"/>
      <c r="LDV21" s="6"/>
      <c r="LDW21" s="6"/>
      <c r="LED21" s="6"/>
      <c r="LEE21" s="6"/>
      <c r="LEL21" s="6"/>
      <c r="LEM21" s="6"/>
      <c r="LET21" s="6"/>
      <c r="LEU21" s="6"/>
      <c r="LFB21" s="6"/>
      <c r="LFC21" s="6"/>
      <c r="LFJ21" s="6"/>
      <c r="LFK21" s="6"/>
      <c r="LFR21" s="6"/>
      <c r="LFS21" s="6"/>
      <c r="LFZ21" s="6"/>
      <c r="LGA21" s="6"/>
      <c r="LGH21" s="6"/>
      <c r="LGI21" s="6"/>
      <c r="LGP21" s="6"/>
      <c r="LGQ21" s="6"/>
      <c r="LGX21" s="6"/>
      <c r="LGY21" s="6"/>
      <c r="LHF21" s="6"/>
      <c r="LHG21" s="6"/>
      <c r="LHN21" s="6"/>
      <c r="LHO21" s="6"/>
      <c r="LHV21" s="6"/>
      <c r="LHW21" s="6"/>
      <c r="LID21" s="6"/>
      <c r="LIE21" s="6"/>
      <c r="LIL21" s="6"/>
      <c r="LIM21" s="6"/>
      <c r="LIT21" s="6"/>
      <c r="LIU21" s="6"/>
      <c r="LJB21" s="6"/>
      <c r="LJC21" s="6"/>
      <c r="LJJ21" s="6"/>
      <c r="LJK21" s="6"/>
      <c r="LJR21" s="6"/>
      <c r="LJS21" s="6"/>
      <c r="LJZ21" s="6"/>
      <c r="LKA21" s="6"/>
      <c r="LKH21" s="6"/>
      <c r="LKI21" s="6"/>
      <c r="LKP21" s="6"/>
      <c r="LKQ21" s="6"/>
      <c r="LKX21" s="6"/>
      <c r="LKY21" s="6"/>
      <c r="LLF21" s="6"/>
      <c r="LLG21" s="6"/>
      <c r="LLN21" s="6"/>
      <c r="LLO21" s="6"/>
      <c r="LLV21" s="6"/>
      <c r="LLW21" s="6"/>
      <c r="LMD21" s="6"/>
      <c r="LME21" s="6"/>
      <c r="LML21" s="6"/>
      <c r="LMM21" s="6"/>
      <c r="LMT21" s="6"/>
      <c r="LMU21" s="6"/>
      <c r="LNB21" s="6"/>
      <c r="LNC21" s="6"/>
      <c r="LNJ21" s="6"/>
      <c r="LNK21" s="6"/>
      <c r="LNR21" s="6"/>
      <c r="LNS21" s="6"/>
      <c r="LNZ21" s="6"/>
      <c r="LOA21" s="6"/>
      <c r="LOH21" s="6"/>
      <c r="LOI21" s="6"/>
      <c r="LOP21" s="6"/>
      <c r="LOQ21" s="6"/>
      <c r="LOX21" s="6"/>
      <c r="LOY21" s="6"/>
      <c r="LPF21" s="6"/>
      <c r="LPG21" s="6"/>
      <c r="LPN21" s="6"/>
      <c r="LPO21" s="6"/>
      <c r="LPV21" s="6"/>
      <c r="LPW21" s="6"/>
      <c r="LQD21" s="6"/>
      <c r="LQE21" s="6"/>
      <c r="LQL21" s="6"/>
      <c r="LQM21" s="6"/>
      <c r="LQT21" s="6"/>
      <c r="LQU21" s="6"/>
      <c r="LRB21" s="6"/>
      <c r="LRC21" s="6"/>
      <c r="LRJ21" s="6"/>
      <c r="LRK21" s="6"/>
      <c r="LRR21" s="6"/>
      <c r="LRS21" s="6"/>
      <c r="LRZ21" s="6"/>
      <c r="LSA21" s="6"/>
      <c r="LSH21" s="6"/>
      <c r="LSI21" s="6"/>
      <c r="LSP21" s="6"/>
      <c r="LSQ21" s="6"/>
      <c r="LSX21" s="6"/>
      <c r="LSY21" s="6"/>
      <c r="LTF21" s="6"/>
      <c r="LTG21" s="6"/>
      <c r="LTN21" s="6"/>
      <c r="LTO21" s="6"/>
      <c r="LTV21" s="6"/>
      <c r="LTW21" s="6"/>
      <c r="LUD21" s="6"/>
      <c r="LUE21" s="6"/>
      <c r="LUL21" s="6"/>
      <c r="LUM21" s="6"/>
      <c r="LUT21" s="6"/>
      <c r="LUU21" s="6"/>
      <c r="LVB21" s="6"/>
      <c r="LVC21" s="6"/>
      <c r="LVJ21" s="6"/>
      <c r="LVK21" s="6"/>
      <c r="LVR21" s="6"/>
      <c r="LVS21" s="6"/>
      <c r="LVZ21" s="6"/>
      <c r="LWA21" s="6"/>
      <c r="LWH21" s="6"/>
      <c r="LWI21" s="6"/>
      <c r="LWP21" s="6"/>
      <c r="LWQ21" s="6"/>
      <c r="LWX21" s="6"/>
      <c r="LWY21" s="6"/>
      <c r="LXF21" s="6"/>
      <c r="LXG21" s="6"/>
      <c r="LXN21" s="6"/>
      <c r="LXO21" s="6"/>
      <c r="LXV21" s="6"/>
      <c r="LXW21" s="6"/>
      <c r="LYD21" s="6"/>
      <c r="LYE21" s="6"/>
      <c r="LYL21" s="6"/>
      <c r="LYM21" s="6"/>
      <c r="LYT21" s="6"/>
      <c r="LYU21" s="6"/>
      <c r="LZB21" s="6"/>
      <c r="LZC21" s="6"/>
      <c r="LZJ21" s="6"/>
      <c r="LZK21" s="6"/>
      <c r="LZR21" s="6"/>
      <c r="LZS21" s="6"/>
      <c r="LZZ21" s="6"/>
      <c r="MAA21" s="6"/>
      <c r="MAH21" s="6"/>
      <c r="MAI21" s="6"/>
      <c r="MAP21" s="6"/>
      <c r="MAQ21" s="6"/>
      <c r="MAX21" s="6"/>
      <c r="MAY21" s="6"/>
      <c r="MBF21" s="6"/>
      <c r="MBG21" s="6"/>
      <c r="MBN21" s="6"/>
      <c r="MBO21" s="6"/>
      <c r="MBV21" s="6"/>
      <c r="MBW21" s="6"/>
      <c r="MCD21" s="6"/>
      <c r="MCE21" s="6"/>
      <c r="MCL21" s="6"/>
      <c r="MCM21" s="6"/>
      <c r="MCT21" s="6"/>
      <c r="MCU21" s="6"/>
      <c r="MDB21" s="6"/>
      <c r="MDC21" s="6"/>
      <c r="MDJ21" s="6"/>
      <c r="MDK21" s="6"/>
      <c r="MDR21" s="6"/>
      <c r="MDS21" s="6"/>
      <c r="MDZ21" s="6"/>
      <c r="MEA21" s="6"/>
      <c r="MEH21" s="6"/>
      <c r="MEI21" s="6"/>
      <c r="MEP21" s="6"/>
      <c r="MEQ21" s="6"/>
      <c r="MEX21" s="6"/>
      <c r="MEY21" s="6"/>
      <c r="MFF21" s="6"/>
      <c r="MFG21" s="6"/>
      <c r="MFN21" s="6"/>
      <c r="MFO21" s="6"/>
      <c r="MFV21" s="6"/>
      <c r="MFW21" s="6"/>
      <c r="MGD21" s="6"/>
      <c r="MGE21" s="6"/>
      <c r="MGL21" s="6"/>
      <c r="MGM21" s="6"/>
      <c r="MGT21" s="6"/>
      <c r="MGU21" s="6"/>
      <c r="MHB21" s="6"/>
      <c r="MHC21" s="6"/>
      <c r="MHJ21" s="6"/>
      <c r="MHK21" s="6"/>
      <c r="MHR21" s="6"/>
      <c r="MHS21" s="6"/>
      <c r="MHZ21" s="6"/>
      <c r="MIA21" s="6"/>
      <c r="MIH21" s="6"/>
      <c r="MII21" s="6"/>
      <c r="MIP21" s="6"/>
      <c r="MIQ21" s="6"/>
      <c r="MIX21" s="6"/>
      <c r="MIY21" s="6"/>
      <c r="MJF21" s="6"/>
      <c r="MJG21" s="6"/>
      <c r="MJN21" s="6"/>
      <c r="MJO21" s="6"/>
      <c r="MJV21" s="6"/>
      <c r="MJW21" s="6"/>
      <c r="MKD21" s="6"/>
      <c r="MKE21" s="6"/>
      <c r="MKL21" s="6"/>
      <c r="MKM21" s="6"/>
      <c r="MKT21" s="6"/>
      <c r="MKU21" s="6"/>
      <c r="MLB21" s="6"/>
      <c r="MLC21" s="6"/>
      <c r="MLJ21" s="6"/>
      <c r="MLK21" s="6"/>
      <c r="MLR21" s="6"/>
      <c r="MLS21" s="6"/>
      <c r="MLZ21" s="6"/>
      <c r="MMA21" s="6"/>
      <c r="MMH21" s="6"/>
      <c r="MMI21" s="6"/>
      <c r="MMP21" s="6"/>
      <c r="MMQ21" s="6"/>
      <c r="MMX21" s="6"/>
      <c r="MMY21" s="6"/>
      <c r="MNF21" s="6"/>
      <c r="MNG21" s="6"/>
      <c r="MNN21" s="6"/>
      <c r="MNO21" s="6"/>
      <c r="MNV21" s="6"/>
      <c r="MNW21" s="6"/>
      <c r="MOD21" s="6"/>
      <c r="MOE21" s="6"/>
      <c r="MOL21" s="6"/>
      <c r="MOM21" s="6"/>
      <c r="MOT21" s="6"/>
      <c r="MOU21" s="6"/>
      <c r="MPB21" s="6"/>
      <c r="MPC21" s="6"/>
      <c r="MPJ21" s="6"/>
      <c r="MPK21" s="6"/>
      <c r="MPR21" s="6"/>
      <c r="MPS21" s="6"/>
      <c r="MPZ21" s="6"/>
      <c r="MQA21" s="6"/>
      <c r="MQH21" s="6"/>
      <c r="MQI21" s="6"/>
      <c r="MQP21" s="6"/>
      <c r="MQQ21" s="6"/>
      <c r="MQX21" s="6"/>
      <c r="MQY21" s="6"/>
      <c r="MRF21" s="6"/>
      <c r="MRG21" s="6"/>
      <c r="MRN21" s="6"/>
      <c r="MRO21" s="6"/>
      <c r="MRV21" s="6"/>
      <c r="MRW21" s="6"/>
      <c r="MSD21" s="6"/>
      <c r="MSE21" s="6"/>
      <c r="MSL21" s="6"/>
      <c r="MSM21" s="6"/>
      <c r="MST21" s="6"/>
      <c r="MSU21" s="6"/>
      <c r="MTB21" s="6"/>
      <c r="MTC21" s="6"/>
      <c r="MTJ21" s="6"/>
      <c r="MTK21" s="6"/>
      <c r="MTR21" s="6"/>
      <c r="MTS21" s="6"/>
      <c r="MTZ21" s="6"/>
      <c r="MUA21" s="6"/>
      <c r="MUH21" s="6"/>
      <c r="MUI21" s="6"/>
      <c r="MUP21" s="6"/>
      <c r="MUQ21" s="6"/>
      <c r="MUX21" s="6"/>
      <c r="MUY21" s="6"/>
      <c r="MVF21" s="6"/>
      <c r="MVG21" s="6"/>
      <c r="MVN21" s="6"/>
      <c r="MVO21" s="6"/>
      <c r="MVV21" s="6"/>
      <c r="MVW21" s="6"/>
      <c r="MWD21" s="6"/>
      <c r="MWE21" s="6"/>
      <c r="MWL21" s="6"/>
      <c r="MWM21" s="6"/>
      <c r="MWT21" s="6"/>
      <c r="MWU21" s="6"/>
      <c r="MXB21" s="6"/>
      <c r="MXC21" s="6"/>
      <c r="MXJ21" s="6"/>
      <c r="MXK21" s="6"/>
      <c r="MXR21" s="6"/>
      <c r="MXS21" s="6"/>
      <c r="MXZ21" s="6"/>
      <c r="MYA21" s="6"/>
      <c r="MYH21" s="6"/>
      <c r="MYI21" s="6"/>
      <c r="MYP21" s="6"/>
      <c r="MYQ21" s="6"/>
      <c r="MYX21" s="6"/>
      <c r="MYY21" s="6"/>
      <c r="MZF21" s="6"/>
      <c r="MZG21" s="6"/>
      <c r="MZN21" s="6"/>
      <c r="MZO21" s="6"/>
      <c r="MZV21" s="6"/>
      <c r="MZW21" s="6"/>
      <c r="NAD21" s="6"/>
      <c r="NAE21" s="6"/>
      <c r="NAL21" s="6"/>
      <c r="NAM21" s="6"/>
      <c r="NAT21" s="6"/>
      <c r="NAU21" s="6"/>
      <c r="NBB21" s="6"/>
      <c r="NBC21" s="6"/>
      <c r="NBJ21" s="6"/>
      <c r="NBK21" s="6"/>
      <c r="NBR21" s="6"/>
      <c r="NBS21" s="6"/>
      <c r="NBZ21" s="6"/>
      <c r="NCA21" s="6"/>
      <c r="NCH21" s="6"/>
      <c r="NCI21" s="6"/>
      <c r="NCP21" s="6"/>
      <c r="NCQ21" s="6"/>
      <c r="NCX21" s="6"/>
      <c r="NCY21" s="6"/>
      <c r="NDF21" s="6"/>
      <c r="NDG21" s="6"/>
      <c r="NDN21" s="6"/>
      <c r="NDO21" s="6"/>
      <c r="NDV21" s="6"/>
      <c r="NDW21" s="6"/>
      <c r="NED21" s="6"/>
      <c r="NEE21" s="6"/>
      <c r="NEL21" s="6"/>
      <c r="NEM21" s="6"/>
      <c r="NET21" s="6"/>
      <c r="NEU21" s="6"/>
      <c r="NFB21" s="6"/>
      <c r="NFC21" s="6"/>
      <c r="NFJ21" s="6"/>
      <c r="NFK21" s="6"/>
      <c r="NFR21" s="6"/>
      <c r="NFS21" s="6"/>
      <c r="NFZ21" s="6"/>
      <c r="NGA21" s="6"/>
      <c r="NGH21" s="6"/>
      <c r="NGI21" s="6"/>
      <c r="NGP21" s="6"/>
      <c r="NGQ21" s="6"/>
      <c r="NGX21" s="6"/>
      <c r="NGY21" s="6"/>
      <c r="NHF21" s="6"/>
      <c r="NHG21" s="6"/>
      <c r="NHN21" s="6"/>
      <c r="NHO21" s="6"/>
      <c r="NHV21" s="6"/>
      <c r="NHW21" s="6"/>
      <c r="NID21" s="6"/>
      <c r="NIE21" s="6"/>
      <c r="NIL21" s="6"/>
      <c r="NIM21" s="6"/>
      <c r="NIT21" s="6"/>
      <c r="NIU21" s="6"/>
      <c r="NJB21" s="6"/>
      <c r="NJC21" s="6"/>
      <c r="NJJ21" s="6"/>
      <c r="NJK21" s="6"/>
      <c r="NJR21" s="6"/>
      <c r="NJS21" s="6"/>
      <c r="NJZ21" s="6"/>
      <c r="NKA21" s="6"/>
      <c r="NKH21" s="6"/>
      <c r="NKI21" s="6"/>
      <c r="NKP21" s="6"/>
      <c r="NKQ21" s="6"/>
      <c r="NKX21" s="6"/>
      <c r="NKY21" s="6"/>
      <c r="NLF21" s="6"/>
      <c r="NLG21" s="6"/>
      <c r="NLN21" s="6"/>
      <c r="NLO21" s="6"/>
      <c r="NLV21" s="6"/>
      <c r="NLW21" s="6"/>
      <c r="NMD21" s="6"/>
      <c r="NME21" s="6"/>
      <c r="NML21" s="6"/>
      <c r="NMM21" s="6"/>
      <c r="NMT21" s="6"/>
      <c r="NMU21" s="6"/>
      <c r="NNB21" s="6"/>
      <c r="NNC21" s="6"/>
      <c r="NNJ21" s="6"/>
      <c r="NNK21" s="6"/>
      <c r="NNR21" s="6"/>
      <c r="NNS21" s="6"/>
      <c r="NNZ21" s="6"/>
      <c r="NOA21" s="6"/>
      <c r="NOH21" s="6"/>
      <c r="NOI21" s="6"/>
      <c r="NOP21" s="6"/>
      <c r="NOQ21" s="6"/>
      <c r="NOX21" s="6"/>
      <c r="NOY21" s="6"/>
      <c r="NPF21" s="6"/>
      <c r="NPG21" s="6"/>
      <c r="NPN21" s="6"/>
      <c r="NPO21" s="6"/>
      <c r="NPV21" s="6"/>
      <c r="NPW21" s="6"/>
      <c r="NQD21" s="6"/>
      <c r="NQE21" s="6"/>
      <c r="NQL21" s="6"/>
      <c r="NQM21" s="6"/>
      <c r="NQT21" s="6"/>
      <c r="NQU21" s="6"/>
      <c r="NRB21" s="6"/>
      <c r="NRC21" s="6"/>
      <c r="NRJ21" s="6"/>
      <c r="NRK21" s="6"/>
      <c r="NRR21" s="6"/>
      <c r="NRS21" s="6"/>
      <c r="NRZ21" s="6"/>
      <c r="NSA21" s="6"/>
      <c r="NSH21" s="6"/>
      <c r="NSI21" s="6"/>
      <c r="NSP21" s="6"/>
      <c r="NSQ21" s="6"/>
      <c r="NSX21" s="6"/>
      <c r="NSY21" s="6"/>
      <c r="NTF21" s="6"/>
      <c r="NTG21" s="6"/>
      <c r="NTN21" s="6"/>
      <c r="NTO21" s="6"/>
      <c r="NTV21" s="6"/>
      <c r="NTW21" s="6"/>
      <c r="NUD21" s="6"/>
      <c r="NUE21" s="6"/>
      <c r="NUL21" s="6"/>
      <c r="NUM21" s="6"/>
      <c r="NUT21" s="6"/>
      <c r="NUU21" s="6"/>
      <c r="NVB21" s="6"/>
      <c r="NVC21" s="6"/>
      <c r="NVJ21" s="6"/>
      <c r="NVK21" s="6"/>
      <c r="NVR21" s="6"/>
      <c r="NVS21" s="6"/>
      <c r="NVZ21" s="6"/>
      <c r="NWA21" s="6"/>
      <c r="NWH21" s="6"/>
      <c r="NWI21" s="6"/>
      <c r="NWP21" s="6"/>
      <c r="NWQ21" s="6"/>
      <c r="NWX21" s="6"/>
      <c r="NWY21" s="6"/>
      <c r="NXF21" s="6"/>
      <c r="NXG21" s="6"/>
      <c r="NXN21" s="6"/>
      <c r="NXO21" s="6"/>
      <c r="NXV21" s="6"/>
      <c r="NXW21" s="6"/>
      <c r="NYD21" s="6"/>
      <c r="NYE21" s="6"/>
      <c r="NYL21" s="6"/>
      <c r="NYM21" s="6"/>
      <c r="NYT21" s="6"/>
      <c r="NYU21" s="6"/>
      <c r="NZB21" s="6"/>
      <c r="NZC21" s="6"/>
      <c r="NZJ21" s="6"/>
      <c r="NZK21" s="6"/>
      <c r="NZR21" s="6"/>
      <c r="NZS21" s="6"/>
      <c r="NZZ21" s="6"/>
      <c r="OAA21" s="6"/>
      <c r="OAH21" s="6"/>
      <c r="OAI21" s="6"/>
      <c r="OAP21" s="6"/>
      <c r="OAQ21" s="6"/>
      <c r="OAX21" s="6"/>
      <c r="OAY21" s="6"/>
      <c r="OBF21" s="6"/>
      <c r="OBG21" s="6"/>
      <c r="OBN21" s="6"/>
      <c r="OBO21" s="6"/>
      <c r="OBV21" s="6"/>
      <c r="OBW21" s="6"/>
      <c r="OCD21" s="6"/>
      <c r="OCE21" s="6"/>
      <c r="OCL21" s="6"/>
      <c r="OCM21" s="6"/>
      <c r="OCT21" s="6"/>
      <c r="OCU21" s="6"/>
      <c r="ODB21" s="6"/>
      <c r="ODC21" s="6"/>
      <c r="ODJ21" s="6"/>
      <c r="ODK21" s="6"/>
      <c r="ODR21" s="6"/>
      <c r="ODS21" s="6"/>
      <c r="ODZ21" s="6"/>
      <c r="OEA21" s="6"/>
      <c r="OEH21" s="6"/>
      <c r="OEI21" s="6"/>
      <c r="OEP21" s="6"/>
      <c r="OEQ21" s="6"/>
      <c r="OEX21" s="6"/>
      <c r="OEY21" s="6"/>
      <c r="OFF21" s="6"/>
      <c r="OFG21" s="6"/>
      <c r="OFN21" s="6"/>
      <c r="OFO21" s="6"/>
      <c r="OFV21" s="6"/>
      <c r="OFW21" s="6"/>
      <c r="OGD21" s="6"/>
      <c r="OGE21" s="6"/>
      <c r="OGL21" s="6"/>
      <c r="OGM21" s="6"/>
      <c r="OGT21" s="6"/>
      <c r="OGU21" s="6"/>
      <c r="OHB21" s="6"/>
      <c r="OHC21" s="6"/>
      <c r="OHJ21" s="6"/>
      <c r="OHK21" s="6"/>
      <c r="OHR21" s="6"/>
      <c r="OHS21" s="6"/>
      <c r="OHZ21" s="6"/>
      <c r="OIA21" s="6"/>
      <c r="OIH21" s="6"/>
      <c r="OII21" s="6"/>
      <c r="OIP21" s="6"/>
      <c r="OIQ21" s="6"/>
      <c r="OIX21" s="6"/>
      <c r="OIY21" s="6"/>
      <c r="OJF21" s="6"/>
      <c r="OJG21" s="6"/>
      <c r="OJN21" s="6"/>
      <c r="OJO21" s="6"/>
      <c r="OJV21" s="6"/>
      <c r="OJW21" s="6"/>
      <c r="OKD21" s="6"/>
      <c r="OKE21" s="6"/>
      <c r="OKL21" s="6"/>
      <c r="OKM21" s="6"/>
      <c r="OKT21" s="6"/>
      <c r="OKU21" s="6"/>
      <c r="OLB21" s="6"/>
      <c r="OLC21" s="6"/>
      <c r="OLJ21" s="6"/>
      <c r="OLK21" s="6"/>
      <c r="OLR21" s="6"/>
      <c r="OLS21" s="6"/>
      <c r="OLZ21" s="6"/>
      <c r="OMA21" s="6"/>
      <c r="OMH21" s="6"/>
      <c r="OMI21" s="6"/>
      <c r="OMP21" s="6"/>
      <c r="OMQ21" s="6"/>
      <c r="OMX21" s="6"/>
      <c r="OMY21" s="6"/>
      <c r="ONF21" s="6"/>
      <c r="ONG21" s="6"/>
      <c r="ONN21" s="6"/>
      <c r="ONO21" s="6"/>
      <c r="ONV21" s="6"/>
      <c r="ONW21" s="6"/>
      <c r="OOD21" s="6"/>
      <c r="OOE21" s="6"/>
      <c r="OOL21" s="6"/>
      <c r="OOM21" s="6"/>
      <c r="OOT21" s="6"/>
      <c r="OOU21" s="6"/>
      <c r="OPB21" s="6"/>
      <c r="OPC21" s="6"/>
      <c r="OPJ21" s="6"/>
      <c r="OPK21" s="6"/>
      <c r="OPR21" s="6"/>
      <c r="OPS21" s="6"/>
      <c r="OPZ21" s="6"/>
      <c r="OQA21" s="6"/>
      <c r="OQH21" s="6"/>
      <c r="OQI21" s="6"/>
      <c r="OQP21" s="6"/>
      <c r="OQQ21" s="6"/>
      <c r="OQX21" s="6"/>
      <c r="OQY21" s="6"/>
      <c r="ORF21" s="6"/>
      <c r="ORG21" s="6"/>
      <c r="ORN21" s="6"/>
      <c r="ORO21" s="6"/>
      <c r="ORV21" s="6"/>
      <c r="ORW21" s="6"/>
      <c r="OSD21" s="6"/>
      <c r="OSE21" s="6"/>
      <c r="OSL21" s="6"/>
      <c r="OSM21" s="6"/>
      <c r="OST21" s="6"/>
      <c r="OSU21" s="6"/>
      <c r="OTB21" s="6"/>
      <c r="OTC21" s="6"/>
      <c r="OTJ21" s="6"/>
      <c r="OTK21" s="6"/>
      <c r="OTR21" s="6"/>
      <c r="OTS21" s="6"/>
      <c r="OTZ21" s="6"/>
      <c r="OUA21" s="6"/>
      <c r="OUH21" s="6"/>
      <c r="OUI21" s="6"/>
      <c r="OUP21" s="6"/>
      <c r="OUQ21" s="6"/>
      <c r="OUX21" s="6"/>
      <c r="OUY21" s="6"/>
      <c r="OVF21" s="6"/>
      <c r="OVG21" s="6"/>
      <c r="OVN21" s="6"/>
      <c r="OVO21" s="6"/>
      <c r="OVV21" s="6"/>
      <c r="OVW21" s="6"/>
      <c r="OWD21" s="6"/>
      <c r="OWE21" s="6"/>
      <c r="OWL21" s="6"/>
      <c r="OWM21" s="6"/>
      <c r="OWT21" s="6"/>
      <c r="OWU21" s="6"/>
      <c r="OXB21" s="6"/>
      <c r="OXC21" s="6"/>
      <c r="OXJ21" s="6"/>
      <c r="OXK21" s="6"/>
      <c r="OXR21" s="6"/>
      <c r="OXS21" s="6"/>
      <c r="OXZ21" s="6"/>
      <c r="OYA21" s="6"/>
      <c r="OYH21" s="6"/>
      <c r="OYI21" s="6"/>
      <c r="OYP21" s="6"/>
      <c r="OYQ21" s="6"/>
      <c r="OYX21" s="6"/>
      <c r="OYY21" s="6"/>
      <c r="OZF21" s="6"/>
      <c r="OZG21" s="6"/>
      <c r="OZN21" s="6"/>
      <c r="OZO21" s="6"/>
      <c r="OZV21" s="6"/>
      <c r="OZW21" s="6"/>
      <c r="PAD21" s="6"/>
      <c r="PAE21" s="6"/>
      <c r="PAL21" s="6"/>
      <c r="PAM21" s="6"/>
      <c r="PAT21" s="6"/>
      <c r="PAU21" s="6"/>
      <c r="PBB21" s="6"/>
      <c r="PBC21" s="6"/>
      <c r="PBJ21" s="6"/>
      <c r="PBK21" s="6"/>
      <c r="PBR21" s="6"/>
      <c r="PBS21" s="6"/>
      <c r="PBZ21" s="6"/>
      <c r="PCA21" s="6"/>
      <c r="PCH21" s="6"/>
      <c r="PCI21" s="6"/>
      <c r="PCP21" s="6"/>
      <c r="PCQ21" s="6"/>
      <c r="PCX21" s="6"/>
      <c r="PCY21" s="6"/>
      <c r="PDF21" s="6"/>
      <c r="PDG21" s="6"/>
      <c r="PDN21" s="6"/>
      <c r="PDO21" s="6"/>
      <c r="PDV21" s="6"/>
      <c r="PDW21" s="6"/>
      <c r="PED21" s="6"/>
      <c r="PEE21" s="6"/>
      <c r="PEL21" s="6"/>
      <c r="PEM21" s="6"/>
      <c r="PET21" s="6"/>
      <c r="PEU21" s="6"/>
      <c r="PFB21" s="6"/>
      <c r="PFC21" s="6"/>
      <c r="PFJ21" s="6"/>
      <c r="PFK21" s="6"/>
      <c r="PFR21" s="6"/>
      <c r="PFS21" s="6"/>
      <c r="PFZ21" s="6"/>
      <c r="PGA21" s="6"/>
      <c r="PGH21" s="6"/>
      <c r="PGI21" s="6"/>
      <c r="PGP21" s="6"/>
      <c r="PGQ21" s="6"/>
      <c r="PGX21" s="6"/>
      <c r="PGY21" s="6"/>
      <c r="PHF21" s="6"/>
      <c r="PHG21" s="6"/>
      <c r="PHN21" s="6"/>
      <c r="PHO21" s="6"/>
      <c r="PHV21" s="6"/>
      <c r="PHW21" s="6"/>
      <c r="PID21" s="6"/>
      <c r="PIE21" s="6"/>
      <c r="PIL21" s="6"/>
      <c r="PIM21" s="6"/>
      <c r="PIT21" s="6"/>
      <c r="PIU21" s="6"/>
      <c r="PJB21" s="6"/>
      <c r="PJC21" s="6"/>
      <c r="PJJ21" s="6"/>
      <c r="PJK21" s="6"/>
      <c r="PJR21" s="6"/>
      <c r="PJS21" s="6"/>
      <c r="PJZ21" s="6"/>
      <c r="PKA21" s="6"/>
      <c r="PKH21" s="6"/>
      <c r="PKI21" s="6"/>
      <c r="PKP21" s="6"/>
      <c r="PKQ21" s="6"/>
      <c r="PKX21" s="6"/>
      <c r="PKY21" s="6"/>
      <c r="PLF21" s="6"/>
      <c r="PLG21" s="6"/>
      <c r="PLN21" s="6"/>
      <c r="PLO21" s="6"/>
      <c r="PLV21" s="6"/>
      <c r="PLW21" s="6"/>
      <c r="PMD21" s="6"/>
      <c r="PME21" s="6"/>
      <c r="PML21" s="6"/>
      <c r="PMM21" s="6"/>
      <c r="PMT21" s="6"/>
      <c r="PMU21" s="6"/>
      <c r="PNB21" s="6"/>
      <c r="PNC21" s="6"/>
      <c r="PNJ21" s="6"/>
      <c r="PNK21" s="6"/>
      <c r="PNR21" s="6"/>
      <c r="PNS21" s="6"/>
      <c r="PNZ21" s="6"/>
      <c r="POA21" s="6"/>
      <c r="POH21" s="6"/>
      <c r="POI21" s="6"/>
      <c r="POP21" s="6"/>
      <c r="POQ21" s="6"/>
      <c r="POX21" s="6"/>
      <c r="POY21" s="6"/>
      <c r="PPF21" s="6"/>
      <c r="PPG21" s="6"/>
      <c r="PPN21" s="6"/>
      <c r="PPO21" s="6"/>
      <c r="PPV21" s="6"/>
      <c r="PPW21" s="6"/>
      <c r="PQD21" s="6"/>
      <c r="PQE21" s="6"/>
      <c r="PQL21" s="6"/>
      <c r="PQM21" s="6"/>
      <c r="PQT21" s="6"/>
      <c r="PQU21" s="6"/>
      <c r="PRB21" s="6"/>
      <c r="PRC21" s="6"/>
      <c r="PRJ21" s="6"/>
      <c r="PRK21" s="6"/>
      <c r="PRR21" s="6"/>
      <c r="PRS21" s="6"/>
      <c r="PRZ21" s="6"/>
      <c r="PSA21" s="6"/>
      <c r="PSH21" s="6"/>
      <c r="PSI21" s="6"/>
      <c r="PSP21" s="6"/>
      <c r="PSQ21" s="6"/>
      <c r="PSX21" s="6"/>
      <c r="PSY21" s="6"/>
      <c r="PTF21" s="6"/>
      <c r="PTG21" s="6"/>
      <c r="PTN21" s="6"/>
      <c r="PTO21" s="6"/>
      <c r="PTV21" s="6"/>
      <c r="PTW21" s="6"/>
      <c r="PUD21" s="6"/>
      <c r="PUE21" s="6"/>
      <c r="PUL21" s="6"/>
      <c r="PUM21" s="6"/>
      <c r="PUT21" s="6"/>
      <c r="PUU21" s="6"/>
      <c r="PVB21" s="6"/>
      <c r="PVC21" s="6"/>
      <c r="PVJ21" s="6"/>
      <c r="PVK21" s="6"/>
      <c r="PVR21" s="6"/>
      <c r="PVS21" s="6"/>
      <c r="PVZ21" s="6"/>
      <c r="PWA21" s="6"/>
      <c r="PWH21" s="6"/>
      <c r="PWI21" s="6"/>
      <c r="PWP21" s="6"/>
      <c r="PWQ21" s="6"/>
      <c r="PWX21" s="6"/>
      <c r="PWY21" s="6"/>
      <c r="PXF21" s="6"/>
      <c r="PXG21" s="6"/>
      <c r="PXN21" s="6"/>
      <c r="PXO21" s="6"/>
      <c r="PXV21" s="6"/>
      <c r="PXW21" s="6"/>
      <c r="PYD21" s="6"/>
      <c r="PYE21" s="6"/>
      <c r="PYL21" s="6"/>
      <c r="PYM21" s="6"/>
      <c r="PYT21" s="6"/>
      <c r="PYU21" s="6"/>
      <c r="PZB21" s="6"/>
      <c r="PZC21" s="6"/>
      <c r="PZJ21" s="6"/>
      <c r="PZK21" s="6"/>
      <c r="PZR21" s="6"/>
      <c r="PZS21" s="6"/>
      <c r="PZZ21" s="6"/>
      <c r="QAA21" s="6"/>
      <c r="QAH21" s="6"/>
      <c r="QAI21" s="6"/>
      <c r="QAP21" s="6"/>
      <c r="QAQ21" s="6"/>
      <c r="QAX21" s="6"/>
      <c r="QAY21" s="6"/>
      <c r="QBF21" s="6"/>
      <c r="QBG21" s="6"/>
      <c r="QBN21" s="6"/>
      <c r="QBO21" s="6"/>
      <c r="QBV21" s="6"/>
      <c r="QBW21" s="6"/>
      <c r="QCD21" s="6"/>
      <c r="QCE21" s="6"/>
      <c r="QCL21" s="6"/>
      <c r="QCM21" s="6"/>
      <c r="QCT21" s="6"/>
      <c r="QCU21" s="6"/>
      <c r="QDB21" s="6"/>
      <c r="QDC21" s="6"/>
      <c r="QDJ21" s="6"/>
      <c r="QDK21" s="6"/>
      <c r="QDR21" s="6"/>
      <c r="QDS21" s="6"/>
      <c r="QDZ21" s="6"/>
      <c r="QEA21" s="6"/>
      <c r="QEH21" s="6"/>
      <c r="QEI21" s="6"/>
      <c r="QEP21" s="6"/>
      <c r="QEQ21" s="6"/>
      <c r="QEX21" s="6"/>
      <c r="QEY21" s="6"/>
      <c r="QFF21" s="6"/>
      <c r="QFG21" s="6"/>
      <c r="QFN21" s="6"/>
      <c r="QFO21" s="6"/>
      <c r="QFV21" s="6"/>
      <c r="QFW21" s="6"/>
      <c r="QGD21" s="6"/>
      <c r="QGE21" s="6"/>
      <c r="QGL21" s="6"/>
      <c r="QGM21" s="6"/>
      <c r="QGT21" s="6"/>
      <c r="QGU21" s="6"/>
      <c r="QHB21" s="6"/>
      <c r="QHC21" s="6"/>
      <c r="QHJ21" s="6"/>
      <c r="QHK21" s="6"/>
      <c r="QHR21" s="6"/>
      <c r="QHS21" s="6"/>
      <c r="QHZ21" s="6"/>
      <c r="QIA21" s="6"/>
      <c r="QIH21" s="6"/>
      <c r="QII21" s="6"/>
      <c r="QIP21" s="6"/>
      <c r="QIQ21" s="6"/>
      <c r="QIX21" s="6"/>
      <c r="QIY21" s="6"/>
      <c r="QJF21" s="6"/>
      <c r="QJG21" s="6"/>
      <c r="QJN21" s="6"/>
      <c r="QJO21" s="6"/>
      <c r="QJV21" s="6"/>
      <c r="QJW21" s="6"/>
      <c r="QKD21" s="6"/>
      <c r="QKE21" s="6"/>
      <c r="QKL21" s="6"/>
      <c r="QKM21" s="6"/>
      <c r="QKT21" s="6"/>
      <c r="QKU21" s="6"/>
      <c r="QLB21" s="6"/>
      <c r="QLC21" s="6"/>
      <c r="QLJ21" s="6"/>
      <c r="QLK21" s="6"/>
      <c r="QLR21" s="6"/>
      <c r="QLS21" s="6"/>
      <c r="QLZ21" s="6"/>
      <c r="QMA21" s="6"/>
      <c r="QMH21" s="6"/>
      <c r="QMI21" s="6"/>
      <c r="QMP21" s="6"/>
      <c r="QMQ21" s="6"/>
      <c r="QMX21" s="6"/>
      <c r="QMY21" s="6"/>
      <c r="QNF21" s="6"/>
      <c r="QNG21" s="6"/>
      <c r="QNN21" s="6"/>
      <c r="QNO21" s="6"/>
      <c r="QNV21" s="6"/>
      <c r="QNW21" s="6"/>
      <c r="QOD21" s="6"/>
      <c r="QOE21" s="6"/>
      <c r="QOL21" s="6"/>
      <c r="QOM21" s="6"/>
      <c r="QOT21" s="6"/>
      <c r="QOU21" s="6"/>
      <c r="QPB21" s="6"/>
      <c r="QPC21" s="6"/>
      <c r="QPJ21" s="6"/>
      <c r="QPK21" s="6"/>
      <c r="QPR21" s="6"/>
      <c r="QPS21" s="6"/>
      <c r="QPZ21" s="6"/>
      <c r="QQA21" s="6"/>
      <c r="QQH21" s="6"/>
      <c r="QQI21" s="6"/>
      <c r="QQP21" s="6"/>
      <c r="QQQ21" s="6"/>
      <c r="QQX21" s="6"/>
      <c r="QQY21" s="6"/>
      <c r="QRF21" s="6"/>
      <c r="QRG21" s="6"/>
      <c r="QRN21" s="6"/>
      <c r="QRO21" s="6"/>
      <c r="QRV21" s="6"/>
      <c r="QRW21" s="6"/>
      <c r="QSD21" s="6"/>
      <c r="QSE21" s="6"/>
      <c r="QSL21" s="6"/>
      <c r="QSM21" s="6"/>
      <c r="QST21" s="6"/>
      <c r="QSU21" s="6"/>
      <c r="QTB21" s="6"/>
      <c r="QTC21" s="6"/>
      <c r="QTJ21" s="6"/>
      <c r="QTK21" s="6"/>
      <c r="QTR21" s="6"/>
      <c r="QTS21" s="6"/>
      <c r="QTZ21" s="6"/>
      <c r="QUA21" s="6"/>
      <c r="QUH21" s="6"/>
      <c r="QUI21" s="6"/>
      <c r="QUP21" s="6"/>
      <c r="QUQ21" s="6"/>
      <c r="QUX21" s="6"/>
      <c r="QUY21" s="6"/>
      <c r="QVF21" s="6"/>
      <c r="QVG21" s="6"/>
      <c r="QVN21" s="6"/>
      <c r="QVO21" s="6"/>
      <c r="QVV21" s="6"/>
      <c r="QVW21" s="6"/>
      <c r="QWD21" s="6"/>
      <c r="QWE21" s="6"/>
      <c r="QWL21" s="6"/>
      <c r="QWM21" s="6"/>
      <c r="QWT21" s="6"/>
      <c r="QWU21" s="6"/>
      <c r="QXB21" s="6"/>
      <c r="QXC21" s="6"/>
      <c r="QXJ21" s="6"/>
      <c r="QXK21" s="6"/>
      <c r="QXR21" s="6"/>
      <c r="QXS21" s="6"/>
      <c r="QXZ21" s="6"/>
      <c r="QYA21" s="6"/>
      <c r="QYH21" s="6"/>
      <c r="QYI21" s="6"/>
      <c r="QYP21" s="6"/>
      <c r="QYQ21" s="6"/>
      <c r="QYX21" s="6"/>
      <c r="QYY21" s="6"/>
      <c r="QZF21" s="6"/>
      <c r="QZG21" s="6"/>
      <c r="QZN21" s="6"/>
      <c r="QZO21" s="6"/>
      <c r="QZV21" s="6"/>
      <c r="QZW21" s="6"/>
      <c r="RAD21" s="6"/>
      <c r="RAE21" s="6"/>
      <c r="RAL21" s="6"/>
      <c r="RAM21" s="6"/>
      <c r="RAT21" s="6"/>
      <c r="RAU21" s="6"/>
      <c r="RBB21" s="6"/>
      <c r="RBC21" s="6"/>
      <c r="RBJ21" s="6"/>
      <c r="RBK21" s="6"/>
      <c r="RBR21" s="6"/>
      <c r="RBS21" s="6"/>
      <c r="RBZ21" s="6"/>
      <c r="RCA21" s="6"/>
      <c r="RCH21" s="6"/>
      <c r="RCI21" s="6"/>
      <c r="RCP21" s="6"/>
      <c r="RCQ21" s="6"/>
      <c r="RCX21" s="6"/>
      <c r="RCY21" s="6"/>
      <c r="RDF21" s="6"/>
      <c r="RDG21" s="6"/>
      <c r="RDN21" s="6"/>
      <c r="RDO21" s="6"/>
      <c r="RDV21" s="6"/>
      <c r="RDW21" s="6"/>
      <c r="RED21" s="6"/>
      <c r="REE21" s="6"/>
      <c r="REL21" s="6"/>
      <c r="REM21" s="6"/>
      <c r="RET21" s="6"/>
      <c r="REU21" s="6"/>
      <c r="RFB21" s="6"/>
      <c r="RFC21" s="6"/>
      <c r="RFJ21" s="6"/>
      <c r="RFK21" s="6"/>
      <c r="RFR21" s="6"/>
      <c r="RFS21" s="6"/>
      <c r="RFZ21" s="6"/>
      <c r="RGA21" s="6"/>
      <c r="RGH21" s="6"/>
      <c r="RGI21" s="6"/>
      <c r="RGP21" s="6"/>
      <c r="RGQ21" s="6"/>
      <c r="RGX21" s="6"/>
      <c r="RGY21" s="6"/>
      <c r="RHF21" s="6"/>
      <c r="RHG21" s="6"/>
      <c r="RHN21" s="6"/>
      <c r="RHO21" s="6"/>
      <c r="RHV21" s="6"/>
      <c r="RHW21" s="6"/>
      <c r="RID21" s="6"/>
      <c r="RIE21" s="6"/>
      <c r="RIL21" s="6"/>
      <c r="RIM21" s="6"/>
      <c r="RIT21" s="6"/>
      <c r="RIU21" s="6"/>
      <c r="RJB21" s="6"/>
      <c r="RJC21" s="6"/>
      <c r="RJJ21" s="6"/>
      <c r="RJK21" s="6"/>
      <c r="RJR21" s="6"/>
      <c r="RJS21" s="6"/>
      <c r="RJZ21" s="6"/>
      <c r="RKA21" s="6"/>
      <c r="RKH21" s="6"/>
      <c r="RKI21" s="6"/>
      <c r="RKP21" s="6"/>
      <c r="RKQ21" s="6"/>
      <c r="RKX21" s="6"/>
      <c r="RKY21" s="6"/>
      <c r="RLF21" s="6"/>
      <c r="RLG21" s="6"/>
      <c r="RLN21" s="6"/>
      <c r="RLO21" s="6"/>
      <c r="RLV21" s="6"/>
      <c r="RLW21" s="6"/>
      <c r="RMD21" s="6"/>
      <c r="RME21" s="6"/>
      <c r="RML21" s="6"/>
      <c r="RMM21" s="6"/>
      <c r="RMT21" s="6"/>
      <c r="RMU21" s="6"/>
      <c r="RNB21" s="6"/>
      <c r="RNC21" s="6"/>
      <c r="RNJ21" s="6"/>
      <c r="RNK21" s="6"/>
      <c r="RNR21" s="6"/>
      <c r="RNS21" s="6"/>
      <c r="RNZ21" s="6"/>
      <c r="ROA21" s="6"/>
      <c r="ROH21" s="6"/>
      <c r="ROI21" s="6"/>
      <c r="ROP21" s="6"/>
      <c r="ROQ21" s="6"/>
      <c r="ROX21" s="6"/>
      <c r="ROY21" s="6"/>
      <c r="RPF21" s="6"/>
      <c r="RPG21" s="6"/>
      <c r="RPN21" s="6"/>
      <c r="RPO21" s="6"/>
      <c r="RPV21" s="6"/>
      <c r="RPW21" s="6"/>
      <c r="RQD21" s="6"/>
      <c r="RQE21" s="6"/>
      <c r="RQL21" s="6"/>
      <c r="RQM21" s="6"/>
      <c r="RQT21" s="6"/>
      <c r="RQU21" s="6"/>
      <c r="RRB21" s="6"/>
      <c r="RRC21" s="6"/>
      <c r="RRJ21" s="6"/>
      <c r="RRK21" s="6"/>
      <c r="RRR21" s="6"/>
      <c r="RRS21" s="6"/>
      <c r="RRZ21" s="6"/>
      <c r="RSA21" s="6"/>
      <c r="RSH21" s="6"/>
      <c r="RSI21" s="6"/>
      <c r="RSP21" s="6"/>
      <c r="RSQ21" s="6"/>
      <c r="RSX21" s="6"/>
      <c r="RSY21" s="6"/>
      <c r="RTF21" s="6"/>
      <c r="RTG21" s="6"/>
      <c r="RTN21" s="6"/>
      <c r="RTO21" s="6"/>
      <c r="RTV21" s="6"/>
      <c r="RTW21" s="6"/>
      <c r="RUD21" s="6"/>
      <c r="RUE21" s="6"/>
      <c r="RUL21" s="6"/>
      <c r="RUM21" s="6"/>
      <c r="RUT21" s="6"/>
      <c r="RUU21" s="6"/>
      <c r="RVB21" s="6"/>
      <c r="RVC21" s="6"/>
      <c r="RVJ21" s="6"/>
      <c r="RVK21" s="6"/>
      <c r="RVR21" s="6"/>
      <c r="RVS21" s="6"/>
      <c r="RVZ21" s="6"/>
      <c r="RWA21" s="6"/>
      <c r="RWH21" s="6"/>
      <c r="RWI21" s="6"/>
      <c r="RWP21" s="6"/>
      <c r="RWQ21" s="6"/>
      <c r="RWX21" s="6"/>
      <c r="RWY21" s="6"/>
      <c r="RXF21" s="6"/>
      <c r="RXG21" s="6"/>
      <c r="RXN21" s="6"/>
      <c r="RXO21" s="6"/>
      <c r="RXV21" s="6"/>
      <c r="RXW21" s="6"/>
      <c r="RYD21" s="6"/>
      <c r="RYE21" s="6"/>
      <c r="RYL21" s="6"/>
      <c r="RYM21" s="6"/>
      <c r="RYT21" s="6"/>
      <c r="RYU21" s="6"/>
      <c r="RZB21" s="6"/>
      <c r="RZC21" s="6"/>
      <c r="RZJ21" s="6"/>
      <c r="RZK21" s="6"/>
      <c r="RZR21" s="6"/>
      <c r="RZS21" s="6"/>
      <c r="RZZ21" s="6"/>
      <c r="SAA21" s="6"/>
      <c r="SAH21" s="6"/>
      <c r="SAI21" s="6"/>
      <c r="SAP21" s="6"/>
      <c r="SAQ21" s="6"/>
      <c r="SAX21" s="6"/>
      <c r="SAY21" s="6"/>
      <c r="SBF21" s="6"/>
      <c r="SBG21" s="6"/>
      <c r="SBN21" s="6"/>
      <c r="SBO21" s="6"/>
      <c r="SBV21" s="6"/>
      <c r="SBW21" s="6"/>
      <c r="SCD21" s="6"/>
      <c r="SCE21" s="6"/>
      <c r="SCL21" s="6"/>
      <c r="SCM21" s="6"/>
      <c r="SCT21" s="6"/>
      <c r="SCU21" s="6"/>
      <c r="SDB21" s="6"/>
      <c r="SDC21" s="6"/>
      <c r="SDJ21" s="6"/>
      <c r="SDK21" s="6"/>
      <c r="SDR21" s="6"/>
      <c r="SDS21" s="6"/>
      <c r="SDZ21" s="6"/>
      <c r="SEA21" s="6"/>
      <c r="SEH21" s="6"/>
      <c r="SEI21" s="6"/>
      <c r="SEP21" s="6"/>
      <c r="SEQ21" s="6"/>
      <c r="SEX21" s="6"/>
      <c r="SEY21" s="6"/>
      <c r="SFF21" s="6"/>
      <c r="SFG21" s="6"/>
      <c r="SFN21" s="6"/>
      <c r="SFO21" s="6"/>
      <c r="SFV21" s="6"/>
      <c r="SFW21" s="6"/>
      <c r="SGD21" s="6"/>
      <c r="SGE21" s="6"/>
      <c r="SGL21" s="6"/>
      <c r="SGM21" s="6"/>
      <c r="SGT21" s="6"/>
      <c r="SGU21" s="6"/>
      <c r="SHB21" s="6"/>
      <c r="SHC21" s="6"/>
      <c r="SHJ21" s="6"/>
      <c r="SHK21" s="6"/>
      <c r="SHR21" s="6"/>
      <c r="SHS21" s="6"/>
      <c r="SHZ21" s="6"/>
      <c r="SIA21" s="6"/>
      <c r="SIH21" s="6"/>
      <c r="SII21" s="6"/>
      <c r="SIP21" s="6"/>
      <c r="SIQ21" s="6"/>
      <c r="SIX21" s="6"/>
      <c r="SIY21" s="6"/>
      <c r="SJF21" s="6"/>
      <c r="SJG21" s="6"/>
      <c r="SJN21" s="6"/>
      <c r="SJO21" s="6"/>
      <c r="SJV21" s="6"/>
      <c r="SJW21" s="6"/>
      <c r="SKD21" s="6"/>
      <c r="SKE21" s="6"/>
      <c r="SKL21" s="6"/>
      <c r="SKM21" s="6"/>
      <c r="SKT21" s="6"/>
      <c r="SKU21" s="6"/>
      <c r="SLB21" s="6"/>
      <c r="SLC21" s="6"/>
      <c r="SLJ21" s="6"/>
      <c r="SLK21" s="6"/>
      <c r="SLR21" s="6"/>
      <c r="SLS21" s="6"/>
      <c r="SLZ21" s="6"/>
      <c r="SMA21" s="6"/>
      <c r="SMH21" s="6"/>
      <c r="SMI21" s="6"/>
      <c r="SMP21" s="6"/>
      <c r="SMQ21" s="6"/>
      <c r="SMX21" s="6"/>
      <c r="SMY21" s="6"/>
      <c r="SNF21" s="6"/>
      <c r="SNG21" s="6"/>
      <c r="SNN21" s="6"/>
      <c r="SNO21" s="6"/>
      <c r="SNV21" s="6"/>
      <c r="SNW21" s="6"/>
      <c r="SOD21" s="6"/>
      <c r="SOE21" s="6"/>
      <c r="SOL21" s="6"/>
      <c r="SOM21" s="6"/>
      <c r="SOT21" s="6"/>
      <c r="SOU21" s="6"/>
      <c r="SPB21" s="6"/>
      <c r="SPC21" s="6"/>
      <c r="SPJ21" s="6"/>
      <c r="SPK21" s="6"/>
      <c r="SPR21" s="6"/>
      <c r="SPS21" s="6"/>
      <c r="SPZ21" s="6"/>
      <c r="SQA21" s="6"/>
      <c r="SQH21" s="6"/>
      <c r="SQI21" s="6"/>
      <c r="SQP21" s="6"/>
      <c r="SQQ21" s="6"/>
      <c r="SQX21" s="6"/>
      <c r="SQY21" s="6"/>
      <c r="SRF21" s="6"/>
      <c r="SRG21" s="6"/>
      <c r="SRN21" s="6"/>
      <c r="SRO21" s="6"/>
      <c r="SRV21" s="6"/>
      <c r="SRW21" s="6"/>
      <c r="SSD21" s="6"/>
      <c r="SSE21" s="6"/>
      <c r="SSL21" s="6"/>
      <c r="SSM21" s="6"/>
      <c r="SST21" s="6"/>
      <c r="SSU21" s="6"/>
      <c r="STB21" s="6"/>
      <c r="STC21" s="6"/>
      <c r="STJ21" s="6"/>
      <c r="STK21" s="6"/>
      <c r="STR21" s="6"/>
      <c r="STS21" s="6"/>
      <c r="STZ21" s="6"/>
      <c r="SUA21" s="6"/>
      <c r="SUH21" s="6"/>
      <c r="SUI21" s="6"/>
      <c r="SUP21" s="6"/>
      <c r="SUQ21" s="6"/>
      <c r="SUX21" s="6"/>
      <c r="SUY21" s="6"/>
      <c r="SVF21" s="6"/>
      <c r="SVG21" s="6"/>
      <c r="SVN21" s="6"/>
      <c r="SVO21" s="6"/>
      <c r="SVV21" s="6"/>
      <c r="SVW21" s="6"/>
      <c r="SWD21" s="6"/>
      <c r="SWE21" s="6"/>
      <c r="SWL21" s="6"/>
      <c r="SWM21" s="6"/>
      <c r="SWT21" s="6"/>
      <c r="SWU21" s="6"/>
      <c r="SXB21" s="6"/>
      <c r="SXC21" s="6"/>
      <c r="SXJ21" s="6"/>
      <c r="SXK21" s="6"/>
      <c r="SXR21" s="6"/>
      <c r="SXS21" s="6"/>
      <c r="SXZ21" s="6"/>
      <c r="SYA21" s="6"/>
      <c r="SYH21" s="6"/>
      <c r="SYI21" s="6"/>
      <c r="SYP21" s="6"/>
      <c r="SYQ21" s="6"/>
      <c r="SYX21" s="6"/>
      <c r="SYY21" s="6"/>
      <c r="SZF21" s="6"/>
      <c r="SZG21" s="6"/>
      <c r="SZN21" s="6"/>
      <c r="SZO21" s="6"/>
      <c r="SZV21" s="6"/>
      <c r="SZW21" s="6"/>
      <c r="TAD21" s="6"/>
      <c r="TAE21" s="6"/>
      <c r="TAL21" s="6"/>
      <c r="TAM21" s="6"/>
      <c r="TAT21" s="6"/>
      <c r="TAU21" s="6"/>
      <c r="TBB21" s="6"/>
      <c r="TBC21" s="6"/>
      <c r="TBJ21" s="6"/>
      <c r="TBK21" s="6"/>
      <c r="TBR21" s="6"/>
      <c r="TBS21" s="6"/>
      <c r="TBZ21" s="6"/>
      <c r="TCA21" s="6"/>
      <c r="TCH21" s="6"/>
      <c r="TCI21" s="6"/>
      <c r="TCP21" s="6"/>
      <c r="TCQ21" s="6"/>
      <c r="TCX21" s="6"/>
      <c r="TCY21" s="6"/>
      <c r="TDF21" s="6"/>
      <c r="TDG21" s="6"/>
      <c r="TDN21" s="6"/>
      <c r="TDO21" s="6"/>
      <c r="TDV21" s="6"/>
      <c r="TDW21" s="6"/>
      <c r="TED21" s="6"/>
      <c r="TEE21" s="6"/>
      <c r="TEL21" s="6"/>
      <c r="TEM21" s="6"/>
      <c r="TET21" s="6"/>
      <c r="TEU21" s="6"/>
      <c r="TFB21" s="6"/>
      <c r="TFC21" s="6"/>
      <c r="TFJ21" s="6"/>
      <c r="TFK21" s="6"/>
      <c r="TFR21" s="6"/>
      <c r="TFS21" s="6"/>
      <c r="TFZ21" s="6"/>
      <c r="TGA21" s="6"/>
      <c r="TGH21" s="6"/>
      <c r="TGI21" s="6"/>
      <c r="TGP21" s="6"/>
      <c r="TGQ21" s="6"/>
      <c r="TGX21" s="6"/>
      <c r="TGY21" s="6"/>
      <c r="THF21" s="6"/>
      <c r="THG21" s="6"/>
      <c r="THN21" s="6"/>
      <c r="THO21" s="6"/>
      <c r="THV21" s="6"/>
      <c r="THW21" s="6"/>
      <c r="TID21" s="6"/>
      <c r="TIE21" s="6"/>
      <c r="TIL21" s="6"/>
      <c r="TIM21" s="6"/>
      <c r="TIT21" s="6"/>
      <c r="TIU21" s="6"/>
      <c r="TJB21" s="6"/>
      <c r="TJC21" s="6"/>
      <c r="TJJ21" s="6"/>
      <c r="TJK21" s="6"/>
      <c r="TJR21" s="6"/>
      <c r="TJS21" s="6"/>
      <c r="TJZ21" s="6"/>
      <c r="TKA21" s="6"/>
      <c r="TKH21" s="6"/>
      <c r="TKI21" s="6"/>
      <c r="TKP21" s="6"/>
      <c r="TKQ21" s="6"/>
      <c r="TKX21" s="6"/>
      <c r="TKY21" s="6"/>
      <c r="TLF21" s="6"/>
      <c r="TLG21" s="6"/>
      <c r="TLN21" s="6"/>
      <c r="TLO21" s="6"/>
      <c r="TLV21" s="6"/>
      <c r="TLW21" s="6"/>
      <c r="TMD21" s="6"/>
      <c r="TME21" s="6"/>
      <c r="TML21" s="6"/>
      <c r="TMM21" s="6"/>
      <c r="TMT21" s="6"/>
      <c r="TMU21" s="6"/>
      <c r="TNB21" s="6"/>
      <c r="TNC21" s="6"/>
      <c r="TNJ21" s="6"/>
      <c r="TNK21" s="6"/>
      <c r="TNR21" s="6"/>
      <c r="TNS21" s="6"/>
      <c r="TNZ21" s="6"/>
      <c r="TOA21" s="6"/>
      <c r="TOH21" s="6"/>
      <c r="TOI21" s="6"/>
      <c r="TOP21" s="6"/>
      <c r="TOQ21" s="6"/>
      <c r="TOX21" s="6"/>
      <c r="TOY21" s="6"/>
      <c r="TPF21" s="6"/>
      <c r="TPG21" s="6"/>
      <c r="TPN21" s="6"/>
      <c r="TPO21" s="6"/>
      <c r="TPV21" s="6"/>
      <c r="TPW21" s="6"/>
      <c r="TQD21" s="6"/>
      <c r="TQE21" s="6"/>
      <c r="TQL21" s="6"/>
      <c r="TQM21" s="6"/>
      <c r="TQT21" s="6"/>
      <c r="TQU21" s="6"/>
      <c r="TRB21" s="6"/>
      <c r="TRC21" s="6"/>
      <c r="TRJ21" s="6"/>
      <c r="TRK21" s="6"/>
      <c r="TRR21" s="6"/>
      <c r="TRS21" s="6"/>
      <c r="TRZ21" s="6"/>
      <c r="TSA21" s="6"/>
      <c r="TSH21" s="6"/>
      <c r="TSI21" s="6"/>
      <c r="TSP21" s="6"/>
      <c r="TSQ21" s="6"/>
      <c r="TSX21" s="6"/>
      <c r="TSY21" s="6"/>
      <c r="TTF21" s="6"/>
      <c r="TTG21" s="6"/>
      <c r="TTN21" s="6"/>
      <c r="TTO21" s="6"/>
      <c r="TTV21" s="6"/>
      <c r="TTW21" s="6"/>
      <c r="TUD21" s="6"/>
      <c r="TUE21" s="6"/>
      <c r="TUL21" s="6"/>
      <c r="TUM21" s="6"/>
      <c r="TUT21" s="6"/>
      <c r="TUU21" s="6"/>
      <c r="TVB21" s="6"/>
      <c r="TVC21" s="6"/>
      <c r="TVJ21" s="6"/>
      <c r="TVK21" s="6"/>
      <c r="TVR21" s="6"/>
      <c r="TVS21" s="6"/>
      <c r="TVZ21" s="6"/>
      <c r="TWA21" s="6"/>
      <c r="TWH21" s="6"/>
      <c r="TWI21" s="6"/>
      <c r="TWP21" s="6"/>
      <c r="TWQ21" s="6"/>
      <c r="TWX21" s="6"/>
      <c r="TWY21" s="6"/>
      <c r="TXF21" s="6"/>
      <c r="TXG21" s="6"/>
      <c r="TXN21" s="6"/>
      <c r="TXO21" s="6"/>
      <c r="TXV21" s="6"/>
      <c r="TXW21" s="6"/>
      <c r="TYD21" s="6"/>
      <c r="TYE21" s="6"/>
      <c r="TYL21" s="6"/>
      <c r="TYM21" s="6"/>
      <c r="TYT21" s="6"/>
      <c r="TYU21" s="6"/>
      <c r="TZB21" s="6"/>
      <c r="TZC21" s="6"/>
      <c r="TZJ21" s="6"/>
      <c r="TZK21" s="6"/>
      <c r="TZR21" s="6"/>
      <c r="TZS21" s="6"/>
      <c r="TZZ21" s="6"/>
      <c r="UAA21" s="6"/>
      <c r="UAH21" s="6"/>
      <c r="UAI21" s="6"/>
      <c r="UAP21" s="6"/>
      <c r="UAQ21" s="6"/>
      <c r="UAX21" s="6"/>
      <c r="UAY21" s="6"/>
      <c r="UBF21" s="6"/>
      <c r="UBG21" s="6"/>
      <c r="UBN21" s="6"/>
      <c r="UBO21" s="6"/>
      <c r="UBV21" s="6"/>
      <c r="UBW21" s="6"/>
      <c r="UCD21" s="6"/>
      <c r="UCE21" s="6"/>
      <c r="UCL21" s="6"/>
      <c r="UCM21" s="6"/>
      <c r="UCT21" s="6"/>
      <c r="UCU21" s="6"/>
      <c r="UDB21" s="6"/>
      <c r="UDC21" s="6"/>
      <c r="UDJ21" s="6"/>
      <c r="UDK21" s="6"/>
      <c r="UDR21" s="6"/>
      <c r="UDS21" s="6"/>
      <c r="UDZ21" s="6"/>
      <c r="UEA21" s="6"/>
      <c r="UEH21" s="6"/>
      <c r="UEI21" s="6"/>
      <c r="UEP21" s="6"/>
      <c r="UEQ21" s="6"/>
      <c r="UEX21" s="6"/>
      <c r="UEY21" s="6"/>
      <c r="UFF21" s="6"/>
      <c r="UFG21" s="6"/>
      <c r="UFN21" s="6"/>
      <c r="UFO21" s="6"/>
      <c r="UFV21" s="6"/>
      <c r="UFW21" s="6"/>
      <c r="UGD21" s="6"/>
      <c r="UGE21" s="6"/>
      <c r="UGL21" s="6"/>
      <c r="UGM21" s="6"/>
      <c r="UGT21" s="6"/>
      <c r="UGU21" s="6"/>
      <c r="UHB21" s="6"/>
      <c r="UHC21" s="6"/>
      <c r="UHJ21" s="6"/>
      <c r="UHK21" s="6"/>
      <c r="UHR21" s="6"/>
      <c r="UHS21" s="6"/>
      <c r="UHZ21" s="6"/>
      <c r="UIA21" s="6"/>
      <c r="UIH21" s="6"/>
      <c r="UII21" s="6"/>
      <c r="UIP21" s="6"/>
      <c r="UIQ21" s="6"/>
      <c r="UIX21" s="6"/>
      <c r="UIY21" s="6"/>
      <c r="UJF21" s="6"/>
      <c r="UJG21" s="6"/>
      <c r="UJN21" s="6"/>
      <c r="UJO21" s="6"/>
      <c r="UJV21" s="6"/>
      <c r="UJW21" s="6"/>
      <c r="UKD21" s="6"/>
      <c r="UKE21" s="6"/>
      <c r="UKL21" s="6"/>
      <c r="UKM21" s="6"/>
      <c r="UKT21" s="6"/>
      <c r="UKU21" s="6"/>
      <c r="ULB21" s="6"/>
      <c r="ULC21" s="6"/>
      <c r="ULJ21" s="6"/>
      <c r="ULK21" s="6"/>
      <c r="ULR21" s="6"/>
      <c r="ULS21" s="6"/>
      <c r="ULZ21" s="6"/>
      <c r="UMA21" s="6"/>
      <c r="UMH21" s="6"/>
      <c r="UMI21" s="6"/>
      <c r="UMP21" s="6"/>
      <c r="UMQ21" s="6"/>
      <c r="UMX21" s="6"/>
      <c r="UMY21" s="6"/>
      <c r="UNF21" s="6"/>
      <c r="UNG21" s="6"/>
      <c r="UNN21" s="6"/>
      <c r="UNO21" s="6"/>
      <c r="UNV21" s="6"/>
      <c r="UNW21" s="6"/>
      <c r="UOD21" s="6"/>
      <c r="UOE21" s="6"/>
      <c r="UOL21" s="6"/>
      <c r="UOM21" s="6"/>
      <c r="UOT21" s="6"/>
      <c r="UOU21" s="6"/>
      <c r="UPB21" s="6"/>
      <c r="UPC21" s="6"/>
      <c r="UPJ21" s="6"/>
      <c r="UPK21" s="6"/>
      <c r="UPR21" s="6"/>
      <c r="UPS21" s="6"/>
      <c r="UPZ21" s="6"/>
      <c r="UQA21" s="6"/>
      <c r="UQH21" s="6"/>
      <c r="UQI21" s="6"/>
      <c r="UQP21" s="6"/>
      <c r="UQQ21" s="6"/>
      <c r="UQX21" s="6"/>
      <c r="UQY21" s="6"/>
      <c r="URF21" s="6"/>
      <c r="URG21" s="6"/>
      <c r="URN21" s="6"/>
      <c r="URO21" s="6"/>
      <c r="URV21" s="6"/>
      <c r="URW21" s="6"/>
      <c r="USD21" s="6"/>
      <c r="USE21" s="6"/>
      <c r="USL21" s="6"/>
      <c r="USM21" s="6"/>
      <c r="UST21" s="6"/>
      <c r="USU21" s="6"/>
      <c r="UTB21" s="6"/>
      <c r="UTC21" s="6"/>
      <c r="UTJ21" s="6"/>
      <c r="UTK21" s="6"/>
      <c r="UTR21" s="6"/>
      <c r="UTS21" s="6"/>
      <c r="UTZ21" s="6"/>
      <c r="UUA21" s="6"/>
      <c r="UUH21" s="6"/>
      <c r="UUI21" s="6"/>
      <c r="UUP21" s="6"/>
      <c r="UUQ21" s="6"/>
      <c r="UUX21" s="6"/>
      <c r="UUY21" s="6"/>
      <c r="UVF21" s="6"/>
      <c r="UVG21" s="6"/>
      <c r="UVN21" s="6"/>
      <c r="UVO21" s="6"/>
      <c r="UVV21" s="6"/>
      <c r="UVW21" s="6"/>
      <c r="UWD21" s="6"/>
      <c r="UWE21" s="6"/>
      <c r="UWL21" s="6"/>
      <c r="UWM21" s="6"/>
      <c r="UWT21" s="6"/>
      <c r="UWU21" s="6"/>
      <c r="UXB21" s="6"/>
      <c r="UXC21" s="6"/>
      <c r="UXJ21" s="6"/>
      <c r="UXK21" s="6"/>
      <c r="UXR21" s="6"/>
      <c r="UXS21" s="6"/>
      <c r="UXZ21" s="6"/>
      <c r="UYA21" s="6"/>
      <c r="UYH21" s="6"/>
      <c r="UYI21" s="6"/>
      <c r="UYP21" s="6"/>
      <c r="UYQ21" s="6"/>
      <c r="UYX21" s="6"/>
      <c r="UYY21" s="6"/>
      <c r="UZF21" s="6"/>
      <c r="UZG21" s="6"/>
      <c r="UZN21" s="6"/>
      <c r="UZO21" s="6"/>
      <c r="UZV21" s="6"/>
      <c r="UZW21" s="6"/>
      <c r="VAD21" s="6"/>
      <c r="VAE21" s="6"/>
      <c r="VAL21" s="6"/>
      <c r="VAM21" s="6"/>
      <c r="VAT21" s="6"/>
      <c r="VAU21" s="6"/>
      <c r="VBB21" s="6"/>
      <c r="VBC21" s="6"/>
      <c r="VBJ21" s="6"/>
      <c r="VBK21" s="6"/>
      <c r="VBR21" s="6"/>
      <c r="VBS21" s="6"/>
      <c r="VBZ21" s="6"/>
      <c r="VCA21" s="6"/>
      <c r="VCH21" s="6"/>
      <c r="VCI21" s="6"/>
      <c r="VCP21" s="6"/>
      <c r="VCQ21" s="6"/>
      <c r="VCX21" s="6"/>
      <c r="VCY21" s="6"/>
      <c r="VDF21" s="6"/>
      <c r="VDG21" s="6"/>
      <c r="VDN21" s="6"/>
      <c r="VDO21" s="6"/>
      <c r="VDV21" s="6"/>
      <c r="VDW21" s="6"/>
      <c r="VED21" s="6"/>
      <c r="VEE21" s="6"/>
      <c r="VEL21" s="6"/>
      <c r="VEM21" s="6"/>
      <c r="VET21" s="6"/>
      <c r="VEU21" s="6"/>
      <c r="VFB21" s="6"/>
      <c r="VFC21" s="6"/>
      <c r="VFJ21" s="6"/>
      <c r="VFK21" s="6"/>
      <c r="VFR21" s="6"/>
      <c r="VFS21" s="6"/>
      <c r="VFZ21" s="6"/>
      <c r="VGA21" s="6"/>
      <c r="VGH21" s="6"/>
      <c r="VGI21" s="6"/>
      <c r="VGP21" s="6"/>
      <c r="VGQ21" s="6"/>
      <c r="VGX21" s="6"/>
      <c r="VGY21" s="6"/>
      <c r="VHF21" s="6"/>
      <c r="VHG21" s="6"/>
      <c r="VHN21" s="6"/>
      <c r="VHO21" s="6"/>
      <c r="VHV21" s="6"/>
      <c r="VHW21" s="6"/>
      <c r="VID21" s="6"/>
      <c r="VIE21" s="6"/>
      <c r="VIL21" s="6"/>
      <c r="VIM21" s="6"/>
      <c r="VIT21" s="6"/>
      <c r="VIU21" s="6"/>
      <c r="VJB21" s="6"/>
      <c r="VJC21" s="6"/>
      <c r="VJJ21" s="6"/>
      <c r="VJK21" s="6"/>
      <c r="VJR21" s="6"/>
      <c r="VJS21" s="6"/>
      <c r="VJZ21" s="6"/>
      <c r="VKA21" s="6"/>
      <c r="VKH21" s="6"/>
      <c r="VKI21" s="6"/>
      <c r="VKP21" s="6"/>
      <c r="VKQ21" s="6"/>
      <c r="VKX21" s="6"/>
      <c r="VKY21" s="6"/>
      <c r="VLF21" s="6"/>
      <c r="VLG21" s="6"/>
      <c r="VLN21" s="6"/>
      <c r="VLO21" s="6"/>
      <c r="VLV21" s="6"/>
      <c r="VLW21" s="6"/>
      <c r="VMD21" s="6"/>
      <c r="VME21" s="6"/>
      <c r="VML21" s="6"/>
      <c r="VMM21" s="6"/>
      <c r="VMT21" s="6"/>
      <c r="VMU21" s="6"/>
      <c r="VNB21" s="6"/>
      <c r="VNC21" s="6"/>
      <c r="VNJ21" s="6"/>
      <c r="VNK21" s="6"/>
      <c r="VNR21" s="6"/>
      <c r="VNS21" s="6"/>
      <c r="VNZ21" s="6"/>
      <c r="VOA21" s="6"/>
      <c r="VOH21" s="6"/>
      <c r="VOI21" s="6"/>
      <c r="VOP21" s="6"/>
      <c r="VOQ21" s="6"/>
      <c r="VOX21" s="6"/>
      <c r="VOY21" s="6"/>
      <c r="VPF21" s="6"/>
      <c r="VPG21" s="6"/>
      <c r="VPN21" s="6"/>
      <c r="VPO21" s="6"/>
      <c r="VPV21" s="6"/>
      <c r="VPW21" s="6"/>
      <c r="VQD21" s="6"/>
      <c r="VQE21" s="6"/>
      <c r="VQL21" s="6"/>
      <c r="VQM21" s="6"/>
      <c r="VQT21" s="6"/>
      <c r="VQU21" s="6"/>
      <c r="VRB21" s="6"/>
      <c r="VRC21" s="6"/>
      <c r="VRJ21" s="6"/>
      <c r="VRK21" s="6"/>
      <c r="VRR21" s="6"/>
      <c r="VRS21" s="6"/>
      <c r="VRZ21" s="6"/>
      <c r="VSA21" s="6"/>
      <c r="VSH21" s="6"/>
      <c r="VSI21" s="6"/>
      <c r="VSP21" s="6"/>
      <c r="VSQ21" s="6"/>
      <c r="VSX21" s="6"/>
      <c r="VSY21" s="6"/>
      <c r="VTF21" s="6"/>
      <c r="VTG21" s="6"/>
      <c r="VTN21" s="6"/>
      <c r="VTO21" s="6"/>
      <c r="VTV21" s="6"/>
      <c r="VTW21" s="6"/>
      <c r="VUD21" s="6"/>
      <c r="VUE21" s="6"/>
      <c r="VUL21" s="6"/>
      <c r="VUM21" s="6"/>
      <c r="VUT21" s="6"/>
      <c r="VUU21" s="6"/>
      <c r="VVB21" s="6"/>
      <c r="VVC21" s="6"/>
      <c r="VVJ21" s="6"/>
      <c r="VVK21" s="6"/>
      <c r="VVR21" s="6"/>
      <c r="VVS21" s="6"/>
      <c r="VVZ21" s="6"/>
      <c r="VWA21" s="6"/>
      <c r="VWH21" s="6"/>
      <c r="VWI21" s="6"/>
      <c r="VWP21" s="6"/>
      <c r="VWQ21" s="6"/>
      <c r="VWX21" s="6"/>
      <c r="VWY21" s="6"/>
      <c r="VXF21" s="6"/>
      <c r="VXG21" s="6"/>
      <c r="VXN21" s="6"/>
      <c r="VXO21" s="6"/>
      <c r="VXV21" s="6"/>
      <c r="VXW21" s="6"/>
      <c r="VYD21" s="6"/>
      <c r="VYE21" s="6"/>
      <c r="VYL21" s="6"/>
      <c r="VYM21" s="6"/>
      <c r="VYT21" s="6"/>
      <c r="VYU21" s="6"/>
      <c r="VZB21" s="6"/>
      <c r="VZC21" s="6"/>
      <c r="VZJ21" s="6"/>
      <c r="VZK21" s="6"/>
      <c r="VZR21" s="6"/>
      <c r="VZS21" s="6"/>
      <c r="VZZ21" s="6"/>
      <c r="WAA21" s="6"/>
      <c r="WAH21" s="6"/>
      <c r="WAI21" s="6"/>
      <c r="WAP21" s="6"/>
      <c r="WAQ21" s="6"/>
      <c r="WAX21" s="6"/>
      <c r="WAY21" s="6"/>
      <c r="WBF21" s="6"/>
      <c r="WBG21" s="6"/>
      <c r="WBN21" s="6"/>
      <c r="WBO21" s="6"/>
      <c r="WBV21" s="6"/>
      <c r="WBW21" s="6"/>
      <c r="WCD21" s="6"/>
      <c r="WCE21" s="6"/>
      <c r="WCL21" s="6"/>
      <c r="WCM21" s="6"/>
      <c r="WCT21" s="6"/>
      <c r="WCU21" s="6"/>
      <c r="WDB21" s="6"/>
      <c r="WDC21" s="6"/>
      <c r="WDJ21" s="6"/>
      <c r="WDK21" s="6"/>
      <c r="WDR21" s="6"/>
      <c r="WDS21" s="6"/>
      <c r="WDZ21" s="6"/>
      <c r="WEA21" s="6"/>
      <c r="WEH21" s="6"/>
      <c r="WEI21" s="6"/>
      <c r="WEP21" s="6"/>
      <c r="WEQ21" s="6"/>
      <c r="WEX21" s="6"/>
      <c r="WEY21" s="6"/>
      <c r="WFF21" s="6"/>
      <c r="WFG21" s="6"/>
      <c r="WFN21" s="6"/>
      <c r="WFO21" s="6"/>
      <c r="WFV21" s="6"/>
      <c r="WFW21" s="6"/>
      <c r="WGD21" s="6"/>
      <c r="WGE21" s="6"/>
      <c r="WGL21" s="6"/>
      <c r="WGM21" s="6"/>
      <c r="WGT21" s="6"/>
      <c r="WGU21" s="6"/>
      <c r="WHB21" s="6"/>
      <c r="WHC21" s="6"/>
      <c r="WHJ21" s="6"/>
      <c r="WHK21" s="6"/>
      <c r="WHR21" s="6"/>
      <c r="WHS21" s="6"/>
      <c r="WHZ21" s="6"/>
      <c r="WIA21" s="6"/>
      <c r="WIH21" s="6"/>
      <c r="WII21" s="6"/>
      <c r="WIP21" s="6"/>
      <c r="WIQ21" s="6"/>
      <c r="WIX21" s="6"/>
      <c r="WIY21" s="6"/>
      <c r="WJF21" s="6"/>
      <c r="WJG21" s="6"/>
      <c r="WJN21" s="6"/>
      <c r="WJO21" s="6"/>
      <c r="WJV21" s="6"/>
      <c r="WJW21" s="6"/>
      <c r="WKD21" s="6"/>
      <c r="WKE21" s="6"/>
      <c r="WKL21" s="6"/>
      <c r="WKM21" s="6"/>
      <c r="WKT21" s="6"/>
      <c r="WKU21" s="6"/>
      <c r="WLB21" s="6"/>
      <c r="WLC21" s="6"/>
      <c r="WLJ21" s="6"/>
      <c r="WLK21" s="6"/>
      <c r="WLR21" s="6"/>
      <c r="WLS21" s="6"/>
      <c r="WLZ21" s="6"/>
      <c r="WMA21" s="6"/>
      <c r="WMH21" s="6"/>
      <c r="WMI21" s="6"/>
      <c r="WMP21" s="6"/>
      <c r="WMQ21" s="6"/>
      <c r="WMX21" s="6"/>
      <c r="WMY21" s="6"/>
      <c r="WNF21" s="6"/>
      <c r="WNG21" s="6"/>
      <c r="WNN21" s="6"/>
      <c r="WNO21" s="6"/>
      <c r="WNV21" s="6"/>
      <c r="WNW21" s="6"/>
      <c r="WOD21" s="6"/>
      <c r="WOE21" s="6"/>
      <c r="WOL21" s="6"/>
      <c r="WOM21" s="6"/>
      <c r="WOT21" s="6"/>
      <c r="WOU21" s="6"/>
      <c r="WPB21" s="6"/>
      <c r="WPC21" s="6"/>
      <c r="WPJ21" s="6"/>
      <c r="WPK21" s="6"/>
      <c r="WPR21" s="6"/>
      <c r="WPS21" s="6"/>
      <c r="WPZ21" s="6"/>
      <c r="WQA21" s="6"/>
      <c r="WQH21" s="6"/>
      <c r="WQI21" s="6"/>
      <c r="WQP21" s="6"/>
      <c r="WQQ21" s="6"/>
      <c r="WQX21" s="6"/>
      <c r="WQY21" s="6"/>
      <c r="WRF21" s="6"/>
      <c r="WRG21" s="6"/>
      <c r="WRN21" s="6"/>
      <c r="WRO21" s="6"/>
      <c r="WRV21" s="6"/>
      <c r="WRW21" s="6"/>
      <c r="WSD21" s="6"/>
      <c r="WSE21" s="6"/>
      <c r="WSL21" s="6"/>
      <c r="WSM21" s="6"/>
      <c r="WST21" s="6"/>
      <c r="WSU21" s="6"/>
      <c r="WTB21" s="6"/>
      <c r="WTC21" s="6"/>
      <c r="WTJ21" s="6"/>
      <c r="WTK21" s="6"/>
      <c r="WTR21" s="6"/>
      <c r="WTS21" s="6"/>
      <c r="WTZ21" s="6"/>
      <c r="WUA21" s="6"/>
      <c r="WUH21" s="6"/>
      <c r="WUI21" s="6"/>
      <c r="WUP21" s="6"/>
      <c r="WUQ21" s="6"/>
      <c r="WUX21" s="6"/>
      <c r="WUY21" s="6"/>
      <c r="WVF21" s="6"/>
      <c r="WVG21" s="6"/>
      <c r="WVN21" s="6"/>
      <c r="WVO21" s="6"/>
      <c r="WVV21" s="6"/>
      <c r="WVW21" s="6"/>
      <c r="WWD21" s="6"/>
      <c r="WWE21" s="6"/>
      <c r="WWL21" s="6"/>
      <c r="WWM21" s="6"/>
      <c r="WWT21" s="6"/>
      <c r="WWU21" s="6"/>
      <c r="WXB21" s="6"/>
      <c r="WXC21" s="6"/>
      <c r="WXJ21" s="6"/>
      <c r="WXK21" s="6"/>
      <c r="WXR21" s="6"/>
      <c r="WXS21" s="6"/>
      <c r="WXZ21" s="6"/>
      <c r="WYA21" s="6"/>
      <c r="WYH21" s="6"/>
      <c r="WYI21" s="6"/>
      <c r="WYP21" s="6"/>
      <c r="WYQ21" s="6"/>
      <c r="WYX21" s="6"/>
      <c r="WYY21" s="6"/>
      <c r="WZF21" s="6"/>
      <c r="WZG21" s="6"/>
      <c r="WZN21" s="6"/>
      <c r="WZO21" s="6"/>
      <c r="WZV21" s="6"/>
      <c r="WZW21" s="6"/>
      <c r="XAD21" s="6"/>
      <c r="XAE21" s="6"/>
      <c r="XAL21" s="6"/>
      <c r="XAM21" s="6"/>
      <c r="XAT21" s="6"/>
      <c r="XAU21" s="6"/>
      <c r="XBB21" s="6"/>
      <c r="XBC21" s="6"/>
      <c r="XBJ21" s="6"/>
      <c r="XBK21" s="6"/>
      <c r="XBR21" s="6"/>
      <c r="XBS21" s="6"/>
      <c r="XBZ21" s="6"/>
      <c r="XCA21" s="6"/>
      <c r="XCH21" s="6"/>
      <c r="XCI21" s="6"/>
      <c r="XCP21" s="6"/>
      <c r="XCQ21" s="6"/>
      <c r="XCX21" s="6"/>
      <c r="XCY21" s="6"/>
      <c r="XDF21" s="6"/>
      <c r="XDG21" s="6"/>
      <c r="XDN21" s="6"/>
      <c r="XDO21" s="6"/>
      <c r="XDV21" s="6"/>
      <c r="XDW21" s="6"/>
      <c r="XED21" s="6"/>
      <c r="XEE21" s="6"/>
      <c r="XEL21" s="6"/>
      <c r="XEM21" s="6"/>
      <c r="XET21" s="6"/>
      <c r="XEU21" s="6"/>
      <c r="XFB21" s="6"/>
      <c r="XFC21" s="6"/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474</v>
      </c>
      <c r="C22" s="14" t="s">
        <v>1488</v>
      </c>
      <c r="D22" t="s">
        <v>1242</v>
      </c>
      <c r="E22" t="s">
        <v>383</v>
      </c>
      <c r="F22">
        <v>1</v>
      </c>
      <c r="G22" s="6">
        <f xml:space="preserve"> 4.74 + 0.05 + 0.25</f>
        <v>5.04</v>
      </c>
      <c r="H22" s="6">
        <f>G22*F22</f>
        <v>5.04</v>
      </c>
      <c r="I22" t="s">
        <v>14</v>
      </c>
      <c r="J22" t="s">
        <v>2774</v>
      </c>
      <c r="K22" t="s">
        <v>2780</v>
      </c>
      <c r="L22" t="s">
        <v>2781</v>
      </c>
      <c r="M22" t="s">
        <v>2796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821</v>
      </c>
      <c r="C23" s="14" t="s">
        <v>2303</v>
      </c>
      <c r="D23" t="s">
        <v>802</v>
      </c>
      <c r="E23" t="s">
        <v>384</v>
      </c>
      <c r="F23">
        <v>3</v>
      </c>
      <c r="G23" s="6">
        <f xml:space="preserve"> 4.97 + 0.05 + 0.25</f>
        <v>5.27</v>
      </c>
      <c r="H23" s="6">
        <f>G23*F23</f>
        <v>15.809999999999999</v>
      </c>
      <c r="I23" t="s">
        <v>14</v>
      </c>
      <c r="J23" t="s">
        <v>2774</v>
      </c>
      <c r="K23" t="s">
        <v>2780</v>
      </c>
      <c r="L23" t="s">
        <v>2781</v>
      </c>
      <c r="M23" t="s">
        <v>2796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800</v>
      </c>
      <c r="C24" s="14" t="s">
        <v>2337</v>
      </c>
      <c r="D24" t="s">
        <v>442</v>
      </c>
      <c r="E24" t="s">
        <v>286</v>
      </c>
      <c r="F24">
        <v>2</v>
      </c>
      <c r="G24" s="6">
        <f xml:space="preserve"> 1.47 + 0.05 + 0.1</f>
        <v>1.62</v>
      </c>
      <c r="H24" s="6">
        <f>G24*F24</f>
        <v>3.24</v>
      </c>
      <c r="I24" t="s">
        <v>14</v>
      </c>
      <c r="J24" t="s">
        <v>2774</v>
      </c>
      <c r="K24" t="s">
        <v>2780</v>
      </c>
      <c r="L24" t="s">
        <v>2781</v>
      </c>
      <c r="M24" t="s">
        <v>2796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2809</v>
      </c>
      <c r="C25" s="14" t="s">
        <v>2810</v>
      </c>
      <c r="D25" t="s">
        <v>252</v>
      </c>
      <c r="E25" t="s">
        <v>286</v>
      </c>
      <c r="F25">
        <v>1</v>
      </c>
      <c r="G25" s="6">
        <f xml:space="preserve"> 1.47 + 0.07</f>
        <v>1.54</v>
      </c>
      <c r="H25" s="6">
        <f>G25*F25</f>
        <v>1.54</v>
      </c>
      <c r="I25" t="s">
        <v>14</v>
      </c>
      <c r="J25" t="s">
        <v>2774</v>
      </c>
      <c r="K25" t="s">
        <v>2780</v>
      </c>
      <c r="L25" t="s">
        <v>2781</v>
      </c>
      <c r="M25" t="s">
        <v>2796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398</v>
      </c>
      <c r="C26" s="14" t="s">
        <v>2308</v>
      </c>
      <c r="D26" t="s">
        <v>128</v>
      </c>
      <c r="E26" t="s">
        <v>499</v>
      </c>
      <c r="F26">
        <v>1</v>
      </c>
      <c r="G26" s="6">
        <v>5</v>
      </c>
      <c r="H26" s="6">
        <f t="shared" ref="H26:H28" si="7">G26*F26</f>
        <v>5</v>
      </c>
      <c r="I26" t="s">
        <v>14</v>
      </c>
      <c r="J26" t="s">
        <v>2774</v>
      </c>
      <c r="K26" t="s">
        <v>2780</v>
      </c>
      <c r="L26" t="s">
        <v>2781</v>
      </c>
      <c r="M26" t="s">
        <v>2796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1380</v>
      </c>
      <c r="C27" s="14" t="s">
        <v>2758</v>
      </c>
      <c r="D27" t="s">
        <v>1381</v>
      </c>
      <c r="E27" t="s">
        <v>610</v>
      </c>
      <c r="F27">
        <v>2</v>
      </c>
      <c r="G27" s="6">
        <v>2.97</v>
      </c>
      <c r="H27" s="6">
        <f t="shared" si="7"/>
        <v>5.94</v>
      </c>
      <c r="I27" t="s">
        <v>14</v>
      </c>
      <c r="J27" t="s">
        <v>2774</v>
      </c>
      <c r="K27" t="s">
        <v>2780</v>
      </c>
      <c r="L27" t="s">
        <v>2781</v>
      </c>
      <c r="M27" t="s">
        <v>2796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491</v>
      </c>
      <c r="C28" s="14" t="s">
        <v>2361</v>
      </c>
      <c r="D28" t="s">
        <v>2362</v>
      </c>
      <c r="E28" t="s">
        <v>296</v>
      </c>
      <c r="F28">
        <v>1</v>
      </c>
      <c r="G28" s="6">
        <v>3.68</v>
      </c>
      <c r="H28" s="6">
        <f t="shared" si="7"/>
        <v>3.68</v>
      </c>
      <c r="I28" t="s">
        <v>14</v>
      </c>
      <c r="J28" t="s">
        <v>2774</v>
      </c>
      <c r="K28" t="s">
        <v>2780</v>
      </c>
      <c r="L28" t="s">
        <v>2781</v>
      </c>
      <c r="M28" t="s">
        <v>2796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2321</v>
      </c>
      <c r="C29" s="14" t="s">
        <v>2921</v>
      </c>
      <c r="D29" t="s">
        <v>261</v>
      </c>
      <c r="E29" t="s">
        <v>420</v>
      </c>
      <c r="F29">
        <v>1</v>
      </c>
      <c r="G29" s="6">
        <v>2.4700000000000002</v>
      </c>
      <c r="H29" s="6">
        <f>G29*F29</f>
        <v>2.4700000000000002</v>
      </c>
      <c r="I29" t="s">
        <v>14</v>
      </c>
      <c r="J29" t="s">
        <v>2774</v>
      </c>
      <c r="K29" t="s">
        <v>2780</v>
      </c>
      <c r="L29" t="s">
        <v>2781</v>
      </c>
      <c r="M29" t="s">
        <v>2796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268</v>
      </c>
      <c r="C30" s="14">
        <v>4011</v>
      </c>
      <c r="D30" t="s">
        <v>269</v>
      </c>
      <c r="E30" t="s">
        <v>2598</v>
      </c>
      <c r="F30">
        <v>0.91500000000000004</v>
      </c>
      <c r="G30" s="6">
        <v>1.7</v>
      </c>
      <c r="H30" s="6">
        <f>G30*F30</f>
        <v>1.5555000000000001</v>
      </c>
      <c r="I30" t="s">
        <v>14</v>
      </c>
      <c r="J30" t="s">
        <v>2774</v>
      </c>
      <c r="K30" t="s">
        <v>2780</v>
      </c>
      <c r="L30" t="s">
        <v>2781</v>
      </c>
      <c r="M30" t="s">
        <v>2796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2367</v>
      </c>
      <c r="C31" s="14">
        <v>4087</v>
      </c>
      <c r="D31" t="s">
        <v>12</v>
      </c>
      <c r="E31" t="s">
        <v>1619</v>
      </c>
      <c r="F31">
        <v>0.90500000000000003</v>
      </c>
      <c r="G31" s="6">
        <v>3.24</v>
      </c>
      <c r="H31" s="6">
        <f>G31*F31</f>
        <v>2.9322000000000004</v>
      </c>
      <c r="I31" t="s">
        <v>14</v>
      </c>
      <c r="J31" t="s">
        <v>2774</v>
      </c>
      <c r="K31" t="s">
        <v>2780</v>
      </c>
      <c r="L31" t="s">
        <v>2781</v>
      </c>
      <c r="M31" t="s">
        <v>2796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2279</v>
      </c>
      <c r="C32" s="14" t="s">
        <v>2280</v>
      </c>
      <c r="D32" t="s">
        <v>2281</v>
      </c>
      <c r="E32" t="s">
        <v>2282</v>
      </c>
      <c r="F32">
        <v>1</v>
      </c>
      <c r="G32" s="6">
        <v>11.83</v>
      </c>
      <c r="H32" s="6">
        <f t="shared" ref="H32" si="8">G32*F32</f>
        <v>11.83</v>
      </c>
      <c r="I32" t="s">
        <v>14</v>
      </c>
      <c r="J32" t="s">
        <v>2774</v>
      </c>
      <c r="K32" t="s">
        <v>2780</v>
      </c>
      <c r="L32" t="s">
        <v>2781</v>
      </c>
      <c r="M32" t="s">
        <v>2180</v>
      </c>
    </row>
    <row r="33" spans="1:15">
      <c r="A33" t="s">
        <v>24</v>
      </c>
      <c r="B33" t="s">
        <v>589</v>
      </c>
      <c r="C33" s="14" t="s">
        <v>2922</v>
      </c>
      <c r="D33" t="s">
        <v>128</v>
      </c>
      <c r="E33" t="s">
        <v>1375</v>
      </c>
      <c r="F33">
        <v>1</v>
      </c>
      <c r="G33" s="6">
        <v>2.27</v>
      </c>
      <c r="H33" s="6">
        <f t="shared" ref="H33:H34" si="9">G33*F33</f>
        <v>2.27</v>
      </c>
      <c r="I33" t="s">
        <v>14</v>
      </c>
      <c r="J33" t="s">
        <v>2774</v>
      </c>
      <c r="K33" t="s">
        <v>2780</v>
      </c>
      <c r="L33" t="s">
        <v>2781</v>
      </c>
      <c r="M33" t="s">
        <v>2796</v>
      </c>
    </row>
    <row r="34" spans="1:15">
      <c r="A34" t="s">
        <v>24</v>
      </c>
      <c r="B34" t="s">
        <v>1472</v>
      </c>
      <c r="C34" s="14" t="s">
        <v>2923</v>
      </c>
      <c r="D34" t="s">
        <v>128</v>
      </c>
      <c r="E34" t="s">
        <v>1375</v>
      </c>
      <c r="F34">
        <v>1</v>
      </c>
      <c r="G34" s="6">
        <v>2.27</v>
      </c>
      <c r="H34" s="6">
        <f t="shared" si="9"/>
        <v>2.27</v>
      </c>
      <c r="I34" t="s">
        <v>14</v>
      </c>
      <c r="J34" t="s">
        <v>2774</v>
      </c>
      <c r="K34" t="s">
        <v>2780</v>
      </c>
      <c r="L34" t="s">
        <v>2781</v>
      </c>
      <c r="M34" t="s">
        <v>2796</v>
      </c>
    </row>
    <row r="35" spans="1:15">
      <c r="A35" t="s">
        <v>24</v>
      </c>
      <c r="B35" t="s">
        <v>2924</v>
      </c>
      <c r="C35" s="14" t="s">
        <v>2925</v>
      </c>
      <c r="D35" t="s">
        <v>261</v>
      </c>
      <c r="E35" t="s">
        <v>705</v>
      </c>
      <c r="F35">
        <v>1</v>
      </c>
      <c r="G35" s="6">
        <v>2.97</v>
      </c>
      <c r="H35" s="6">
        <f>G35*F35</f>
        <v>2.97</v>
      </c>
      <c r="I35" t="s">
        <v>14</v>
      </c>
      <c r="J35" t="s">
        <v>2774</v>
      </c>
      <c r="K35" t="s">
        <v>2780</v>
      </c>
      <c r="L35" t="s">
        <v>2781</v>
      </c>
      <c r="M35" t="s">
        <v>2796</v>
      </c>
    </row>
    <row r="36" spans="1:15">
      <c r="A36" t="s">
        <v>24</v>
      </c>
      <c r="B36" t="s">
        <v>2926</v>
      </c>
      <c r="C36" s="14" t="s">
        <v>2927</v>
      </c>
      <c r="D36" t="s">
        <v>2291</v>
      </c>
      <c r="E36" t="s">
        <v>2295</v>
      </c>
      <c r="F36">
        <v>1</v>
      </c>
      <c r="G36" s="6">
        <v>6.46</v>
      </c>
      <c r="H36" s="6">
        <f>G36*F36</f>
        <v>6.46</v>
      </c>
      <c r="I36" t="s">
        <v>14</v>
      </c>
      <c r="J36" t="s">
        <v>2774</v>
      </c>
      <c r="K36" t="s">
        <v>2780</v>
      </c>
      <c r="L36" t="s">
        <v>2845</v>
      </c>
    </row>
    <row r="37" spans="1:15">
      <c r="A37" t="s">
        <v>24</v>
      </c>
      <c r="B37" t="s">
        <v>2928</v>
      </c>
      <c r="C37" s="14" t="s">
        <v>2929</v>
      </c>
      <c r="D37" t="s">
        <v>2291</v>
      </c>
      <c r="E37" t="s">
        <v>988</v>
      </c>
      <c r="F37">
        <v>1</v>
      </c>
      <c r="G37" s="6">
        <v>6.26</v>
      </c>
      <c r="H37" s="6">
        <f>G37*F37</f>
        <v>6.26</v>
      </c>
      <c r="I37" t="s">
        <v>14</v>
      </c>
      <c r="J37" t="s">
        <v>2774</v>
      </c>
      <c r="K37" t="s">
        <v>2780</v>
      </c>
      <c r="L37" t="s">
        <v>2845</v>
      </c>
    </row>
    <row r="38" spans="1:15">
      <c r="A38" t="s">
        <v>24</v>
      </c>
      <c r="B38" t="s">
        <v>2930</v>
      </c>
      <c r="C38" s="14" t="s">
        <v>2931</v>
      </c>
      <c r="D38" t="s">
        <v>2291</v>
      </c>
      <c r="E38" t="s">
        <v>2932</v>
      </c>
      <c r="F38">
        <v>1</v>
      </c>
      <c r="G38" s="6">
        <v>4.76</v>
      </c>
      <c r="H38" s="6">
        <f>G38*F38</f>
        <v>4.76</v>
      </c>
      <c r="I38" t="s">
        <v>14</v>
      </c>
      <c r="J38" t="s">
        <v>2774</v>
      </c>
      <c r="K38" t="s">
        <v>2780</v>
      </c>
      <c r="L38" t="s">
        <v>2845</v>
      </c>
    </row>
    <row r="39" spans="1:15">
      <c r="A39" t="s">
        <v>24</v>
      </c>
      <c r="B39" t="s">
        <v>1442</v>
      </c>
      <c r="C39" s="14" t="s">
        <v>2933</v>
      </c>
      <c r="D39" t="s">
        <v>959</v>
      </c>
      <c r="E39" t="s">
        <v>2100</v>
      </c>
      <c r="F39">
        <v>1</v>
      </c>
      <c r="G39" s="6">
        <v>6.77</v>
      </c>
      <c r="H39" s="6">
        <f t="shared" ref="H39" si="10">G39*F39</f>
        <v>6.77</v>
      </c>
      <c r="I39" t="s">
        <v>14</v>
      </c>
      <c r="J39" t="s">
        <v>2774</v>
      </c>
      <c r="K39" t="s">
        <v>2780</v>
      </c>
      <c r="L39" t="s">
        <v>2845</v>
      </c>
    </row>
    <row r="40" spans="1:15">
      <c r="A40" t="s">
        <v>24</v>
      </c>
      <c r="B40" t="s">
        <v>2934</v>
      </c>
      <c r="C40" s="14" t="s">
        <v>2935</v>
      </c>
      <c r="D40" t="s">
        <v>2936</v>
      </c>
      <c r="E40" t="s">
        <v>354</v>
      </c>
      <c r="F40">
        <v>1</v>
      </c>
      <c r="G40" s="6">
        <v>7.93</v>
      </c>
      <c r="H40" s="6">
        <f t="shared" ref="H40" si="11">G40*F40</f>
        <v>7.93</v>
      </c>
      <c r="I40" t="s">
        <v>14</v>
      </c>
      <c r="J40" t="s">
        <v>2774</v>
      </c>
      <c r="K40" t="s">
        <v>2902</v>
      </c>
      <c r="L40" t="s">
        <v>2908</v>
      </c>
      <c r="M40" t="s">
        <v>134</v>
      </c>
    </row>
    <row r="41" spans="1:15">
      <c r="A41" t="s">
        <v>24</v>
      </c>
      <c r="B41" t="s">
        <v>2937</v>
      </c>
      <c r="C41" s="14" t="s">
        <v>2938</v>
      </c>
      <c r="D41" t="s">
        <v>2936</v>
      </c>
      <c r="E41" t="s">
        <v>354</v>
      </c>
      <c r="F41">
        <v>1</v>
      </c>
      <c r="G41" s="6">
        <v>4.93</v>
      </c>
      <c r="H41" s="6">
        <f t="shared" ref="H41" si="12">G41*F41</f>
        <v>4.93</v>
      </c>
      <c r="I41" t="s">
        <v>14</v>
      </c>
      <c r="J41" t="s">
        <v>2774</v>
      </c>
      <c r="K41" t="s">
        <v>2902</v>
      </c>
      <c r="L41" t="s">
        <v>2908</v>
      </c>
      <c r="M41" t="s">
        <v>134</v>
      </c>
    </row>
    <row r="42" spans="1:15">
      <c r="A42" t="s">
        <v>24</v>
      </c>
      <c r="B42" t="s">
        <v>2939</v>
      </c>
      <c r="C42" s="14" t="s">
        <v>2940</v>
      </c>
      <c r="D42" t="s">
        <v>2941</v>
      </c>
      <c r="E42" t="s">
        <v>1110</v>
      </c>
      <c r="F42">
        <v>1</v>
      </c>
      <c r="G42" s="6">
        <v>19.97</v>
      </c>
      <c r="H42" s="6">
        <f t="shared" ref="H42" si="13">G42*F42</f>
        <v>19.97</v>
      </c>
      <c r="I42" t="s">
        <v>14</v>
      </c>
      <c r="J42" t="s">
        <v>2774</v>
      </c>
      <c r="K42" t="s">
        <v>2902</v>
      </c>
      <c r="L42" t="s">
        <v>2908</v>
      </c>
      <c r="M42" t="s">
        <v>134</v>
      </c>
    </row>
    <row r="43" spans="1:15">
      <c r="A43" t="s">
        <v>24</v>
      </c>
      <c r="B43" t="s">
        <v>1515</v>
      </c>
      <c r="C43" s="14" t="s">
        <v>799</v>
      </c>
      <c r="D43" t="s">
        <v>128</v>
      </c>
      <c r="E43" t="s">
        <v>328</v>
      </c>
      <c r="F43">
        <v>2</v>
      </c>
      <c r="G43" s="6">
        <v>4.6399999999999997</v>
      </c>
      <c r="H43" s="6">
        <f>G43*F43</f>
        <v>9.2799999999999994</v>
      </c>
      <c r="I43" t="s">
        <v>14</v>
      </c>
      <c r="J43" t="s">
        <v>2774</v>
      </c>
      <c r="K43" t="s">
        <v>2780</v>
      </c>
      <c r="L43" t="s">
        <v>2781</v>
      </c>
      <c r="M43" t="s">
        <v>2796</v>
      </c>
    </row>
    <row r="44" spans="1:15">
      <c r="A44" t="s">
        <v>24</v>
      </c>
      <c r="B44" t="s">
        <v>23</v>
      </c>
      <c r="D44" t="s">
        <v>12</v>
      </c>
      <c r="E44" t="s">
        <v>12</v>
      </c>
      <c r="F44" s="5">
        <v>0.05</v>
      </c>
      <c r="G44" s="6" t="s">
        <v>12</v>
      </c>
      <c r="H44" s="6">
        <v>5.77</v>
      </c>
      <c r="I44" t="s">
        <v>14</v>
      </c>
      <c r="J44" t="s">
        <v>2774</v>
      </c>
      <c r="K44" t="s">
        <v>2780</v>
      </c>
      <c r="L44" t="s">
        <v>2178</v>
      </c>
      <c r="M44" t="s">
        <v>23</v>
      </c>
    </row>
    <row r="45" spans="1:15">
      <c r="A45" t="s">
        <v>24</v>
      </c>
      <c r="B45" t="s">
        <v>19</v>
      </c>
      <c r="D45" t="s">
        <v>12</v>
      </c>
      <c r="E45" t="s">
        <v>12</v>
      </c>
      <c r="F45" s="5">
        <v>0.06</v>
      </c>
      <c r="G45" s="6" t="s">
        <v>12</v>
      </c>
      <c r="H45" s="6">
        <v>6.92</v>
      </c>
      <c r="I45" t="s">
        <v>14</v>
      </c>
      <c r="J45" t="s">
        <v>2774</v>
      </c>
      <c r="K45" t="s">
        <v>2780</v>
      </c>
      <c r="L45" t="s">
        <v>2178</v>
      </c>
      <c r="M45" t="s">
        <v>19</v>
      </c>
    </row>
    <row r="46" spans="1:15">
      <c r="H46" s="10">
        <f>SUM(H2:H45)</f>
        <v>249.77770000000004</v>
      </c>
      <c r="I46" s="28"/>
    </row>
    <row r="48" spans="1:15">
      <c r="J48" t="s">
        <v>2774</v>
      </c>
      <c r="K48" t="s">
        <v>2780</v>
      </c>
      <c r="L48" t="s">
        <v>2781</v>
      </c>
      <c r="M48" t="s">
        <v>2796</v>
      </c>
      <c r="N48" s="6"/>
      <c r="O48" s="6">
        <f xml:space="preserve"> SUM(H2:H15) + H17 + SUM(H20:H31) + SUM(H33:H35) + H43</f>
        <v>155.86769999999999</v>
      </c>
    </row>
    <row r="49" spans="10:15">
      <c r="J49" t="s">
        <v>2774</v>
      </c>
      <c r="K49" t="s">
        <v>2780</v>
      </c>
      <c r="L49" t="s">
        <v>2781</v>
      </c>
      <c r="M49" t="s">
        <v>2782</v>
      </c>
      <c r="N49" s="6"/>
      <c r="O49" s="6">
        <f xml:space="preserve"> H16 + H19</f>
        <v>9.65</v>
      </c>
    </row>
    <row r="50" spans="10:15">
      <c r="J50" t="s">
        <v>2774</v>
      </c>
      <c r="K50" t="s">
        <v>2780</v>
      </c>
      <c r="L50" t="s">
        <v>2781</v>
      </c>
      <c r="M50" t="s">
        <v>2782</v>
      </c>
      <c r="N50" t="s">
        <v>134</v>
      </c>
      <c r="O50" s="6">
        <f xml:space="preserve"> H18</f>
        <v>2.66</v>
      </c>
    </row>
    <row r="51" spans="10:15">
      <c r="J51" t="s">
        <v>2774</v>
      </c>
      <c r="K51" t="s">
        <v>2780</v>
      </c>
      <c r="L51" t="s">
        <v>2781</v>
      </c>
      <c r="M51" t="s">
        <v>2180</v>
      </c>
      <c r="O51" s="6">
        <f xml:space="preserve"> H32</f>
        <v>11.83</v>
      </c>
    </row>
    <row r="52" spans="10:15">
      <c r="J52" t="s">
        <v>2774</v>
      </c>
      <c r="K52" t="s">
        <v>2780</v>
      </c>
      <c r="L52" t="s">
        <v>2845</v>
      </c>
      <c r="O52" s="6">
        <f xml:space="preserve"> SUM(H36:H39)</f>
        <v>24.249999999999996</v>
      </c>
    </row>
    <row r="53" spans="10:15">
      <c r="J53" t="s">
        <v>2774</v>
      </c>
      <c r="K53" t="s">
        <v>2902</v>
      </c>
      <c r="L53" t="s">
        <v>2908</v>
      </c>
      <c r="M53" t="s">
        <v>134</v>
      </c>
      <c r="O53" s="6">
        <f xml:space="preserve"> SUM(H40:H42)</f>
        <v>32.83</v>
      </c>
    </row>
    <row r="54" spans="10:15">
      <c r="J54" t="s">
        <v>2774</v>
      </c>
      <c r="K54" t="s">
        <v>2780</v>
      </c>
      <c r="L54" t="s">
        <v>2178</v>
      </c>
      <c r="M54" t="s">
        <v>23</v>
      </c>
      <c r="O54" s="6">
        <f xml:space="preserve"> H44</f>
        <v>5.77</v>
      </c>
    </row>
    <row r="55" spans="10:15">
      <c r="J55" t="s">
        <v>2774</v>
      </c>
      <c r="K55" t="s">
        <v>2780</v>
      </c>
      <c r="L55" t="s">
        <v>2178</v>
      </c>
      <c r="M55" t="s">
        <v>19</v>
      </c>
      <c r="O55" s="6">
        <f xml:space="preserve"> H45</f>
        <v>6.92</v>
      </c>
    </row>
    <row r="56" spans="10:15">
      <c r="O56" s="6">
        <f>SUM(O48:O55)</f>
        <v>249.77769999999998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P22"/>
  <sheetViews>
    <sheetView topLeftCell="B1" workbookViewId="0">
      <pane ySplit="1" topLeftCell="A2" activePane="bottomLeft" state="frozen"/>
      <selection pane="bottomLeft" activeCell="P22" sqref="P2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4" bestFit="1" customWidth="1"/>
    <col min="11" max="11" width="12.28515625" bestFit="1" customWidth="1"/>
    <col min="12" max="12" width="11.42578125" customWidth="1"/>
    <col min="13" max="13" width="12.140625" bestFit="1" customWidth="1"/>
    <col min="15" max="15" width="4.85546875" customWidth="1"/>
    <col min="16" max="16" width="8" customWidth="1"/>
    <col min="17" max="17" width="7.140625" bestFit="1" customWidth="1"/>
    <col min="18" max="18" width="12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6">
      <c r="A2" t="s">
        <v>675</v>
      </c>
      <c r="B2" t="s">
        <v>1181</v>
      </c>
      <c r="C2" s="11" t="s">
        <v>12</v>
      </c>
      <c r="D2" t="s">
        <v>675</v>
      </c>
      <c r="E2" t="s">
        <v>2942</v>
      </c>
      <c r="F2">
        <v>34.831000000000003</v>
      </c>
      <c r="G2" s="6">
        <v>1.2090000000000001</v>
      </c>
      <c r="H2" s="6">
        <f>G2*F2</f>
        <v>42.110679000000005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6">
      <c r="H3" s="10">
        <f xml:space="preserve"> H2</f>
        <v>42.110679000000005</v>
      </c>
      <c r="I3" s="28"/>
    </row>
    <row r="4" spans="1:16">
      <c r="H4" s="10"/>
      <c r="I4" s="28"/>
    </row>
    <row r="5" spans="1:16">
      <c r="A5" t="s">
        <v>675</v>
      </c>
      <c r="B5" t="s">
        <v>2943</v>
      </c>
      <c r="C5" s="14" t="s">
        <v>2944</v>
      </c>
      <c r="D5" t="s">
        <v>2945</v>
      </c>
      <c r="E5" t="s">
        <v>2946</v>
      </c>
      <c r="F5">
        <v>1</v>
      </c>
      <c r="G5" s="6">
        <v>49.99</v>
      </c>
      <c r="H5" s="6">
        <f t="shared" ref="H5" si="0">G5*F5</f>
        <v>49.99</v>
      </c>
      <c r="I5" t="s">
        <v>14</v>
      </c>
      <c r="J5" t="s">
        <v>2878</v>
      </c>
      <c r="K5" t="s">
        <v>130</v>
      </c>
      <c r="L5" t="s">
        <v>134</v>
      </c>
      <c r="M5" t="s">
        <v>2783</v>
      </c>
    </row>
    <row r="6" spans="1:16">
      <c r="A6" t="s">
        <v>675</v>
      </c>
      <c r="B6" t="s">
        <v>251</v>
      </c>
      <c r="C6" s="14" t="s">
        <v>2947</v>
      </c>
      <c r="D6" t="s">
        <v>1943</v>
      </c>
      <c r="E6" t="s">
        <v>2948</v>
      </c>
      <c r="F6">
        <v>1</v>
      </c>
      <c r="G6" s="6">
        <f xml:space="preserve"> 11.99 - 2.8 + 2.24 + 3.2</f>
        <v>14.630000000000003</v>
      </c>
      <c r="H6" s="6">
        <f>G6*F6</f>
        <v>14.630000000000003</v>
      </c>
      <c r="I6" t="s">
        <v>14</v>
      </c>
      <c r="J6" t="s">
        <v>2878</v>
      </c>
      <c r="K6" t="s">
        <v>2781</v>
      </c>
      <c r="L6" t="s">
        <v>2893</v>
      </c>
      <c r="M6" t="s">
        <v>2949</v>
      </c>
    </row>
    <row r="7" spans="1:16">
      <c r="A7" t="s">
        <v>675</v>
      </c>
      <c r="B7" t="s">
        <v>973</v>
      </c>
      <c r="C7" s="14" t="s">
        <v>2435</v>
      </c>
      <c r="D7" t="s">
        <v>693</v>
      </c>
      <c r="E7" t="s">
        <v>974</v>
      </c>
      <c r="F7">
        <v>1.075</v>
      </c>
      <c r="G7" s="6">
        <v>7.43</v>
      </c>
      <c r="H7" s="6">
        <f t="shared" ref="H7" si="1">G7*F7</f>
        <v>7.9872499999999995</v>
      </c>
      <c r="I7" t="s">
        <v>14</v>
      </c>
      <c r="J7" t="s">
        <v>2878</v>
      </c>
      <c r="K7" t="s">
        <v>2780</v>
      </c>
      <c r="L7" t="s">
        <v>2781</v>
      </c>
      <c r="M7" t="s">
        <v>2782</v>
      </c>
      <c r="N7" t="s">
        <v>2855</v>
      </c>
    </row>
    <row r="8" spans="1:16">
      <c r="A8" t="s">
        <v>675</v>
      </c>
      <c r="B8" t="s">
        <v>2950</v>
      </c>
      <c r="C8" s="14" t="s">
        <v>2951</v>
      </c>
      <c r="E8" t="s">
        <v>354</v>
      </c>
      <c r="F8">
        <v>1</v>
      </c>
      <c r="G8" s="6">
        <v>17.989999999999998</v>
      </c>
      <c r="H8" s="6">
        <f>G8*F8</f>
        <v>17.989999999999998</v>
      </c>
      <c r="I8" t="s">
        <v>14</v>
      </c>
      <c r="J8" t="s">
        <v>2878</v>
      </c>
      <c r="K8" t="s">
        <v>2781</v>
      </c>
      <c r="L8" t="s">
        <v>2893</v>
      </c>
      <c r="M8" t="s">
        <v>2949</v>
      </c>
    </row>
    <row r="9" spans="1:16">
      <c r="A9" t="s">
        <v>675</v>
      </c>
      <c r="B9" t="s">
        <v>662</v>
      </c>
      <c r="C9" s="14" t="s">
        <v>700</v>
      </c>
      <c r="D9" t="s">
        <v>701</v>
      </c>
      <c r="E9" t="s">
        <v>443</v>
      </c>
      <c r="F9">
        <v>2</v>
      </c>
      <c r="G9" s="6">
        <f xml:space="preserve"> 3.25 + 0.08 + 0.25</f>
        <v>3.58</v>
      </c>
      <c r="H9" s="6">
        <f t="shared" ref="H9" si="2">G9*F9</f>
        <v>7.16</v>
      </c>
      <c r="I9" t="s">
        <v>14</v>
      </c>
      <c r="J9" t="s">
        <v>2878</v>
      </c>
      <c r="K9" t="s">
        <v>2781</v>
      </c>
      <c r="L9" t="s">
        <v>2893</v>
      </c>
      <c r="M9" t="s">
        <v>2949</v>
      </c>
    </row>
    <row r="10" spans="1:16">
      <c r="A10" t="s">
        <v>675</v>
      </c>
      <c r="B10" t="s">
        <v>23</v>
      </c>
      <c r="C10" s="11"/>
      <c r="D10" t="s">
        <v>12</v>
      </c>
      <c r="E10" t="s">
        <v>12</v>
      </c>
      <c r="F10" s="5">
        <v>0.05</v>
      </c>
      <c r="G10" s="6" t="s">
        <v>12</v>
      </c>
      <c r="H10" s="6">
        <v>3.07</v>
      </c>
      <c r="I10" t="s">
        <v>14</v>
      </c>
      <c r="J10" t="s">
        <v>2878</v>
      </c>
      <c r="K10" t="s">
        <v>2781</v>
      </c>
      <c r="L10" t="s">
        <v>2893</v>
      </c>
      <c r="M10" t="s">
        <v>2949</v>
      </c>
      <c r="N10" t="s">
        <v>2178</v>
      </c>
      <c r="O10" t="s">
        <v>23</v>
      </c>
    </row>
    <row r="11" spans="1:16">
      <c r="A11" t="s">
        <v>675</v>
      </c>
      <c r="B11" t="s">
        <v>19</v>
      </c>
      <c r="C11" s="11"/>
      <c r="D11" t="s">
        <v>12</v>
      </c>
      <c r="E11" t="s">
        <v>12</v>
      </c>
      <c r="F11" s="5">
        <v>0.06</v>
      </c>
      <c r="G11" s="6" t="s">
        <v>12</v>
      </c>
      <c r="H11" s="6">
        <v>3.55</v>
      </c>
      <c r="I11" t="s">
        <v>14</v>
      </c>
      <c r="J11" t="s">
        <v>2878</v>
      </c>
      <c r="K11" t="s">
        <v>2781</v>
      </c>
      <c r="L11" t="s">
        <v>2893</v>
      </c>
      <c r="M11" t="s">
        <v>2949</v>
      </c>
      <c r="N11" t="s">
        <v>2178</v>
      </c>
      <c r="O11" t="s">
        <v>19</v>
      </c>
    </row>
    <row r="12" spans="1:16">
      <c r="H12" s="10">
        <f>SUM(H5:H11)</f>
        <v>104.37724999999999</v>
      </c>
      <c r="I12" s="28"/>
    </row>
    <row r="14" spans="1:16">
      <c r="H14" s="7">
        <f xml:space="preserve"> H3 + H12</f>
        <v>146.48792900000001</v>
      </c>
    </row>
    <row r="16" spans="1:16">
      <c r="J16" t="s">
        <v>2878</v>
      </c>
      <c r="K16" t="s">
        <v>2879</v>
      </c>
      <c r="L16" t="s">
        <v>2880</v>
      </c>
      <c r="M16" t="s">
        <v>2881</v>
      </c>
      <c r="P16" s="6">
        <f>SUM(H2)</f>
        <v>42.110679000000005</v>
      </c>
    </row>
    <row r="17" spans="10:16">
      <c r="J17" t="s">
        <v>2878</v>
      </c>
      <c r="K17" t="s">
        <v>130</v>
      </c>
      <c r="L17" t="s">
        <v>134</v>
      </c>
      <c r="M17" t="s">
        <v>2783</v>
      </c>
      <c r="P17" s="6">
        <f>SUM(H5)</f>
        <v>49.99</v>
      </c>
    </row>
    <row r="18" spans="10:16">
      <c r="J18" t="s">
        <v>2878</v>
      </c>
      <c r="K18" t="s">
        <v>2781</v>
      </c>
      <c r="L18" t="s">
        <v>2893</v>
      </c>
      <c r="M18" t="s">
        <v>2949</v>
      </c>
      <c r="P18" s="6">
        <f>SUM(H6) + SUM(H8:H9)</f>
        <v>39.78</v>
      </c>
    </row>
    <row r="19" spans="10:16">
      <c r="J19" t="s">
        <v>2878</v>
      </c>
      <c r="K19" t="s">
        <v>2780</v>
      </c>
      <c r="L19" t="s">
        <v>2781</v>
      </c>
      <c r="M19" t="s">
        <v>2782</v>
      </c>
      <c r="N19" t="s">
        <v>2855</v>
      </c>
      <c r="P19" s="6">
        <f>SUM(H7)</f>
        <v>7.9872499999999995</v>
      </c>
    </row>
    <row r="20" spans="10:16">
      <c r="J20" t="s">
        <v>2878</v>
      </c>
      <c r="K20" t="s">
        <v>2781</v>
      </c>
      <c r="L20" t="s">
        <v>2893</v>
      </c>
      <c r="M20" t="s">
        <v>2949</v>
      </c>
      <c r="N20" t="s">
        <v>2178</v>
      </c>
      <c r="O20" t="s">
        <v>23</v>
      </c>
      <c r="P20" s="6">
        <f xml:space="preserve"> H10</f>
        <v>3.07</v>
      </c>
    </row>
    <row r="21" spans="10:16">
      <c r="J21" t="s">
        <v>2878</v>
      </c>
      <c r="K21" t="s">
        <v>2781</v>
      </c>
      <c r="L21" t="s">
        <v>2893</v>
      </c>
      <c r="M21" t="s">
        <v>2949</v>
      </c>
      <c r="N21" t="s">
        <v>2178</v>
      </c>
      <c r="O21" t="s">
        <v>19</v>
      </c>
      <c r="P21" s="6">
        <f xml:space="preserve"> H11</f>
        <v>3.55</v>
      </c>
    </row>
    <row r="22" spans="10:16">
      <c r="P22" s="6">
        <f>SUM(P16:P21)</f>
        <v>146.48792900000001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P5"/>
  <sheetViews>
    <sheetView topLeftCell="B1" workbookViewId="0">
      <pane ySplit="1" topLeftCell="A2" activePane="bottomLeft" state="frozen"/>
      <selection pane="bottomLeft" activeCell="N5" sqref="N5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4" bestFit="1" customWidth="1"/>
    <col min="11" max="11" width="12.28515625" bestFit="1" customWidth="1"/>
    <col min="12" max="12" width="11.42578125" customWidth="1"/>
    <col min="13" max="13" width="12.140625" bestFit="1" customWidth="1"/>
    <col min="15" max="15" width="4.85546875" customWidth="1"/>
    <col min="16" max="16" width="8" customWidth="1"/>
    <col min="17" max="17" width="7.140625" bestFit="1" customWidth="1"/>
    <col min="18" max="18" width="12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6">
      <c r="A2" t="s">
        <v>2952</v>
      </c>
      <c r="B2" t="s">
        <v>2456</v>
      </c>
      <c r="C2" s="11" t="s">
        <v>12</v>
      </c>
      <c r="D2" t="s">
        <v>2952</v>
      </c>
      <c r="E2" t="s">
        <v>306</v>
      </c>
      <c r="F2">
        <v>1</v>
      </c>
      <c r="G2" s="6">
        <v>20</v>
      </c>
      <c r="H2" s="6">
        <f>G2*F2</f>
        <v>20</v>
      </c>
      <c r="I2" t="s">
        <v>14</v>
      </c>
      <c r="J2" t="s">
        <v>2901</v>
      </c>
      <c r="K2" t="s">
        <v>2781</v>
      </c>
      <c r="L2" t="s">
        <v>2893</v>
      </c>
      <c r="M2" t="s">
        <v>2949</v>
      </c>
    </row>
    <row r="3" spans="1:16">
      <c r="H3" s="10">
        <f xml:space="preserve"> H2</f>
        <v>20</v>
      </c>
      <c r="I3" s="28"/>
    </row>
    <row r="4" spans="1:16">
      <c r="H4" s="10"/>
      <c r="I4" s="28"/>
    </row>
    <row r="5" spans="1:16">
      <c r="J5" t="s">
        <v>2901</v>
      </c>
      <c r="K5" t="s">
        <v>2781</v>
      </c>
      <c r="L5" t="s">
        <v>2893</v>
      </c>
      <c r="M5" t="s">
        <v>2949</v>
      </c>
      <c r="N5" s="6">
        <f xml:space="preserve"> H2</f>
        <v>20</v>
      </c>
      <c r="P5" s="6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/>
  <cols>
    <col min="1" max="1" width="16" bestFit="1" customWidth="1"/>
    <col min="2" max="2" width="31" bestFit="1" customWidth="1"/>
    <col min="3" max="3" width="17" customWidth="1"/>
    <col min="4" max="4" width="23.42578125" bestFit="1" customWidth="1"/>
    <col min="5" max="5" width="23" bestFit="1" customWidth="1"/>
    <col min="6" max="6" width="6" bestFit="1" customWidth="1"/>
    <col min="7" max="7" width="8.42578125" style="6" bestFit="1" customWidth="1"/>
    <col min="8" max="8" width="8.7109375" style="6" bestFit="1" customWidth="1"/>
    <col min="9" max="9" width="11.7109375" bestFit="1" customWidth="1"/>
    <col min="10" max="10" width="9.28515625" bestFit="1" customWidth="1"/>
    <col min="11" max="11" width="10.7109375" bestFit="1" customWidth="1"/>
    <col min="12" max="12" width="5.85546875" bestFit="1" customWidth="1"/>
    <col min="13" max="13" width="12.140625" bestFit="1" customWidth="1"/>
    <col min="14" max="14" width="10.7109375" bestFit="1" customWidth="1"/>
    <col min="16" max="16" width="9.28515625" bestFit="1" customWidth="1"/>
    <col min="17" max="17" width="10.7109375" bestFit="1" customWidth="1"/>
    <col min="18" max="18" width="5.85546875" bestFit="1" customWidth="1"/>
    <col min="19" max="19" width="12.140625" bestFit="1" customWidth="1"/>
    <col min="20" max="20" width="10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1461</v>
      </c>
      <c r="B2" t="s">
        <v>2953</v>
      </c>
      <c r="C2" s="11" t="s">
        <v>12</v>
      </c>
      <c r="D2" t="s">
        <v>1461</v>
      </c>
      <c r="E2" t="s">
        <v>12</v>
      </c>
      <c r="F2">
        <v>1</v>
      </c>
      <c r="G2" s="6">
        <v>50</v>
      </c>
      <c r="H2" s="6">
        <f>G2*F2</f>
        <v>50</v>
      </c>
      <c r="I2" t="s">
        <v>14</v>
      </c>
      <c r="J2" t="s">
        <v>2892</v>
      </c>
      <c r="K2" t="s">
        <v>2879</v>
      </c>
      <c r="L2" t="s">
        <v>2880</v>
      </c>
      <c r="M2" t="s">
        <v>2954</v>
      </c>
      <c r="N2" t="s">
        <v>2783</v>
      </c>
    </row>
    <row r="3" spans="1:15">
      <c r="H3" s="10">
        <f xml:space="preserve"> H2</f>
        <v>50</v>
      </c>
      <c r="I3" s="28"/>
    </row>
    <row r="5" spans="1:15">
      <c r="J5" t="s">
        <v>2892</v>
      </c>
      <c r="K5" t="s">
        <v>2879</v>
      </c>
      <c r="L5" t="s">
        <v>2880</v>
      </c>
      <c r="M5" t="s">
        <v>2954</v>
      </c>
      <c r="N5" t="s">
        <v>2783</v>
      </c>
      <c r="O5" s="6">
        <f>SUM(H2)</f>
        <v>50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P44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3" bestFit="1" customWidth="1"/>
    <col min="13" max="13" width="11.85546875" bestFit="1" customWidth="1"/>
    <col min="15" max="15" width="15.7109375" bestFit="1" customWidth="1"/>
    <col min="16" max="16" width="12.28515625" bestFit="1" customWidth="1"/>
    <col min="17" max="17" width="13" bestFit="1" customWidth="1"/>
    <col min="18" max="18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675</v>
      </c>
      <c r="B2" t="s">
        <v>1181</v>
      </c>
      <c r="C2" s="11" t="s">
        <v>12</v>
      </c>
      <c r="D2" t="s">
        <v>675</v>
      </c>
      <c r="E2" t="s">
        <v>2955</v>
      </c>
      <c r="F2">
        <v>29.263999999999999</v>
      </c>
      <c r="G2" s="6">
        <v>1.2090000000000001</v>
      </c>
      <c r="H2" s="6">
        <f>G2*F2</f>
        <v>35.380175999999999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4">
      <c r="H3" s="10">
        <f xml:space="preserve"> H2</f>
        <v>35.380175999999999</v>
      </c>
      <c r="I3" s="28"/>
    </row>
    <row r="4" spans="1:14">
      <c r="H4" s="10"/>
      <c r="I4" s="28"/>
    </row>
    <row r="5" spans="1:14">
      <c r="A5" t="s">
        <v>675</v>
      </c>
      <c r="B5" t="s">
        <v>258</v>
      </c>
      <c r="C5" s="14" t="s">
        <v>2956</v>
      </c>
      <c r="D5" t="s">
        <v>693</v>
      </c>
      <c r="E5" t="s">
        <v>2957</v>
      </c>
      <c r="F5">
        <v>2.2879999999999998</v>
      </c>
      <c r="G5" s="6">
        <v>11.99</v>
      </c>
      <c r="H5" s="6">
        <f t="shared" ref="H5:H11" si="0">G5*F5</f>
        <v>27.433119999999999</v>
      </c>
      <c r="I5" t="s">
        <v>14</v>
      </c>
      <c r="J5" t="s">
        <v>2878</v>
      </c>
      <c r="K5" t="s">
        <v>2780</v>
      </c>
      <c r="L5" t="s">
        <v>2781</v>
      </c>
      <c r="M5" t="s">
        <v>2958</v>
      </c>
    </row>
    <row r="6" spans="1:14">
      <c r="A6" t="s">
        <v>675</v>
      </c>
      <c r="B6" t="s">
        <v>255</v>
      </c>
      <c r="C6" s="14" t="s">
        <v>2959</v>
      </c>
      <c r="D6" t="s">
        <v>693</v>
      </c>
      <c r="E6" t="s">
        <v>2960</v>
      </c>
      <c r="F6">
        <v>3.4180000000000001</v>
      </c>
      <c r="G6" s="6">
        <v>5.99</v>
      </c>
      <c r="H6" s="6">
        <f t="shared" si="0"/>
        <v>20.47382</v>
      </c>
      <c r="I6" t="s">
        <v>14</v>
      </c>
      <c r="J6" t="s">
        <v>2878</v>
      </c>
      <c r="K6" t="s">
        <v>2780</v>
      </c>
      <c r="L6" t="s">
        <v>2781</v>
      </c>
      <c r="M6" t="s">
        <v>2958</v>
      </c>
    </row>
    <row r="7" spans="1:14">
      <c r="A7" t="s">
        <v>675</v>
      </c>
      <c r="B7" t="s">
        <v>258</v>
      </c>
      <c r="C7" s="14" t="s">
        <v>2961</v>
      </c>
      <c r="D7" t="s">
        <v>693</v>
      </c>
      <c r="E7" t="s">
        <v>2962</v>
      </c>
      <c r="F7">
        <v>2.2719999999999998</v>
      </c>
      <c r="G7" s="6">
        <v>11.99</v>
      </c>
      <c r="H7" s="6">
        <f t="shared" si="0"/>
        <v>27.24128</v>
      </c>
      <c r="I7" t="s">
        <v>14</v>
      </c>
      <c r="J7" t="s">
        <v>2878</v>
      </c>
      <c r="K7" t="s">
        <v>2780</v>
      </c>
      <c r="L7" t="s">
        <v>2781</v>
      </c>
      <c r="M7" t="s">
        <v>2958</v>
      </c>
    </row>
    <row r="8" spans="1:14">
      <c r="A8" t="s">
        <v>675</v>
      </c>
      <c r="B8" t="s">
        <v>694</v>
      </c>
      <c r="C8" s="14" t="s">
        <v>2963</v>
      </c>
      <c r="D8" t="s">
        <v>693</v>
      </c>
      <c r="E8" t="s">
        <v>2964</v>
      </c>
      <c r="F8">
        <v>2.8079999999999998</v>
      </c>
      <c r="G8" s="6">
        <v>10.89</v>
      </c>
      <c r="H8" s="6">
        <f t="shared" si="0"/>
        <v>30.57912</v>
      </c>
      <c r="I8" t="s">
        <v>14</v>
      </c>
      <c r="J8" t="s">
        <v>2878</v>
      </c>
      <c r="K8" t="s">
        <v>2780</v>
      </c>
      <c r="L8" t="s">
        <v>2781</v>
      </c>
      <c r="M8" t="s">
        <v>2958</v>
      </c>
    </row>
    <row r="9" spans="1:14">
      <c r="A9" t="s">
        <v>675</v>
      </c>
      <c r="B9" t="s">
        <v>260</v>
      </c>
      <c r="C9" s="14" t="s">
        <v>2965</v>
      </c>
      <c r="D9" t="s">
        <v>693</v>
      </c>
      <c r="E9" t="s">
        <v>2966</v>
      </c>
      <c r="F9">
        <v>2.8679999999999999</v>
      </c>
      <c r="G9" s="6">
        <v>7.99</v>
      </c>
      <c r="H9" s="6">
        <f t="shared" si="0"/>
        <v>22.915320000000001</v>
      </c>
      <c r="I9" t="s">
        <v>14</v>
      </c>
      <c r="J9" t="s">
        <v>2878</v>
      </c>
      <c r="K9" t="s">
        <v>2780</v>
      </c>
      <c r="L9" t="s">
        <v>2781</v>
      </c>
      <c r="M9" t="s">
        <v>2958</v>
      </c>
    </row>
    <row r="10" spans="1:14">
      <c r="A10" t="s">
        <v>675</v>
      </c>
      <c r="B10" t="s">
        <v>260</v>
      </c>
      <c r="C10" s="14" t="s">
        <v>2967</v>
      </c>
      <c r="D10" t="s">
        <v>693</v>
      </c>
      <c r="E10" t="s">
        <v>2964</v>
      </c>
      <c r="F10">
        <v>2.8079999999999998</v>
      </c>
      <c r="G10" s="6">
        <v>7.99</v>
      </c>
      <c r="H10" s="6">
        <f t="shared" si="0"/>
        <v>22.435919999999999</v>
      </c>
      <c r="I10" t="s">
        <v>14</v>
      </c>
      <c r="J10" t="s">
        <v>2878</v>
      </c>
      <c r="K10" t="s">
        <v>2780</v>
      </c>
      <c r="L10" t="s">
        <v>2781</v>
      </c>
      <c r="M10" t="s">
        <v>2958</v>
      </c>
    </row>
    <row r="11" spans="1:14">
      <c r="A11" t="s">
        <v>675</v>
      </c>
      <c r="B11" t="s">
        <v>1726</v>
      </c>
      <c r="C11" s="14" t="s">
        <v>2968</v>
      </c>
      <c r="D11" t="s">
        <v>2445</v>
      </c>
      <c r="E11" t="s">
        <v>2969</v>
      </c>
      <c r="F11">
        <v>3.5720000000000001</v>
      </c>
      <c r="G11" s="6">
        <v>5.49</v>
      </c>
      <c r="H11" s="6">
        <f t="shared" si="0"/>
        <v>19.610279999999999</v>
      </c>
      <c r="I11" t="s">
        <v>14</v>
      </c>
      <c r="J11" t="s">
        <v>2878</v>
      </c>
      <c r="K11" t="s">
        <v>2780</v>
      </c>
      <c r="L11" t="s">
        <v>2781</v>
      </c>
      <c r="M11" t="s">
        <v>2958</v>
      </c>
    </row>
    <row r="12" spans="1:14">
      <c r="A12" t="s">
        <v>675</v>
      </c>
      <c r="B12" t="s">
        <v>2970</v>
      </c>
      <c r="C12" s="14" t="s">
        <v>2971</v>
      </c>
      <c r="D12" t="s">
        <v>2972</v>
      </c>
      <c r="E12" t="s">
        <v>444</v>
      </c>
      <c r="F12">
        <v>1</v>
      </c>
      <c r="G12" s="6">
        <v>3.89</v>
      </c>
      <c r="H12" s="6">
        <f t="shared" ref="H12" si="1">G12*F12</f>
        <v>3.89</v>
      </c>
      <c r="I12" t="s">
        <v>14</v>
      </c>
      <c r="J12" t="s">
        <v>2878</v>
      </c>
      <c r="K12" t="s">
        <v>2780</v>
      </c>
      <c r="L12" t="s">
        <v>2781</v>
      </c>
      <c r="M12" t="s">
        <v>2796</v>
      </c>
    </row>
    <row r="13" spans="1:14">
      <c r="A13" t="s">
        <v>675</v>
      </c>
      <c r="B13" t="s">
        <v>692</v>
      </c>
      <c r="C13" s="14" t="s">
        <v>2973</v>
      </c>
      <c r="D13" t="s">
        <v>693</v>
      </c>
      <c r="E13" t="s">
        <v>420</v>
      </c>
      <c r="F13">
        <v>1</v>
      </c>
      <c r="G13" s="6">
        <v>17.989999999999998</v>
      </c>
      <c r="H13" s="6">
        <f t="shared" ref="H13" si="2">G13*F13</f>
        <v>17.989999999999998</v>
      </c>
      <c r="I13" t="s">
        <v>14</v>
      </c>
      <c r="J13" t="s">
        <v>2878</v>
      </c>
      <c r="K13" t="s">
        <v>2780</v>
      </c>
      <c r="L13" t="s">
        <v>2781</v>
      </c>
      <c r="M13" t="s">
        <v>2823</v>
      </c>
      <c r="N13" t="s">
        <v>2783</v>
      </c>
    </row>
    <row r="14" spans="1:14">
      <c r="A14" t="s">
        <v>675</v>
      </c>
      <c r="B14" t="s">
        <v>23</v>
      </c>
      <c r="C14" s="11"/>
      <c r="D14" t="s">
        <v>12</v>
      </c>
      <c r="E14" t="s">
        <v>12</v>
      </c>
      <c r="F14" s="5">
        <v>0.05</v>
      </c>
      <c r="G14" s="6" t="s">
        <v>12</v>
      </c>
      <c r="H14" s="6">
        <v>0</v>
      </c>
      <c r="I14" t="s">
        <v>14</v>
      </c>
    </row>
    <row r="15" spans="1:14">
      <c r="A15" t="s">
        <v>675</v>
      </c>
      <c r="B15" t="s">
        <v>19</v>
      </c>
      <c r="C15" s="11"/>
      <c r="D15" t="s">
        <v>12</v>
      </c>
      <c r="E15" t="s">
        <v>12</v>
      </c>
      <c r="F15" s="5">
        <v>0.06</v>
      </c>
      <c r="G15" s="6" t="s">
        <v>12</v>
      </c>
      <c r="H15" s="6">
        <v>0</v>
      </c>
      <c r="I15" t="s">
        <v>14</v>
      </c>
    </row>
    <row r="16" spans="1:14">
      <c r="H16" s="10">
        <f>SUM(H5:H15)</f>
        <v>192.56886</v>
      </c>
      <c r="I16" s="28"/>
    </row>
    <row r="18" spans="1:15">
      <c r="A18" t="s">
        <v>2974</v>
      </c>
      <c r="B18" t="s">
        <v>2975</v>
      </c>
      <c r="C18" s="14" t="s">
        <v>2976</v>
      </c>
      <c r="D18" t="s">
        <v>2977</v>
      </c>
      <c r="E18" t="s">
        <v>747</v>
      </c>
      <c r="F18">
        <v>1</v>
      </c>
      <c r="G18" s="6">
        <v>1.25</v>
      </c>
      <c r="H18" s="6">
        <f t="shared" ref="H18:H19" si="3">G18*F18</f>
        <v>1.25</v>
      </c>
      <c r="I18" t="s">
        <v>14</v>
      </c>
      <c r="J18" t="s">
        <v>2774</v>
      </c>
      <c r="K18" t="s">
        <v>134</v>
      </c>
      <c r="L18" t="s">
        <v>2783</v>
      </c>
    </row>
    <row r="19" spans="1:15">
      <c r="A19" t="s">
        <v>2974</v>
      </c>
      <c r="B19" t="s">
        <v>2978</v>
      </c>
      <c r="C19" s="14" t="s">
        <v>2979</v>
      </c>
      <c r="E19" t="s">
        <v>753</v>
      </c>
      <c r="F19">
        <v>1</v>
      </c>
      <c r="G19" s="6">
        <v>1.25</v>
      </c>
      <c r="H19" s="6">
        <f t="shared" si="3"/>
        <v>1.25</v>
      </c>
      <c r="I19" t="s">
        <v>14</v>
      </c>
      <c r="J19" t="s">
        <v>2774</v>
      </c>
      <c r="K19" t="s">
        <v>130</v>
      </c>
      <c r="L19" t="s">
        <v>2783</v>
      </c>
    </row>
    <row r="20" spans="1:15">
      <c r="A20" t="s">
        <v>2974</v>
      </c>
      <c r="B20" t="s">
        <v>2980</v>
      </c>
      <c r="C20" s="14" t="s">
        <v>2981</v>
      </c>
      <c r="D20" t="s">
        <v>2982</v>
      </c>
      <c r="E20" t="s">
        <v>371</v>
      </c>
      <c r="F20">
        <v>1</v>
      </c>
      <c r="G20" s="6">
        <v>1.25</v>
      </c>
      <c r="H20" s="6">
        <f t="shared" ref="H20" si="4">G20*F20</f>
        <v>1.25</v>
      </c>
      <c r="I20" t="s">
        <v>14</v>
      </c>
      <c r="J20" t="s">
        <v>2774</v>
      </c>
      <c r="K20" t="s">
        <v>134</v>
      </c>
      <c r="L20" t="s">
        <v>2783</v>
      </c>
    </row>
    <row r="21" spans="1:15">
      <c r="A21" t="s">
        <v>2974</v>
      </c>
      <c r="B21" t="s">
        <v>23</v>
      </c>
      <c r="C21" s="11"/>
      <c r="D21" t="s">
        <v>12</v>
      </c>
      <c r="E21" t="s">
        <v>12</v>
      </c>
      <c r="F21" s="5">
        <v>0.05</v>
      </c>
      <c r="G21" s="6" t="s">
        <v>12</v>
      </c>
      <c r="H21" s="6">
        <v>0.19</v>
      </c>
      <c r="I21" t="s">
        <v>14</v>
      </c>
      <c r="J21" t="s">
        <v>2774</v>
      </c>
      <c r="K21" t="s">
        <v>134</v>
      </c>
      <c r="L21" t="s">
        <v>2783</v>
      </c>
      <c r="M21" t="s">
        <v>2178</v>
      </c>
      <c r="N21" t="s">
        <v>23</v>
      </c>
    </row>
    <row r="22" spans="1:15">
      <c r="A22" t="s">
        <v>2974</v>
      </c>
      <c r="B22" t="s">
        <v>19</v>
      </c>
      <c r="C22" s="11"/>
      <c r="D22" t="s">
        <v>12</v>
      </c>
      <c r="E22" t="s">
        <v>12</v>
      </c>
      <c r="F22" s="5">
        <v>0.06</v>
      </c>
      <c r="G22" s="6" t="s">
        <v>12</v>
      </c>
      <c r="H22" s="6">
        <v>0.23</v>
      </c>
      <c r="I22" t="s">
        <v>14</v>
      </c>
      <c r="J22" t="s">
        <v>2774</v>
      </c>
      <c r="K22" t="s">
        <v>134</v>
      </c>
      <c r="L22" t="s">
        <v>2783</v>
      </c>
      <c r="M22" t="s">
        <v>2178</v>
      </c>
      <c r="N22" t="s">
        <v>19</v>
      </c>
    </row>
    <row r="23" spans="1:15">
      <c r="H23" s="10">
        <f>SUM(H18:H22)</f>
        <v>4.17</v>
      </c>
      <c r="I23" s="28"/>
    </row>
    <row r="25" spans="1:15">
      <c r="A25" t="s">
        <v>2983</v>
      </c>
      <c r="B25" t="s">
        <v>2984</v>
      </c>
      <c r="C25" s="14" t="s">
        <v>12</v>
      </c>
      <c r="D25" t="s">
        <v>2983</v>
      </c>
      <c r="E25" t="s">
        <v>1104</v>
      </c>
      <c r="F25">
        <v>1</v>
      </c>
      <c r="G25" s="6">
        <v>6.95</v>
      </c>
      <c r="H25" s="6">
        <f t="shared" ref="H25:H26" si="5">G25*F25</f>
        <v>6.95</v>
      </c>
      <c r="I25" t="s">
        <v>14</v>
      </c>
      <c r="J25" t="s">
        <v>2774</v>
      </c>
      <c r="K25" t="s">
        <v>2781</v>
      </c>
      <c r="L25" t="s">
        <v>2893</v>
      </c>
      <c r="M25" t="s">
        <v>2894</v>
      </c>
    </row>
    <row r="26" spans="1:15">
      <c r="A26" t="s">
        <v>2983</v>
      </c>
      <c r="B26" t="s">
        <v>2985</v>
      </c>
      <c r="C26" s="14" t="s">
        <v>12</v>
      </c>
      <c r="D26" t="s">
        <v>2983</v>
      </c>
      <c r="E26" t="s">
        <v>12</v>
      </c>
      <c r="F26">
        <v>1</v>
      </c>
      <c r="G26" s="6">
        <v>1.39</v>
      </c>
      <c r="H26" s="6">
        <f t="shared" si="5"/>
        <v>1.39</v>
      </c>
      <c r="I26" t="s">
        <v>14</v>
      </c>
      <c r="J26" t="s">
        <v>2774</v>
      </c>
      <c r="K26" t="s">
        <v>2781</v>
      </c>
      <c r="L26" t="s">
        <v>2893</v>
      </c>
      <c r="M26" t="s">
        <v>2894</v>
      </c>
    </row>
    <row r="27" spans="1:15">
      <c r="A27" t="s">
        <v>2983</v>
      </c>
      <c r="B27" t="s">
        <v>23</v>
      </c>
      <c r="C27" s="11"/>
      <c r="D27" t="s">
        <v>12</v>
      </c>
      <c r="E27" t="s">
        <v>12</v>
      </c>
      <c r="F27" s="5">
        <v>0.05</v>
      </c>
      <c r="G27" s="6" t="s">
        <v>12</v>
      </c>
      <c r="H27" s="6">
        <v>0.42</v>
      </c>
      <c r="I27" t="s">
        <v>14</v>
      </c>
      <c r="J27" t="s">
        <v>2774</v>
      </c>
      <c r="K27" t="s">
        <v>2781</v>
      </c>
      <c r="L27" t="s">
        <v>2893</v>
      </c>
      <c r="M27" t="s">
        <v>2894</v>
      </c>
      <c r="N27" t="s">
        <v>2178</v>
      </c>
      <c r="O27" t="s">
        <v>23</v>
      </c>
    </row>
    <row r="28" spans="1:15">
      <c r="A28" t="s">
        <v>2983</v>
      </c>
      <c r="B28" t="s">
        <v>19</v>
      </c>
      <c r="C28" s="11"/>
      <c r="D28" t="s">
        <v>12</v>
      </c>
      <c r="E28" t="s">
        <v>12</v>
      </c>
      <c r="F28" s="5">
        <v>0.06</v>
      </c>
      <c r="G28" s="6" t="s">
        <v>12</v>
      </c>
      <c r="H28" s="6">
        <v>0.5</v>
      </c>
      <c r="I28" t="s">
        <v>14</v>
      </c>
      <c r="J28" t="s">
        <v>2774</v>
      </c>
      <c r="K28" t="s">
        <v>2781</v>
      </c>
      <c r="L28" t="s">
        <v>2893</v>
      </c>
      <c r="M28" t="s">
        <v>2894</v>
      </c>
      <c r="N28" t="s">
        <v>2178</v>
      </c>
      <c r="O28" t="s">
        <v>19</v>
      </c>
    </row>
    <row r="29" spans="1:15">
      <c r="H29" s="10">
        <f>SUM(H25:H28)</f>
        <v>9.26</v>
      </c>
      <c r="I29" s="28"/>
    </row>
    <row r="31" spans="1:15">
      <c r="H31" s="7">
        <f xml:space="preserve"> H3 + H16 + H23 + H29</f>
        <v>241.37903599999999</v>
      </c>
    </row>
    <row r="33" spans="10:16">
      <c r="J33" t="s">
        <v>2878</v>
      </c>
      <c r="K33" t="s">
        <v>2879</v>
      </c>
      <c r="L33" t="s">
        <v>2880</v>
      </c>
      <c r="M33" t="s">
        <v>2881</v>
      </c>
      <c r="P33" s="6">
        <f>SUM(H2)</f>
        <v>35.380175999999999</v>
      </c>
    </row>
    <row r="34" spans="10:16">
      <c r="J34" t="s">
        <v>2878</v>
      </c>
      <c r="K34" t="s">
        <v>2780</v>
      </c>
      <c r="L34" t="s">
        <v>2781</v>
      </c>
      <c r="M34" t="s">
        <v>2958</v>
      </c>
      <c r="P34" s="6">
        <f>SUM(H5:H11)</f>
        <v>170.68886000000001</v>
      </c>
    </row>
    <row r="35" spans="10:16">
      <c r="J35" t="s">
        <v>2878</v>
      </c>
      <c r="K35" t="s">
        <v>2780</v>
      </c>
      <c r="L35" t="s">
        <v>2781</v>
      </c>
      <c r="M35" t="s">
        <v>2796</v>
      </c>
      <c r="P35" s="6">
        <f>SUM(H12)</f>
        <v>3.89</v>
      </c>
    </row>
    <row r="36" spans="10:16">
      <c r="J36" t="s">
        <v>2878</v>
      </c>
      <c r="K36" t="s">
        <v>2780</v>
      </c>
      <c r="L36" t="s">
        <v>2781</v>
      </c>
      <c r="M36" t="s">
        <v>2823</v>
      </c>
      <c r="N36" t="s">
        <v>2783</v>
      </c>
      <c r="P36" s="6">
        <f>SUM(H13)</f>
        <v>17.989999999999998</v>
      </c>
    </row>
    <row r="37" spans="10:16">
      <c r="J37" t="s">
        <v>2774</v>
      </c>
      <c r="K37" t="s">
        <v>134</v>
      </c>
      <c r="L37" t="s">
        <v>2783</v>
      </c>
      <c r="P37" s="6">
        <f>SUM(H18) + SUM(H20)</f>
        <v>2.5</v>
      </c>
    </row>
    <row r="38" spans="10:16">
      <c r="J38" t="s">
        <v>2774</v>
      </c>
      <c r="K38" t="s">
        <v>130</v>
      </c>
      <c r="L38" t="s">
        <v>2783</v>
      </c>
      <c r="P38" s="6">
        <f>SUM(H19)</f>
        <v>1.25</v>
      </c>
    </row>
    <row r="39" spans="10:16">
      <c r="J39" t="s">
        <v>2774</v>
      </c>
      <c r="K39" t="s">
        <v>134</v>
      </c>
      <c r="L39" t="s">
        <v>2783</v>
      </c>
      <c r="M39" t="s">
        <v>2178</v>
      </c>
      <c r="N39" t="s">
        <v>23</v>
      </c>
      <c r="P39" s="6">
        <f xml:space="preserve"> H21</f>
        <v>0.19</v>
      </c>
    </row>
    <row r="40" spans="10:16">
      <c r="J40" t="s">
        <v>2774</v>
      </c>
      <c r="K40" t="s">
        <v>134</v>
      </c>
      <c r="L40" t="s">
        <v>2783</v>
      </c>
      <c r="M40" t="s">
        <v>2178</v>
      </c>
      <c r="N40" t="s">
        <v>19</v>
      </c>
      <c r="P40" s="6">
        <f xml:space="preserve"> H22</f>
        <v>0.23</v>
      </c>
    </row>
    <row r="41" spans="10:16">
      <c r="J41" t="s">
        <v>2774</v>
      </c>
      <c r="K41" t="s">
        <v>2781</v>
      </c>
      <c r="L41" t="s">
        <v>2893</v>
      </c>
      <c r="M41" t="s">
        <v>2894</v>
      </c>
      <c r="P41" s="6">
        <f xml:space="preserve"> SUM(H25:H26)</f>
        <v>8.34</v>
      </c>
    </row>
    <row r="42" spans="10:16">
      <c r="J42" t="s">
        <v>2774</v>
      </c>
      <c r="K42" t="s">
        <v>2781</v>
      </c>
      <c r="L42" t="s">
        <v>2893</v>
      </c>
      <c r="M42" t="s">
        <v>2894</v>
      </c>
      <c r="N42" t="s">
        <v>2178</v>
      </c>
      <c r="O42" t="s">
        <v>23</v>
      </c>
      <c r="P42" s="6">
        <f xml:space="preserve"> H27</f>
        <v>0.42</v>
      </c>
    </row>
    <row r="43" spans="10:16">
      <c r="J43" t="s">
        <v>2774</v>
      </c>
      <c r="K43" t="s">
        <v>2781</v>
      </c>
      <c r="L43" t="s">
        <v>2893</v>
      </c>
      <c r="M43" t="s">
        <v>2894</v>
      </c>
      <c r="N43" t="s">
        <v>2178</v>
      </c>
      <c r="O43" t="s">
        <v>19</v>
      </c>
      <c r="P43" s="6">
        <f xml:space="preserve"> H28</f>
        <v>0.5</v>
      </c>
    </row>
    <row r="44" spans="10:16">
      <c r="P44" s="6">
        <f>SUM(P33:P43)</f>
        <v>241.37903599999999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Q20"/>
  <sheetViews>
    <sheetView topLeftCell="B1" workbookViewId="0">
      <pane ySplit="1" topLeftCell="A3" activePane="bottomLeft" state="frozen"/>
      <selection pane="bottomLeft" activeCell="Q20" sqref="Q20"/>
    </sheetView>
  </sheetViews>
  <sheetFormatPr defaultRowHeight="15"/>
  <cols>
    <col min="1" max="1" width="16" bestFit="1" customWidth="1"/>
    <col min="2" max="2" width="27.140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1.5703125" bestFit="1" customWidth="1"/>
    <col min="12" max="13" width="10.7109375" bestFit="1" customWidth="1"/>
    <col min="15" max="15" width="14.42578125" customWidth="1"/>
  </cols>
  <sheetData>
    <row r="1" spans="1:17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7">
      <c r="A2" t="s">
        <v>2839</v>
      </c>
      <c r="B2" t="s">
        <v>2840</v>
      </c>
      <c r="C2" s="14" t="s">
        <v>2986</v>
      </c>
      <c r="D2" t="s">
        <v>2842</v>
      </c>
      <c r="E2" t="s">
        <v>354</v>
      </c>
      <c r="F2">
        <v>1</v>
      </c>
      <c r="G2" s="6">
        <v>6.99</v>
      </c>
      <c r="H2" s="6">
        <f>G2*F2</f>
        <v>6.99</v>
      </c>
      <c r="I2" t="s">
        <v>14</v>
      </c>
      <c r="J2" t="s">
        <v>2774</v>
      </c>
      <c r="K2" t="s">
        <v>2830</v>
      </c>
      <c r="L2" t="s">
        <v>134</v>
      </c>
      <c r="M2" t="s">
        <v>2831</v>
      </c>
      <c r="N2" t="s">
        <v>2783</v>
      </c>
    </row>
    <row r="3" spans="1:17">
      <c r="A3" t="s">
        <v>2839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v>0.35</v>
      </c>
      <c r="I3" t="s">
        <v>14</v>
      </c>
      <c r="J3" t="s">
        <v>2774</v>
      </c>
      <c r="K3" t="s">
        <v>2830</v>
      </c>
      <c r="L3" t="s">
        <v>134</v>
      </c>
      <c r="M3" t="s">
        <v>2831</v>
      </c>
      <c r="N3" t="s">
        <v>2783</v>
      </c>
      <c r="O3" t="s">
        <v>2178</v>
      </c>
      <c r="P3" t="s">
        <v>23</v>
      </c>
    </row>
    <row r="4" spans="1:17">
      <c r="A4" t="s">
        <v>2839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v>0.42</v>
      </c>
      <c r="I4" t="s">
        <v>14</v>
      </c>
      <c r="J4" t="s">
        <v>2774</v>
      </c>
      <c r="K4" t="s">
        <v>2830</v>
      </c>
      <c r="L4" t="s">
        <v>134</v>
      </c>
      <c r="M4" t="s">
        <v>2831</v>
      </c>
      <c r="N4" t="s">
        <v>2783</v>
      </c>
      <c r="O4" t="s">
        <v>2178</v>
      </c>
      <c r="P4" t="s">
        <v>19</v>
      </c>
    </row>
    <row r="5" spans="1:17">
      <c r="H5" s="10">
        <f>SUM(H2:H4)</f>
        <v>7.76</v>
      </c>
      <c r="I5" s="28"/>
    </row>
    <row r="7" spans="1:17">
      <c r="A7" t="s">
        <v>2987</v>
      </c>
      <c r="B7" t="s">
        <v>2988</v>
      </c>
      <c r="C7" s="14" t="s">
        <v>2989</v>
      </c>
      <c r="D7" t="s">
        <v>2987</v>
      </c>
      <c r="E7" t="s">
        <v>12</v>
      </c>
      <c r="F7">
        <v>1</v>
      </c>
      <c r="G7" s="6">
        <v>16.5</v>
      </c>
      <c r="H7" s="6">
        <f>G7*F7</f>
        <v>16.5</v>
      </c>
      <c r="I7" t="s">
        <v>14</v>
      </c>
      <c r="J7" t="s">
        <v>2774</v>
      </c>
      <c r="K7" t="s">
        <v>134</v>
      </c>
      <c r="L7" t="s">
        <v>2783</v>
      </c>
    </row>
    <row r="8" spans="1:17">
      <c r="A8" t="s">
        <v>2987</v>
      </c>
      <c r="B8" t="s">
        <v>23</v>
      </c>
      <c r="D8" t="s">
        <v>12</v>
      </c>
      <c r="E8" t="s">
        <v>12</v>
      </c>
      <c r="F8" s="5">
        <v>0.05</v>
      </c>
      <c r="G8" s="6" t="s">
        <v>12</v>
      </c>
      <c r="H8" s="6">
        <v>0.83</v>
      </c>
      <c r="I8" t="s">
        <v>14</v>
      </c>
      <c r="J8" t="s">
        <v>2774</v>
      </c>
      <c r="K8" t="s">
        <v>134</v>
      </c>
      <c r="L8" t="s">
        <v>2783</v>
      </c>
      <c r="M8" t="s">
        <v>2178</v>
      </c>
      <c r="N8" t="s">
        <v>23</v>
      </c>
    </row>
    <row r="9" spans="1:17">
      <c r="A9" t="s">
        <v>2987</v>
      </c>
      <c r="B9" t="s">
        <v>19</v>
      </c>
      <c r="D9" t="s">
        <v>12</v>
      </c>
      <c r="E9" t="s">
        <v>12</v>
      </c>
      <c r="F9" s="5">
        <v>0.06</v>
      </c>
      <c r="G9" s="6" t="s">
        <v>12</v>
      </c>
      <c r="H9" s="6">
        <v>0.99</v>
      </c>
      <c r="I9" t="s">
        <v>14</v>
      </c>
      <c r="J9" t="s">
        <v>2774</v>
      </c>
      <c r="K9" t="s">
        <v>134</v>
      </c>
      <c r="L9" t="s">
        <v>2783</v>
      </c>
      <c r="M9" t="s">
        <v>2178</v>
      </c>
      <c r="N9" t="s">
        <v>19</v>
      </c>
    </row>
    <row r="10" spans="1:17">
      <c r="H10" s="10">
        <f>SUM(H7:H9)</f>
        <v>18.319999999999997</v>
      </c>
      <c r="I10" s="28"/>
    </row>
    <row r="12" spans="1:17">
      <c r="H12" s="7">
        <f xml:space="preserve"> H10 + H5</f>
        <v>26.08</v>
      </c>
    </row>
    <row r="14" spans="1:17">
      <c r="J14" t="s">
        <v>2774</v>
      </c>
      <c r="K14" t="s">
        <v>2830</v>
      </c>
      <c r="L14" t="s">
        <v>134</v>
      </c>
      <c r="M14" t="s">
        <v>2831</v>
      </c>
      <c r="N14" t="s">
        <v>2783</v>
      </c>
      <c r="Q14" s="6">
        <f xml:space="preserve"> H2</f>
        <v>6.99</v>
      </c>
    </row>
    <row r="15" spans="1:17">
      <c r="J15" t="s">
        <v>2774</v>
      </c>
      <c r="K15" t="s">
        <v>2830</v>
      </c>
      <c r="L15" t="s">
        <v>134</v>
      </c>
      <c r="M15" t="s">
        <v>2831</v>
      </c>
      <c r="N15" t="s">
        <v>2783</v>
      </c>
      <c r="O15" t="s">
        <v>2178</v>
      </c>
      <c r="P15" t="s">
        <v>23</v>
      </c>
      <c r="Q15" s="6">
        <f xml:space="preserve"> H3</f>
        <v>0.35</v>
      </c>
    </row>
    <row r="16" spans="1:17">
      <c r="J16" t="s">
        <v>2774</v>
      </c>
      <c r="K16" t="s">
        <v>2830</v>
      </c>
      <c r="L16" t="s">
        <v>134</v>
      </c>
      <c r="M16" t="s">
        <v>2831</v>
      </c>
      <c r="N16" t="s">
        <v>2783</v>
      </c>
      <c r="O16" t="s">
        <v>2178</v>
      </c>
      <c r="P16" t="s">
        <v>19</v>
      </c>
      <c r="Q16" s="6">
        <f xml:space="preserve"> H4</f>
        <v>0.42</v>
      </c>
    </row>
    <row r="17" spans="10:17">
      <c r="J17" t="s">
        <v>2774</v>
      </c>
      <c r="K17" t="s">
        <v>134</v>
      </c>
      <c r="L17" t="s">
        <v>2783</v>
      </c>
      <c r="Q17" s="6">
        <f xml:space="preserve"> H7</f>
        <v>16.5</v>
      </c>
    </row>
    <row r="18" spans="10:17">
      <c r="J18" t="s">
        <v>2774</v>
      </c>
      <c r="K18" t="s">
        <v>134</v>
      </c>
      <c r="L18" t="s">
        <v>2783</v>
      </c>
      <c r="M18" t="s">
        <v>2178</v>
      </c>
      <c r="N18" t="s">
        <v>23</v>
      </c>
      <c r="Q18" s="6">
        <f xml:space="preserve"> H8</f>
        <v>0.83</v>
      </c>
    </row>
    <row r="19" spans="10:17">
      <c r="J19" t="s">
        <v>2774</v>
      </c>
      <c r="K19" t="s">
        <v>134</v>
      </c>
      <c r="L19" t="s">
        <v>2783</v>
      </c>
      <c r="M19" t="s">
        <v>2178</v>
      </c>
      <c r="N19" t="s">
        <v>19</v>
      </c>
      <c r="Q19" s="6">
        <f xml:space="preserve"> H9</f>
        <v>0.99</v>
      </c>
    </row>
    <row r="20" spans="10:17">
      <c r="Q20" s="6">
        <f>SUM(Q14:Q19)</f>
        <v>26.079999999999995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Q30"/>
  <sheetViews>
    <sheetView topLeftCell="B1" workbookViewId="0">
      <pane ySplit="1" topLeftCell="A24" activePane="bottomLeft" state="frozen"/>
      <selection pane="bottomLeft" activeCell="Q30" sqref="Q30"/>
    </sheetView>
  </sheetViews>
  <sheetFormatPr defaultRowHeight="15"/>
  <cols>
    <col min="1" max="1" width="16" bestFit="1" customWidth="1"/>
    <col min="2" max="2" width="27.140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9.85546875" bestFit="1" customWidth="1"/>
    <col min="11" max="11" width="15.42578125" bestFit="1" customWidth="1"/>
    <col min="12" max="12" width="7.85546875" bestFit="1" customWidth="1"/>
    <col min="13" max="13" width="10.85546875" bestFit="1" customWidth="1"/>
  </cols>
  <sheetData>
    <row r="1" spans="1:16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6">
      <c r="A2" t="s">
        <v>2990</v>
      </c>
      <c r="B2" t="s">
        <v>2991</v>
      </c>
      <c r="C2" s="14" t="s">
        <v>12</v>
      </c>
      <c r="D2" t="s">
        <v>2990</v>
      </c>
      <c r="E2" t="s">
        <v>753</v>
      </c>
      <c r="F2">
        <v>3</v>
      </c>
      <c r="G2" s="6">
        <v>16.989999999999998</v>
      </c>
      <c r="H2" s="6">
        <f>G2*F2</f>
        <v>50.97</v>
      </c>
      <c r="I2" t="s">
        <v>14</v>
      </c>
      <c r="J2" t="s">
        <v>2892</v>
      </c>
      <c r="K2" t="s">
        <v>2902</v>
      </c>
      <c r="L2" t="s">
        <v>2992</v>
      </c>
      <c r="M2" t="s">
        <v>2993</v>
      </c>
      <c r="N2" t="s">
        <v>2994</v>
      </c>
    </row>
    <row r="3" spans="1:16">
      <c r="A3" t="s">
        <v>2990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v>2.5499999999999998</v>
      </c>
      <c r="I3" t="s">
        <v>14</v>
      </c>
      <c r="J3" t="s">
        <v>2892</v>
      </c>
      <c r="K3" t="s">
        <v>2902</v>
      </c>
      <c r="L3" t="s">
        <v>2992</v>
      </c>
      <c r="M3" t="s">
        <v>2993</v>
      </c>
      <c r="N3" t="s">
        <v>2994</v>
      </c>
      <c r="O3" t="s">
        <v>2178</v>
      </c>
      <c r="P3" t="s">
        <v>23</v>
      </c>
    </row>
    <row r="4" spans="1:16">
      <c r="A4" t="s">
        <v>2990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v>3.06</v>
      </c>
      <c r="I4" t="s">
        <v>14</v>
      </c>
      <c r="J4" t="s">
        <v>2892</v>
      </c>
      <c r="K4" t="s">
        <v>2902</v>
      </c>
      <c r="L4" t="s">
        <v>2992</v>
      </c>
      <c r="M4" t="s">
        <v>2993</v>
      </c>
      <c r="N4" t="s">
        <v>2994</v>
      </c>
      <c r="O4" t="s">
        <v>2178</v>
      </c>
      <c r="P4" t="s">
        <v>19</v>
      </c>
    </row>
    <row r="5" spans="1:16">
      <c r="H5" s="10">
        <f>SUM(H2:H4)</f>
        <v>56.58</v>
      </c>
      <c r="I5" s="28"/>
    </row>
    <row r="7" spans="1:16">
      <c r="A7" t="s">
        <v>2995</v>
      </c>
      <c r="B7" t="s">
        <v>851</v>
      </c>
      <c r="C7" s="14" t="s">
        <v>2996</v>
      </c>
      <c r="D7" t="s">
        <v>2915</v>
      </c>
      <c r="E7" t="s">
        <v>2997</v>
      </c>
      <c r="F7">
        <v>1</v>
      </c>
      <c r="G7" s="6">
        <v>1.97</v>
      </c>
      <c r="H7" s="6">
        <f>G7*F7</f>
        <v>1.97</v>
      </c>
      <c r="I7" t="s">
        <v>14</v>
      </c>
      <c r="J7" t="s">
        <v>2998</v>
      </c>
      <c r="K7" t="s">
        <v>2780</v>
      </c>
      <c r="L7" t="s">
        <v>2781</v>
      </c>
      <c r="M7" t="s">
        <v>2782</v>
      </c>
      <c r="N7" t="s">
        <v>134</v>
      </c>
    </row>
    <row r="8" spans="1:16">
      <c r="A8" t="s">
        <v>2995</v>
      </c>
      <c r="B8" t="s">
        <v>2999</v>
      </c>
      <c r="C8" s="14" t="s">
        <v>3000</v>
      </c>
      <c r="D8" t="s">
        <v>2642</v>
      </c>
      <c r="E8" t="s">
        <v>542</v>
      </c>
      <c r="F8">
        <v>1</v>
      </c>
      <c r="G8" s="6">
        <v>3.77</v>
      </c>
      <c r="H8" s="6">
        <f>G8*F8</f>
        <v>3.77</v>
      </c>
      <c r="I8" t="s">
        <v>14</v>
      </c>
      <c r="J8" t="s">
        <v>2998</v>
      </c>
      <c r="K8" t="s">
        <v>2780</v>
      </c>
      <c r="L8" t="s">
        <v>2781</v>
      </c>
      <c r="M8" t="s">
        <v>2782</v>
      </c>
      <c r="N8" t="s">
        <v>2855</v>
      </c>
    </row>
    <row r="9" spans="1:16">
      <c r="A9" t="s">
        <v>2995</v>
      </c>
      <c r="B9" t="s">
        <v>169</v>
      </c>
      <c r="C9" s="14" t="s">
        <v>3001</v>
      </c>
      <c r="D9" t="s">
        <v>2642</v>
      </c>
      <c r="E9" t="s">
        <v>568</v>
      </c>
      <c r="F9">
        <v>1</v>
      </c>
      <c r="G9" s="6">
        <v>3.88</v>
      </c>
      <c r="H9" s="6">
        <f>G9*F9</f>
        <v>3.88</v>
      </c>
      <c r="I9" t="s">
        <v>14</v>
      </c>
      <c r="J9" t="s">
        <v>2998</v>
      </c>
      <c r="K9" t="s">
        <v>2780</v>
      </c>
      <c r="L9" t="s">
        <v>2781</v>
      </c>
      <c r="M9" t="s">
        <v>2796</v>
      </c>
    </row>
    <row r="10" spans="1:16">
      <c r="A10" t="s">
        <v>2995</v>
      </c>
      <c r="B10" t="s">
        <v>2314</v>
      </c>
      <c r="C10" s="14" t="s">
        <v>3002</v>
      </c>
      <c r="D10" t="s">
        <v>2645</v>
      </c>
      <c r="E10" t="s">
        <v>610</v>
      </c>
      <c r="F10">
        <v>1</v>
      </c>
      <c r="G10" s="6">
        <v>4.97</v>
      </c>
      <c r="H10" s="6">
        <f>G10*F10</f>
        <v>4.97</v>
      </c>
      <c r="I10" t="s">
        <v>14</v>
      </c>
      <c r="J10" t="s">
        <v>2998</v>
      </c>
      <c r="K10" t="s">
        <v>2780</v>
      </c>
      <c r="L10" t="s">
        <v>2781</v>
      </c>
      <c r="M10" t="s">
        <v>2782</v>
      </c>
      <c r="N10" t="s">
        <v>2776</v>
      </c>
    </row>
    <row r="11" spans="1:16">
      <c r="A11" t="s">
        <v>2995</v>
      </c>
      <c r="B11" t="s">
        <v>470</v>
      </c>
      <c r="C11" s="14" t="s">
        <v>1474</v>
      </c>
      <c r="D11" t="s">
        <v>1475</v>
      </c>
      <c r="E11" t="s">
        <v>404</v>
      </c>
      <c r="F11">
        <v>1</v>
      </c>
      <c r="G11" s="6">
        <v>6.97</v>
      </c>
      <c r="H11" s="6">
        <f t="shared" ref="H11" si="0">G11*F11</f>
        <v>6.97</v>
      </c>
      <c r="I11" t="s">
        <v>14</v>
      </c>
      <c r="J11" t="s">
        <v>2998</v>
      </c>
      <c r="K11" t="s">
        <v>2780</v>
      </c>
      <c r="L11" t="s">
        <v>2781</v>
      </c>
      <c r="M11" t="s">
        <v>2782</v>
      </c>
      <c r="N11" t="s">
        <v>134</v>
      </c>
    </row>
    <row r="12" spans="1:16">
      <c r="A12" t="s">
        <v>2995</v>
      </c>
      <c r="B12" t="s">
        <v>3003</v>
      </c>
      <c r="C12" s="14" t="s">
        <v>3004</v>
      </c>
      <c r="D12" t="s">
        <v>2642</v>
      </c>
      <c r="E12" t="s">
        <v>444</v>
      </c>
      <c r="F12">
        <v>1</v>
      </c>
      <c r="G12" s="6">
        <v>4.17</v>
      </c>
      <c r="H12" s="6">
        <f>G12*F12</f>
        <v>4.17</v>
      </c>
      <c r="I12" t="s">
        <v>14</v>
      </c>
      <c r="J12" t="s">
        <v>2998</v>
      </c>
      <c r="K12" t="s">
        <v>2780</v>
      </c>
      <c r="L12" t="s">
        <v>2781</v>
      </c>
      <c r="M12" t="s">
        <v>2796</v>
      </c>
    </row>
    <row r="13" spans="1:16">
      <c r="A13" t="s">
        <v>2995</v>
      </c>
      <c r="B13" t="s">
        <v>3005</v>
      </c>
      <c r="C13" s="14" t="s">
        <v>3006</v>
      </c>
      <c r="D13" t="s">
        <v>3007</v>
      </c>
      <c r="E13" t="s">
        <v>3008</v>
      </c>
      <c r="F13">
        <v>1</v>
      </c>
      <c r="G13" s="6">
        <v>7.97</v>
      </c>
      <c r="H13" s="6">
        <f>G13*F13</f>
        <v>7.97</v>
      </c>
      <c r="I13" t="s">
        <v>14</v>
      </c>
      <c r="J13" t="s">
        <v>2998</v>
      </c>
      <c r="K13" t="s">
        <v>2780</v>
      </c>
      <c r="L13" t="s">
        <v>2864</v>
      </c>
      <c r="M13" t="s">
        <v>3009</v>
      </c>
    </row>
    <row r="14" spans="1:16">
      <c r="A14" t="s">
        <v>2995</v>
      </c>
      <c r="B14" t="s">
        <v>23</v>
      </c>
      <c r="D14" t="s">
        <v>12</v>
      </c>
      <c r="E14" t="s">
        <v>12</v>
      </c>
      <c r="F14" s="5">
        <v>0.05</v>
      </c>
      <c r="G14" s="6" t="s">
        <v>12</v>
      </c>
      <c r="H14" s="6">
        <v>1.0900000000000001</v>
      </c>
      <c r="I14" t="s">
        <v>14</v>
      </c>
      <c r="J14" t="s">
        <v>2998</v>
      </c>
      <c r="K14" t="s">
        <v>2780</v>
      </c>
      <c r="L14" t="s">
        <v>2178</v>
      </c>
      <c r="M14" t="s">
        <v>23</v>
      </c>
    </row>
    <row r="15" spans="1:16">
      <c r="A15" t="s">
        <v>2995</v>
      </c>
      <c r="B15" t="s">
        <v>19</v>
      </c>
      <c r="D15" t="s">
        <v>12</v>
      </c>
      <c r="E15" t="s">
        <v>12</v>
      </c>
      <c r="F15" s="5">
        <v>0.06</v>
      </c>
      <c r="G15" s="6" t="s">
        <v>12</v>
      </c>
      <c r="H15" s="6">
        <v>1.31</v>
      </c>
      <c r="I15" t="s">
        <v>14</v>
      </c>
      <c r="J15" t="s">
        <v>2998</v>
      </c>
      <c r="K15" t="s">
        <v>2780</v>
      </c>
      <c r="L15" t="s">
        <v>2178</v>
      </c>
      <c r="M15" t="s">
        <v>19</v>
      </c>
    </row>
    <row r="16" spans="1:16">
      <c r="H16" s="10">
        <f>SUM(H7:H15)</f>
        <v>36.1</v>
      </c>
      <c r="I16" s="28"/>
    </row>
    <row r="18" spans="8:17">
      <c r="H18" s="7">
        <f xml:space="preserve"> H16 + H5</f>
        <v>92.68</v>
      </c>
    </row>
    <row r="20" spans="8:17">
      <c r="J20" t="s">
        <v>2892</v>
      </c>
      <c r="K20" t="s">
        <v>2902</v>
      </c>
      <c r="L20" t="s">
        <v>2992</v>
      </c>
      <c r="M20" t="s">
        <v>2993</v>
      </c>
      <c r="N20" t="s">
        <v>2994</v>
      </c>
      <c r="Q20" s="6">
        <f xml:space="preserve"> H2</f>
        <v>50.97</v>
      </c>
    </row>
    <row r="21" spans="8:17">
      <c r="J21" t="s">
        <v>2892</v>
      </c>
      <c r="K21" t="s">
        <v>2902</v>
      </c>
      <c r="L21" t="s">
        <v>2992</v>
      </c>
      <c r="M21" t="s">
        <v>2993</v>
      </c>
      <c r="N21" t="s">
        <v>2994</v>
      </c>
      <c r="O21" t="s">
        <v>2178</v>
      </c>
      <c r="P21" t="s">
        <v>23</v>
      </c>
      <c r="Q21" s="6">
        <f xml:space="preserve"> H3</f>
        <v>2.5499999999999998</v>
      </c>
    </row>
    <row r="22" spans="8:17">
      <c r="J22" t="s">
        <v>2892</v>
      </c>
      <c r="K22" t="s">
        <v>2902</v>
      </c>
      <c r="L22" t="s">
        <v>2992</v>
      </c>
      <c r="M22" t="s">
        <v>2993</v>
      </c>
      <c r="N22" t="s">
        <v>2994</v>
      </c>
      <c r="O22" t="s">
        <v>2178</v>
      </c>
      <c r="P22" t="s">
        <v>19</v>
      </c>
      <c r="Q22" s="6">
        <f xml:space="preserve"> H4</f>
        <v>3.06</v>
      </c>
    </row>
    <row r="23" spans="8:17">
      <c r="J23" t="s">
        <v>2998</v>
      </c>
      <c r="K23" t="s">
        <v>2780</v>
      </c>
      <c r="L23" t="s">
        <v>2781</v>
      </c>
      <c r="M23" t="s">
        <v>2782</v>
      </c>
      <c r="N23" t="s">
        <v>134</v>
      </c>
      <c r="Q23" s="6">
        <f xml:space="preserve"> H7 + H11</f>
        <v>8.94</v>
      </c>
    </row>
    <row r="24" spans="8:17">
      <c r="J24" t="s">
        <v>2998</v>
      </c>
      <c r="K24" t="s">
        <v>2780</v>
      </c>
      <c r="L24" t="s">
        <v>2781</v>
      </c>
      <c r="M24" t="s">
        <v>2782</v>
      </c>
      <c r="N24" t="s">
        <v>2855</v>
      </c>
      <c r="Q24" s="6">
        <f xml:space="preserve"> H8</f>
        <v>3.77</v>
      </c>
    </row>
    <row r="25" spans="8:17">
      <c r="J25" t="s">
        <v>2998</v>
      </c>
      <c r="K25" t="s">
        <v>2780</v>
      </c>
      <c r="L25" t="s">
        <v>2781</v>
      </c>
      <c r="M25" t="s">
        <v>2796</v>
      </c>
      <c r="Q25" s="6">
        <f xml:space="preserve"> H9 + H12</f>
        <v>8.0500000000000007</v>
      </c>
    </row>
    <row r="26" spans="8:17">
      <c r="J26" t="s">
        <v>2998</v>
      </c>
      <c r="K26" t="s">
        <v>2780</v>
      </c>
      <c r="L26" t="s">
        <v>2781</v>
      </c>
      <c r="M26" t="s">
        <v>2782</v>
      </c>
      <c r="N26" t="s">
        <v>2776</v>
      </c>
      <c r="Q26" s="6">
        <f xml:space="preserve"> H10</f>
        <v>4.97</v>
      </c>
    </row>
    <row r="27" spans="8:17">
      <c r="J27" t="s">
        <v>2998</v>
      </c>
      <c r="K27" t="s">
        <v>2780</v>
      </c>
      <c r="L27" t="s">
        <v>2864</v>
      </c>
      <c r="M27" t="s">
        <v>3009</v>
      </c>
      <c r="Q27" s="6">
        <f xml:space="preserve"> H13</f>
        <v>7.97</v>
      </c>
    </row>
    <row r="28" spans="8:17">
      <c r="J28" t="s">
        <v>2998</v>
      </c>
      <c r="K28" t="s">
        <v>2780</v>
      </c>
      <c r="L28" t="s">
        <v>2178</v>
      </c>
      <c r="M28" t="s">
        <v>23</v>
      </c>
      <c r="Q28" s="6">
        <f xml:space="preserve"> H14</f>
        <v>1.0900000000000001</v>
      </c>
    </row>
    <row r="29" spans="8:17">
      <c r="J29" t="s">
        <v>2998</v>
      </c>
      <c r="K29" t="s">
        <v>2780</v>
      </c>
      <c r="L29" t="s">
        <v>2178</v>
      </c>
      <c r="M29" t="s">
        <v>19</v>
      </c>
      <c r="Q29" s="6">
        <f xml:space="preserve"> H15</f>
        <v>1.31</v>
      </c>
    </row>
    <row r="30" spans="8:17">
      <c r="Q30" s="6">
        <f>SUM(Q20:Q29)</f>
        <v>92.679999999999993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Q54"/>
  <sheetViews>
    <sheetView topLeftCell="B1" workbookViewId="0">
      <pane ySplit="1" topLeftCell="A40" activePane="bottomLeft" state="frozen"/>
      <selection pane="bottomLeft" activeCell="Q54" sqref="Q54"/>
    </sheetView>
  </sheetViews>
  <sheetFormatPr defaultRowHeight="15"/>
  <cols>
    <col min="1" max="1" width="16" bestFit="1" customWidth="1"/>
    <col min="2" max="2" width="27.140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85546875" style="6" bestFit="1" customWidth="1"/>
    <col min="9" max="9" width="11.7109375" bestFit="1" customWidth="1"/>
    <col min="10" max="10" width="15.7109375" bestFit="1" customWidth="1"/>
    <col min="11" max="11" width="15.42578125" bestFit="1" customWidth="1"/>
    <col min="12" max="12" width="7.28515625" bestFit="1" customWidth="1"/>
    <col min="13" max="13" width="11.85546875" bestFit="1" customWidth="1"/>
  </cols>
  <sheetData>
    <row r="1" spans="1:16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6">
      <c r="A2" t="s">
        <v>3010</v>
      </c>
      <c r="B2" t="s">
        <v>3011</v>
      </c>
      <c r="C2" s="14" t="s">
        <v>3012</v>
      </c>
      <c r="D2" t="s">
        <v>3013</v>
      </c>
      <c r="E2" t="s">
        <v>981</v>
      </c>
      <c r="F2">
        <v>1</v>
      </c>
      <c r="G2" s="6">
        <v>160</v>
      </c>
      <c r="H2" s="6">
        <f>G2*F2</f>
        <v>160</v>
      </c>
      <c r="I2" t="s">
        <v>14</v>
      </c>
      <c r="J2" t="s">
        <v>2892</v>
      </c>
      <c r="K2" t="s">
        <v>2902</v>
      </c>
      <c r="L2" t="s">
        <v>3014</v>
      </c>
      <c r="M2" t="s">
        <v>2855</v>
      </c>
      <c r="N2" t="s">
        <v>2783</v>
      </c>
    </row>
    <row r="3" spans="1:16">
      <c r="A3" t="s">
        <v>3010</v>
      </c>
      <c r="B3" t="s">
        <v>3015</v>
      </c>
      <c r="C3" s="14" t="s">
        <v>12</v>
      </c>
      <c r="D3" t="s">
        <v>3010</v>
      </c>
      <c r="E3" t="s">
        <v>1338</v>
      </c>
      <c r="F3">
        <v>1</v>
      </c>
      <c r="G3" s="6">
        <v>6.4</v>
      </c>
      <c r="H3" s="6">
        <f>G3*F3</f>
        <v>6.4</v>
      </c>
      <c r="I3" t="s">
        <v>14</v>
      </c>
      <c r="J3" t="s">
        <v>2892</v>
      </c>
      <c r="K3" t="s">
        <v>2902</v>
      </c>
      <c r="L3" t="s">
        <v>3014</v>
      </c>
      <c r="M3" t="s">
        <v>2855</v>
      </c>
      <c r="N3" t="s">
        <v>3016</v>
      </c>
      <c r="O3" t="s">
        <v>2783</v>
      </c>
    </row>
    <row r="4" spans="1:16">
      <c r="A4" t="s">
        <v>3010</v>
      </c>
      <c r="B4" t="s">
        <v>23</v>
      </c>
      <c r="D4" t="s">
        <v>12</v>
      </c>
      <c r="E4" t="s">
        <v>12</v>
      </c>
      <c r="F4" s="5">
        <v>0.05</v>
      </c>
      <c r="G4" s="6" t="s">
        <v>12</v>
      </c>
      <c r="H4" s="6">
        <f xml:space="preserve"> SUM(H2:H3) * F4</f>
        <v>8.32</v>
      </c>
      <c r="I4" t="s">
        <v>14</v>
      </c>
      <c r="J4" t="s">
        <v>2892</v>
      </c>
      <c r="K4" t="s">
        <v>2902</v>
      </c>
      <c r="L4" t="s">
        <v>3014</v>
      </c>
      <c r="M4" t="s">
        <v>2855</v>
      </c>
      <c r="N4" t="s">
        <v>2783</v>
      </c>
      <c r="O4" t="s">
        <v>2178</v>
      </c>
      <c r="P4" t="s">
        <v>23</v>
      </c>
    </row>
    <row r="5" spans="1:16">
      <c r="A5" t="s">
        <v>3010</v>
      </c>
      <c r="B5" t="s">
        <v>19</v>
      </c>
      <c r="D5" t="s">
        <v>12</v>
      </c>
      <c r="E5" t="s">
        <v>12</v>
      </c>
      <c r="F5" s="5">
        <v>0.06</v>
      </c>
      <c r="G5" s="6" t="s">
        <v>12</v>
      </c>
      <c r="H5" s="6">
        <f xml:space="preserve"> SUM(H2:H3) * F5</f>
        <v>9.984</v>
      </c>
      <c r="I5" t="s">
        <v>14</v>
      </c>
      <c r="J5" t="s">
        <v>2892</v>
      </c>
      <c r="K5" t="s">
        <v>2902</v>
      </c>
      <c r="L5" t="s">
        <v>3014</v>
      </c>
      <c r="M5" t="s">
        <v>2855</v>
      </c>
      <c r="N5" t="s">
        <v>2783</v>
      </c>
      <c r="O5" t="s">
        <v>2178</v>
      </c>
      <c r="P5" t="s">
        <v>19</v>
      </c>
    </row>
    <row r="6" spans="1:16">
      <c r="H6" s="10">
        <f>SUM(H2:H5)</f>
        <v>184.70400000000001</v>
      </c>
      <c r="I6" s="28"/>
    </row>
    <row r="8" spans="1:16">
      <c r="A8" t="s">
        <v>3017</v>
      </c>
      <c r="B8" t="s">
        <v>3018</v>
      </c>
      <c r="C8" s="14" t="s">
        <v>12</v>
      </c>
      <c r="D8" t="s">
        <v>3017</v>
      </c>
      <c r="E8" t="s">
        <v>12</v>
      </c>
      <c r="F8">
        <v>1</v>
      </c>
      <c r="G8" s="6">
        <v>10.59</v>
      </c>
      <c r="H8" s="6">
        <f>G8*F8</f>
        <v>10.59</v>
      </c>
      <c r="I8" t="s">
        <v>14</v>
      </c>
      <c r="J8" t="s">
        <v>2892</v>
      </c>
      <c r="K8" t="s">
        <v>2781</v>
      </c>
      <c r="L8" t="s">
        <v>2893</v>
      </c>
      <c r="M8" t="s">
        <v>2894</v>
      </c>
    </row>
    <row r="9" spans="1:16">
      <c r="A9" t="s">
        <v>3017</v>
      </c>
      <c r="B9" t="s">
        <v>3019</v>
      </c>
      <c r="C9" s="14" t="s">
        <v>12</v>
      </c>
      <c r="D9" t="s">
        <v>3017</v>
      </c>
      <c r="E9" t="s">
        <v>12</v>
      </c>
      <c r="F9">
        <v>1</v>
      </c>
      <c r="G9" s="6">
        <v>-1</v>
      </c>
      <c r="H9" s="6">
        <f>G9*F9</f>
        <v>-1</v>
      </c>
      <c r="I9" t="s">
        <v>14</v>
      </c>
      <c r="J9" t="s">
        <v>2892</v>
      </c>
      <c r="K9" t="s">
        <v>2781</v>
      </c>
      <c r="L9" t="s">
        <v>2893</v>
      </c>
      <c r="M9" t="s">
        <v>2894</v>
      </c>
    </row>
    <row r="10" spans="1:16">
      <c r="A10" t="s">
        <v>3017</v>
      </c>
      <c r="B10" t="s">
        <v>3020</v>
      </c>
      <c r="C10" s="14" t="s">
        <v>12</v>
      </c>
      <c r="D10" t="s">
        <v>3017</v>
      </c>
      <c r="E10" t="s">
        <v>1110</v>
      </c>
      <c r="F10">
        <v>1</v>
      </c>
      <c r="G10" s="6">
        <v>3.49</v>
      </c>
      <c r="H10" s="6">
        <f>G10*F10</f>
        <v>3.49</v>
      </c>
      <c r="I10" t="s">
        <v>14</v>
      </c>
      <c r="J10" t="s">
        <v>2892</v>
      </c>
      <c r="K10" t="s">
        <v>2781</v>
      </c>
      <c r="L10" t="s">
        <v>2893</v>
      </c>
      <c r="M10" t="s">
        <v>2894</v>
      </c>
    </row>
    <row r="11" spans="1:16">
      <c r="A11" t="s">
        <v>3017</v>
      </c>
      <c r="B11" t="s">
        <v>2194</v>
      </c>
      <c r="C11" s="14" t="s">
        <v>12</v>
      </c>
      <c r="D11" t="s">
        <v>3017</v>
      </c>
      <c r="E11" t="s">
        <v>3021</v>
      </c>
      <c r="F11">
        <v>1</v>
      </c>
      <c r="G11" s="6">
        <v>2.79</v>
      </c>
      <c r="H11" s="6">
        <f>G11*F11</f>
        <v>2.79</v>
      </c>
      <c r="I11" t="s">
        <v>14</v>
      </c>
      <c r="J11" t="s">
        <v>2892</v>
      </c>
      <c r="K11" t="s">
        <v>2781</v>
      </c>
      <c r="L11" t="s">
        <v>2893</v>
      </c>
      <c r="M11" t="s">
        <v>2894</v>
      </c>
    </row>
    <row r="12" spans="1:16">
      <c r="A12" t="s">
        <v>3017</v>
      </c>
      <c r="B12" t="s">
        <v>3022</v>
      </c>
      <c r="C12" s="14" t="s">
        <v>12</v>
      </c>
      <c r="D12" t="s">
        <v>3017</v>
      </c>
      <c r="E12" t="s">
        <v>12</v>
      </c>
      <c r="F12">
        <v>1</v>
      </c>
      <c r="G12" s="6">
        <v>3.99</v>
      </c>
      <c r="H12" s="6">
        <f t="shared" ref="H12" si="0">G12*F12</f>
        <v>3.99</v>
      </c>
      <c r="I12" t="s">
        <v>14</v>
      </c>
      <c r="J12" t="s">
        <v>2892</v>
      </c>
      <c r="K12" t="s">
        <v>2781</v>
      </c>
      <c r="L12" t="s">
        <v>2893</v>
      </c>
      <c r="M12" t="s">
        <v>2894</v>
      </c>
    </row>
    <row r="13" spans="1:16">
      <c r="A13" t="s">
        <v>3017</v>
      </c>
      <c r="B13" t="s">
        <v>3020</v>
      </c>
      <c r="C13" s="14" t="s">
        <v>12</v>
      </c>
      <c r="D13" t="s">
        <v>3017</v>
      </c>
      <c r="E13" t="s">
        <v>1108</v>
      </c>
      <c r="F13">
        <v>1</v>
      </c>
      <c r="G13" s="6">
        <v>0.75</v>
      </c>
      <c r="H13" s="6">
        <f>G13*F13</f>
        <v>0.75</v>
      </c>
      <c r="I13" t="s">
        <v>14</v>
      </c>
      <c r="J13" t="s">
        <v>2892</v>
      </c>
      <c r="K13" t="s">
        <v>2781</v>
      </c>
      <c r="L13" t="s">
        <v>2893</v>
      </c>
      <c r="M13" t="s">
        <v>2894</v>
      </c>
    </row>
    <row r="14" spans="1:16">
      <c r="A14" t="s">
        <v>3017</v>
      </c>
      <c r="B14" t="s">
        <v>2194</v>
      </c>
      <c r="C14" s="14" t="s">
        <v>12</v>
      </c>
      <c r="D14" t="s">
        <v>3017</v>
      </c>
      <c r="E14" t="s">
        <v>3021</v>
      </c>
      <c r="F14">
        <v>1</v>
      </c>
      <c r="G14" s="6">
        <v>0.75</v>
      </c>
      <c r="H14" s="6">
        <f>G14*F14</f>
        <v>0.75</v>
      </c>
      <c r="I14" t="s">
        <v>14</v>
      </c>
      <c r="J14" t="s">
        <v>2892</v>
      </c>
      <c r="K14" t="s">
        <v>2781</v>
      </c>
      <c r="L14" t="s">
        <v>2893</v>
      </c>
      <c r="M14" t="s">
        <v>2894</v>
      </c>
    </row>
    <row r="15" spans="1:16">
      <c r="A15" t="s">
        <v>3017</v>
      </c>
      <c r="B15" t="s">
        <v>1886</v>
      </c>
      <c r="C15" s="14" t="s">
        <v>12</v>
      </c>
      <c r="D15" t="s">
        <v>12</v>
      </c>
      <c r="E15" t="s">
        <v>12</v>
      </c>
      <c r="F15">
        <v>1</v>
      </c>
      <c r="G15" s="6">
        <v>1.19</v>
      </c>
      <c r="H15" s="6">
        <f>G15*F15</f>
        <v>1.19</v>
      </c>
      <c r="I15" t="s">
        <v>14</v>
      </c>
      <c r="J15" t="s">
        <v>2892</v>
      </c>
      <c r="K15" t="s">
        <v>2781</v>
      </c>
      <c r="L15" t="s">
        <v>2893</v>
      </c>
      <c r="M15" t="s">
        <v>2894</v>
      </c>
      <c r="N15" t="s">
        <v>1886</v>
      </c>
    </row>
    <row r="16" spans="1:16">
      <c r="A16" t="s">
        <v>3017</v>
      </c>
      <c r="B16" t="s">
        <v>23</v>
      </c>
      <c r="D16" t="s">
        <v>12</v>
      </c>
      <c r="E16" t="s">
        <v>12</v>
      </c>
      <c r="F16" s="5">
        <v>0.05</v>
      </c>
      <c r="G16" s="6" t="s">
        <v>12</v>
      </c>
      <c r="H16" s="6">
        <f xml:space="preserve"> SUM(H8:H14) * F16</f>
        <v>1.0680000000000001</v>
      </c>
      <c r="I16" t="s">
        <v>14</v>
      </c>
      <c r="J16" t="s">
        <v>2892</v>
      </c>
      <c r="K16" t="s">
        <v>2781</v>
      </c>
      <c r="L16" t="s">
        <v>2893</v>
      </c>
      <c r="M16" t="s">
        <v>2894</v>
      </c>
      <c r="N16" t="s">
        <v>2178</v>
      </c>
      <c r="O16" t="s">
        <v>23</v>
      </c>
    </row>
    <row r="17" spans="1:15">
      <c r="A17" t="s">
        <v>3017</v>
      </c>
      <c r="B17" t="s">
        <v>19</v>
      </c>
      <c r="D17" t="s">
        <v>12</v>
      </c>
      <c r="E17" t="s">
        <v>12</v>
      </c>
      <c r="F17" s="5">
        <v>0.06</v>
      </c>
      <c r="G17" s="6" t="s">
        <v>12</v>
      </c>
      <c r="H17" s="6">
        <f xml:space="preserve"> SUM(H8:H14) * F17</f>
        <v>1.2815999999999999</v>
      </c>
      <c r="I17" t="s">
        <v>14</v>
      </c>
      <c r="J17" t="s">
        <v>2892</v>
      </c>
      <c r="K17" t="s">
        <v>2781</v>
      </c>
      <c r="L17" t="s">
        <v>2893</v>
      </c>
      <c r="M17" t="s">
        <v>2894</v>
      </c>
      <c r="N17" t="s">
        <v>2178</v>
      </c>
      <c r="O17" t="s">
        <v>19</v>
      </c>
    </row>
    <row r="18" spans="1:15">
      <c r="H18" s="10">
        <f>SUM(H8:H17)</f>
        <v>24.899600000000003</v>
      </c>
      <c r="I18" s="28"/>
    </row>
    <row r="20" spans="1:15">
      <c r="A20" t="s">
        <v>3017</v>
      </c>
      <c r="B20" t="s">
        <v>3023</v>
      </c>
      <c r="C20" s="14" t="s">
        <v>12</v>
      </c>
      <c r="D20" t="s">
        <v>3017</v>
      </c>
      <c r="E20" t="s">
        <v>12</v>
      </c>
      <c r="F20">
        <v>1</v>
      </c>
      <c r="G20" s="6">
        <v>10.59</v>
      </c>
      <c r="H20" s="6">
        <f>G20*F20</f>
        <v>10.59</v>
      </c>
      <c r="I20" t="s">
        <v>14</v>
      </c>
      <c r="J20" t="s">
        <v>2774</v>
      </c>
      <c r="K20" t="s">
        <v>2781</v>
      </c>
      <c r="L20" t="s">
        <v>2893</v>
      </c>
      <c r="M20" t="s">
        <v>2894</v>
      </c>
    </row>
    <row r="21" spans="1:15">
      <c r="A21" t="s">
        <v>3017</v>
      </c>
      <c r="B21" t="s">
        <v>2194</v>
      </c>
      <c r="C21" s="14" t="s">
        <v>12</v>
      </c>
      <c r="D21" t="s">
        <v>3017</v>
      </c>
      <c r="E21" t="s">
        <v>3021</v>
      </c>
      <c r="F21">
        <v>1</v>
      </c>
      <c r="G21" s="6">
        <v>1.99</v>
      </c>
      <c r="H21" s="6">
        <f>G21*F21</f>
        <v>1.99</v>
      </c>
      <c r="I21" t="s">
        <v>14</v>
      </c>
      <c r="J21" t="s">
        <v>2774</v>
      </c>
      <c r="K21" t="s">
        <v>2781</v>
      </c>
      <c r="L21" t="s">
        <v>2893</v>
      </c>
      <c r="M21" t="s">
        <v>2894</v>
      </c>
    </row>
    <row r="22" spans="1:15">
      <c r="A22" t="s">
        <v>3017</v>
      </c>
      <c r="B22" t="s">
        <v>23</v>
      </c>
      <c r="D22" t="s">
        <v>12</v>
      </c>
      <c r="E22" t="s">
        <v>12</v>
      </c>
      <c r="F22" s="5">
        <v>0.05</v>
      </c>
      <c r="G22" s="6" t="s">
        <v>12</v>
      </c>
      <c r="H22" s="6">
        <f xml:space="preserve"> SUM(H20:H21) * F22</f>
        <v>0.629</v>
      </c>
      <c r="I22" t="s">
        <v>14</v>
      </c>
      <c r="J22" t="s">
        <v>2774</v>
      </c>
      <c r="K22" t="s">
        <v>2781</v>
      </c>
      <c r="L22" t="s">
        <v>2893</v>
      </c>
      <c r="M22" t="s">
        <v>2894</v>
      </c>
      <c r="N22" t="s">
        <v>2178</v>
      </c>
      <c r="O22" t="s">
        <v>23</v>
      </c>
    </row>
    <row r="23" spans="1:15">
      <c r="A23" t="s">
        <v>3017</v>
      </c>
      <c r="B23" t="s">
        <v>19</v>
      </c>
      <c r="D23" t="s">
        <v>12</v>
      </c>
      <c r="E23" t="s">
        <v>12</v>
      </c>
      <c r="F23" s="5">
        <v>0.06</v>
      </c>
      <c r="G23" s="6" t="s">
        <v>12</v>
      </c>
      <c r="H23" s="6">
        <f xml:space="preserve"> SUM(H20:H21) * F23</f>
        <v>0.75480000000000003</v>
      </c>
      <c r="I23" t="s">
        <v>14</v>
      </c>
      <c r="J23" t="s">
        <v>2774</v>
      </c>
      <c r="K23" t="s">
        <v>2781</v>
      </c>
      <c r="L23" t="s">
        <v>2893</v>
      </c>
      <c r="M23" t="s">
        <v>2894</v>
      </c>
      <c r="N23" t="s">
        <v>2178</v>
      </c>
      <c r="O23" t="s">
        <v>19</v>
      </c>
    </row>
    <row r="24" spans="1:15">
      <c r="H24" s="10">
        <f>SUM(H20:H23)</f>
        <v>13.963799999999999</v>
      </c>
      <c r="I24" s="28"/>
    </row>
    <row r="26" spans="1:15">
      <c r="A26" t="s">
        <v>3017</v>
      </c>
      <c r="B26" t="s">
        <v>3024</v>
      </c>
      <c r="C26" s="14" t="s">
        <v>12</v>
      </c>
      <c r="D26" t="s">
        <v>3017</v>
      </c>
      <c r="E26" t="s">
        <v>12</v>
      </c>
      <c r="F26">
        <v>2</v>
      </c>
      <c r="G26" s="6">
        <v>5.79</v>
      </c>
      <c r="H26" s="6">
        <f>G26*F26</f>
        <v>11.58</v>
      </c>
      <c r="I26" t="s">
        <v>14</v>
      </c>
      <c r="J26" t="s">
        <v>2774</v>
      </c>
      <c r="K26" t="s">
        <v>2781</v>
      </c>
      <c r="L26" t="s">
        <v>2893</v>
      </c>
      <c r="M26" t="s">
        <v>2894</v>
      </c>
    </row>
    <row r="27" spans="1:15">
      <c r="A27" t="s">
        <v>3017</v>
      </c>
      <c r="B27" t="s">
        <v>1886</v>
      </c>
      <c r="C27" s="14" t="s">
        <v>12</v>
      </c>
      <c r="D27" t="s">
        <v>12</v>
      </c>
      <c r="E27" t="s">
        <v>12</v>
      </c>
      <c r="F27">
        <v>1</v>
      </c>
      <c r="G27" s="6">
        <v>1</v>
      </c>
      <c r="H27" s="6">
        <f>G27*F27</f>
        <v>1</v>
      </c>
      <c r="I27" t="s">
        <v>14</v>
      </c>
      <c r="J27" t="s">
        <v>2774</v>
      </c>
      <c r="K27" t="s">
        <v>2781</v>
      </c>
      <c r="L27" t="s">
        <v>2893</v>
      </c>
      <c r="M27" t="s">
        <v>2894</v>
      </c>
      <c r="N27" t="s">
        <v>1886</v>
      </c>
    </row>
    <row r="28" spans="1:15">
      <c r="A28" t="s">
        <v>3017</v>
      </c>
      <c r="B28" t="s">
        <v>23</v>
      </c>
      <c r="D28" t="s">
        <v>12</v>
      </c>
      <c r="E28" t="s">
        <v>12</v>
      </c>
      <c r="F28" s="5">
        <v>0.05</v>
      </c>
      <c r="G28" s="6" t="s">
        <v>12</v>
      </c>
      <c r="H28" s="6">
        <f xml:space="preserve"> SUM(H25:H26) * F28</f>
        <v>0.57900000000000007</v>
      </c>
      <c r="I28" t="s">
        <v>14</v>
      </c>
      <c r="J28" t="s">
        <v>2774</v>
      </c>
      <c r="K28" t="s">
        <v>2781</v>
      </c>
      <c r="L28" t="s">
        <v>2893</v>
      </c>
      <c r="M28" t="s">
        <v>2894</v>
      </c>
      <c r="N28" t="s">
        <v>2178</v>
      </c>
      <c r="O28" t="s">
        <v>23</v>
      </c>
    </row>
    <row r="29" spans="1:15">
      <c r="A29" t="s">
        <v>3017</v>
      </c>
      <c r="B29" t="s">
        <v>19</v>
      </c>
      <c r="D29" t="s">
        <v>12</v>
      </c>
      <c r="E29" t="s">
        <v>12</v>
      </c>
      <c r="F29" s="5">
        <v>0.06</v>
      </c>
      <c r="G29" s="6" t="s">
        <v>12</v>
      </c>
      <c r="H29" s="6">
        <f xml:space="preserve"> SUM(H25:H26) * F29</f>
        <v>0.69479999999999997</v>
      </c>
      <c r="I29" t="s">
        <v>14</v>
      </c>
      <c r="J29" t="s">
        <v>2774</v>
      </c>
      <c r="K29" t="s">
        <v>2781</v>
      </c>
      <c r="L29" t="s">
        <v>2893</v>
      </c>
      <c r="M29" t="s">
        <v>2894</v>
      </c>
      <c r="N29" t="s">
        <v>2178</v>
      </c>
      <c r="O29" t="s">
        <v>19</v>
      </c>
    </row>
    <row r="30" spans="1:15">
      <c r="H30" s="10">
        <f>SUM(H26:H29)</f>
        <v>13.853800000000001</v>
      </c>
      <c r="I30" s="28"/>
    </row>
    <row r="32" spans="1:15">
      <c r="A32" t="s">
        <v>24</v>
      </c>
      <c r="B32" t="s">
        <v>521</v>
      </c>
      <c r="C32" s="11">
        <v>628915643138</v>
      </c>
      <c r="D32" t="s">
        <v>233</v>
      </c>
      <c r="E32" t="s">
        <v>854</v>
      </c>
      <c r="F32">
        <v>1</v>
      </c>
      <c r="G32" s="6">
        <v>8.9700000000000006</v>
      </c>
      <c r="H32" s="6">
        <f t="shared" ref="H32:H33" si="1">G32*F32</f>
        <v>8.9700000000000006</v>
      </c>
      <c r="I32" t="s">
        <v>14</v>
      </c>
      <c r="J32" t="s">
        <v>2774</v>
      </c>
      <c r="K32" t="s">
        <v>2780</v>
      </c>
      <c r="L32" t="s">
        <v>2845</v>
      </c>
      <c r="M32" t="s">
        <v>2776</v>
      </c>
    </row>
    <row r="33" spans="1:17">
      <c r="A33" t="s">
        <v>24</v>
      </c>
      <c r="B33" t="s">
        <v>197</v>
      </c>
      <c r="C33"/>
      <c r="D33" t="s">
        <v>24</v>
      </c>
      <c r="E33" t="s">
        <v>12</v>
      </c>
      <c r="F33">
        <v>1</v>
      </c>
      <c r="G33" s="6">
        <v>0.05</v>
      </c>
      <c r="H33" s="6">
        <f t="shared" si="1"/>
        <v>0.05</v>
      </c>
      <c r="I33" t="s">
        <v>14</v>
      </c>
      <c r="J33" t="s">
        <v>2774</v>
      </c>
      <c r="K33" t="s">
        <v>2780</v>
      </c>
      <c r="L33" t="s">
        <v>197</v>
      </c>
    </row>
    <row r="34" spans="1:17">
      <c r="A34" t="s">
        <v>24</v>
      </c>
      <c r="B34" t="s">
        <v>23</v>
      </c>
      <c r="C34" s="11"/>
      <c r="D34" t="s">
        <v>12</v>
      </c>
      <c r="E34" t="s">
        <v>12</v>
      </c>
      <c r="F34" s="5">
        <v>0.05</v>
      </c>
      <c r="G34" s="6" t="s">
        <v>12</v>
      </c>
      <c r="H34" s="6">
        <v>0</v>
      </c>
      <c r="I34" t="s">
        <v>14</v>
      </c>
    </row>
    <row r="35" spans="1:17">
      <c r="A35" t="s">
        <v>24</v>
      </c>
      <c r="B35" t="s">
        <v>19</v>
      </c>
      <c r="C35" s="11"/>
      <c r="D35" t="s">
        <v>12</v>
      </c>
      <c r="E35" t="s">
        <v>12</v>
      </c>
      <c r="F35" s="5">
        <v>0.06</v>
      </c>
      <c r="G35" s="6" t="s">
        <v>12</v>
      </c>
      <c r="H35" s="6">
        <v>0</v>
      </c>
      <c r="I35" t="s">
        <v>14</v>
      </c>
    </row>
    <row r="36" spans="1:17">
      <c r="C36"/>
      <c r="H36" s="10">
        <f>SUM(H32:H35)</f>
        <v>9.0200000000000014</v>
      </c>
      <c r="I36" s="28"/>
    </row>
    <row r="37" spans="1:17">
      <c r="C37"/>
    </row>
    <row r="38" spans="1:17">
      <c r="H38" s="7">
        <f xml:space="preserve"> H18 + H6 + H24 + H30 + H36</f>
        <v>246.44120000000001</v>
      </c>
    </row>
    <row r="40" spans="1:17">
      <c r="J40" t="s">
        <v>2892</v>
      </c>
      <c r="K40" t="s">
        <v>2902</v>
      </c>
      <c r="L40" t="s">
        <v>3014</v>
      </c>
      <c r="M40" t="s">
        <v>2855</v>
      </c>
      <c r="N40" t="s">
        <v>2783</v>
      </c>
      <c r="Q40" s="6">
        <f xml:space="preserve"> H2</f>
        <v>160</v>
      </c>
    </row>
    <row r="41" spans="1:17">
      <c r="J41" t="s">
        <v>2892</v>
      </c>
      <c r="K41" t="s">
        <v>2902</v>
      </c>
      <c r="L41" t="s">
        <v>3014</v>
      </c>
      <c r="M41" t="s">
        <v>2855</v>
      </c>
      <c r="N41" t="s">
        <v>3016</v>
      </c>
      <c r="O41" t="s">
        <v>2783</v>
      </c>
      <c r="Q41" s="6">
        <f xml:space="preserve"> H3</f>
        <v>6.4</v>
      </c>
    </row>
    <row r="42" spans="1:17">
      <c r="J42" t="s">
        <v>2892</v>
      </c>
      <c r="K42" t="s">
        <v>2902</v>
      </c>
      <c r="L42" t="s">
        <v>3014</v>
      </c>
      <c r="M42" t="s">
        <v>2855</v>
      </c>
      <c r="N42" t="s">
        <v>2783</v>
      </c>
      <c r="O42" t="s">
        <v>2178</v>
      </c>
      <c r="P42" t="s">
        <v>23</v>
      </c>
      <c r="Q42" s="6">
        <f xml:space="preserve"> H4</f>
        <v>8.32</v>
      </c>
    </row>
    <row r="43" spans="1:17">
      <c r="J43" t="s">
        <v>2892</v>
      </c>
      <c r="K43" t="s">
        <v>2902</v>
      </c>
      <c r="L43" t="s">
        <v>3014</v>
      </c>
      <c r="M43" t="s">
        <v>2855</v>
      </c>
      <c r="N43" t="s">
        <v>2783</v>
      </c>
      <c r="O43" t="s">
        <v>2178</v>
      </c>
      <c r="P43" t="s">
        <v>19</v>
      </c>
      <c r="Q43" s="6">
        <f xml:space="preserve"> H5</f>
        <v>9.984</v>
      </c>
    </row>
    <row r="44" spans="1:17">
      <c r="J44" t="s">
        <v>2892</v>
      </c>
      <c r="K44" t="s">
        <v>2781</v>
      </c>
      <c r="L44" t="s">
        <v>2893</v>
      </c>
      <c r="M44" t="s">
        <v>2894</v>
      </c>
      <c r="Q44" s="6">
        <f xml:space="preserve"> SUM(H8:H14)</f>
        <v>21.36</v>
      </c>
    </row>
    <row r="45" spans="1:17">
      <c r="J45" t="s">
        <v>2892</v>
      </c>
      <c r="K45" t="s">
        <v>2781</v>
      </c>
      <c r="L45" t="s">
        <v>2893</v>
      </c>
      <c r="M45" t="s">
        <v>2894</v>
      </c>
      <c r="N45" t="s">
        <v>1886</v>
      </c>
      <c r="Q45" s="6">
        <f xml:space="preserve"> H15</f>
        <v>1.19</v>
      </c>
    </row>
    <row r="46" spans="1:17">
      <c r="J46" t="s">
        <v>2892</v>
      </c>
      <c r="K46" t="s">
        <v>2781</v>
      </c>
      <c r="L46" t="s">
        <v>2893</v>
      </c>
      <c r="M46" t="s">
        <v>2894</v>
      </c>
      <c r="N46" t="s">
        <v>2178</v>
      </c>
      <c r="O46" t="s">
        <v>23</v>
      </c>
      <c r="Q46" s="6">
        <f xml:space="preserve"> H16</f>
        <v>1.0680000000000001</v>
      </c>
    </row>
    <row r="47" spans="1:17">
      <c r="J47" t="s">
        <v>2892</v>
      </c>
      <c r="K47" t="s">
        <v>2781</v>
      </c>
      <c r="L47" t="s">
        <v>2893</v>
      </c>
      <c r="M47" t="s">
        <v>2894</v>
      </c>
      <c r="N47" t="s">
        <v>2178</v>
      </c>
      <c r="O47" t="s">
        <v>19</v>
      </c>
      <c r="Q47" s="6">
        <f xml:space="preserve"> H17</f>
        <v>1.2815999999999999</v>
      </c>
    </row>
    <row r="48" spans="1:17">
      <c r="J48" t="s">
        <v>2774</v>
      </c>
      <c r="K48" t="s">
        <v>2781</v>
      </c>
      <c r="L48" t="s">
        <v>2893</v>
      </c>
      <c r="M48" t="s">
        <v>2894</v>
      </c>
      <c r="Q48" s="6">
        <f xml:space="preserve"> SUM(H20:H21) + H26</f>
        <v>24.16</v>
      </c>
    </row>
    <row r="49" spans="10:17">
      <c r="J49" t="s">
        <v>2774</v>
      </c>
      <c r="K49" t="s">
        <v>2781</v>
      </c>
      <c r="L49" t="s">
        <v>2893</v>
      </c>
      <c r="M49" t="s">
        <v>2894</v>
      </c>
      <c r="N49" t="s">
        <v>2178</v>
      </c>
      <c r="O49" t="s">
        <v>23</v>
      </c>
      <c r="Q49" s="6">
        <f xml:space="preserve"> H22 + H28</f>
        <v>1.2080000000000002</v>
      </c>
    </row>
    <row r="50" spans="10:17">
      <c r="J50" t="s">
        <v>2774</v>
      </c>
      <c r="K50" t="s">
        <v>2781</v>
      </c>
      <c r="L50" t="s">
        <v>2893</v>
      </c>
      <c r="M50" t="s">
        <v>2894</v>
      </c>
      <c r="N50" t="s">
        <v>2178</v>
      </c>
      <c r="O50" t="s">
        <v>19</v>
      </c>
      <c r="Q50" s="6">
        <f xml:space="preserve"> H23 + H29</f>
        <v>1.4496</v>
      </c>
    </row>
    <row r="51" spans="10:17">
      <c r="J51" t="s">
        <v>2774</v>
      </c>
      <c r="K51" t="s">
        <v>2781</v>
      </c>
      <c r="L51" t="s">
        <v>2893</v>
      </c>
      <c r="M51" t="s">
        <v>2894</v>
      </c>
      <c r="N51" t="s">
        <v>1886</v>
      </c>
      <c r="Q51" s="6">
        <f xml:space="preserve"> H27</f>
        <v>1</v>
      </c>
    </row>
    <row r="52" spans="10:17">
      <c r="J52" t="s">
        <v>2774</v>
      </c>
      <c r="K52" t="s">
        <v>2780</v>
      </c>
      <c r="L52" t="s">
        <v>2845</v>
      </c>
      <c r="M52" t="s">
        <v>2776</v>
      </c>
      <c r="Q52" s="6">
        <f xml:space="preserve"> H32</f>
        <v>8.9700000000000006</v>
      </c>
    </row>
    <row r="53" spans="10:17">
      <c r="J53" t="s">
        <v>2774</v>
      </c>
      <c r="K53" t="s">
        <v>2780</v>
      </c>
      <c r="L53" t="s">
        <v>197</v>
      </c>
      <c r="Q53" s="6">
        <f xml:space="preserve"> H33</f>
        <v>0.05</v>
      </c>
    </row>
    <row r="54" spans="10:17">
      <c r="Q54" s="6">
        <f>SUM(Q40:Q53)</f>
        <v>246.44120000000004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N7"/>
  <sheetViews>
    <sheetView topLeftCell="B1" workbookViewId="0">
      <pane ySplit="1" topLeftCell="A2" activePane="bottomLeft" state="frozen"/>
      <selection pane="bottomLeft" activeCell="N7" sqref="N7"/>
    </sheetView>
  </sheetViews>
  <sheetFormatPr defaultRowHeight="15"/>
  <cols>
    <col min="1" max="1" width="16" bestFit="1" customWidth="1"/>
    <col min="2" max="2" width="16.28515625" bestFit="1" customWidth="1"/>
    <col min="3" max="3" width="7.28515625" style="14" bestFit="1" customWidth="1"/>
    <col min="4" max="4" width="6.42578125" bestFit="1" customWidth="1"/>
    <col min="5" max="5" width="9.28515625" bestFit="1" customWidth="1"/>
    <col min="6" max="6" width="6.140625" bestFit="1" customWidth="1"/>
    <col min="7" max="8" width="6.7109375" style="6" bestFit="1" customWidth="1"/>
    <col min="9" max="9" width="11.7109375" bestFit="1" customWidth="1"/>
    <col min="10" max="10" width="8.85546875" bestFit="1" customWidth="1"/>
    <col min="11" max="11" width="15.42578125" bestFit="1" customWidth="1"/>
    <col min="12" max="12" width="7.28515625" bestFit="1" customWidth="1"/>
    <col min="13" max="13" width="7.14062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2904</v>
      </c>
      <c r="B2" t="s">
        <v>3025</v>
      </c>
      <c r="C2" s="14" t="s">
        <v>12</v>
      </c>
      <c r="D2" t="s">
        <v>3026</v>
      </c>
      <c r="E2" t="s">
        <v>3027</v>
      </c>
      <c r="F2">
        <v>1</v>
      </c>
      <c r="G2" s="6">
        <v>80</v>
      </c>
      <c r="H2" s="6">
        <f>G2*F2</f>
        <v>80</v>
      </c>
      <c r="I2" t="s">
        <v>14</v>
      </c>
      <c r="J2" t="s">
        <v>2834</v>
      </c>
      <c r="K2" t="s">
        <v>2902</v>
      </c>
      <c r="L2" t="s">
        <v>2908</v>
      </c>
      <c r="M2" t="s">
        <v>2855</v>
      </c>
    </row>
    <row r="3" spans="1:14">
      <c r="A3" t="s">
        <v>2904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v>0</v>
      </c>
      <c r="I3" t="s">
        <v>14</v>
      </c>
    </row>
    <row r="4" spans="1:14">
      <c r="A4" t="s">
        <v>2904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v>0</v>
      </c>
      <c r="I4" t="s">
        <v>14</v>
      </c>
    </row>
    <row r="5" spans="1:14">
      <c r="H5" s="10">
        <f>SUM(H2:H4)</f>
        <v>80</v>
      </c>
      <c r="I5" s="28"/>
    </row>
    <row r="7" spans="1:14">
      <c r="J7" t="s">
        <v>2834</v>
      </c>
      <c r="K7" t="s">
        <v>2902</v>
      </c>
      <c r="L7" t="s">
        <v>2908</v>
      </c>
      <c r="M7" t="s">
        <v>2855</v>
      </c>
      <c r="N7" s="6">
        <f>SUM(H2)</f>
        <v>80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O17"/>
  <sheetViews>
    <sheetView topLeftCell="B1" workbookViewId="0">
      <pane ySplit="1" topLeftCell="A2" activePane="bottomLeft" state="frozen"/>
      <selection pane="bottomLeft" activeCell="H1" sqref="A1:XFD1048576"/>
    </sheetView>
  </sheetViews>
  <sheetFormatPr defaultRowHeight="15"/>
  <cols>
    <col min="1" max="1" width="16.140625" bestFit="1" customWidth="1"/>
    <col min="2" max="2" width="26" bestFit="1" customWidth="1"/>
    <col min="3" max="3" width="14.28515625" style="14" bestFit="1" customWidth="1"/>
    <col min="4" max="4" width="10.7109375" bestFit="1" customWidth="1"/>
    <col min="5" max="5" width="9.28515625" bestFit="1" customWidth="1"/>
    <col min="6" max="6" width="5.5703125" bestFit="1" customWidth="1"/>
    <col min="7" max="8" width="7.7109375" style="6" bestFit="1" customWidth="1"/>
    <col min="9" max="9" width="11.85546875" bestFit="1" customWidth="1"/>
    <col min="10" max="10" width="9.28515625" bestFit="1" customWidth="1"/>
    <col min="11" max="11" width="15.42578125" bestFit="1" customWidth="1"/>
    <col min="12" max="12" width="8.5703125" bestFit="1" customWidth="1"/>
    <col min="13" max="13" width="20.42578125" bestFit="1" customWidth="1"/>
    <col min="14" max="14" width="13.85546875" bestFit="1" customWidth="1"/>
    <col min="15" max="15" width="7.7109375" bestFit="1" customWidth="1"/>
  </cols>
  <sheetData>
    <row r="1" spans="1:1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2904</v>
      </c>
      <c r="B2" t="s">
        <v>3028</v>
      </c>
      <c r="C2" s="14" t="s">
        <v>12</v>
      </c>
      <c r="D2" t="s">
        <v>3026</v>
      </c>
      <c r="E2" t="s">
        <v>3027</v>
      </c>
      <c r="F2">
        <v>1</v>
      </c>
      <c r="G2" s="6">
        <v>120</v>
      </c>
      <c r="H2" s="6">
        <f>G2*F2</f>
        <v>120</v>
      </c>
      <c r="I2" t="s">
        <v>14</v>
      </c>
      <c r="J2" t="s">
        <v>2834</v>
      </c>
      <c r="K2" t="s">
        <v>2902</v>
      </c>
      <c r="L2" t="s">
        <v>2908</v>
      </c>
      <c r="M2" t="s">
        <v>2776</v>
      </c>
    </row>
    <row r="3" spans="1:15">
      <c r="A3" t="s">
        <v>2904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v>0</v>
      </c>
      <c r="I3" t="s">
        <v>14</v>
      </c>
    </row>
    <row r="4" spans="1:15">
      <c r="A4" t="s">
        <v>2904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v>0</v>
      </c>
      <c r="I4" t="s">
        <v>14</v>
      </c>
    </row>
    <row r="5" spans="1:15">
      <c r="H5" s="10">
        <f>SUM(H2:H4)</f>
        <v>120</v>
      </c>
      <c r="I5" s="28"/>
    </row>
    <row r="6" spans="1:15">
      <c r="H6" s="10"/>
      <c r="I6" s="28"/>
    </row>
    <row r="7" spans="1:15">
      <c r="A7" t="s">
        <v>3029</v>
      </c>
      <c r="B7" t="s">
        <v>3030</v>
      </c>
      <c r="C7" s="14" t="s">
        <v>3031</v>
      </c>
      <c r="D7" t="s">
        <v>3032</v>
      </c>
      <c r="E7" t="s">
        <v>12</v>
      </c>
      <c r="F7">
        <v>1</v>
      </c>
      <c r="G7" s="6">
        <v>27.21</v>
      </c>
      <c r="H7" s="6">
        <f>G7*F7</f>
        <v>27.21</v>
      </c>
      <c r="I7" t="s">
        <v>14</v>
      </c>
      <c r="J7" t="s">
        <v>2892</v>
      </c>
      <c r="K7" t="s">
        <v>2830</v>
      </c>
      <c r="L7" t="s">
        <v>2855</v>
      </c>
      <c r="M7" t="s">
        <v>3033</v>
      </c>
      <c r="N7" t="s">
        <v>3034</v>
      </c>
    </row>
    <row r="8" spans="1:15">
      <c r="A8" t="s">
        <v>3029</v>
      </c>
      <c r="B8" t="s">
        <v>3035</v>
      </c>
      <c r="C8" s="14" t="s">
        <v>12</v>
      </c>
      <c r="D8" t="s">
        <v>3029</v>
      </c>
      <c r="E8" t="s">
        <v>12</v>
      </c>
      <c r="F8">
        <v>1</v>
      </c>
      <c r="G8" s="6">
        <v>15.88</v>
      </c>
      <c r="H8" s="6">
        <f>G8*F8</f>
        <v>15.88</v>
      </c>
      <c r="I8" t="s">
        <v>14</v>
      </c>
      <c r="J8" t="s">
        <v>2892</v>
      </c>
      <c r="K8" t="s">
        <v>2830</v>
      </c>
      <c r="L8" t="s">
        <v>2855</v>
      </c>
      <c r="M8" t="s">
        <v>3033</v>
      </c>
      <c r="N8" t="s">
        <v>3034</v>
      </c>
    </row>
    <row r="9" spans="1:15">
      <c r="A9" t="s">
        <v>3029</v>
      </c>
      <c r="B9" t="s">
        <v>23</v>
      </c>
      <c r="D9" t="s">
        <v>12</v>
      </c>
      <c r="E9" t="s">
        <v>12</v>
      </c>
      <c r="F9" s="5">
        <v>0.05</v>
      </c>
      <c r="G9" s="6" t="s">
        <v>12</v>
      </c>
      <c r="H9" s="6">
        <v>0</v>
      </c>
      <c r="I9" t="s">
        <v>14</v>
      </c>
    </row>
    <row r="10" spans="1:15">
      <c r="A10" t="s">
        <v>3029</v>
      </c>
      <c r="B10" t="s">
        <v>19</v>
      </c>
      <c r="D10" t="s">
        <v>12</v>
      </c>
      <c r="E10" t="s">
        <v>12</v>
      </c>
      <c r="F10" s="5">
        <v>0.06</v>
      </c>
      <c r="G10" s="6" t="s">
        <v>12</v>
      </c>
      <c r="H10" s="6">
        <v>0</v>
      </c>
      <c r="I10" t="s">
        <v>14</v>
      </c>
    </row>
    <row r="11" spans="1:15">
      <c r="H11" s="10">
        <f>SUM(H7:H10)</f>
        <v>43.09</v>
      </c>
      <c r="I11" s="28"/>
    </row>
    <row r="13" spans="1:15">
      <c r="H13" s="7">
        <f xml:space="preserve"> H5 + H11</f>
        <v>163.09</v>
      </c>
    </row>
    <row r="15" spans="1:15">
      <c r="J15" t="s">
        <v>2834</v>
      </c>
      <c r="K15" t="s">
        <v>2902</v>
      </c>
      <c r="L15" t="s">
        <v>2908</v>
      </c>
      <c r="M15" t="s">
        <v>2776</v>
      </c>
      <c r="O15" s="6">
        <f>SUM(H2)</f>
        <v>120</v>
      </c>
    </row>
    <row r="16" spans="1:15">
      <c r="J16" t="s">
        <v>2892</v>
      </c>
      <c r="K16" t="s">
        <v>2830</v>
      </c>
      <c r="L16" t="s">
        <v>2855</v>
      </c>
      <c r="M16" t="s">
        <v>3033</v>
      </c>
      <c r="N16" t="s">
        <v>3034</v>
      </c>
      <c r="O16" s="6">
        <f>SUM(H7:H8)</f>
        <v>43.09</v>
      </c>
    </row>
    <row r="17" spans="15:15">
      <c r="O17" s="6">
        <f>SUM(O15:O16)</f>
        <v>163.09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61"/>
  <sheetViews>
    <sheetView topLeftCell="B1" workbookViewId="0">
      <pane ySplit="1" topLeftCell="A42" activePane="bottomLeft" state="frozen"/>
      <selection pane="bottomLeft" activeCell="P59" sqref="P59"/>
    </sheetView>
  </sheetViews>
  <sheetFormatPr defaultRowHeight="15"/>
  <cols>
    <col min="1" max="1" width="16.140625" bestFit="1" customWidth="1"/>
    <col min="2" max="2" width="35.7109375" bestFit="1" customWidth="1"/>
    <col min="3" max="3" width="14.28515625" style="14" bestFit="1" customWidth="1"/>
    <col min="4" max="4" width="17.42578125" bestFit="1" customWidth="1"/>
    <col min="5" max="5" width="15.5703125" bestFit="1" customWidth="1"/>
    <col min="6" max="6" width="6.140625" bestFit="1" customWidth="1"/>
    <col min="7" max="7" width="6.7109375" style="6" bestFit="1" customWidth="1"/>
    <col min="8" max="8" width="7.7109375" style="6" bestFit="1" customWidth="1"/>
    <col min="9" max="9" width="11.85546875" bestFit="1" customWidth="1"/>
    <col min="10" max="10" width="15.7109375" bestFit="1" customWidth="1"/>
    <col min="11" max="11" width="10" bestFit="1" customWidth="1"/>
    <col min="12" max="12" width="15.28515625" bestFit="1" customWidth="1"/>
    <col min="13" max="13" width="11" bestFit="1" customWidth="1"/>
    <col min="14" max="14" width="8.42578125" bestFit="1" customWidth="1"/>
    <col min="15" max="15" width="4.42578125" bestFit="1" customWidth="1"/>
    <col min="16" max="16" width="8.14062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24</v>
      </c>
      <c r="B2" t="s">
        <v>800</v>
      </c>
      <c r="C2" s="14" t="s">
        <v>2337</v>
      </c>
      <c r="D2" t="s">
        <v>442</v>
      </c>
      <c r="E2" t="s">
        <v>286</v>
      </c>
      <c r="F2">
        <v>3</v>
      </c>
      <c r="G2" s="6">
        <f xml:space="preserve"> 1.47 + 0.05 + 0.1</f>
        <v>1.62</v>
      </c>
      <c r="H2" s="6">
        <f>G2*F2</f>
        <v>4.8600000000000003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4">
      <c r="A3" t="s">
        <v>24</v>
      </c>
      <c r="B3" t="s">
        <v>821</v>
      </c>
      <c r="C3" s="14" t="s">
        <v>2303</v>
      </c>
      <c r="D3" t="s">
        <v>802</v>
      </c>
      <c r="E3" t="s">
        <v>384</v>
      </c>
      <c r="F3">
        <v>4</v>
      </c>
      <c r="G3" s="6">
        <f xml:space="preserve"> 4.97 + 0.05 + 0.25</f>
        <v>5.27</v>
      </c>
      <c r="H3" s="6">
        <f>G3*F3</f>
        <v>21.08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4">
      <c r="A4" t="s">
        <v>24</v>
      </c>
      <c r="B4" t="s">
        <v>601</v>
      </c>
      <c r="C4" s="14" t="s">
        <v>2516</v>
      </c>
      <c r="D4" t="s">
        <v>602</v>
      </c>
      <c r="E4" t="s">
        <v>384</v>
      </c>
      <c r="F4">
        <v>1</v>
      </c>
      <c r="G4" s="6">
        <v>7.37</v>
      </c>
      <c r="H4" s="6">
        <f t="shared" ref="H4:H11" si="0">G4*F4</f>
        <v>7.37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4">
      <c r="A5" t="s">
        <v>24</v>
      </c>
      <c r="B5" t="s">
        <v>250</v>
      </c>
      <c r="C5" s="14" t="s">
        <v>1272</v>
      </c>
      <c r="D5" t="s">
        <v>419</v>
      </c>
      <c r="E5" t="s">
        <v>420</v>
      </c>
      <c r="F5">
        <v>1</v>
      </c>
      <c r="G5" s="6">
        <v>10.47</v>
      </c>
      <c r="H5" s="6">
        <f t="shared" si="0"/>
        <v>10.47</v>
      </c>
      <c r="I5" t="s">
        <v>14</v>
      </c>
      <c r="J5" t="s">
        <v>2774</v>
      </c>
      <c r="K5" t="s">
        <v>2780</v>
      </c>
      <c r="L5" t="s">
        <v>2781</v>
      </c>
      <c r="M5" t="s">
        <v>2796</v>
      </c>
    </row>
    <row r="6" spans="1:14">
      <c r="A6" t="s">
        <v>24</v>
      </c>
      <c r="B6" t="s">
        <v>250</v>
      </c>
      <c r="C6" s="14" t="s">
        <v>2670</v>
      </c>
      <c r="D6" t="s">
        <v>128</v>
      </c>
      <c r="E6" t="s">
        <v>420</v>
      </c>
      <c r="F6">
        <v>1</v>
      </c>
      <c r="G6" s="6">
        <v>7.97</v>
      </c>
      <c r="H6" s="6">
        <f t="shared" si="0"/>
        <v>7.97</v>
      </c>
      <c r="I6" t="s">
        <v>14</v>
      </c>
      <c r="J6" t="s">
        <v>2774</v>
      </c>
      <c r="K6" t="s">
        <v>2780</v>
      </c>
      <c r="L6" t="s">
        <v>2781</v>
      </c>
      <c r="M6" t="s">
        <v>2796</v>
      </c>
    </row>
    <row r="7" spans="1:14">
      <c r="A7" t="s">
        <v>24</v>
      </c>
      <c r="B7" t="s">
        <v>561</v>
      </c>
      <c r="C7" s="14" t="s">
        <v>1637</v>
      </c>
      <c r="D7" t="s">
        <v>128</v>
      </c>
      <c r="E7" t="s">
        <v>562</v>
      </c>
      <c r="F7">
        <v>1</v>
      </c>
      <c r="G7" s="6">
        <v>5.77</v>
      </c>
      <c r="H7" s="6">
        <f t="shared" si="0"/>
        <v>5.77</v>
      </c>
      <c r="I7" t="s">
        <v>14</v>
      </c>
      <c r="J7" t="s">
        <v>2774</v>
      </c>
      <c r="K7" t="s">
        <v>2780</v>
      </c>
      <c r="L7" t="s">
        <v>2781</v>
      </c>
      <c r="M7" t="s">
        <v>2796</v>
      </c>
    </row>
    <row r="8" spans="1:14">
      <c r="A8" t="s">
        <v>24</v>
      </c>
      <c r="B8" t="s">
        <v>210</v>
      </c>
      <c r="C8" s="14" t="s">
        <v>3036</v>
      </c>
      <c r="D8" t="s">
        <v>211</v>
      </c>
      <c r="E8" t="s">
        <v>444</v>
      </c>
      <c r="F8">
        <v>1</v>
      </c>
      <c r="G8" s="6">
        <v>2.27</v>
      </c>
      <c r="H8" s="6">
        <f t="shared" si="0"/>
        <v>2.27</v>
      </c>
      <c r="I8" t="s">
        <v>14</v>
      </c>
      <c r="J8" t="s">
        <v>2774</v>
      </c>
      <c r="K8" t="s">
        <v>2780</v>
      </c>
      <c r="L8" t="s">
        <v>2781</v>
      </c>
      <c r="M8" t="s">
        <v>2796</v>
      </c>
    </row>
    <row r="9" spans="1:14">
      <c r="A9" t="s">
        <v>24</v>
      </c>
      <c r="B9" t="s">
        <v>1059</v>
      </c>
      <c r="C9" s="14" t="s">
        <v>3037</v>
      </c>
      <c r="D9" t="s">
        <v>3038</v>
      </c>
      <c r="E9" t="s">
        <v>605</v>
      </c>
      <c r="F9">
        <v>1</v>
      </c>
      <c r="G9" s="6">
        <v>5.97</v>
      </c>
      <c r="H9" s="6">
        <f t="shared" si="0"/>
        <v>5.97</v>
      </c>
      <c r="I9" t="s">
        <v>14</v>
      </c>
      <c r="J9" t="s">
        <v>2774</v>
      </c>
      <c r="K9" t="s">
        <v>2780</v>
      </c>
      <c r="L9" t="s">
        <v>2781</v>
      </c>
      <c r="M9" t="s">
        <v>2796</v>
      </c>
    </row>
    <row r="10" spans="1:14">
      <c r="A10" t="s">
        <v>24</v>
      </c>
      <c r="B10" t="s">
        <v>298</v>
      </c>
      <c r="C10" s="14" t="s">
        <v>3039</v>
      </c>
      <c r="D10" t="s">
        <v>128</v>
      </c>
      <c r="E10" t="s">
        <v>299</v>
      </c>
      <c r="F10">
        <v>1</v>
      </c>
      <c r="G10" s="6">
        <v>3.47</v>
      </c>
      <c r="H10" s="6">
        <f t="shared" si="0"/>
        <v>3.47</v>
      </c>
      <c r="I10" t="s">
        <v>14</v>
      </c>
      <c r="J10" t="s">
        <v>2774</v>
      </c>
      <c r="K10" t="s">
        <v>2780</v>
      </c>
      <c r="L10" t="s">
        <v>2781</v>
      </c>
      <c r="M10" t="s">
        <v>2796</v>
      </c>
    </row>
    <row r="11" spans="1:14">
      <c r="A11" t="s">
        <v>24</v>
      </c>
      <c r="B11" t="s">
        <v>2316</v>
      </c>
      <c r="C11" s="14" t="s">
        <v>2317</v>
      </c>
      <c r="D11" t="s">
        <v>128</v>
      </c>
      <c r="E11" t="s">
        <v>433</v>
      </c>
      <c r="F11">
        <v>1</v>
      </c>
      <c r="G11" s="6">
        <v>2.27</v>
      </c>
      <c r="H11" s="6">
        <f t="shared" si="0"/>
        <v>2.27</v>
      </c>
      <c r="I11" t="s">
        <v>14</v>
      </c>
      <c r="J11" t="s">
        <v>2774</v>
      </c>
      <c r="K11" t="s">
        <v>2780</v>
      </c>
      <c r="L11" t="s">
        <v>2781</v>
      </c>
      <c r="M11" t="s">
        <v>2796</v>
      </c>
    </row>
    <row r="12" spans="1:14">
      <c r="A12" t="s">
        <v>24</v>
      </c>
      <c r="B12" t="s">
        <v>1472</v>
      </c>
      <c r="C12" s="14" t="s">
        <v>2923</v>
      </c>
      <c r="D12" t="s">
        <v>128</v>
      </c>
      <c r="E12" t="s">
        <v>1375</v>
      </c>
      <c r="F12">
        <v>1</v>
      </c>
      <c r="G12" s="6">
        <v>2.27</v>
      </c>
      <c r="H12" s="6">
        <f t="shared" ref="H12:H17" si="1">G12*F12</f>
        <v>2.27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4">
      <c r="A13" t="s">
        <v>24</v>
      </c>
      <c r="B13" t="s">
        <v>172</v>
      </c>
      <c r="C13" s="14" t="s">
        <v>2355</v>
      </c>
      <c r="D13" t="s">
        <v>173</v>
      </c>
      <c r="E13" t="s">
        <v>289</v>
      </c>
      <c r="F13">
        <v>1</v>
      </c>
      <c r="G13" s="6">
        <v>5</v>
      </c>
      <c r="H13" s="6">
        <f t="shared" si="1"/>
        <v>5</v>
      </c>
      <c r="I13" t="s">
        <v>14</v>
      </c>
      <c r="J13" t="s">
        <v>2774</v>
      </c>
      <c r="K13" t="s">
        <v>2780</v>
      </c>
      <c r="L13" t="s">
        <v>2781</v>
      </c>
      <c r="M13" t="s">
        <v>2796</v>
      </c>
    </row>
    <row r="14" spans="1:14">
      <c r="A14" t="s">
        <v>24</v>
      </c>
      <c r="B14" t="s">
        <v>550</v>
      </c>
      <c r="C14" s="14" t="s">
        <v>2371</v>
      </c>
      <c r="D14" t="s">
        <v>930</v>
      </c>
      <c r="E14" t="s">
        <v>573</v>
      </c>
      <c r="F14">
        <v>1</v>
      </c>
      <c r="G14" s="6">
        <v>7.47</v>
      </c>
      <c r="H14" s="6">
        <f t="shared" si="1"/>
        <v>7.47</v>
      </c>
      <c r="I14" t="s">
        <v>14</v>
      </c>
      <c r="J14" t="s">
        <v>2774</v>
      </c>
      <c r="K14" t="s">
        <v>2780</v>
      </c>
      <c r="L14" t="s">
        <v>2781</v>
      </c>
      <c r="M14" t="s">
        <v>2796</v>
      </c>
    </row>
    <row r="15" spans="1:14">
      <c r="A15" t="s">
        <v>24</v>
      </c>
      <c r="B15" t="s">
        <v>2375</v>
      </c>
      <c r="C15" s="14" t="s">
        <v>3040</v>
      </c>
      <c r="D15" t="s">
        <v>128</v>
      </c>
      <c r="E15" t="s">
        <v>3041</v>
      </c>
      <c r="F15">
        <v>1</v>
      </c>
      <c r="G15" s="6">
        <v>2.97</v>
      </c>
      <c r="H15" s="6">
        <f t="shared" si="1"/>
        <v>2.97</v>
      </c>
      <c r="I15" t="s">
        <v>14</v>
      </c>
      <c r="J15" t="s">
        <v>2774</v>
      </c>
      <c r="K15" t="s">
        <v>2780</v>
      </c>
      <c r="L15" t="s">
        <v>2781</v>
      </c>
      <c r="M15" t="s">
        <v>2796</v>
      </c>
    </row>
    <row r="16" spans="1:14">
      <c r="A16" t="s">
        <v>24</v>
      </c>
      <c r="B16" t="s">
        <v>1419</v>
      </c>
      <c r="C16" s="14" t="s">
        <v>1469</v>
      </c>
      <c r="D16" t="s">
        <v>128</v>
      </c>
      <c r="E16" t="s">
        <v>1420</v>
      </c>
      <c r="F16">
        <v>1</v>
      </c>
      <c r="G16" s="6">
        <v>1</v>
      </c>
      <c r="H16" s="6">
        <f t="shared" si="1"/>
        <v>1</v>
      </c>
      <c r="I16" t="s">
        <v>14</v>
      </c>
      <c r="J16" t="s">
        <v>2774</v>
      </c>
      <c r="K16" t="s">
        <v>2780</v>
      </c>
      <c r="L16" t="s">
        <v>2781</v>
      </c>
      <c r="M16" t="s">
        <v>2782</v>
      </c>
      <c r="N16" t="s">
        <v>134</v>
      </c>
    </row>
    <row r="17" spans="1:14">
      <c r="A17" t="s">
        <v>24</v>
      </c>
      <c r="B17" t="s">
        <v>3042</v>
      </c>
      <c r="C17" s="14" t="s">
        <v>3043</v>
      </c>
      <c r="D17" t="s">
        <v>3044</v>
      </c>
      <c r="E17" t="s">
        <v>12</v>
      </c>
      <c r="F17">
        <v>1</v>
      </c>
      <c r="G17" s="6">
        <v>9.94</v>
      </c>
      <c r="H17" s="6">
        <f t="shared" si="1"/>
        <v>9.94</v>
      </c>
      <c r="I17" t="s">
        <v>14</v>
      </c>
      <c r="J17" t="s">
        <v>2774</v>
      </c>
      <c r="K17" t="s">
        <v>3045</v>
      </c>
      <c r="L17" t="s">
        <v>2783</v>
      </c>
    </row>
    <row r="18" spans="1:14">
      <c r="A18" t="s">
        <v>24</v>
      </c>
      <c r="B18" t="s">
        <v>612</v>
      </c>
      <c r="C18" s="14" t="s">
        <v>1329</v>
      </c>
      <c r="D18" t="s">
        <v>128</v>
      </c>
      <c r="E18" t="s">
        <v>613</v>
      </c>
      <c r="F18">
        <v>1</v>
      </c>
      <c r="G18" s="6">
        <v>2.98</v>
      </c>
      <c r="H18" s="6">
        <f t="shared" ref="H18:H19" si="2">G18*F18</f>
        <v>2.98</v>
      </c>
      <c r="I18" t="s">
        <v>14</v>
      </c>
      <c r="J18" t="s">
        <v>2774</v>
      </c>
      <c r="K18" t="s">
        <v>2780</v>
      </c>
      <c r="L18" t="s">
        <v>2781</v>
      </c>
      <c r="M18" t="s">
        <v>2796</v>
      </c>
    </row>
    <row r="19" spans="1:14">
      <c r="A19" t="s">
        <v>24</v>
      </c>
      <c r="B19" t="s">
        <v>616</v>
      </c>
      <c r="C19" s="14" t="s">
        <v>3046</v>
      </c>
      <c r="D19" t="s">
        <v>128</v>
      </c>
      <c r="E19" t="s">
        <v>3047</v>
      </c>
      <c r="F19">
        <v>1</v>
      </c>
      <c r="G19" s="6">
        <v>2.87</v>
      </c>
      <c r="H19" s="6">
        <f t="shared" si="2"/>
        <v>2.87</v>
      </c>
      <c r="I19" t="s">
        <v>14</v>
      </c>
      <c r="J19" t="s">
        <v>2774</v>
      </c>
      <c r="K19" t="s">
        <v>2780</v>
      </c>
      <c r="L19" t="s">
        <v>2781</v>
      </c>
      <c r="M19" t="s">
        <v>2796</v>
      </c>
    </row>
    <row r="20" spans="1:14">
      <c r="A20" t="s">
        <v>24</v>
      </c>
      <c r="B20" t="s">
        <v>474</v>
      </c>
      <c r="C20" s="14" t="s">
        <v>1488</v>
      </c>
      <c r="D20" t="s">
        <v>1242</v>
      </c>
      <c r="E20" t="s">
        <v>383</v>
      </c>
      <c r="F20">
        <v>1</v>
      </c>
      <c r="G20" s="6">
        <f xml:space="preserve"> 4.74 + 0.05 + 0.25</f>
        <v>5.04</v>
      </c>
      <c r="H20" s="6">
        <f t="shared" ref="H20:H27" si="3">G20*F20</f>
        <v>5.04</v>
      </c>
      <c r="I20" t="s">
        <v>14</v>
      </c>
      <c r="J20" t="s">
        <v>2774</v>
      </c>
      <c r="K20" t="s">
        <v>2780</v>
      </c>
      <c r="L20" t="s">
        <v>2781</v>
      </c>
      <c r="M20" t="s">
        <v>2796</v>
      </c>
    </row>
    <row r="21" spans="1:14">
      <c r="A21" t="s">
        <v>24</v>
      </c>
      <c r="B21" t="s">
        <v>3048</v>
      </c>
      <c r="C21" s="14" t="s">
        <v>3049</v>
      </c>
      <c r="D21" t="s">
        <v>3050</v>
      </c>
      <c r="E21" t="s">
        <v>3051</v>
      </c>
      <c r="F21">
        <v>1</v>
      </c>
      <c r="G21" s="6">
        <v>2.97</v>
      </c>
      <c r="H21" s="6">
        <f t="shared" si="3"/>
        <v>2.97</v>
      </c>
      <c r="I21" t="s">
        <v>14</v>
      </c>
      <c r="J21" t="s">
        <v>2774</v>
      </c>
      <c r="K21" t="s">
        <v>2780</v>
      </c>
      <c r="L21" t="s">
        <v>2864</v>
      </c>
      <c r="M21" t="s">
        <v>130</v>
      </c>
    </row>
    <row r="22" spans="1:14">
      <c r="A22" t="s">
        <v>24</v>
      </c>
      <c r="B22" t="s">
        <v>291</v>
      </c>
      <c r="C22" s="14" t="s">
        <v>2534</v>
      </c>
      <c r="D22" t="s">
        <v>128</v>
      </c>
      <c r="E22" t="s">
        <v>292</v>
      </c>
      <c r="F22">
        <v>1</v>
      </c>
      <c r="G22" s="6">
        <v>4.97</v>
      </c>
      <c r="H22" s="6">
        <f t="shared" si="3"/>
        <v>4.97</v>
      </c>
      <c r="I22" t="s">
        <v>14</v>
      </c>
      <c r="J22" t="s">
        <v>2774</v>
      </c>
      <c r="K22" t="s">
        <v>2780</v>
      </c>
      <c r="L22" t="s">
        <v>2781</v>
      </c>
      <c r="M22" t="s">
        <v>2796</v>
      </c>
    </row>
    <row r="23" spans="1:14">
      <c r="A23" t="s">
        <v>24</v>
      </c>
      <c r="B23" t="s">
        <v>3052</v>
      </c>
      <c r="C23" s="14" t="s">
        <v>3053</v>
      </c>
      <c r="D23" t="s">
        <v>2761</v>
      </c>
      <c r="E23" t="s">
        <v>404</v>
      </c>
      <c r="F23">
        <v>1</v>
      </c>
      <c r="G23" s="6">
        <v>1.97</v>
      </c>
      <c r="H23" s="6">
        <f t="shared" si="3"/>
        <v>1.97</v>
      </c>
      <c r="I23" t="s">
        <v>14</v>
      </c>
      <c r="J23" t="s">
        <v>2774</v>
      </c>
      <c r="K23" t="s">
        <v>2780</v>
      </c>
      <c r="L23" t="s">
        <v>2781</v>
      </c>
      <c r="M23" t="s">
        <v>2782</v>
      </c>
      <c r="N23" t="s">
        <v>134</v>
      </c>
    </row>
    <row r="24" spans="1:14">
      <c r="A24" t="s">
        <v>24</v>
      </c>
      <c r="B24" t="s">
        <v>3054</v>
      </c>
      <c r="C24" s="14" t="s">
        <v>3055</v>
      </c>
      <c r="D24" t="s">
        <v>2761</v>
      </c>
      <c r="E24" t="s">
        <v>3056</v>
      </c>
      <c r="F24">
        <v>1</v>
      </c>
      <c r="G24" s="6">
        <v>1.97</v>
      </c>
      <c r="H24" s="6">
        <f t="shared" si="3"/>
        <v>1.97</v>
      </c>
      <c r="I24" t="s">
        <v>14</v>
      </c>
      <c r="J24" t="s">
        <v>2774</v>
      </c>
      <c r="K24" t="s">
        <v>2780</v>
      </c>
      <c r="L24" t="s">
        <v>2781</v>
      </c>
      <c r="M24" t="s">
        <v>2782</v>
      </c>
      <c r="N24" t="s">
        <v>134</v>
      </c>
    </row>
    <row r="25" spans="1:14">
      <c r="A25" t="s">
        <v>24</v>
      </c>
      <c r="B25" t="s">
        <v>496</v>
      </c>
      <c r="C25" s="14" t="s">
        <v>1635</v>
      </c>
      <c r="D25" t="s">
        <v>128</v>
      </c>
      <c r="E25" t="s">
        <v>452</v>
      </c>
      <c r="F25">
        <v>3</v>
      </c>
      <c r="G25" s="6">
        <v>2.67</v>
      </c>
      <c r="H25" s="6">
        <f t="shared" si="3"/>
        <v>8.01</v>
      </c>
      <c r="I25" t="s">
        <v>14</v>
      </c>
      <c r="J25" t="s">
        <v>2774</v>
      </c>
      <c r="K25" t="s">
        <v>2780</v>
      </c>
      <c r="L25" t="s">
        <v>2781</v>
      </c>
      <c r="M25" t="s">
        <v>2796</v>
      </c>
    </row>
    <row r="26" spans="1:14">
      <c r="A26" t="s">
        <v>24</v>
      </c>
      <c r="B26" t="s">
        <v>481</v>
      </c>
      <c r="C26" s="14" t="s">
        <v>1636</v>
      </c>
      <c r="D26" t="s">
        <v>128</v>
      </c>
      <c r="E26" t="s">
        <v>287</v>
      </c>
      <c r="F26">
        <v>2</v>
      </c>
      <c r="G26" s="6">
        <v>1.47</v>
      </c>
      <c r="H26" s="6">
        <f t="shared" si="3"/>
        <v>2.94</v>
      </c>
      <c r="I26" t="s">
        <v>14</v>
      </c>
      <c r="J26" t="s">
        <v>2774</v>
      </c>
      <c r="K26" t="s">
        <v>2780</v>
      </c>
      <c r="L26" t="s">
        <v>2781</v>
      </c>
      <c r="M26" t="s">
        <v>2796</v>
      </c>
    </row>
    <row r="27" spans="1:14">
      <c r="A27" t="s">
        <v>24</v>
      </c>
      <c r="B27" t="s">
        <v>2321</v>
      </c>
      <c r="C27" s="14" t="s">
        <v>2921</v>
      </c>
      <c r="D27" t="s">
        <v>261</v>
      </c>
      <c r="E27" t="s">
        <v>420</v>
      </c>
      <c r="F27">
        <v>1</v>
      </c>
      <c r="G27" s="6">
        <v>2.4700000000000002</v>
      </c>
      <c r="H27" s="6">
        <f t="shared" si="3"/>
        <v>2.4700000000000002</v>
      </c>
      <c r="I27" t="s">
        <v>14</v>
      </c>
      <c r="J27" t="s">
        <v>2774</v>
      </c>
      <c r="K27" t="s">
        <v>2780</v>
      </c>
      <c r="L27" t="s">
        <v>2781</v>
      </c>
      <c r="M27" t="s">
        <v>2796</v>
      </c>
    </row>
    <row r="28" spans="1:14">
      <c r="A28" t="s">
        <v>24</v>
      </c>
      <c r="B28" t="s">
        <v>335</v>
      </c>
      <c r="C28" s="14" t="s">
        <v>2363</v>
      </c>
      <c r="D28" t="s">
        <v>261</v>
      </c>
      <c r="E28" t="s">
        <v>420</v>
      </c>
      <c r="F28">
        <v>1</v>
      </c>
      <c r="G28" s="6">
        <v>2.97</v>
      </c>
      <c r="H28" s="6">
        <f t="shared" ref="H28:H33" si="4">G28*F28</f>
        <v>2.97</v>
      </c>
      <c r="I28" t="s">
        <v>14</v>
      </c>
      <c r="J28" t="s">
        <v>2774</v>
      </c>
      <c r="K28" t="s">
        <v>2780</v>
      </c>
      <c r="L28" t="s">
        <v>2781</v>
      </c>
      <c r="M28" t="s">
        <v>2796</v>
      </c>
    </row>
    <row r="29" spans="1:14">
      <c r="A29" t="s">
        <v>24</v>
      </c>
      <c r="B29" t="s">
        <v>276</v>
      </c>
      <c r="C29" s="14">
        <v>4174</v>
      </c>
      <c r="D29" t="s">
        <v>277</v>
      </c>
      <c r="E29" t="s">
        <v>3057</v>
      </c>
      <c r="F29">
        <v>0.68500000000000005</v>
      </c>
      <c r="G29" s="6">
        <v>4.34</v>
      </c>
      <c r="H29" s="6">
        <f t="shared" si="4"/>
        <v>2.9729000000000001</v>
      </c>
      <c r="I29" t="s">
        <v>14</v>
      </c>
      <c r="J29" t="s">
        <v>2774</v>
      </c>
      <c r="K29" t="s">
        <v>2780</v>
      </c>
      <c r="L29" t="s">
        <v>2781</v>
      </c>
      <c r="M29" t="s">
        <v>2796</v>
      </c>
    </row>
    <row r="30" spans="1:14">
      <c r="A30" t="s">
        <v>24</v>
      </c>
      <c r="B30" t="s">
        <v>494</v>
      </c>
      <c r="C30" s="14" t="s">
        <v>2327</v>
      </c>
      <c r="D30" t="s">
        <v>12</v>
      </c>
      <c r="E30" t="s">
        <v>354</v>
      </c>
      <c r="F30">
        <v>1</v>
      </c>
      <c r="G30" s="6">
        <v>1.47</v>
      </c>
      <c r="H30" s="6">
        <f t="shared" si="4"/>
        <v>1.47</v>
      </c>
      <c r="I30" t="s">
        <v>14</v>
      </c>
      <c r="J30" t="s">
        <v>2774</v>
      </c>
      <c r="K30" t="s">
        <v>2780</v>
      </c>
      <c r="L30" t="s">
        <v>2781</v>
      </c>
      <c r="M30" t="s">
        <v>2796</v>
      </c>
    </row>
    <row r="31" spans="1:14">
      <c r="A31" t="s">
        <v>24</v>
      </c>
      <c r="B31" t="s">
        <v>578</v>
      </c>
      <c r="C31" s="14">
        <v>4612</v>
      </c>
      <c r="D31" t="s">
        <v>12</v>
      </c>
      <c r="E31" t="s">
        <v>3058</v>
      </c>
      <c r="F31">
        <v>0.26500000000000001</v>
      </c>
      <c r="G31" s="6">
        <v>3.9</v>
      </c>
      <c r="H31" s="6">
        <f t="shared" si="4"/>
        <v>1.0335000000000001</v>
      </c>
      <c r="I31" t="s">
        <v>14</v>
      </c>
      <c r="J31" t="s">
        <v>2774</v>
      </c>
      <c r="K31" t="s">
        <v>2780</v>
      </c>
      <c r="L31" t="s">
        <v>2781</v>
      </c>
      <c r="M31" t="s">
        <v>2796</v>
      </c>
    </row>
    <row r="32" spans="1:14">
      <c r="A32" t="s">
        <v>24</v>
      </c>
      <c r="B32" t="s">
        <v>136</v>
      </c>
      <c r="C32" s="14" t="s">
        <v>3059</v>
      </c>
      <c r="D32" t="s">
        <v>1362</v>
      </c>
      <c r="E32" t="s">
        <v>588</v>
      </c>
      <c r="F32">
        <v>1</v>
      </c>
      <c r="G32" s="6">
        <v>2.97</v>
      </c>
      <c r="H32" s="6">
        <f t="shared" si="4"/>
        <v>2.97</v>
      </c>
      <c r="I32" t="s">
        <v>14</v>
      </c>
      <c r="J32" t="s">
        <v>2774</v>
      </c>
      <c r="K32" t="s">
        <v>2780</v>
      </c>
      <c r="L32" t="s">
        <v>2781</v>
      </c>
      <c r="M32" t="s">
        <v>2782</v>
      </c>
    </row>
    <row r="33" spans="1:15">
      <c r="A33" t="s">
        <v>24</v>
      </c>
      <c r="B33" t="s">
        <v>139</v>
      </c>
      <c r="C33" s="14" t="s">
        <v>3060</v>
      </c>
      <c r="D33" t="s">
        <v>3061</v>
      </c>
      <c r="E33" t="s">
        <v>554</v>
      </c>
      <c r="F33">
        <v>1</v>
      </c>
      <c r="G33" s="6">
        <v>3.97</v>
      </c>
      <c r="H33" s="6">
        <f t="shared" si="4"/>
        <v>3.97</v>
      </c>
      <c r="I33" t="s">
        <v>14</v>
      </c>
      <c r="J33" t="s">
        <v>2774</v>
      </c>
      <c r="K33" t="s">
        <v>2780</v>
      </c>
      <c r="L33" t="s">
        <v>2781</v>
      </c>
      <c r="M33" t="s">
        <v>2782</v>
      </c>
    </row>
    <row r="34" spans="1:15">
      <c r="A34" t="s">
        <v>24</v>
      </c>
      <c r="B34" t="s">
        <v>2367</v>
      </c>
      <c r="C34" s="14">
        <v>4087</v>
      </c>
      <c r="D34" t="s">
        <v>12</v>
      </c>
      <c r="E34" t="s">
        <v>3062</v>
      </c>
      <c r="F34">
        <v>1.145</v>
      </c>
      <c r="G34" s="6">
        <v>3.24</v>
      </c>
      <c r="H34" s="6">
        <f>G34*F34</f>
        <v>3.7098000000000004</v>
      </c>
      <c r="I34" t="s">
        <v>14</v>
      </c>
      <c r="J34" t="s">
        <v>2774</v>
      </c>
      <c r="K34" t="s">
        <v>2780</v>
      </c>
      <c r="L34" t="s">
        <v>2781</v>
      </c>
      <c r="M34" t="s">
        <v>2796</v>
      </c>
    </row>
    <row r="35" spans="1:15">
      <c r="A35" t="s">
        <v>24</v>
      </c>
      <c r="B35" t="s">
        <v>268</v>
      </c>
      <c r="C35" s="14">
        <v>4011</v>
      </c>
      <c r="D35" t="s">
        <v>269</v>
      </c>
      <c r="E35" t="s">
        <v>3063</v>
      </c>
      <c r="F35">
        <v>0.88500000000000001</v>
      </c>
      <c r="G35" s="6">
        <v>1.7</v>
      </c>
      <c r="H35" s="6">
        <f>G35*F35</f>
        <v>1.5044999999999999</v>
      </c>
      <c r="I35" t="s">
        <v>14</v>
      </c>
      <c r="J35" t="s">
        <v>2774</v>
      </c>
      <c r="K35" t="s">
        <v>2780</v>
      </c>
      <c r="L35" t="s">
        <v>2781</v>
      </c>
      <c r="M35" t="s">
        <v>2796</v>
      </c>
    </row>
    <row r="36" spans="1:15">
      <c r="A36" t="s">
        <v>24</v>
      </c>
      <c r="B36" t="s">
        <v>1056</v>
      </c>
      <c r="C36" s="14" t="s">
        <v>2333</v>
      </c>
      <c r="D36" t="s">
        <v>1621</v>
      </c>
      <c r="E36" t="s">
        <v>306</v>
      </c>
      <c r="F36">
        <v>1</v>
      </c>
      <c r="G36" s="6">
        <v>4.47</v>
      </c>
      <c r="H36" s="6">
        <f>G36*F36</f>
        <v>4.47</v>
      </c>
      <c r="I36" t="s">
        <v>14</v>
      </c>
      <c r="J36" t="s">
        <v>2774</v>
      </c>
      <c r="K36" t="s">
        <v>2780</v>
      </c>
      <c r="L36" t="s">
        <v>2781</v>
      </c>
      <c r="M36" t="s">
        <v>2796</v>
      </c>
    </row>
    <row r="37" spans="1:15">
      <c r="A37" t="s">
        <v>24</v>
      </c>
      <c r="B37" t="s">
        <v>131</v>
      </c>
      <c r="C37" s="14" t="s">
        <v>2262</v>
      </c>
      <c r="D37" t="s">
        <v>128</v>
      </c>
      <c r="E37" t="s">
        <v>283</v>
      </c>
      <c r="F37">
        <v>1</v>
      </c>
      <c r="G37" s="6">
        <v>1.57</v>
      </c>
      <c r="H37" s="6">
        <f>G37*F37</f>
        <v>1.57</v>
      </c>
      <c r="I37" t="s">
        <v>14</v>
      </c>
      <c r="J37" t="s">
        <v>2774</v>
      </c>
      <c r="K37" t="s">
        <v>2780</v>
      </c>
      <c r="L37" t="s">
        <v>2781</v>
      </c>
      <c r="M37" t="s">
        <v>2796</v>
      </c>
    </row>
    <row r="38" spans="1:15">
      <c r="A38" t="s">
        <v>24</v>
      </c>
      <c r="B38" t="s">
        <v>1510</v>
      </c>
      <c r="C38" s="14" t="s">
        <v>2320</v>
      </c>
      <c r="D38" t="s">
        <v>128</v>
      </c>
      <c r="E38" t="s">
        <v>1511</v>
      </c>
      <c r="F38">
        <v>1</v>
      </c>
      <c r="G38" s="6">
        <v>9.9700000000000006</v>
      </c>
      <c r="H38" s="6">
        <f t="shared" ref="H38" si="5">G38*F38</f>
        <v>9.9700000000000006</v>
      </c>
      <c r="I38" t="s">
        <v>14</v>
      </c>
      <c r="J38" t="s">
        <v>2774</v>
      </c>
      <c r="K38" t="s">
        <v>2780</v>
      </c>
      <c r="L38" t="s">
        <v>2845</v>
      </c>
    </row>
    <row r="39" spans="1:15">
      <c r="A39" t="s">
        <v>24</v>
      </c>
      <c r="B39" t="s">
        <v>1515</v>
      </c>
      <c r="C39" s="14" t="s">
        <v>799</v>
      </c>
      <c r="D39" t="s">
        <v>128</v>
      </c>
      <c r="E39" t="s">
        <v>328</v>
      </c>
      <c r="F39">
        <v>2</v>
      </c>
      <c r="G39" s="6">
        <v>4.6399999999999997</v>
      </c>
      <c r="H39" s="6">
        <f>G39*F39</f>
        <v>9.2799999999999994</v>
      </c>
      <c r="I39" t="s">
        <v>14</v>
      </c>
      <c r="J39" t="s">
        <v>2774</v>
      </c>
      <c r="K39" t="s">
        <v>2780</v>
      </c>
      <c r="L39" t="s">
        <v>2781</v>
      </c>
      <c r="M39" t="s">
        <v>2796</v>
      </c>
    </row>
    <row r="40" spans="1:15">
      <c r="A40" t="s">
        <v>24</v>
      </c>
      <c r="B40" t="s">
        <v>23</v>
      </c>
      <c r="D40" t="s">
        <v>12</v>
      </c>
      <c r="E40" t="s">
        <v>12</v>
      </c>
      <c r="F40" s="5">
        <v>0.05</v>
      </c>
      <c r="G40" s="6" t="s">
        <v>12</v>
      </c>
      <c r="H40" s="6">
        <v>1.44</v>
      </c>
      <c r="I40" t="s">
        <v>14</v>
      </c>
      <c r="J40" t="s">
        <v>2774</v>
      </c>
      <c r="K40" t="s">
        <v>2780</v>
      </c>
      <c r="L40" t="s">
        <v>2781</v>
      </c>
      <c r="M40" t="s">
        <v>2796</v>
      </c>
      <c r="N40" t="s">
        <v>2178</v>
      </c>
      <c r="O40" t="s">
        <v>23</v>
      </c>
    </row>
    <row r="41" spans="1:15">
      <c r="A41" t="s">
        <v>24</v>
      </c>
      <c r="B41" t="s">
        <v>19</v>
      </c>
      <c r="D41" t="s">
        <v>12</v>
      </c>
      <c r="E41" t="s">
        <v>12</v>
      </c>
      <c r="F41" s="5">
        <v>0.06</v>
      </c>
      <c r="G41" s="6" t="s">
        <v>12</v>
      </c>
      <c r="H41" s="6">
        <v>1.72</v>
      </c>
      <c r="I41" t="s">
        <v>14</v>
      </c>
      <c r="J41" t="s">
        <v>2774</v>
      </c>
      <c r="K41" t="s">
        <v>2780</v>
      </c>
      <c r="L41" t="s">
        <v>2781</v>
      </c>
      <c r="M41" t="s">
        <v>2796</v>
      </c>
      <c r="N41" t="s">
        <v>2178</v>
      </c>
      <c r="O41" t="s">
        <v>19</v>
      </c>
    </row>
    <row r="42" spans="1:15">
      <c r="H42" s="10">
        <f>SUM(H2:H41)</f>
        <v>185.39070000000001</v>
      </c>
      <c r="I42" s="28"/>
    </row>
    <row r="44" spans="1:15">
      <c r="A44" t="s">
        <v>469</v>
      </c>
      <c r="B44" t="s">
        <v>3064</v>
      </c>
      <c r="C44" s="14" t="s">
        <v>3065</v>
      </c>
      <c r="D44" t="s">
        <v>469</v>
      </c>
      <c r="E44" t="s">
        <v>288</v>
      </c>
      <c r="F44">
        <v>1</v>
      </c>
      <c r="G44" s="6">
        <v>5.99</v>
      </c>
      <c r="H44" s="6">
        <f>G44*F44</f>
        <v>5.99</v>
      </c>
      <c r="I44" t="s">
        <v>14</v>
      </c>
      <c r="J44" t="s">
        <v>2774</v>
      </c>
      <c r="K44" t="s">
        <v>2780</v>
      </c>
      <c r="L44" t="s">
        <v>2781</v>
      </c>
      <c r="M44" t="s">
        <v>2796</v>
      </c>
    </row>
    <row r="45" spans="1:15">
      <c r="A45" t="s">
        <v>469</v>
      </c>
      <c r="B45" t="s">
        <v>23</v>
      </c>
      <c r="D45" t="s">
        <v>12</v>
      </c>
      <c r="E45" t="s">
        <v>12</v>
      </c>
      <c r="F45" s="5">
        <v>0.05</v>
      </c>
      <c r="G45" s="6" t="s">
        <v>12</v>
      </c>
      <c r="H45" s="6">
        <v>0</v>
      </c>
      <c r="I45" t="s">
        <v>14</v>
      </c>
    </row>
    <row r="46" spans="1:15">
      <c r="A46" t="s">
        <v>469</v>
      </c>
      <c r="B46" t="s">
        <v>19</v>
      </c>
      <c r="D46" t="s">
        <v>12</v>
      </c>
      <c r="E46" t="s">
        <v>12</v>
      </c>
      <c r="F46" s="5">
        <v>0.06</v>
      </c>
      <c r="G46" s="6" t="s">
        <v>12</v>
      </c>
      <c r="H46" s="6">
        <v>0</v>
      </c>
      <c r="I46" t="s">
        <v>14</v>
      </c>
    </row>
    <row r="47" spans="1:15">
      <c r="H47" s="10">
        <f>SUM(H44:H46)</f>
        <v>5.99</v>
      </c>
      <c r="I47" s="28"/>
    </row>
    <row r="49" spans="8:16">
      <c r="H49" s="7">
        <f xml:space="preserve"> H42 + H47</f>
        <v>191.38070000000002</v>
      </c>
    </row>
    <row r="51" spans="8:16">
      <c r="J51" t="s">
        <v>2774</v>
      </c>
      <c r="K51" t="s">
        <v>2780</v>
      </c>
      <c r="L51" t="s">
        <v>2781</v>
      </c>
      <c r="M51" t="s">
        <v>2796</v>
      </c>
      <c r="P51" s="6">
        <f xml:space="preserve"> SUM(H2:H15) + SUM(H18:H20) + H22 + SUM(H25:H31) + SUM(H34:H37) + H39 + H44</f>
        <v>153.4607</v>
      </c>
    </row>
    <row r="52" spans="8:16">
      <c r="J52" t="s">
        <v>2774</v>
      </c>
      <c r="K52" t="s">
        <v>2780</v>
      </c>
      <c r="L52" t="s">
        <v>2781</v>
      </c>
      <c r="M52" t="s">
        <v>2782</v>
      </c>
      <c r="N52" t="s">
        <v>134</v>
      </c>
      <c r="P52" s="6">
        <f xml:space="preserve"> H16 + SUM(H23:H24)</f>
        <v>4.9399999999999995</v>
      </c>
    </row>
    <row r="53" spans="8:16">
      <c r="J53" t="s">
        <v>2774</v>
      </c>
      <c r="K53" t="s">
        <v>3045</v>
      </c>
      <c r="L53" t="s">
        <v>2783</v>
      </c>
      <c r="P53" s="6">
        <f xml:space="preserve"> H17</f>
        <v>9.94</v>
      </c>
    </row>
    <row r="54" spans="8:16">
      <c r="J54" t="s">
        <v>2774</v>
      </c>
      <c r="K54" t="s">
        <v>2780</v>
      </c>
      <c r="L54" t="s">
        <v>2864</v>
      </c>
      <c r="M54" t="s">
        <v>130</v>
      </c>
      <c r="P54" s="6">
        <f xml:space="preserve"> H21</f>
        <v>2.97</v>
      </c>
    </row>
    <row r="55" spans="8:16">
      <c r="J55" t="s">
        <v>2774</v>
      </c>
      <c r="K55" t="s">
        <v>2780</v>
      </c>
      <c r="L55" t="s">
        <v>2781</v>
      </c>
      <c r="M55" t="s">
        <v>2782</v>
      </c>
      <c r="P55" s="6">
        <f xml:space="preserve"> SUM(H32:H33)</f>
        <v>6.94</v>
      </c>
    </row>
    <row r="56" spans="8:16">
      <c r="J56" t="s">
        <v>2774</v>
      </c>
      <c r="K56" t="s">
        <v>2780</v>
      </c>
      <c r="L56" t="s">
        <v>2845</v>
      </c>
      <c r="P56" s="6">
        <f xml:space="preserve"> H38</f>
        <v>9.9700000000000006</v>
      </c>
    </row>
    <row r="57" spans="8:16">
      <c r="J57" t="s">
        <v>2774</v>
      </c>
      <c r="K57" t="s">
        <v>2780</v>
      </c>
      <c r="L57" t="s">
        <v>2781</v>
      </c>
      <c r="M57" t="s">
        <v>2796</v>
      </c>
      <c r="N57" t="s">
        <v>2178</v>
      </c>
      <c r="O57" t="s">
        <v>23</v>
      </c>
      <c r="P57" s="6">
        <f xml:space="preserve"> H40</f>
        <v>1.44</v>
      </c>
    </row>
    <row r="58" spans="8:16">
      <c r="J58" t="s">
        <v>2774</v>
      </c>
      <c r="K58" t="s">
        <v>2780</v>
      </c>
      <c r="L58" t="s">
        <v>2781</v>
      </c>
      <c r="M58" t="s">
        <v>2796</v>
      </c>
      <c r="N58" t="s">
        <v>2178</v>
      </c>
      <c r="O58" t="s">
        <v>19</v>
      </c>
      <c r="P58" s="6">
        <f xml:space="preserve"> H41</f>
        <v>1.72</v>
      </c>
    </row>
    <row r="59" spans="8:16">
      <c r="P59" s="6">
        <f>SUM(P51:P58)</f>
        <v>191.38069999999999</v>
      </c>
    </row>
    <row r="61" spans="8:16" ht="14.45" customHeight="1">
      <c r="J61" s="29"/>
      <c r="K61" s="29"/>
      <c r="P61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2"/>
  <sheetViews>
    <sheetView topLeftCell="B1" workbookViewId="0">
      <pane ySplit="1" topLeftCell="A2" activePane="bottomLeft" state="frozen"/>
      <selection pane="bottomLeft" activeCell="O12" sqref="O12"/>
    </sheetView>
  </sheetViews>
  <sheetFormatPr defaultRowHeight="15"/>
  <cols>
    <col min="1" max="1" width="16.140625" bestFit="1" customWidth="1"/>
    <col min="2" max="2" width="16.42578125" bestFit="1" customWidth="1"/>
    <col min="3" max="3" width="7.28515625" style="14" bestFit="1" customWidth="1"/>
    <col min="4" max="4" width="6.42578125" bestFit="1" customWidth="1"/>
    <col min="5" max="5" width="10.85546875" bestFit="1" customWidth="1"/>
    <col min="6" max="6" width="5.5703125" bestFit="1" customWidth="1"/>
    <col min="7" max="8" width="7.7109375" style="6" bestFit="1" customWidth="1"/>
    <col min="9" max="9" width="11.85546875" bestFit="1" customWidth="1"/>
    <col min="10" max="10" width="9.28515625" bestFit="1" customWidth="1"/>
    <col min="11" max="11" width="15.42578125" bestFit="1" customWidth="1"/>
    <col min="12" max="12" width="8.5703125" bestFit="1" customWidth="1"/>
    <col min="13" max="13" width="8.42578125" bestFit="1" customWidth="1"/>
    <col min="14" max="14" width="4.42578125" bestFit="1" customWidth="1"/>
    <col min="15" max="16" width="8.140625" bestFit="1" customWidth="1"/>
  </cols>
  <sheetData>
    <row r="1" spans="1:1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3029</v>
      </c>
      <c r="B2" t="s">
        <v>3066</v>
      </c>
      <c r="C2" s="14" t="s">
        <v>12</v>
      </c>
      <c r="D2" t="s">
        <v>3067</v>
      </c>
      <c r="E2" t="s">
        <v>3068</v>
      </c>
      <c r="F2">
        <v>1</v>
      </c>
      <c r="G2" s="6">
        <v>184.99</v>
      </c>
      <c r="H2" s="6">
        <f>G2*F2</f>
        <v>184.99</v>
      </c>
      <c r="I2" t="s">
        <v>14</v>
      </c>
      <c r="J2" t="s">
        <v>2892</v>
      </c>
      <c r="K2" t="s">
        <v>2902</v>
      </c>
      <c r="L2" t="s">
        <v>2908</v>
      </c>
    </row>
    <row r="3" spans="1:15">
      <c r="A3" t="s">
        <v>3029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f xml:space="preserve"> H2 * F3</f>
        <v>9.2495000000000012</v>
      </c>
      <c r="I3" t="s">
        <v>14</v>
      </c>
      <c r="J3" t="s">
        <v>2892</v>
      </c>
      <c r="K3" t="s">
        <v>2902</v>
      </c>
      <c r="L3" t="s">
        <v>2908</v>
      </c>
      <c r="M3" t="s">
        <v>2178</v>
      </c>
      <c r="N3" t="s">
        <v>23</v>
      </c>
    </row>
    <row r="4" spans="1:15">
      <c r="A4" t="s">
        <v>3029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f xml:space="preserve"> H2 * F4</f>
        <v>11.099399999999999</v>
      </c>
      <c r="I4" t="s">
        <v>14</v>
      </c>
      <c r="J4" t="s">
        <v>2892</v>
      </c>
      <c r="K4" t="s">
        <v>2902</v>
      </c>
      <c r="L4" t="s">
        <v>2908</v>
      </c>
      <c r="M4" t="s">
        <v>2178</v>
      </c>
      <c r="N4" t="s">
        <v>19</v>
      </c>
    </row>
    <row r="5" spans="1:15">
      <c r="H5" s="10">
        <f>SUM(H2:H4)</f>
        <v>205.33890000000002</v>
      </c>
      <c r="I5" s="28"/>
    </row>
    <row r="6" spans="1:15">
      <c r="H6" s="10"/>
      <c r="I6" s="28"/>
    </row>
    <row r="7" spans="1:15">
      <c r="J7" t="s">
        <v>2892</v>
      </c>
      <c r="K7" t="s">
        <v>2902</v>
      </c>
      <c r="L7" t="s">
        <v>2908</v>
      </c>
      <c r="O7" s="6">
        <f xml:space="preserve"> H2</f>
        <v>184.99</v>
      </c>
    </row>
    <row r="8" spans="1:15" ht="14.45" customHeight="1">
      <c r="J8" t="s">
        <v>2892</v>
      </c>
      <c r="K8" t="s">
        <v>2902</v>
      </c>
      <c r="L8" t="s">
        <v>2908</v>
      </c>
      <c r="M8" t="s">
        <v>2178</v>
      </c>
      <c r="N8" t="s">
        <v>23</v>
      </c>
      <c r="O8" s="6">
        <f xml:space="preserve"> H3</f>
        <v>9.2495000000000012</v>
      </c>
    </row>
    <row r="9" spans="1:15">
      <c r="J9" t="s">
        <v>2892</v>
      </c>
      <c r="K9" t="s">
        <v>2902</v>
      </c>
      <c r="L9" t="s">
        <v>2908</v>
      </c>
      <c r="M9" t="s">
        <v>2178</v>
      </c>
      <c r="N9" t="s">
        <v>19</v>
      </c>
      <c r="O9" s="6">
        <f xml:space="preserve"> H4</f>
        <v>11.099399999999999</v>
      </c>
    </row>
    <row r="10" spans="1:15">
      <c r="O10" s="6">
        <f>SUM(O7:O9)</f>
        <v>205.33890000000002</v>
      </c>
    </row>
    <row r="11" spans="1:15">
      <c r="O11" s="6"/>
    </row>
    <row r="12" spans="1:15">
      <c r="J12" s="31" t="s">
        <v>2909</v>
      </c>
      <c r="K12" s="31"/>
      <c r="O12" s="28">
        <f xml:space="preserve"> 249.78 + 146.49 + 20 + 50 + 241.38 + 26.08 + 92.68 + 246.44 + 80 + 163.09 + 191.38 + 205.34</f>
        <v>1712.66</v>
      </c>
    </row>
  </sheetData>
  <mergeCells count="1">
    <mergeCell ref="J12:K1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N5"/>
  <sheetViews>
    <sheetView topLeftCell="B1" workbookViewId="0">
      <pane ySplit="1" topLeftCell="A2" activePane="bottomLeft" state="frozen"/>
      <selection pane="bottomLeft" activeCell="N5" sqref="N5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0.7109375" bestFit="1" customWidth="1"/>
    <col min="12" max="12" width="5.85546875" bestFit="1" customWidth="1"/>
    <col min="13" max="13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675</v>
      </c>
      <c r="B2" t="s">
        <v>1181</v>
      </c>
      <c r="C2" s="11" t="s">
        <v>12</v>
      </c>
      <c r="D2" t="s">
        <v>675</v>
      </c>
      <c r="E2" t="s">
        <v>3069</v>
      </c>
      <c r="F2">
        <v>58.136000000000003</v>
      </c>
      <c r="G2" s="6">
        <v>1.1990000000000001</v>
      </c>
      <c r="H2" s="6">
        <f>G2*F2</f>
        <v>69.705064000000007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4">
      <c r="H3" s="10">
        <f xml:space="preserve"> H2</f>
        <v>69.705064000000007</v>
      </c>
      <c r="I3" s="28"/>
    </row>
    <row r="4" spans="1:14">
      <c r="H4" s="10"/>
      <c r="I4" s="28"/>
    </row>
    <row r="5" spans="1:14">
      <c r="J5" t="s">
        <v>2878</v>
      </c>
      <c r="K5" t="s">
        <v>2879</v>
      </c>
      <c r="L5" t="s">
        <v>2880</v>
      </c>
      <c r="M5" t="s">
        <v>2881</v>
      </c>
      <c r="N5" s="6">
        <f>SUM(H2)</f>
        <v>69.705064000000007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O26"/>
  <sheetViews>
    <sheetView topLeftCell="B1" workbookViewId="0">
      <pane ySplit="1" topLeftCell="A14" activePane="bottomLeft" state="frozen"/>
      <selection pane="bottomLeft" activeCell="O26" sqref="O26"/>
    </sheetView>
  </sheetViews>
  <sheetFormatPr defaultRowHeight="15"/>
  <cols>
    <col min="1" max="1" width="16" bestFit="1" customWidth="1"/>
    <col min="2" max="2" width="35.140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9.28515625" bestFit="1" customWidth="1"/>
    <col min="11" max="11" width="15.42578125" bestFit="1" customWidth="1"/>
    <col min="12" max="12" width="12.28515625" bestFit="1" customWidth="1"/>
    <col min="13" max="13" width="10.710937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24</v>
      </c>
      <c r="B2" t="s">
        <v>474</v>
      </c>
      <c r="C2" s="14" t="s">
        <v>1488</v>
      </c>
      <c r="D2" t="s">
        <v>1242</v>
      </c>
      <c r="E2" t="s">
        <v>383</v>
      </c>
      <c r="F2">
        <v>1</v>
      </c>
      <c r="G2" s="6">
        <f xml:space="preserve"> 4.74 + 0.05 + 0.25</f>
        <v>5.04</v>
      </c>
      <c r="H2" s="6">
        <f>G2*F2</f>
        <v>5.04</v>
      </c>
      <c r="I2" t="s">
        <v>14</v>
      </c>
      <c r="J2" t="s">
        <v>2892</v>
      </c>
      <c r="K2" t="s">
        <v>2780</v>
      </c>
      <c r="L2" t="s">
        <v>2781</v>
      </c>
      <c r="M2" t="s">
        <v>2796</v>
      </c>
    </row>
    <row r="3" spans="1:14">
      <c r="A3" t="s">
        <v>24</v>
      </c>
      <c r="B3" t="s">
        <v>1131</v>
      </c>
      <c r="C3" s="14" t="s">
        <v>1132</v>
      </c>
      <c r="D3" t="s">
        <v>128</v>
      </c>
      <c r="E3" t="s">
        <v>655</v>
      </c>
      <c r="F3">
        <v>1</v>
      </c>
      <c r="G3" s="6">
        <v>7.97</v>
      </c>
      <c r="H3" s="6">
        <f t="shared" ref="H3" si="0">G3*F3</f>
        <v>7.97</v>
      </c>
      <c r="I3" t="s">
        <v>14</v>
      </c>
      <c r="J3" t="s">
        <v>2892</v>
      </c>
      <c r="K3" t="s">
        <v>2780</v>
      </c>
      <c r="L3" t="s">
        <v>2864</v>
      </c>
      <c r="M3" t="s">
        <v>3009</v>
      </c>
    </row>
    <row r="4" spans="1:14">
      <c r="A4" t="s">
        <v>24</v>
      </c>
      <c r="B4" t="s">
        <v>3070</v>
      </c>
      <c r="C4" s="14" t="s">
        <v>3071</v>
      </c>
      <c r="D4" t="s">
        <v>3072</v>
      </c>
      <c r="E4" t="s">
        <v>3073</v>
      </c>
      <c r="F4">
        <v>1</v>
      </c>
      <c r="G4" s="6">
        <v>11.98</v>
      </c>
      <c r="H4" s="6">
        <f>G4*F4</f>
        <v>11.98</v>
      </c>
      <c r="I4" t="s">
        <v>14</v>
      </c>
      <c r="J4" t="s">
        <v>2892</v>
      </c>
      <c r="K4" t="s">
        <v>130</v>
      </c>
      <c r="L4" t="s">
        <v>2886</v>
      </c>
      <c r="M4" t="s">
        <v>2783</v>
      </c>
    </row>
    <row r="5" spans="1:14">
      <c r="A5" t="s">
        <v>24</v>
      </c>
      <c r="B5" t="s">
        <v>3074</v>
      </c>
      <c r="C5" s="14" t="s">
        <v>3075</v>
      </c>
      <c r="D5" t="s">
        <v>3076</v>
      </c>
      <c r="E5" t="s">
        <v>1141</v>
      </c>
      <c r="F5">
        <v>1</v>
      </c>
      <c r="G5" s="6">
        <v>128</v>
      </c>
      <c r="H5" s="6">
        <f>G5*F5</f>
        <v>128</v>
      </c>
      <c r="I5" t="s">
        <v>14</v>
      </c>
      <c r="J5" t="s">
        <v>2892</v>
      </c>
      <c r="K5" t="s">
        <v>130</v>
      </c>
      <c r="L5" t="s">
        <v>2886</v>
      </c>
      <c r="M5" t="s">
        <v>2783</v>
      </c>
    </row>
    <row r="6" spans="1:14">
      <c r="A6" t="s">
        <v>24</v>
      </c>
      <c r="B6" t="s">
        <v>2628</v>
      </c>
      <c r="C6" s="14" t="s">
        <v>3077</v>
      </c>
      <c r="D6" t="s">
        <v>3078</v>
      </c>
      <c r="E6" t="s">
        <v>384</v>
      </c>
      <c r="F6">
        <v>1</v>
      </c>
      <c r="G6" s="6">
        <v>2.97</v>
      </c>
      <c r="H6" s="6">
        <f t="shared" ref="H6:H14" si="1">G6*F6</f>
        <v>2.97</v>
      </c>
      <c r="I6" t="s">
        <v>14</v>
      </c>
      <c r="J6" t="s">
        <v>2892</v>
      </c>
      <c r="K6" t="s">
        <v>2780</v>
      </c>
      <c r="L6" t="s">
        <v>2781</v>
      </c>
      <c r="M6" t="s">
        <v>2796</v>
      </c>
    </row>
    <row r="7" spans="1:14">
      <c r="A7" t="s">
        <v>24</v>
      </c>
      <c r="B7" t="s">
        <v>3079</v>
      </c>
      <c r="C7" s="14">
        <v>6498831</v>
      </c>
      <c r="D7" t="s">
        <v>1835</v>
      </c>
      <c r="E7" t="s">
        <v>747</v>
      </c>
      <c r="F7">
        <v>1</v>
      </c>
      <c r="G7" s="6">
        <v>0.98</v>
      </c>
      <c r="H7" s="6">
        <f>G7*F7</f>
        <v>0.98</v>
      </c>
      <c r="I7" t="s">
        <v>14</v>
      </c>
      <c r="J7" t="s">
        <v>2892</v>
      </c>
      <c r="K7" t="s">
        <v>2780</v>
      </c>
      <c r="L7" t="s">
        <v>2781</v>
      </c>
      <c r="M7" t="s">
        <v>2782</v>
      </c>
      <c r="N7" t="s">
        <v>134</v>
      </c>
    </row>
    <row r="8" spans="1:14">
      <c r="A8" t="s">
        <v>24</v>
      </c>
      <c r="B8" t="s">
        <v>3080</v>
      </c>
      <c r="C8" s="14" t="s">
        <v>3081</v>
      </c>
      <c r="D8" t="s">
        <v>3082</v>
      </c>
      <c r="E8" t="s">
        <v>3083</v>
      </c>
      <c r="F8">
        <v>1</v>
      </c>
      <c r="G8" s="6">
        <v>19.98</v>
      </c>
      <c r="H8" s="6">
        <f t="shared" si="1"/>
        <v>19.98</v>
      </c>
      <c r="I8" t="s">
        <v>14</v>
      </c>
      <c r="J8" t="s">
        <v>2892</v>
      </c>
      <c r="K8" t="s">
        <v>130</v>
      </c>
      <c r="L8" t="s">
        <v>2886</v>
      </c>
      <c r="M8" t="s">
        <v>2783</v>
      </c>
    </row>
    <row r="9" spans="1:14">
      <c r="A9" t="s">
        <v>24</v>
      </c>
      <c r="B9" t="s">
        <v>3084</v>
      </c>
      <c r="C9" s="14" t="s">
        <v>2940</v>
      </c>
      <c r="D9" t="s">
        <v>2941</v>
      </c>
      <c r="E9" t="s">
        <v>1110</v>
      </c>
      <c r="F9">
        <v>1</v>
      </c>
      <c r="G9" s="6">
        <v>19.97</v>
      </c>
      <c r="H9" s="6">
        <f t="shared" si="1"/>
        <v>19.97</v>
      </c>
      <c r="I9" t="s">
        <v>14</v>
      </c>
      <c r="J9" t="s">
        <v>2892</v>
      </c>
      <c r="K9" t="s">
        <v>2902</v>
      </c>
      <c r="L9" t="s">
        <v>2908</v>
      </c>
      <c r="M9" t="s">
        <v>2855</v>
      </c>
    </row>
    <row r="10" spans="1:14">
      <c r="A10" t="s">
        <v>24</v>
      </c>
      <c r="B10" t="s">
        <v>3085</v>
      </c>
      <c r="C10" s="14" t="s">
        <v>3086</v>
      </c>
      <c r="D10" t="s">
        <v>2941</v>
      </c>
      <c r="E10" t="s">
        <v>1110</v>
      </c>
      <c r="F10">
        <v>1</v>
      </c>
      <c r="G10" s="6">
        <v>19.97</v>
      </c>
      <c r="H10" s="6">
        <f t="shared" ref="H10:H11" si="2">G10*F10</f>
        <v>19.97</v>
      </c>
      <c r="I10" t="s">
        <v>14</v>
      </c>
      <c r="J10" t="s">
        <v>2892</v>
      </c>
      <c r="K10" t="s">
        <v>2902</v>
      </c>
      <c r="L10" t="s">
        <v>2908</v>
      </c>
      <c r="M10" t="s">
        <v>2776</v>
      </c>
    </row>
    <row r="11" spans="1:14">
      <c r="A11" t="s">
        <v>24</v>
      </c>
      <c r="B11" t="s">
        <v>3087</v>
      </c>
      <c r="C11" s="14" t="s">
        <v>3088</v>
      </c>
      <c r="D11" t="s">
        <v>3089</v>
      </c>
      <c r="E11" t="s">
        <v>354</v>
      </c>
      <c r="F11">
        <v>1</v>
      </c>
      <c r="G11" s="6">
        <v>5.93</v>
      </c>
      <c r="H11" s="6">
        <f t="shared" si="2"/>
        <v>5.93</v>
      </c>
      <c r="I11" t="s">
        <v>14</v>
      </c>
      <c r="J11" t="s">
        <v>2892</v>
      </c>
      <c r="K11" t="s">
        <v>2902</v>
      </c>
      <c r="L11" t="s">
        <v>2908</v>
      </c>
      <c r="M11" t="s">
        <v>2855</v>
      </c>
    </row>
    <row r="12" spans="1:14">
      <c r="A12" t="s">
        <v>24</v>
      </c>
      <c r="B12" t="s">
        <v>3090</v>
      </c>
      <c r="C12" s="14" t="s">
        <v>3088</v>
      </c>
      <c r="D12" t="s">
        <v>3089</v>
      </c>
      <c r="E12" t="s">
        <v>354</v>
      </c>
      <c r="F12">
        <v>1</v>
      </c>
      <c r="G12" s="6">
        <v>5.93</v>
      </c>
      <c r="H12" s="6">
        <f t="shared" ref="H12" si="3">G12*F12</f>
        <v>5.93</v>
      </c>
      <c r="I12" t="s">
        <v>14</v>
      </c>
      <c r="J12" t="s">
        <v>2892</v>
      </c>
      <c r="K12" t="s">
        <v>2902</v>
      </c>
      <c r="L12" t="s">
        <v>2908</v>
      </c>
      <c r="M12" t="s">
        <v>2776</v>
      </c>
    </row>
    <row r="13" spans="1:14">
      <c r="A13" t="s">
        <v>24</v>
      </c>
      <c r="B13" t="s">
        <v>3091</v>
      </c>
      <c r="C13" s="14" t="s">
        <v>3092</v>
      </c>
      <c r="D13" t="s">
        <v>3089</v>
      </c>
      <c r="E13" t="s">
        <v>354</v>
      </c>
      <c r="F13">
        <v>1</v>
      </c>
      <c r="G13" s="6">
        <v>29.93</v>
      </c>
      <c r="H13" s="6">
        <f t="shared" si="1"/>
        <v>29.93</v>
      </c>
      <c r="I13" t="s">
        <v>14</v>
      </c>
      <c r="J13" t="s">
        <v>2892</v>
      </c>
      <c r="K13" t="s">
        <v>2902</v>
      </c>
      <c r="L13" t="s">
        <v>2908</v>
      </c>
      <c r="M13" t="s">
        <v>2855</v>
      </c>
    </row>
    <row r="14" spans="1:14">
      <c r="A14" t="s">
        <v>24</v>
      </c>
      <c r="B14" t="s">
        <v>3093</v>
      </c>
      <c r="C14" s="14" t="s">
        <v>3094</v>
      </c>
      <c r="D14" t="s">
        <v>3089</v>
      </c>
      <c r="E14" t="s">
        <v>354</v>
      </c>
      <c r="F14">
        <v>1</v>
      </c>
      <c r="G14" s="6">
        <v>24.93</v>
      </c>
      <c r="H14" s="6">
        <f t="shared" si="1"/>
        <v>24.93</v>
      </c>
      <c r="I14" t="s">
        <v>14</v>
      </c>
      <c r="J14" t="s">
        <v>2892</v>
      </c>
      <c r="K14" t="s">
        <v>2902</v>
      </c>
      <c r="L14" t="s">
        <v>2908</v>
      </c>
      <c r="M14" t="s">
        <v>134</v>
      </c>
    </row>
    <row r="15" spans="1:14">
      <c r="A15" t="s">
        <v>24</v>
      </c>
      <c r="B15" t="s">
        <v>23</v>
      </c>
      <c r="D15" t="s">
        <v>12</v>
      </c>
      <c r="E15" t="s">
        <v>12</v>
      </c>
      <c r="F15" s="5">
        <v>0.05</v>
      </c>
      <c r="G15" s="6" t="s">
        <v>12</v>
      </c>
      <c r="H15" s="6">
        <v>13.78</v>
      </c>
      <c r="I15" t="s">
        <v>14</v>
      </c>
      <c r="J15" t="s">
        <v>2892</v>
      </c>
      <c r="K15" t="s">
        <v>130</v>
      </c>
      <c r="L15" t="s">
        <v>2886</v>
      </c>
      <c r="M15" t="s">
        <v>2783</v>
      </c>
    </row>
    <row r="16" spans="1:14">
      <c r="A16" t="s">
        <v>24</v>
      </c>
      <c r="B16" t="s">
        <v>19</v>
      </c>
      <c r="D16" t="s">
        <v>12</v>
      </c>
      <c r="E16" t="s">
        <v>12</v>
      </c>
      <c r="F16" s="5">
        <v>0.06</v>
      </c>
      <c r="G16" s="6" t="s">
        <v>12</v>
      </c>
      <c r="H16" s="6">
        <v>16.53</v>
      </c>
      <c r="I16" t="s">
        <v>14</v>
      </c>
      <c r="J16" t="s">
        <v>2892</v>
      </c>
      <c r="K16" t="s">
        <v>130</v>
      </c>
      <c r="L16" t="s">
        <v>2886</v>
      </c>
      <c r="M16" t="s">
        <v>2783</v>
      </c>
    </row>
    <row r="17" spans="8:15">
      <c r="H17" s="10">
        <f>SUM(H2:H16)</f>
        <v>313.89</v>
      </c>
      <c r="I17" s="28"/>
    </row>
    <row r="19" spans="8:15">
      <c r="J19" t="s">
        <v>2892</v>
      </c>
      <c r="K19" t="s">
        <v>2780</v>
      </c>
      <c r="L19" t="s">
        <v>2781</v>
      </c>
      <c r="M19" t="s">
        <v>2796</v>
      </c>
      <c r="O19" s="6">
        <f>SUM(H2) + SUM(H6)</f>
        <v>8.01</v>
      </c>
    </row>
    <row r="20" spans="8:15">
      <c r="J20" t="s">
        <v>2892</v>
      </c>
      <c r="K20" t="s">
        <v>2780</v>
      </c>
      <c r="L20" t="s">
        <v>2864</v>
      </c>
      <c r="M20" t="s">
        <v>3009</v>
      </c>
      <c r="O20" s="6">
        <f>SUM(H3)</f>
        <v>7.97</v>
      </c>
    </row>
    <row r="21" spans="8:15">
      <c r="J21" t="s">
        <v>2892</v>
      </c>
      <c r="K21" t="s">
        <v>130</v>
      </c>
      <c r="L21" t="s">
        <v>2886</v>
      </c>
      <c r="M21" t="s">
        <v>2783</v>
      </c>
      <c r="O21" s="6">
        <f>SUM(H4:H5) + SUM(H8) + SUM(H15:H16)</f>
        <v>190.26999999999998</v>
      </c>
    </row>
    <row r="22" spans="8:15">
      <c r="J22" t="s">
        <v>2892</v>
      </c>
      <c r="K22" t="s">
        <v>2780</v>
      </c>
      <c r="L22" t="s">
        <v>2781</v>
      </c>
      <c r="M22" t="s">
        <v>2782</v>
      </c>
      <c r="N22" t="s">
        <v>134</v>
      </c>
      <c r="O22" s="6">
        <f>SUM(H7)</f>
        <v>0.98</v>
      </c>
    </row>
    <row r="23" spans="8:15">
      <c r="J23" t="s">
        <v>2892</v>
      </c>
      <c r="K23" t="s">
        <v>2902</v>
      </c>
      <c r="L23" t="s">
        <v>2908</v>
      </c>
      <c r="M23" t="s">
        <v>2855</v>
      </c>
      <c r="O23" s="6">
        <f>SUM(H9) + SUM(H11) + SUM(H13)</f>
        <v>55.83</v>
      </c>
    </row>
    <row r="24" spans="8:15">
      <c r="J24" t="s">
        <v>2892</v>
      </c>
      <c r="K24" t="s">
        <v>2902</v>
      </c>
      <c r="L24" t="s">
        <v>2908</v>
      </c>
      <c r="M24" t="s">
        <v>2776</v>
      </c>
      <c r="O24" s="6">
        <f>SUM(H10) + SUM(H12)</f>
        <v>25.9</v>
      </c>
    </row>
    <row r="25" spans="8:15">
      <c r="J25" t="s">
        <v>2892</v>
      </c>
      <c r="K25" t="s">
        <v>2902</v>
      </c>
      <c r="L25" t="s">
        <v>2908</v>
      </c>
      <c r="M25" t="s">
        <v>134</v>
      </c>
      <c r="O25" s="6">
        <f>SUM(H14)</f>
        <v>24.93</v>
      </c>
    </row>
    <row r="26" spans="8:15">
      <c r="O26" s="6">
        <f>SUM(O19:O25)</f>
        <v>313.88999999999993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O53"/>
  <sheetViews>
    <sheetView topLeftCell="B1" workbookViewId="0">
      <pane ySplit="1" topLeftCell="A31" activePane="bottomLeft" state="frozen"/>
      <selection pane="bottomLeft" activeCell="L52" sqref="L52"/>
    </sheetView>
  </sheetViews>
  <sheetFormatPr defaultRowHeight="15"/>
  <cols>
    <col min="1" max="1" width="23.42578125" bestFit="1" customWidth="1"/>
    <col min="2" max="2" width="34.85546875" bestFit="1" customWidth="1"/>
    <col min="3" max="3" width="14.140625" style="14" bestFit="1" customWidth="1"/>
    <col min="4" max="4" width="23.42578125" bestFit="1" customWidth="1"/>
    <col min="5" max="5" width="19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2" width="15.42578125" bestFit="1" customWidth="1"/>
    <col min="13" max="14" width="10.710937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864</v>
      </c>
      <c r="B2" t="s">
        <v>3095</v>
      </c>
      <c r="C2" s="14" t="s">
        <v>3096</v>
      </c>
      <c r="D2" t="s">
        <v>3097</v>
      </c>
      <c r="E2" t="s">
        <v>12</v>
      </c>
      <c r="F2">
        <v>1</v>
      </c>
      <c r="G2" s="6">
        <v>4</v>
      </c>
      <c r="H2" s="6">
        <f xml:space="preserve"> F2 * G2</f>
        <v>4</v>
      </c>
      <c r="I2" t="s">
        <v>14</v>
      </c>
      <c r="J2" t="s">
        <v>2892</v>
      </c>
      <c r="K2" t="s">
        <v>134</v>
      </c>
      <c r="L2" t="s">
        <v>2783</v>
      </c>
    </row>
    <row r="3" spans="1:14">
      <c r="A3" t="s">
        <v>864</v>
      </c>
      <c r="B3" t="s">
        <v>3095</v>
      </c>
      <c r="C3" s="14" t="s">
        <v>3098</v>
      </c>
      <c r="D3" t="s">
        <v>3097</v>
      </c>
      <c r="E3" t="s">
        <v>12</v>
      </c>
      <c r="F3">
        <v>1</v>
      </c>
      <c r="G3" s="6">
        <v>3</v>
      </c>
      <c r="H3" s="6">
        <f xml:space="preserve"> F3 * G3</f>
        <v>3</v>
      </c>
      <c r="I3" t="s">
        <v>14</v>
      </c>
      <c r="J3" t="s">
        <v>2892</v>
      </c>
      <c r="K3" t="s">
        <v>134</v>
      </c>
      <c r="L3" t="s">
        <v>2783</v>
      </c>
    </row>
    <row r="4" spans="1:14">
      <c r="A4" t="s">
        <v>864</v>
      </c>
      <c r="B4" t="s">
        <v>2662</v>
      </c>
      <c r="C4" s="14" t="s">
        <v>2663</v>
      </c>
      <c r="D4" t="s">
        <v>2664</v>
      </c>
      <c r="E4" t="s">
        <v>12</v>
      </c>
      <c r="F4">
        <v>1</v>
      </c>
      <c r="G4" s="6">
        <v>3.5</v>
      </c>
      <c r="H4" s="6">
        <f xml:space="preserve"> F4 * G4</f>
        <v>3.5</v>
      </c>
      <c r="I4" t="s">
        <v>14</v>
      </c>
      <c r="J4" t="s">
        <v>2892</v>
      </c>
      <c r="K4" t="s">
        <v>2902</v>
      </c>
      <c r="L4" t="s">
        <v>3014</v>
      </c>
      <c r="M4" t="s">
        <v>2855</v>
      </c>
      <c r="N4" t="s">
        <v>2783</v>
      </c>
    </row>
    <row r="5" spans="1:14">
      <c r="A5" t="s">
        <v>864</v>
      </c>
      <c r="B5" t="s">
        <v>2665</v>
      </c>
      <c r="C5" s="14" t="s">
        <v>2666</v>
      </c>
      <c r="D5" t="s">
        <v>12</v>
      </c>
      <c r="E5" t="s">
        <v>12</v>
      </c>
      <c r="F5">
        <v>1</v>
      </c>
      <c r="G5" s="6">
        <v>0.2</v>
      </c>
      <c r="H5" s="6">
        <f xml:space="preserve"> F5 * G5</f>
        <v>0.2</v>
      </c>
      <c r="I5" t="s">
        <v>14</v>
      </c>
      <c r="J5" t="s">
        <v>2892</v>
      </c>
      <c r="K5" t="s">
        <v>2902</v>
      </c>
      <c r="L5" t="s">
        <v>3014</v>
      </c>
      <c r="M5" t="s">
        <v>2855</v>
      </c>
      <c r="N5" t="s">
        <v>2783</v>
      </c>
    </row>
    <row r="6" spans="1:14">
      <c r="A6" t="s">
        <v>864</v>
      </c>
      <c r="B6" t="s">
        <v>3099</v>
      </c>
      <c r="C6" s="14" t="s">
        <v>3100</v>
      </c>
      <c r="D6" t="s">
        <v>3101</v>
      </c>
      <c r="E6" t="s">
        <v>354</v>
      </c>
      <c r="F6">
        <v>1</v>
      </c>
      <c r="G6" s="6">
        <v>2.5</v>
      </c>
      <c r="H6" s="6">
        <f xml:space="preserve"> F6 * G6</f>
        <v>2.5</v>
      </c>
      <c r="I6" t="s">
        <v>14</v>
      </c>
      <c r="J6" t="s">
        <v>2892</v>
      </c>
      <c r="K6" t="s">
        <v>2902</v>
      </c>
      <c r="L6" t="s">
        <v>2908</v>
      </c>
      <c r="M6" t="s">
        <v>2855</v>
      </c>
    </row>
    <row r="7" spans="1:14">
      <c r="A7" t="s">
        <v>864</v>
      </c>
      <c r="B7" t="s">
        <v>3102</v>
      </c>
      <c r="C7" s="14" t="s">
        <v>3103</v>
      </c>
      <c r="D7" t="s">
        <v>3101</v>
      </c>
      <c r="E7" t="s">
        <v>3104</v>
      </c>
      <c r="F7">
        <v>1</v>
      </c>
      <c r="G7" s="6">
        <v>4</v>
      </c>
      <c r="H7" s="6">
        <f t="shared" ref="H7" si="0">G7*F7</f>
        <v>4</v>
      </c>
      <c r="I7" t="s">
        <v>14</v>
      </c>
      <c r="J7" t="s">
        <v>2892</v>
      </c>
      <c r="K7" t="s">
        <v>2855</v>
      </c>
      <c r="L7" t="s">
        <v>2783</v>
      </c>
    </row>
    <row r="8" spans="1:14">
      <c r="A8" t="s">
        <v>864</v>
      </c>
      <c r="B8" t="s">
        <v>3105</v>
      </c>
      <c r="C8" s="14" t="s">
        <v>3106</v>
      </c>
      <c r="D8" t="s">
        <v>3101</v>
      </c>
      <c r="E8" t="s">
        <v>354</v>
      </c>
      <c r="F8">
        <v>1</v>
      </c>
      <c r="G8" s="6">
        <v>4</v>
      </c>
      <c r="H8" s="6">
        <f t="shared" ref="H8:H18" si="1" xml:space="preserve"> F8 * G8</f>
        <v>4</v>
      </c>
      <c r="I8" t="s">
        <v>14</v>
      </c>
      <c r="J8" t="s">
        <v>2892</v>
      </c>
      <c r="K8" t="s">
        <v>2902</v>
      </c>
      <c r="L8" t="s">
        <v>2908</v>
      </c>
      <c r="M8" t="s">
        <v>2776</v>
      </c>
    </row>
    <row r="9" spans="1:14">
      <c r="A9" t="s">
        <v>864</v>
      </c>
      <c r="B9" t="s">
        <v>3107</v>
      </c>
      <c r="C9" s="14" t="s">
        <v>3106</v>
      </c>
      <c r="D9" t="s">
        <v>3101</v>
      </c>
      <c r="E9" t="s">
        <v>354</v>
      </c>
      <c r="F9">
        <v>1</v>
      </c>
      <c r="G9" s="6">
        <v>4</v>
      </c>
      <c r="H9" s="6">
        <f t="shared" si="1"/>
        <v>4</v>
      </c>
      <c r="I9" t="s">
        <v>14</v>
      </c>
      <c r="J9" t="s">
        <v>2892</v>
      </c>
      <c r="K9" t="s">
        <v>2902</v>
      </c>
      <c r="L9" t="s">
        <v>2908</v>
      </c>
      <c r="M9" t="s">
        <v>134</v>
      </c>
    </row>
    <row r="10" spans="1:14">
      <c r="A10" t="s">
        <v>864</v>
      </c>
      <c r="B10" t="s">
        <v>3108</v>
      </c>
      <c r="C10" s="14" t="s">
        <v>3106</v>
      </c>
      <c r="D10" t="s">
        <v>3101</v>
      </c>
      <c r="E10" t="s">
        <v>354</v>
      </c>
      <c r="F10">
        <v>1</v>
      </c>
      <c r="G10" s="6">
        <v>4</v>
      </c>
      <c r="H10" s="6">
        <f t="shared" si="1"/>
        <v>4</v>
      </c>
      <c r="I10" t="s">
        <v>14</v>
      </c>
      <c r="J10" t="s">
        <v>2892</v>
      </c>
      <c r="K10" t="s">
        <v>2902</v>
      </c>
      <c r="L10" t="s">
        <v>2908</v>
      </c>
      <c r="M10" t="s">
        <v>2855</v>
      </c>
    </row>
    <row r="11" spans="1:14">
      <c r="A11" t="s">
        <v>864</v>
      </c>
      <c r="B11" t="s">
        <v>3109</v>
      </c>
      <c r="C11" s="14" t="s">
        <v>3110</v>
      </c>
      <c r="D11" t="s">
        <v>3111</v>
      </c>
      <c r="E11" t="s">
        <v>354</v>
      </c>
      <c r="F11">
        <v>1</v>
      </c>
      <c r="G11" s="6">
        <v>4</v>
      </c>
      <c r="H11" s="6">
        <f t="shared" si="1"/>
        <v>4</v>
      </c>
      <c r="I11" t="s">
        <v>14</v>
      </c>
      <c r="J11" t="s">
        <v>2892</v>
      </c>
      <c r="K11" t="s">
        <v>2902</v>
      </c>
      <c r="L11" t="s">
        <v>2908</v>
      </c>
      <c r="M11" t="s">
        <v>2776</v>
      </c>
    </row>
    <row r="12" spans="1:14">
      <c r="A12" t="s">
        <v>864</v>
      </c>
      <c r="B12" t="s">
        <v>3112</v>
      </c>
      <c r="C12" s="14" t="s">
        <v>3113</v>
      </c>
      <c r="D12" t="s">
        <v>3101</v>
      </c>
      <c r="E12" t="s">
        <v>354</v>
      </c>
      <c r="F12">
        <v>1</v>
      </c>
      <c r="G12" s="6">
        <v>3.5</v>
      </c>
      <c r="H12" s="6">
        <f t="shared" si="1"/>
        <v>3.5</v>
      </c>
      <c r="I12" t="s">
        <v>14</v>
      </c>
      <c r="J12" t="s">
        <v>2892</v>
      </c>
      <c r="K12" t="s">
        <v>2902</v>
      </c>
      <c r="L12" t="s">
        <v>2908</v>
      </c>
      <c r="M12" t="s">
        <v>2776</v>
      </c>
    </row>
    <row r="13" spans="1:14">
      <c r="A13" t="s">
        <v>864</v>
      </c>
      <c r="B13" t="s">
        <v>3114</v>
      </c>
      <c r="C13" s="14" t="s">
        <v>3115</v>
      </c>
      <c r="D13" t="s">
        <v>3101</v>
      </c>
      <c r="E13" t="s">
        <v>354</v>
      </c>
      <c r="F13">
        <v>1</v>
      </c>
      <c r="G13" s="6">
        <v>3</v>
      </c>
      <c r="H13" s="6">
        <f t="shared" si="1"/>
        <v>3</v>
      </c>
      <c r="I13" t="s">
        <v>14</v>
      </c>
      <c r="J13" t="s">
        <v>2892</v>
      </c>
      <c r="K13" t="s">
        <v>2902</v>
      </c>
      <c r="L13" t="s">
        <v>2908</v>
      </c>
      <c r="M13" t="s">
        <v>2855</v>
      </c>
    </row>
    <row r="14" spans="1:14">
      <c r="A14" t="s">
        <v>864</v>
      </c>
      <c r="B14" t="s">
        <v>3116</v>
      </c>
      <c r="C14" s="14" t="s">
        <v>3115</v>
      </c>
      <c r="D14" t="s">
        <v>3101</v>
      </c>
      <c r="E14" t="s">
        <v>354</v>
      </c>
      <c r="F14">
        <v>1</v>
      </c>
      <c r="G14" s="6">
        <v>3</v>
      </c>
      <c r="H14" s="6">
        <f t="shared" si="1"/>
        <v>3</v>
      </c>
      <c r="I14" t="s">
        <v>14</v>
      </c>
      <c r="J14" t="s">
        <v>2892</v>
      </c>
      <c r="K14" t="s">
        <v>2902</v>
      </c>
      <c r="L14" t="s">
        <v>2908</v>
      </c>
      <c r="M14" t="s">
        <v>2776</v>
      </c>
    </row>
    <row r="15" spans="1:14">
      <c r="A15" t="s">
        <v>864</v>
      </c>
      <c r="B15" t="s">
        <v>3117</v>
      </c>
      <c r="C15" s="14" t="s">
        <v>3115</v>
      </c>
      <c r="D15" t="s">
        <v>3101</v>
      </c>
      <c r="E15" t="s">
        <v>354</v>
      </c>
      <c r="F15">
        <v>1</v>
      </c>
      <c r="G15" s="6">
        <v>3</v>
      </c>
      <c r="H15" s="6">
        <f t="shared" si="1"/>
        <v>3</v>
      </c>
      <c r="I15" t="s">
        <v>14</v>
      </c>
      <c r="J15" t="s">
        <v>2892</v>
      </c>
      <c r="K15" t="s">
        <v>2902</v>
      </c>
      <c r="L15" t="s">
        <v>2908</v>
      </c>
      <c r="M15" t="s">
        <v>134</v>
      </c>
    </row>
    <row r="16" spans="1:14">
      <c r="A16" t="s">
        <v>864</v>
      </c>
      <c r="B16" t="s">
        <v>3118</v>
      </c>
      <c r="C16" s="14" t="s">
        <v>3119</v>
      </c>
      <c r="D16" t="s">
        <v>3120</v>
      </c>
      <c r="E16" t="s">
        <v>354</v>
      </c>
      <c r="F16">
        <v>1</v>
      </c>
      <c r="G16" s="6">
        <v>3.5</v>
      </c>
      <c r="H16" s="6">
        <f t="shared" si="1"/>
        <v>3.5</v>
      </c>
      <c r="I16" t="s">
        <v>14</v>
      </c>
      <c r="J16" t="s">
        <v>2892</v>
      </c>
      <c r="K16" t="s">
        <v>130</v>
      </c>
      <c r="L16" t="s">
        <v>2886</v>
      </c>
      <c r="M16" t="s">
        <v>2783</v>
      </c>
    </row>
    <row r="17" spans="1:13">
      <c r="A17" t="s">
        <v>864</v>
      </c>
      <c r="B17" t="s">
        <v>3121</v>
      </c>
      <c r="C17" s="14" t="s">
        <v>3122</v>
      </c>
      <c r="D17" t="s">
        <v>12</v>
      </c>
      <c r="E17" t="s">
        <v>354</v>
      </c>
      <c r="F17">
        <v>1</v>
      </c>
      <c r="G17" s="6">
        <v>2</v>
      </c>
      <c r="H17" s="6">
        <f t="shared" si="1"/>
        <v>2</v>
      </c>
      <c r="I17" t="s">
        <v>14</v>
      </c>
      <c r="J17" t="s">
        <v>2892</v>
      </c>
      <c r="K17" t="s">
        <v>130</v>
      </c>
      <c r="L17" t="s">
        <v>2783</v>
      </c>
    </row>
    <row r="18" spans="1:13">
      <c r="A18" t="s">
        <v>864</v>
      </c>
      <c r="B18" t="s">
        <v>3123</v>
      </c>
      <c r="C18" s="14" t="s">
        <v>3124</v>
      </c>
      <c r="D18" t="s">
        <v>12</v>
      </c>
      <c r="E18" t="s">
        <v>3125</v>
      </c>
      <c r="F18">
        <v>1</v>
      </c>
      <c r="G18" s="6">
        <v>2</v>
      </c>
      <c r="H18" s="6">
        <f t="shared" si="1"/>
        <v>2</v>
      </c>
      <c r="I18" t="s">
        <v>14</v>
      </c>
      <c r="J18" t="s">
        <v>2892</v>
      </c>
      <c r="K18" t="s">
        <v>130</v>
      </c>
      <c r="L18" t="s">
        <v>2783</v>
      </c>
    </row>
    <row r="19" spans="1:13">
      <c r="A19" t="s">
        <v>864</v>
      </c>
      <c r="B19" t="s">
        <v>3126</v>
      </c>
      <c r="C19" s="14" t="s">
        <v>3127</v>
      </c>
      <c r="D19" t="s">
        <v>12</v>
      </c>
      <c r="E19" t="s">
        <v>3128</v>
      </c>
      <c r="F19">
        <v>1</v>
      </c>
      <c r="G19" s="6">
        <v>2</v>
      </c>
      <c r="H19" s="6">
        <v>4</v>
      </c>
      <c r="I19" t="s">
        <v>14</v>
      </c>
      <c r="J19" t="s">
        <v>2892</v>
      </c>
      <c r="K19" t="s">
        <v>130</v>
      </c>
      <c r="L19" t="s">
        <v>2783</v>
      </c>
    </row>
    <row r="20" spans="1:13">
      <c r="A20" t="s">
        <v>864</v>
      </c>
      <c r="B20" t="s">
        <v>3129</v>
      </c>
      <c r="C20" s="14" t="s">
        <v>3130</v>
      </c>
      <c r="D20" t="s">
        <v>3101</v>
      </c>
      <c r="E20" t="s">
        <v>354</v>
      </c>
      <c r="F20">
        <v>1</v>
      </c>
      <c r="G20" s="6">
        <v>4</v>
      </c>
      <c r="H20" s="6">
        <f t="shared" ref="H20:H25" si="2" xml:space="preserve"> F20 * G20</f>
        <v>4</v>
      </c>
      <c r="I20" t="s">
        <v>14</v>
      </c>
      <c r="J20" t="s">
        <v>2892</v>
      </c>
      <c r="K20" t="s">
        <v>2902</v>
      </c>
      <c r="L20" t="s">
        <v>2908</v>
      </c>
      <c r="M20" t="s">
        <v>2855</v>
      </c>
    </row>
    <row r="21" spans="1:13">
      <c r="A21" t="s">
        <v>864</v>
      </c>
      <c r="B21" t="s">
        <v>3131</v>
      </c>
      <c r="C21" s="14" t="s">
        <v>3132</v>
      </c>
      <c r="D21" t="s">
        <v>3120</v>
      </c>
      <c r="E21" t="s">
        <v>354</v>
      </c>
      <c r="F21">
        <v>1</v>
      </c>
      <c r="G21" s="6">
        <v>1.5</v>
      </c>
      <c r="H21" s="6">
        <f t="shared" si="2"/>
        <v>1.5</v>
      </c>
      <c r="I21" t="s">
        <v>14</v>
      </c>
      <c r="J21" t="s">
        <v>2892</v>
      </c>
      <c r="K21" t="s">
        <v>130</v>
      </c>
      <c r="L21" t="s">
        <v>2886</v>
      </c>
      <c r="M21" t="s">
        <v>2783</v>
      </c>
    </row>
    <row r="22" spans="1:13">
      <c r="A22" t="s">
        <v>864</v>
      </c>
      <c r="B22" t="s">
        <v>3133</v>
      </c>
      <c r="C22" s="14" t="s">
        <v>3134</v>
      </c>
      <c r="D22" t="s">
        <v>3120</v>
      </c>
      <c r="E22" t="s">
        <v>354</v>
      </c>
      <c r="F22">
        <v>1</v>
      </c>
      <c r="G22" s="6">
        <v>3.5</v>
      </c>
      <c r="H22" s="6">
        <f t="shared" si="2"/>
        <v>3.5</v>
      </c>
      <c r="I22" t="s">
        <v>14</v>
      </c>
      <c r="J22" t="s">
        <v>2892</v>
      </c>
      <c r="K22" t="s">
        <v>130</v>
      </c>
      <c r="L22" t="s">
        <v>2886</v>
      </c>
      <c r="M22" t="s">
        <v>2783</v>
      </c>
    </row>
    <row r="23" spans="1:13">
      <c r="A23" t="s">
        <v>864</v>
      </c>
      <c r="B23" t="s">
        <v>3135</v>
      </c>
      <c r="C23" s="14" t="s">
        <v>3136</v>
      </c>
      <c r="D23" t="s">
        <v>3137</v>
      </c>
      <c r="E23" t="s">
        <v>354</v>
      </c>
      <c r="F23">
        <v>1</v>
      </c>
      <c r="G23" s="6">
        <v>4</v>
      </c>
      <c r="H23" s="6">
        <f t="shared" si="2"/>
        <v>4</v>
      </c>
      <c r="I23" t="s">
        <v>14</v>
      </c>
      <c r="J23" t="s">
        <v>2892</v>
      </c>
      <c r="K23" t="s">
        <v>130</v>
      </c>
      <c r="L23" t="s">
        <v>2886</v>
      </c>
      <c r="M23" t="s">
        <v>2783</v>
      </c>
    </row>
    <row r="24" spans="1:13">
      <c r="A24" t="s">
        <v>864</v>
      </c>
      <c r="B24" t="s">
        <v>3138</v>
      </c>
      <c r="C24" s="14" t="s">
        <v>3139</v>
      </c>
      <c r="D24" t="s">
        <v>3120</v>
      </c>
      <c r="E24" t="s">
        <v>354</v>
      </c>
      <c r="F24">
        <v>1</v>
      </c>
      <c r="G24" s="6">
        <v>1.5</v>
      </c>
      <c r="H24" s="6">
        <f t="shared" si="2"/>
        <v>1.5</v>
      </c>
      <c r="I24" t="s">
        <v>14</v>
      </c>
      <c r="J24" t="s">
        <v>2892</v>
      </c>
      <c r="K24" t="s">
        <v>130</v>
      </c>
      <c r="L24" t="s">
        <v>2886</v>
      </c>
      <c r="M24" t="s">
        <v>2783</v>
      </c>
    </row>
    <row r="25" spans="1:13">
      <c r="A25" t="s">
        <v>864</v>
      </c>
      <c r="B25" t="s">
        <v>3140</v>
      </c>
      <c r="C25" s="14" t="s">
        <v>3141</v>
      </c>
      <c r="D25" t="s">
        <v>3120</v>
      </c>
      <c r="E25" t="s">
        <v>354</v>
      </c>
      <c r="F25">
        <v>1</v>
      </c>
      <c r="G25" s="6">
        <v>4</v>
      </c>
      <c r="H25" s="6">
        <f t="shared" si="2"/>
        <v>4</v>
      </c>
      <c r="I25" t="s">
        <v>14</v>
      </c>
      <c r="J25" t="s">
        <v>2892</v>
      </c>
      <c r="K25" t="s">
        <v>130</v>
      </c>
      <c r="L25" t="s">
        <v>2886</v>
      </c>
      <c r="M25" t="s">
        <v>2783</v>
      </c>
    </row>
    <row r="26" spans="1:13">
      <c r="A26" t="s">
        <v>864</v>
      </c>
      <c r="B26" t="s">
        <v>197</v>
      </c>
      <c r="C26" s="14" t="s">
        <v>12</v>
      </c>
      <c r="D26" t="s">
        <v>864</v>
      </c>
      <c r="E26" t="s">
        <v>12</v>
      </c>
      <c r="F26">
        <v>1</v>
      </c>
      <c r="G26" s="6">
        <v>0.05</v>
      </c>
      <c r="H26" s="6">
        <f>G26*F26</f>
        <v>0.05</v>
      </c>
      <c r="I26" t="s">
        <v>14</v>
      </c>
      <c r="J26" t="s">
        <v>2892</v>
      </c>
      <c r="K26" t="s">
        <v>130</v>
      </c>
      <c r="L26" t="s">
        <v>2886</v>
      </c>
      <c r="M26" t="s">
        <v>2783</v>
      </c>
    </row>
    <row r="27" spans="1:13">
      <c r="A27" t="s">
        <v>864</v>
      </c>
      <c r="B27" t="s">
        <v>23</v>
      </c>
      <c r="C27" s="14" t="s">
        <v>12</v>
      </c>
      <c r="D27" t="s">
        <v>12</v>
      </c>
      <c r="E27" t="s">
        <v>12</v>
      </c>
      <c r="F27" s="5">
        <v>0.05</v>
      </c>
      <c r="G27" s="6" t="s">
        <v>12</v>
      </c>
      <c r="H27" s="6">
        <v>3.79</v>
      </c>
      <c r="I27" t="s">
        <v>14</v>
      </c>
      <c r="J27" t="s">
        <v>2892</v>
      </c>
      <c r="K27" t="s">
        <v>130</v>
      </c>
      <c r="L27" t="s">
        <v>2886</v>
      </c>
      <c r="M27" t="s">
        <v>2783</v>
      </c>
    </row>
    <row r="28" spans="1:13">
      <c r="A28" t="s">
        <v>864</v>
      </c>
      <c r="B28" t="s">
        <v>19</v>
      </c>
      <c r="C28" s="14" t="s">
        <v>12</v>
      </c>
      <c r="D28" t="s">
        <v>12</v>
      </c>
      <c r="E28" t="s">
        <v>12</v>
      </c>
      <c r="F28" s="5">
        <v>0.06</v>
      </c>
      <c r="G28" s="6" t="s">
        <v>12</v>
      </c>
      <c r="H28" s="6">
        <v>4.55</v>
      </c>
      <c r="I28" t="s">
        <v>14</v>
      </c>
      <c r="J28" t="s">
        <v>2892</v>
      </c>
      <c r="K28" t="s">
        <v>130</v>
      </c>
      <c r="L28" t="s">
        <v>2886</v>
      </c>
      <c r="M28" t="s">
        <v>2783</v>
      </c>
    </row>
    <row r="29" spans="1:13">
      <c r="H29" s="10">
        <f>SUM(H2:H28)</f>
        <v>84.09</v>
      </c>
      <c r="I29" s="28"/>
    </row>
    <row r="31" spans="1:13">
      <c r="A31" t="s">
        <v>936</v>
      </c>
      <c r="B31" t="s">
        <v>3142</v>
      </c>
      <c r="C31" s="14" t="s">
        <v>3143</v>
      </c>
      <c r="D31" t="s">
        <v>1550</v>
      </c>
      <c r="E31" t="s">
        <v>520</v>
      </c>
      <c r="F31">
        <v>1</v>
      </c>
      <c r="G31" s="6">
        <v>7.49</v>
      </c>
      <c r="H31" s="6">
        <f>G31*F31</f>
        <v>7.49</v>
      </c>
      <c r="I31" t="s">
        <v>14</v>
      </c>
      <c r="J31" t="s">
        <v>2774</v>
      </c>
      <c r="K31" t="s">
        <v>3144</v>
      </c>
      <c r="L31" t="s">
        <v>134</v>
      </c>
      <c r="M31" t="s">
        <v>2783</v>
      </c>
    </row>
    <row r="32" spans="1:13">
      <c r="A32" t="s">
        <v>936</v>
      </c>
      <c r="B32" t="s">
        <v>3145</v>
      </c>
      <c r="C32" s="14" t="s">
        <v>3146</v>
      </c>
      <c r="D32" t="s">
        <v>3147</v>
      </c>
      <c r="E32" t="s">
        <v>1230</v>
      </c>
      <c r="F32">
        <v>1</v>
      </c>
      <c r="G32" s="6">
        <f xml:space="preserve"> 2.59 + 0.08 + 0.1</f>
        <v>2.77</v>
      </c>
      <c r="H32" s="6">
        <f>G32*F32</f>
        <v>2.77</v>
      </c>
      <c r="I32" t="s">
        <v>14</v>
      </c>
      <c r="J32" t="s">
        <v>2774</v>
      </c>
      <c r="K32" t="s">
        <v>3144</v>
      </c>
      <c r="L32" t="s">
        <v>134</v>
      </c>
      <c r="M32" t="s">
        <v>2783</v>
      </c>
    </row>
    <row r="33" spans="1:15">
      <c r="A33" t="s">
        <v>936</v>
      </c>
      <c r="B33" t="s">
        <v>3148</v>
      </c>
      <c r="C33" s="14" t="s">
        <v>3149</v>
      </c>
      <c r="D33" t="s">
        <v>3147</v>
      </c>
      <c r="E33" t="s">
        <v>1230</v>
      </c>
      <c r="F33">
        <v>1</v>
      </c>
      <c r="G33" s="6">
        <f xml:space="preserve"> 2.59 + 0.08 + 0.1</f>
        <v>2.77</v>
      </c>
      <c r="H33" s="6">
        <f>G33*F33</f>
        <v>2.77</v>
      </c>
      <c r="I33" t="s">
        <v>14</v>
      </c>
      <c r="J33" t="s">
        <v>2774</v>
      </c>
      <c r="K33" t="s">
        <v>3144</v>
      </c>
      <c r="L33" t="s">
        <v>134</v>
      </c>
      <c r="M33" t="s">
        <v>2783</v>
      </c>
    </row>
    <row r="34" spans="1:15">
      <c r="A34" t="s">
        <v>936</v>
      </c>
      <c r="B34" t="s">
        <v>23</v>
      </c>
      <c r="C34" s="11"/>
      <c r="D34" t="s">
        <v>12</v>
      </c>
      <c r="E34" t="s">
        <v>12</v>
      </c>
      <c r="F34" s="5">
        <v>0.05</v>
      </c>
      <c r="G34" s="6" t="s">
        <v>12</v>
      </c>
      <c r="H34" s="6">
        <v>0.64</v>
      </c>
      <c r="I34" t="s">
        <v>14</v>
      </c>
      <c r="J34" t="s">
        <v>2774</v>
      </c>
      <c r="K34" t="s">
        <v>3144</v>
      </c>
      <c r="L34" t="s">
        <v>134</v>
      </c>
      <c r="M34" t="s">
        <v>2783</v>
      </c>
    </row>
    <row r="35" spans="1:15">
      <c r="A35" t="s">
        <v>936</v>
      </c>
      <c r="B35" t="s">
        <v>19</v>
      </c>
      <c r="C35" s="11"/>
      <c r="D35" t="s">
        <v>12</v>
      </c>
      <c r="E35" t="s">
        <v>12</v>
      </c>
      <c r="F35" s="5">
        <v>0.06</v>
      </c>
      <c r="G35" s="6" t="s">
        <v>12</v>
      </c>
      <c r="H35" s="6">
        <v>0.76</v>
      </c>
      <c r="I35" t="s">
        <v>14</v>
      </c>
      <c r="J35" t="s">
        <v>2774</v>
      </c>
      <c r="K35" t="s">
        <v>3144</v>
      </c>
      <c r="L35" t="s">
        <v>134</v>
      </c>
      <c r="M35" t="s">
        <v>2783</v>
      </c>
    </row>
    <row r="36" spans="1:15">
      <c r="C36"/>
      <c r="H36" s="10">
        <f>SUM(H31:H35)</f>
        <v>14.43</v>
      </c>
      <c r="I36" s="28"/>
    </row>
    <row r="37" spans="1:15">
      <c r="C37"/>
      <c r="H37" s="10"/>
      <c r="I37" s="28"/>
    </row>
    <row r="38" spans="1:15">
      <c r="A38" t="s">
        <v>1682</v>
      </c>
      <c r="B38" t="s">
        <v>1205</v>
      </c>
      <c r="C38" s="14" t="s">
        <v>3150</v>
      </c>
      <c r="D38" t="s">
        <v>1682</v>
      </c>
      <c r="E38" t="s">
        <v>1206</v>
      </c>
      <c r="F38">
        <v>1</v>
      </c>
      <c r="G38" s="6">
        <v>7.5</v>
      </c>
      <c r="H38" s="6">
        <f>G38*F38</f>
        <v>7.5</v>
      </c>
      <c r="I38" t="s">
        <v>14</v>
      </c>
      <c r="J38" t="s">
        <v>2892</v>
      </c>
      <c r="K38" t="s">
        <v>2879</v>
      </c>
      <c r="L38" t="s">
        <v>1205</v>
      </c>
      <c r="M38" t="s">
        <v>2783</v>
      </c>
    </row>
    <row r="39" spans="1:15">
      <c r="C39"/>
      <c r="H39" s="10">
        <f xml:space="preserve"> H38</f>
        <v>7.5</v>
      </c>
      <c r="I39" s="28"/>
    </row>
    <row r="40" spans="1:15">
      <c r="C40"/>
    </row>
    <row r="41" spans="1:15">
      <c r="H41" s="7">
        <f xml:space="preserve"> H29 + H36 + H39</f>
        <v>106.02000000000001</v>
      </c>
    </row>
    <row r="43" spans="1:15">
      <c r="J43" t="s">
        <v>2892</v>
      </c>
      <c r="K43" t="s">
        <v>134</v>
      </c>
      <c r="L43" t="s">
        <v>2783</v>
      </c>
      <c r="O43" s="6">
        <f>SUM(H2:H3)</f>
        <v>7</v>
      </c>
    </row>
    <row r="44" spans="1:15">
      <c r="J44" t="s">
        <v>2892</v>
      </c>
      <c r="K44" t="s">
        <v>2902</v>
      </c>
      <c r="L44" t="s">
        <v>3014</v>
      </c>
      <c r="M44" t="s">
        <v>2855</v>
      </c>
      <c r="N44" t="s">
        <v>2783</v>
      </c>
      <c r="O44" s="6">
        <f>SUM(H4:H5)</f>
        <v>3.7</v>
      </c>
    </row>
    <row r="45" spans="1:15">
      <c r="J45" t="s">
        <v>2892</v>
      </c>
      <c r="K45" t="s">
        <v>2855</v>
      </c>
      <c r="L45" t="s">
        <v>2783</v>
      </c>
      <c r="O45" s="6">
        <f xml:space="preserve"> SUM(H7)</f>
        <v>4</v>
      </c>
    </row>
    <row r="46" spans="1:15">
      <c r="J46" t="s">
        <v>2892</v>
      </c>
      <c r="K46" t="s">
        <v>2902</v>
      </c>
      <c r="L46" t="s">
        <v>2908</v>
      </c>
      <c r="M46" t="s">
        <v>2855</v>
      </c>
      <c r="O46" s="6">
        <f>SUM(H6) + SUM(H10) + SUM(H13) + SUM(H20)</f>
        <v>13.5</v>
      </c>
    </row>
    <row r="47" spans="1:15">
      <c r="J47" t="s">
        <v>2892</v>
      </c>
      <c r="K47" t="s">
        <v>2902</v>
      </c>
      <c r="L47" t="s">
        <v>2908</v>
      </c>
      <c r="M47" t="s">
        <v>2776</v>
      </c>
      <c r="O47" s="6">
        <f>SUM(H8) + SUM(H11:H12) + SUM(H14)</f>
        <v>14.5</v>
      </c>
    </row>
    <row r="48" spans="1:15">
      <c r="J48" t="s">
        <v>2892</v>
      </c>
      <c r="K48" t="s">
        <v>2902</v>
      </c>
      <c r="L48" t="s">
        <v>2908</v>
      </c>
      <c r="M48" t="s">
        <v>134</v>
      </c>
      <c r="O48" s="6">
        <f>SUM(H9) + SUM(H15)</f>
        <v>7</v>
      </c>
    </row>
    <row r="49" spans="10:15">
      <c r="J49" t="s">
        <v>2892</v>
      </c>
      <c r="K49" t="s">
        <v>130</v>
      </c>
      <c r="L49" t="s">
        <v>2886</v>
      </c>
      <c r="M49" t="s">
        <v>2783</v>
      </c>
      <c r="O49" s="6">
        <f>SUM(H16) + SUM(H21:H28)</f>
        <v>26.39</v>
      </c>
    </row>
    <row r="50" spans="10:15">
      <c r="J50" t="s">
        <v>2892</v>
      </c>
      <c r="K50" t="s">
        <v>130</v>
      </c>
      <c r="L50" t="s">
        <v>2783</v>
      </c>
      <c r="O50" s="6">
        <f>SUM(H17:H19)</f>
        <v>8</v>
      </c>
    </row>
    <row r="51" spans="10:15">
      <c r="J51" t="s">
        <v>2774</v>
      </c>
      <c r="K51" t="s">
        <v>3144</v>
      </c>
      <c r="L51" t="s">
        <v>134</v>
      </c>
      <c r="M51" t="s">
        <v>2783</v>
      </c>
      <c r="O51" s="6">
        <f>SUM(H31:H35)</f>
        <v>14.43</v>
      </c>
    </row>
    <row r="52" spans="10:15">
      <c r="J52" t="s">
        <v>2892</v>
      </c>
      <c r="K52" t="s">
        <v>2879</v>
      </c>
      <c r="L52" t="s">
        <v>1205</v>
      </c>
      <c r="M52" t="s">
        <v>2783</v>
      </c>
      <c r="O52" s="6">
        <f>SUM(H38)</f>
        <v>7.5</v>
      </c>
    </row>
    <row r="53" spans="10:15">
      <c r="O53" s="6">
        <f>SUM(O43:O52)</f>
        <v>106.02000000000001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N16"/>
  <sheetViews>
    <sheetView workbookViewId="0">
      <pane ySplit="1" topLeftCell="A2" activePane="bottomLeft" state="frozen"/>
      <selection pane="bottomLeft" activeCell="L15" sqref="L15"/>
    </sheetView>
  </sheetViews>
  <sheetFormatPr defaultRowHeight="15"/>
  <cols>
    <col min="1" max="1" width="23.42578125" bestFit="1" customWidth="1"/>
    <col min="2" max="2" width="28.85546875" bestFit="1" customWidth="1"/>
    <col min="3" max="3" width="13.28515625" bestFit="1" customWidth="1"/>
    <col min="4" max="4" width="23.42578125" bestFit="1" customWidth="1"/>
    <col min="5" max="5" width="8.7109375" bestFit="1" customWidth="1"/>
    <col min="6" max="6" width="5" bestFit="1" customWidth="1"/>
    <col min="7" max="7" width="7.5703125" style="6" bestFit="1" customWidth="1"/>
    <col min="8" max="8" width="6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5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1683</v>
      </c>
      <c r="B2" t="s">
        <v>271</v>
      </c>
      <c r="C2" s="11" t="s">
        <v>12</v>
      </c>
      <c r="D2" t="s">
        <v>12</v>
      </c>
      <c r="E2" t="s">
        <v>1466</v>
      </c>
      <c r="F2">
        <v>0.9</v>
      </c>
      <c r="G2" s="6">
        <v>8.8000000000000007</v>
      </c>
      <c r="H2" s="6">
        <f xml:space="preserve"> F2 * G2</f>
        <v>7.9200000000000008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4">
      <c r="A3" t="s">
        <v>1683</v>
      </c>
      <c r="B3" t="s">
        <v>3151</v>
      </c>
      <c r="C3" s="11" t="s">
        <v>12</v>
      </c>
      <c r="D3" t="s">
        <v>12</v>
      </c>
      <c r="E3" t="s">
        <v>1713</v>
      </c>
      <c r="F3">
        <v>1</v>
      </c>
      <c r="G3" s="6">
        <v>5.99</v>
      </c>
      <c r="H3" s="6">
        <f t="shared" ref="H3:H4" si="0" xml:space="preserve"> F3 * G3</f>
        <v>5.99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4">
      <c r="A4" t="s">
        <v>1683</v>
      </c>
      <c r="B4" t="s">
        <v>268</v>
      </c>
      <c r="C4" s="11" t="s">
        <v>12</v>
      </c>
      <c r="D4" t="s">
        <v>12</v>
      </c>
      <c r="E4" t="s">
        <v>594</v>
      </c>
      <c r="F4">
        <v>1.345</v>
      </c>
      <c r="G4" s="6">
        <v>1.74</v>
      </c>
      <c r="H4" s="6">
        <f t="shared" si="0"/>
        <v>2.3403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4">
      <c r="A5" t="s">
        <v>1683</v>
      </c>
      <c r="B5" t="s">
        <v>23</v>
      </c>
      <c r="C5" t="s">
        <v>12</v>
      </c>
      <c r="D5" t="s">
        <v>12</v>
      </c>
      <c r="E5" t="s">
        <v>12</v>
      </c>
      <c r="F5" s="5">
        <v>0.05</v>
      </c>
      <c r="G5" s="6" t="s">
        <v>12</v>
      </c>
      <c r="H5" s="6">
        <v>0</v>
      </c>
      <c r="I5" t="s">
        <v>14</v>
      </c>
    </row>
    <row r="6" spans="1:14">
      <c r="A6" t="s">
        <v>1683</v>
      </c>
      <c r="B6" t="s">
        <v>19</v>
      </c>
      <c r="C6" t="s">
        <v>12</v>
      </c>
      <c r="D6" t="s">
        <v>12</v>
      </c>
      <c r="E6" t="s">
        <v>12</v>
      </c>
      <c r="F6" s="5">
        <v>0.06</v>
      </c>
      <c r="G6" s="6" t="s">
        <v>12</v>
      </c>
      <c r="H6" s="6">
        <v>0</v>
      </c>
      <c r="I6" t="s">
        <v>14</v>
      </c>
    </row>
    <row r="7" spans="1:14">
      <c r="H7" s="10">
        <f>SUM(H2:H6)</f>
        <v>16.250299999999999</v>
      </c>
      <c r="I7" s="28"/>
    </row>
    <row r="8" spans="1:14">
      <c r="H8" s="10"/>
      <c r="I8" s="28"/>
    </row>
    <row r="9" spans="1:14">
      <c r="A9" t="s">
        <v>1682</v>
      </c>
      <c r="B9" t="s">
        <v>1205</v>
      </c>
      <c r="C9" s="14" t="s">
        <v>3152</v>
      </c>
      <c r="D9" t="s">
        <v>1682</v>
      </c>
      <c r="E9" t="s">
        <v>1206</v>
      </c>
      <c r="F9">
        <v>1</v>
      </c>
      <c r="G9" s="6">
        <v>4.5</v>
      </c>
      <c r="H9" s="6">
        <v>4.5</v>
      </c>
      <c r="I9" t="s">
        <v>14</v>
      </c>
      <c r="J9" t="s">
        <v>2892</v>
      </c>
      <c r="K9" t="s">
        <v>2879</v>
      </c>
      <c r="L9" t="s">
        <v>1205</v>
      </c>
      <c r="M9" t="s">
        <v>2783</v>
      </c>
    </row>
    <row r="10" spans="1:14">
      <c r="H10" s="10">
        <f>SUM(H9)</f>
        <v>4.5</v>
      </c>
      <c r="I10" s="28"/>
    </row>
    <row r="12" spans="1:14">
      <c r="H12" s="7">
        <f xml:space="preserve"> H7 + H10</f>
        <v>20.750299999999999</v>
      </c>
    </row>
    <row r="14" spans="1:14">
      <c r="J14" t="s">
        <v>2774</v>
      </c>
      <c r="K14" t="s">
        <v>2780</v>
      </c>
      <c r="L14" t="s">
        <v>2781</v>
      </c>
      <c r="M14" t="s">
        <v>2796</v>
      </c>
      <c r="N14" s="6">
        <f xml:space="preserve"> SUM(H2:H4)</f>
        <v>16.250299999999999</v>
      </c>
    </row>
    <row r="15" spans="1:14">
      <c r="J15" t="s">
        <v>2892</v>
      </c>
      <c r="K15" t="s">
        <v>2879</v>
      </c>
      <c r="L15" t="s">
        <v>1205</v>
      </c>
      <c r="M15" t="s">
        <v>2783</v>
      </c>
      <c r="N15" s="6">
        <f xml:space="preserve"> SUM(H9)</f>
        <v>4.5</v>
      </c>
    </row>
    <row r="16" spans="1:14">
      <c r="N16" s="6">
        <f xml:space="preserve"> SUM(N14:N15)</f>
        <v>20.750299999999999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M10"/>
  <sheetViews>
    <sheetView workbookViewId="0">
      <pane ySplit="1" topLeftCell="A2" activePane="bottomLeft" state="frozen"/>
      <selection pane="bottomLeft" activeCell="M10" sqref="M10"/>
    </sheetView>
  </sheetViews>
  <sheetFormatPr defaultRowHeight="15"/>
  <cols>
    <col min="1" max="1" width="16.140625" bestFit="1" customWidth="1"/>
    <col min="2" max="2" width="28.85546875" bestFit="1" customWidth="1"/>
    <col min="3" max="3" width="13.28515625" style="14" bestFit="1" customWidth="1"/>
    <col min="4" max="4" width="23.42578125" bestFit="1" customWidth="1"/>
    <col min="5" max="5" width="26.28515625" bestFit="1" customWidth="1"/>
    <col min="6" max="6" width="5" bestFit="1" customWidth="1"/>
    <col min="7" max="7" width="7.5703125" style="6" bestFit="1" customWidth="1"/>
    <col min="8" max="8" width="6.7109375" style="6" bestFit="1" customWidth="1"/>
    <col min="9" max="9" width="11.7109375" bestFit="1" customWidth="1"/>
    <col min="10" max="10" width="15.7109375" bestFit="1" customWidth="1"/>
    <col min="11" max="11" width="6.85546875" bestFit="1" customWidth="1"/>
    <col min="12" max="12" width="10.71093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1674</v>
      </c>
      <c r="B2" t="s">
        <v>3153</v>
      </c>
      <c r="C2" s="14" t="s">
        <v>3154</v>
      </c>
      <c r="D2" t="s">
        <v>3155</v>
      </c>
      <c r="E2" t="s">
        <v>3156</v>
      </c>
      <c r="F2">
        <v>1</v>
      </c>
      <c r="G2" s="6">
        <v>0.5</v>
      </c>
      <c r="H2" s="6">
        <f t="shared" ref="H2" si="0">G2*F2</f>
        <v>0.5</v>
      </c>
      <c r="I2" t="s">
        <v>14</v>
      </c>
      <c r="J2" t="s">
        <v>2774</v>
      </c>
      <c r="K2" t="s">
        <v>134</v>
      </c>
      <c r="L2" t="s">
        <v>2783</v>
      </c>
    </row>
    <row r="3" spans="1:13">
      <c r="A3" t="s">
        <v>1674</v>
      </c>
      <c r="B3" t="s">
        <v>1848</v>
      </c>
      <c r="C3" s="14" t="s">
        <v>3157</v>
      </c>
      <c r="D3" t="s">
        <v>1850</v>
      </c>
      <c r="E3" t="s">
        <v>2407</v>
      </c>
      <c r="F3">
        <v>1</v>
      </c>
      <c r="G3" s="6">
        <v>17</v>
      </c>
      <c r="H3" s="6">
        <f t="shared" ref="H3" si="1">G3*F3</f>
        <v>17</v>
      </c>
      <c r="I3" t="s">
        <v>14</v>
      </c>
      <c r="J3" t="s">
        <v>2774</v>
      </c>
      <c r="K3" t="s">
        <v>2180</v>
      </c>
      <c r="L3" t="s">
        <v>2783</v>
      </c>
    </row>
    <row r="4" spans="1:13">
      <c r="A4" t="s">
        <v>1674</v>
      </c>
      <c r="B4" t="s">
        <v>23</v>
      </c>
      <c r="D4" t="s">
        <v>12</v>
      </c>
      <c r="E4" t="s">
        <v>12</v>
      </c>
      <c r="F4" s="5">
        <v>0.05</v>
      </c>
      <c r="G4" s="6" t="s">
        <v>12</v>
      </c>
      <c r="H4" s="6">
        <f xml:space="preserve"> SUM(H2:H3) * F4</f>
        <v>0.875</v>
      </c>
      <c r="I4" t="s">
        <v>14</v>
      </c>
      <c r="J4" t="s">
        <v>2774</v>
      </c>
      <c r="K4" t="s">
        <v>2180</v>
      </c>
      <c r="L4" t="s">
        <v>2783</v>
      </c>
    </row>
    <row r="5" spans="1:13">
      <c r="A5" t="s">
        <v>1674</v>
      </c>
      <c r="B5" t="s">
        <v>19</v>
      </c>
      <c r="D5" t="s">
        <v>12</v>
      </c>
      <c r="E5" t="s">
        <v>12</v>
      </c>
      <c r="F5" s="5">
        <v>0.06</v>
      </c>
      <c r="G5" s="6" t="s">
        <v>12</v>
      </c>
      <c r="H5" s="6">
        <f xml:space="preserve"> SUM(H2:H3) * F5</f>
        <v>1.05</v>
      </c>
      <c r="I5" t="s">
        <v>14</v>
      </c>
      <c r="J5" t="s">
        <v>2774</v>
      </c>
      <c r="K5" t="s">
        <v>2180</v>
      </c>
      <c r="L5" t="s">
        <v>2783</v>
      </c>
    </row>
    <row r="6" spans="1:13">
      <c r="H6" s="10">
        <f>SUM(H2:H5)</f>
        <v>19.425000000000001</v>
      </c>
      <c r="I6" s="28"/>
    </row>
    <row r="7" spans="1:13">
      <c r="H7" s="10"/>
      <c r="I7" s="28"/>
    </row>
    <row r="8" spans="1:13">
      <c r="J8" t="s">
        <v>2774</v>
      </c>
      <c r="K8" t="s">
        <v>134</v>
      </c>
      <c r="L8" t="s">
        <v>2783</v>
      </c>
      <c r="M8" s="6">
        <f>SUM(H2)</f>
        <v>0.5</v>
      </c>
    </row>
    <row r="9" spans="1:13">
      <c r="J9" t="s">
        <v>2774</v>
      </c>
      <c r="K9" t="s">
        <v>2180</v>
      </c>
      <c r="L9" t="s">
        <v>2783</v>
      </c>
      <c r="M9" s="6">
        <f>SUM(H3:H5)</f>
        <v>18.925000000000001</v>
      </c>
    </row>
    <row r="10" spans="1:13">
      <c r="M10" s="6">
        <f>SUM(M8:M9)</f>
        <v>19.425000000000001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XFC36"/>
  <sheetViews>
    <sheetView topLeftCell="B1" workbookViewId="0">
      <pane ySplit="1" topLeftCell="A10" activePane="bottomLeft" state="frozen"/>
      <selection pane="bottomLeft" activeCell="A26" sqref="A26:XFD30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12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5.28515625" bestFit="1" customWidth="1"/>
    <col min="13" max="13" width="6.7109375" bestFit="1" customWidth="1"/>
  </cols>
  <sheetData>
    <row r="1" spans="1:1023 1030:2047 2054:3071 3078:4095 4102:5119 5126:6143 6150:7167 7174:8191 8198:9215 9222:10239 10246:11263 11270:12287 12294:13311 13318:14335 14342:15359 15366:1638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023 1030:2047 2054:3071 3078:4095 4102:5119 5126:6143 6150:7167 7174:8191 8198:9215 9222:10239 10246:11263 11270:12287 12294:13311 13318:14335 14342:15359 15366:16383">
      <c r="A2" t="s">
        <v>24</v>
      </c>
      <c r="B2" t="s">
        <v>139</v>
      </c>
      <c r="C2" s="14" t="s">
        <v>3158</v>
      </c>
      <c r="D2" t="s">
        <v>707</v>
      </c>
      <c r="E2" t="s">
        <v>554</v>
      </c>
      <c r="F2">
        <v>2</v>
      </c>
      <c r="G2" s="6">
        <v>2.97</v>
      </c>
      <c r="H2" s="6">
        <f t="shared" ref="H2:H16" si="0">G2*F2</f>
        <v>5.94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023 1030:2047 2054:3071 3078:4095 4102:5119 5126:6143 6150:7167 7174:8191 8198:9215 9222:10239 10246:11263 11270:12287 12294:13311 13318:14335 14342:15359 15366:16383">
      <c r="A3" t="s">
        <v>24</v>
      </c>
      <c r="B3" t="s">
        <v>276</v>
      </c>
      <c r="C3" s="14">
        <v>4173</v>
      </c>
      <c r="D3" t="s">
        <v>2856</v>
      </c>
      <c r="E3" t="s">
        <v>3159</v>
      </c>
      <c r="F3">
        <v>0.68</v>
      </c>
      <c r="G3" s="6">
        <v>4.34</v>
      </c>
      <c r="H3" s="6">
        <f t="shared" si="0"/>
        <v>2.9512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023 1030:2047 2054:3071 3078:4095 4102:5119 5126:6143 6150:7167 7174:8191 8198:9215 9222:10239 10246:11263 11270:12287 12294:13311 13318:14335 14342:15359 15366:16383">
      <c r="A4" t="s">
        <v>24</v>
      </c>
      <c r="B4" t="s">
        <v>2367</v>
      </c>
      <c r="C4" s="14">
        <v>4087</v>
      </c>
      <c r="D4" t="s">
        <v>12</v>
      </c>
      <c r="E4" t="s">
        <v>3160</v>
      </c>
      <c r="F4">
        <v>1.1200000000000001</v>
      </c>
      <c r="G4" s="6">
        <v>3.24</v>
      </c>
      <c r="H4" s="6">
        <f t="shared" si="0"/>
        <v>3.6288000000000005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023 1030:2047 2054:3071 3078:4095 4102:5119 5126:6143 6150:7167 7174:8191 8198:9215 9222:10239 10246:11263 11270:12287 12294:13311 13318:14335 14342:15359 15366:16383">
      <c r="A5" t="s">
        <v>24</v>
      </c>
      <c r="B5" t="s">
        <v>1056</v>
      </c>
      <c r="C5" s="14" t="s">
        <v>2333</v>
      </c>
      <c r="D5" t="s">
        <v>1621</v>
      </c>
      <c r="E5" t="s">
        <v>306</v>
      </c>
      <c r="F5">
        <v>1</v>
      </c>
      <c r="G5" s="6">
        <v>3.47</v>
      </c>
      <c r="H5" s="6">
        <f t="shared" si="0"/>
        <v>3.47</v>
      </c>
      <c r="I5" t="s">
        <v>14</v>
      </c>
      <c r="J5" t="s">
        <v>2774</v>
      </c>
      <c r="K5" t="s">
        <v>2780</v>
      </c>
      <c r="L5" t="s">
        <v>2781</v>
      </c>
      <c r="M5" t="s">
        <v>2796</v>
      </c>
    </row>
    <row r="6" spans="1:1023 1030:2047 2054:3071 3078:4095 4102:5119 5126:6143 6150:7167 7174:8191 8198:9215 9222:10239 10246:11263 11270:12287 12294:13311 13318:14335 14342:15359 15366:16383">
      <c r="A6" t="s">
        <v>24</v>
      </c>
      <c r="B6" t="s">
        <v>550</v>
      </c>
      <c r="C6" s="14" t="s">
        <v>2371</v>
      </c>
      <c r="D6" t="s">
        <v>930</v>
      </c>
      <c r="E6" t="s">
        <v>573</v>
      </c>
      <c r="F6">
        <v>1</v>
      </c>
      <c r="G6" s="6">
        <v>7.47</v>
      </c>
      <c r="H6" s="6">
        <f t="shared" si="0"/>
        <v>7.47</v>
      </c>
      <c r="I6" t="s">
        <v>14</v>
      </c>
      <c r="J6" t="s">
        <v>2774</v>
      </c>
      <c r="K6" t="s">
        <v>2780</v>
      </c>
      <c r="L6" t="s">
        <v>2781</v>
      </c>
      <c r="M6" t="s">
        <v>2796</v>
      </c>
    </row>
    <row r="7" spans="1:1023 1030:2047 2054:3071 3078:4095 4102:5119 5126:6143 6150:7167 7174:8191 8198:9215 9222:10239 10246:11263 11270:12287 12294:13311 13318:14335 14342:15359 15366:16383">
      <c r="A7" t="s">
        <v>24</v>
      </c>
      <c r="B7" t="s">
        <v>518</v>
      </c>
      <c r="C7" s="14" t="s">
        <v>3161</v>
      </c>
      <c r="D7" t="s">
        <v>987</v>
      </c>
      <c r="E7" t="s">
        <v>3162</v>
      </c>
      <c r="F7">
        <v>1</v>
      </c>
      <c r="G7" s="6">
        <v>1.5</v>
      </c>
      <c r="H7" s="6">
        <f t="shared" si="0"/>
        <v>1.5</v>
      </c>
      <c r="I7" t="s">
        <v>14</v>
      </c>
      <c r="J7" t="s">
        <v>2774</v>
      </c>
      <c r="K7" t="s">
        <v>2780</v>
      </c>
      <c r="L7" t="s">
        <v>2845</v>
      </c>
    </row>
    <row r="8" spans="1:1023 1030:2047 2054:3071 3078:4095 4102:5119 5126:6143 6150:7167 7174:8191 8198:9215 9222:10239 10246:11263 11270:12287 12294:13311 13318:14335 14342:15359 15366:16383">
      <c r="A8" t="s">
        <v>24</v>
      </c>
      <c r="B8" t="s">
        <v>291</v>
      </c>
      <c r="C8" s="14" t="s">
        <v>2534</v>
      </c>
      <c r="D8" t="s">
        <v>128</v>
      </c>
      <c r="E8" t="s">
        <v>292</v>
      </c>
      <c r="F8">
        <v>1</v>
      </c>
      <c r="G8" s="6">
        <v>4.97</v>
      </c>
      <c r="H8" s="6">
        <f t="shared" si="0"/>
        <v>4.97</v>
      </c>
      <c r="I8" t="s">
        <v>14</v>
      </c>
      <c r="J8" t="s">
        <v>2774</v>
      </c>
      <c r="K8" t="s">
        <v>2780</v>
      </c>
      <c r="L8" t="s">
        <v>2781</v>
      </c>
      <c r="M8" t="s">
        <v>2796</v>
      </c>
    </row>
    <row r="9" spans="1:1023 1030:2047 2054:3071 3078:4095 4102:5119 5126:6143 6150:7167 7174:8191 8198:9215 9222:10239 10246:11263 11270:12287 12294:13311 13318:14335 14342:15359 15366:16383">
      <c r="A9" t="s">
        <v>24</v>
      </c>
      <c r="B9" t="s">
        <v>168</v>
      </c>
      <c r="C9" s="14" t="s">
        <v>1641</v>
      </c>
      <c r="D9" t="s">
        <v>128</v>
      </c>
      <c r="E9" t="s">
        <v>554</v>
      </c>
      <c r="F9">
        <v>1</v>
      </c>
      <c r="G9" s="6">
        <v>3.87</v>
      </c>
      <c r="H9" s="6">
        <f t="shared" si="0"/>
        <v>3.87</v>
      </c>
      <c r="I9" t="s">
        <v>14</v>
      </c>
      <c r="J9" t="s">
        <v>2774</v>
      </c>
      <c r="K9" t="s">
        <v>2780</v>
      </c>
      <c r="L9" t="s">
        <v>2781</v>
      </c>
      <c r="M9" t="s">
        <v>2796</v>
      </c>
      <c r="N9" s="6"/>
      <c r="O9" s="6"/>
      <c r="V9" s="6"/>
      <c r="W9" s="6"/>
      <c r="AD9" s="6"/>
      <c r="AE9" s="6"/>
      <c r="AL9" s="6"/>
      <c r="AM9" s="6"/>
      <c r="AT9" s="6"/>
      <c r="AU9" s="6"/>
      <c r="BB9" s="6"/>
      <c r="BC9" s="6"/>
      <c r="BJ9" s="6"/>
      <c r="BK9" s="6"/>
      <c r="BR9" s="6"/>
      <c r="BS9" s="6"/>
      <c r="BZ9" s="6"/>
      <c r="CA9" s="6"/>
      <c r="CH9" s="6"/>
      <c r="CI9" s="6"/>
      <c r="CP9" s="6"/>
      <c r="CQ9" s="6"/>
      <c r="CX9" s="6"/>
      <c r="CY9" s="6"/>
      <c r="DF9" s="6"/>
      <c r="DG9" s="6"/>
      <c r="DN9" s="6"/>
      <c r="DO9" s="6"/>
      <c r="DV9" s="6"/>
      <c r="DW9" s="6"/>
      <c r="ED9" s="6"/>
      <c r="EE9" s="6"/>
      <c r="EL9" s="6"/>
      <c r="EM9" s="6"/>
      <c r="ET9" s="6"/>
      <c r="EU9" s="6"/>
      <c r="FB9" s="6"/>
      <c r="FC9" s="6"/>
      <c r="FJ9" s="6"/>
      <c r="FK9" s="6"/>
      <c r="FR9" s="6"/>
      <c r="FS9" s="6"/>
      <c r="FZ9" s="6"/>
      <c r="GA9" s="6"/>
      <c r="GH9" s="6"/>
      <c r="GI9" s="6"/>
      <c r="GP9" s="6"/>
      <c r="GQ9" s="6"/>
      <c r="GX9" s="6"/>
      <c r="GY9" s="6"/>
      <c r="HF9" s="6"/>
      <c r="HG9" s="6"/>
      <c r="HN9" s="6"/>
      <c r="HO9" s="6"/>
      <c r="HV9" s="6"/>
      <c r="HW9" s="6"/>
      <c r="ID9" s="6"/>
      <c r="IE9" s="6"/>
      <c r="IL9" s="6"/>
      <c r="IM9" s="6"/>
      <c r="IT9" s="6"/>
      <c r="IU9" s="6"/>
      <c r="JB9" s="6"/>
      <c r="JC9" s="6"/>
      <c r="JJ9" s="6"/>
      <c r="JK9" s="6"/>
      <c r="JR9" s="6"/>
      <c r="JS9" s="6"/>
      <c r="JZ9" s="6"/>
      <c r="KA9" s="6"/>
      <c r="KH9" s="6"/>
      <c r="KI9" s="6"/>
      <c r="KP9" s="6"/>
      <c r="KQ9" s="6"/>
      <c r="KX9" s="6"/>
      <c r="KY9" s="6"/>
      <c r="LF9" s="6"/>
      <c r="LG9" s="6"/>
      <c r="LN9" s="6"/>
      <c r="LO9" s="6"/>
      <c r="LV9" s="6"/>
      <c r="LW9" s="6"/>
      <c r="MD9" s="6"/>
      <c r="ME9" s="6"/>
      <c r="ML9" s="6"/>
      <c r="MM9" s="6"/>
      <c r="MT9" s="6"/>
      <c r="MU9" s="6"/>
      <c r="NB9" s="6"/>
      <c r="NC9" s="6"/>
      <c r="NJ9" s="6"/>
      <c r="NK9" s="6"/>
      <c r="NR9" s="6"/>
      <c r="NS9" s="6"/>
      <c r="NZ9" s="6"/>
      <c r="OA9" s="6"/>
      <c r="OH9" s="6"/>
      <c r="OI9" s="6"/>
      <c r="OP9" s="6"/>
      <c r="OQ9" s="6"/>
      <c r="OX9" s="6"/>
      <c r="OY9" s="6"/>
      <c r="PF9" s="6"/>
      <c r="PG9" s="6"/>
      <c r="PN9" s="6"/>
      <c r="PO9" s="6"/>
      <c r="PV9" s="6"/>
      <c r="PW9" s="6"/>
      <c r="QD9" s="6"/>
      <c r="QE9" s="6"/>
      <c r="QL9" s="6"/>
      <c r="QM9" s="6"/>
      <c r="QT9" s="6"/>
      <c r="QU9" s="6"/>
      <c r="RB9" s="6"/>
      <c r="RC9" s="6"/>
      <c r="RJ9" s="6"/>
      <c r="RK9" s="6"/>
      <c r="RR9" s="6"/>
      <c r="RS9" s="6"/>
      <c r="RZ9" s="6"/>
      <c r="SA9" s="6"/>
      <c r="SH9" s="6"/>
      <c r="SI9" s="6"/>
      <c r="SP9" s="6"/>
      <c r="SQ9" s="6"/>
      <c r="SX9" s="6"/>
      <c r="SY9" s="6"/>
      <c r="TF9" s="6"/>
      <c r="TG9" s="6"/>
      <c r="TN9" s="6"/>
      <c r="TO9" s="6"/>
      <c r="TV9" s="6"/>
      <c r="TW9" s="6"/>
      <c r="UD9" s="6"/>
      <c r="UE9" s="6"/>
      <c r="UL9" s="6"/>
      <c r="UM9" s="6"/>
      <c r="UT9" s="6"/>
      <c r="UU9" s="6"/>
      <c r="VB9" s="6"/>
      <c r="VC9" s="6"/>
      <c r="VJ9" s="6"/>
      <c r="VK9" s="6"/>
      <c r="VR9" s="6"/>
      <c r="VS9" s="6"/>
      <c r="VZ9" s="6"/>
      <c r="WA9" s="6"/>
      <c r="WH9" s="6"/>
      <c r="WI9" s="6"/>
      <c r="WP9" s="6"/>
      <c r="WQ9" s="6"/>
      <c r="WX9" s="6"/>
      <c r="WY9" s="6"/>
      <c r="XF9" s="6"/>
      <c r="XG9" s="6"/>
      <c r="XN9" s="6"/>
      <c r="XO9" s="6"/>
      <c r="XV9" s="6"/>
      <c r="XW9" s="6"/>
      <c r="YD9" s="6"/>
      <c r="YE9" s="6"/>
      <c r="YL9" s="6"/>
      <c r="YM9" s="6"/>
      <c r="YT9" s="6"/>
      <c r="YU9" s="6"/>
      <c r="ZB9" s="6"/>
      <c r="ZC9" s="6"/>
      <c r="ZJ9" s="6"/>
      <c r="ZK9" s="6"/>
      <c r="ZR9" s="6"/>
      <c r="ZS9" s="6"/>
      <c r="ZZ9" s="6"/>
      <c r="AAA9" s="6"/>
      <c r="AAH9" s="6"/>
      <c r="AAI9" s="6"/>
      <c r="AAP9" s="6"/>
      <c r="AAQ9" s="6"/>
      <c r="AAX9" s="6"/>
      <c r="AAY9" s="6"/>
      <c r="ABF9" s="6"/>
      <c r="ABG9" s="6"/>
      <c r="ABN9" s="6"/>
      <c r="ABO9" s="6"/>
      <c r="ABV9" s="6"/>
      <c r="ABW9" s="6"/>
      <c r="ACD9" s="6"/>
      <c r="ACE9" s="6"/>
      <c r="ACL9" s="6"/>
      <c r="ACM9" s="6"/>
      <c r="ACT9" s="6"/>
      <c r="ACU9" s="6"/>
      <c r="ADB9" s="6"/>
      <c r="ADC9" s="6"/>
      <c r="ADJ9" s="6"/>
      <c r="ADK9" s="6"/>
      <c r="ADR9" s="6"/>
      <c r="ADS9" s="6"/>
      <c r="ADZ9" s="6"/>
      <c r="AEA9" s="6"/>
      <c r="AEH9" s="6"/>
      <c r="AEI9" s="6"/>
      <c r="AEP9" s="6"/>
      <c r="AEQ9" s="6"/>
      <c r="AEX9" s="6"/>
      <c r="AEY9" s="6"/>
      <c r="AFF9" s="6"/>
      <c r="AFG9" s="6"/>
      <c r="AFN9" s="6"/>
      <c r="AFO9" s="6"/>
      <c r="AFV9" s="6"/>
      <c r="AFW9" s="6"/>
      <c r="AGD9" s="6"/>
      <c r="AGE9" s="6"/>
      <c r="AGL9" s="6"/>
      <c r="AGM9" s="6"/>
      <c r="AGT9" s="6"/>
      <c r="AGU9" s="6"/>
      <c r="AHB9" s="6"/>
      <c r="AHC9" s="6"/>
      <c r="AHJ9" s="6"/>
      <c r="AHK9" s="6"/>
      <c r="AHR9" s="6"/>
      <c r="AHS9" s="6"/>
      <c r="AHZ9" s="6"/>
      <c r="AIA9" s="6"/>
      <c r="AIH9" s="6"/>
      <c r="AII9" s="6"/>
      <c r="AIP9" s="6"/>
      <c r="AIQ9" s="6"/>
      <c r="AIX9" s="6"/>
      <c r="AIY9" s="6"/>
      <c r="AJF9" s="6"/>
      <c r="AJG9" s="6"/>
      <c r="AJN9" s="6"/>
      <c r="AJO9" s="6"/>
      <c r="AJV9" s="6"/>
      <c r="AJW9" s="6"/>
      <c r="AKD9" s="6"/>
      <c r="AKE9" s="6"/>
      <c r="AKL9" s="6"/>
      <c r="AKM9" s="6"/>
      <c r="AKT9" s="6"/>
      <c r="AKU9" s="6"/>
      <c r="ALB9" s="6"/>
      <c r="ALC9" s="6"/>
      <c r="ALJ9" s="6"/>
      <c r="ALK9" s="6"/>
      <c r="ALR9" s="6"/>
      <c r="ALS9" s="6"/>
      <c r="ALZ9" s="6"/>
      <c r="AMA9" s="6"/>
      <c r="AMH9" s="6"/>
      <c r="AMI9" s="6"/>
      <c r="AMP9" s="6"/>
      <c r="AMQ9" s="6"/>
      <c r="AMX9" s="6"/>
      <c r="AMY9" s="6"/>
      <c r="ANF9" s="6"/>
      <c r="ANG9" s="6"/>
      <c r="ANN9" s="6"/>
      <c r="ANO9" s="6"/>
      <c r="ANV9" s="6"/>
      <c r="ANW9" s="6"/>
      <c r="AOD9" s="6"/>
      <c r="AOE9" s="6"/>
      <c r="AOL9" s="6"/>
      <c r="AOM9" s="6"/>
      <c r="AOT9" s="6"/>
      <c r="AOU9" s="6"/>
      <c r="APB9" s="6"/>
      <c r="APC9" s="6"/>
      <c r="APJ9" s="6"/>
      <c r="APK9" s="6"/>
      <c r="APR9" s="6"/>
      <c r="APS9" s="6"/>
      <c r="APZ9" s="6"/>
      <c r="AQA9" s="6"/>
      <c r="AQH9" s="6"/>
      <c r="AQI9" s="6"/>
      <c r="AQP9" s="6"/>
      <c r="AQQ9" s="6"/>
      <c r="AQX9" s="6"/>
      <c r="AQY9" s="6"/>
      <c r="ARF9" s="6"/>
      <c r="ARG9" s="6"/>
      <c r="ARN9" s="6"/>
      <c r="ARO9" s="6"/>
      <c r="ARV9" s="6"/>
      <c r="ARW9" s="6"/>
      <c r="ASD9" s="6"/>
      <c r="ASE9" s="6"/>
      <c r="ASL9" s="6"/>
      <c r="ASM9" s="6"/>
      <c r="AST9" s="6"/>
      <c r="ASU9" s="6"/>
      <c r="ATB9" s="6"/>
      <c r="ATC9" s="6"/>
      <c r="ATJ9" s="6"/>
      <c r="ATK9" s="6"/>
      <c r="ATR9" s="6"/>
      <c r="ATS9" s="6"/>
      <c r="ATZ9" s="6"/>
      <c r="AUA9" s="6"/>
      <c r="AUH9" s="6"/>
      <c r="AUI9" s="6"/>
      <c r="AUP9" s="6"/>
      <c r="AUQ9" s="6"/>
      <c r="AUX9" s="6"/>
      <c r="AUY9" s="6"/>
      <c r="AVF9" s="6"/>
      <c r="AVG9" s="6"/>
      <c r="AVN9" s="6"/>
      <c r="AVO9" s="6"/>
      <c r="AVV9" s="6"/>
      <c r="AVW9" s="6"/>
      <c r="AWD9" s="6"/>
      <c r="AWE9" s="6"/>
      <c r="AWL9" s="6"/>
      <c r="AWM9" s="6"/>
      <c r="AWT9" s="6"/>
      <c r="AWU9" s="6"/>
      <c r="AXB9" s="6"/>
      <c r="AXC9" s="6"/>
      <c r="AXJ9" s="6"/>
      <c r="AXK9" s="6"/>
      <c r="AXR9" s="6"/>
      <c r="AXS9" s="6"/>
      <c r="AXZ9" s="6"/>
      <c r="AYA9" s="6"/>
      <c r="AYH9" s="6"/>
      <c r="AYI9" s="6"/>
      <c r="AYP9" s="6"/>
      <c r="AYQ9" s="6"/>
      <c r="AYX9" s="6"/>
      <c r="AYY9" s="6"/>
      <c r="AZF9" s="6"/>
      <c r="AZG9" s="6"/>
      <c r="AZN9" s="6"/>
      <c r="AZO9" s="6"/>
      <c r="AZV9" s="6"/>
      <c r="AZW9" s="6"/>
      <c r="BAD9" s="6"/>
      <c r="BAE9" s="6"/>
      <c r="BAL9" s="6"/>
      <c r="BAM9" s="6"/>
      <c r="BAT9" s="6"/>
      <c r="BAU9" s="6"/>
      <c r="BBB9" s="6"/>
      <c r="BBC9" s="6"/>
      <c r="BBJ9" s="6"/>
      <c r="BBK9" s="6"/>
      <c r="BBR9" s="6"/>
      <c r="BBS9" s="6"/>
      <c r="BBZ9" s="6"/>
      <c r="BCA9" s="6"/>
      <c r="BCH9" s="6"/>
      <c r="BCI9" s="6"/>
      <c r="BCP9" s="6"/>
      <c r="BCQ9" s="6"/>
      <c r="BCX9" s="6"/>
      <c r="BCY9" s="6"/>
      <c r="BDF9" s="6"/>
      <c r="BDG9" s="6"/>
      <c r="BDN9" s="6"/>
      <c r="BDO9" s="6"/>
      <c r="BDV9" s="6"/>
      <c r="BDW9" s="6"/>
      <c r="BED9" s="6"/>
      <c r="BEE9" s="6"/>
      <c r="BEL9" s="6"/>
      <c r="BEM9" s="6"/>
      <c r="BET9" s="6"/>
      <c r="BEU9" s="6"/>
      <c r="BFB9" s="6"/>
      <c r="BFC9" s="6"/>
      <c r="BFJ9" s="6"/>
      <c r="BFK9" s="6"/>
      <c r="BFR9" s="6"/>
      <c r="BFS9" s="6"/>
      <c r="BFZ9" s="6"/>
      <c r="BGA9" s="6"/>
      <c r="BGH9" s="6"/>
      <c r="BGI9" s="6"/>
      <c r="BGP9" s="6"/>
      <c r="BGQ9" s="6"/>
      <c r="BGX9" s="6"/>
      <c r="BGY9" s="6"/>
      <c r="BHF9" s="6"/>
      <c r="BHG9" s="6"/>
      <c r="BHN9" s="6"/>
      <c r="BHO9" s="6"/>
      <c r="BHV9" s="6"/>
      <c r="BHW9" s="6"/>
      <c r="BID9" s="6"/>
      <c r="BIE9" s="6"/>
      <c r="BIL9" s="6"/>
      <c r="BIM9" s="6"/>
      <c r="BIT9" s="6"/>
      <c r="BIU9" s="6"/>
      <c r="BJB9" s="6"/>
      <c r="BJC9" s="6"/>
      <c r="BJJ9" s="6"/>
      <c r="BJK9" s="6"/>
      <c r="BJR9" s="6"/>
      <c r="BJS9" s="6"/>
      <c r="BJZ9" s="6"/>
      <c r="BKA9" s="6"/>
      <c r="BKH9" s="6"/>
      <c r="BKI9" s="6"/>
      <c r="BKP9" s="6"/>
      <c r="BKQ9" s="6"/>
      <c r="BKX9" s="6"/>
      <c r="BKY9" s="6"/>
      <c r="BLF9" s="6"/>
      <c r="BLG9" s="6"/>
      <c r="BLN9" s="6"/>
      <c r="BLO9" s="6"/>
      <c r="BLV9" s="6"/>
      <c r="BLW9" s="6"/>
      <c r="BMD9" s="6"/>
      <c r="BME9" s="6"/>
      <c r="BML9" s="6"/>
      <c r="BMM9" s="6"/>
      <c r="BMT9" s="6"/>
      <c r="BMU9" s="6"/>
      <c r="BNB9" s="6"/>
      <c r="BNC9" s="6"/>
      <c r="BNJ9" s="6"/>
      <c r="BNK9" s="6"/>
      <c r="BNR9" s="6"/>
      <c r="BNS9" s="6"/>
      <c r="BNZ9" s="6"/>
      <c r="BOA9" s="6"/>
      <c r="BOH9" s="6"/>
      <c r="BOI9" s="6"/>
      <c r="BOP9" s="6"/>
      <c r="BOQ9" s="6"/>
      <c r="BOX9" s="6"/>
      <c r="BOY9" s="6"/>
      <c r="BPF9" s="6"/>
      <c r="BPG9" s="6"/>
      <c r="BPN9" s="6"/>
      <c r="BPO9" s="6"/>
      <c r="BPV9" s="6"/>
      <c r="BPW9" s="6"/>
      <c r="BQD9" s="6"/>
      <c r="BQE9" s="6"/>
      <c r="BQL9" s="6"/>
      <c r="BQM9" s="6"/>
      <c r="BQT9" s="6"/>
      <c r="BQU9" s="6"/>
      <c r="BRB9" s="6"/>
      <c r="BRC9" s="6"/>
      <c r="BRJ9" s="6"/>
      <c r="BRK9" s="6"/>
      <c r="BRR9" s="6"/>
      <c r="BRS9" s="6"/>
      <c r="BRZ9" s="6"/>
      <c r="BSA9" s="6"/>
      <c r="BSH9" s="6"/>
      <c r="BSI9" s="6"/>
      <c r="BSP9" s="6"/>
      <c r="BSQ9" s="6"/>
      <c r="BSX9" s="6"/>
      <c r="BSY9" s="6"/>
      <c r="BTF9" s="6"/>
      <c r="BTG9" s="6"/>
      <c r="BTN9" s="6"/>
      <c r="BTO9" s="6"/>
      <c r="BTV9" s="6"/>
      <c r="BTW9" s="6"/>
      <c r="BUD9" s="6"/>
      <c r="BUE9" s="6"/>
      <c r="BUL9" s="6"/>
      <c r="BUM9" s="6"/>
      <c r="BUT9" s="6"/>
      <c r="BUU9" s="6"/>
      <c r="BVB9" s="6"/>
      <c r="BVC9" s="6"/>
      <c r="BVJ9" s="6"/>
      <c r="BVK9" s="6"/>
      <c r="BVR9" s="6"/>
      <c r="BVS9" s="6"/>
      <c r="BVZ9" s="6"/>
      <c r="BWA9" s="6"/>
      <c r="BWH9" s="6"/>
      <c r="BWI9" s="6"/>
      <c r="BWP9" s="6"/>
      <c r="BWQ9" s="6"/>
      <c r="BWX9" s="6"/>
      <c r="BWY9" s="6"/>
      <c r="BXF9" s="6"/>
      <c r="BXG9" s="6"/>
      <c r="BXN9" s="6"/>
      <c r="BXO9" s="6"/>
      <c r="BXV9" s="6"/>
      <c r="BXW9" s="6"/>
      <c r="BYD9" s="6"/>
      <c r="BYE9" s="6"/>
      <c r="BYL9" s="6"/>
      <c r="BYM9" s="6"/>
      <c r="BYT9" s="6"/>
      <c r="BYU9" s="6"/>
      <c r="BZB9" s="6"/>
      <c r="BZC9" s="6"/>
      <c r="BZJ9" s="6"/>
      <c r="BZK9" s="6"/>
      <c r="BZR9" s="6"/>
      <c r="BZS9" s="6"/>
      <c r="BZZ9" s="6"/>
      <c r="CAA9" s="6"/>
      <c r="CAH9" s="6"/>
      <c r="CAI9" s="6"/>
      <c r="CAP9" s="6"/>
      <c r="CAQ9" s="6"/>
      <c r="CAX9" s="6"/>
      <c r="CAY9" s="6"/>
      <c r="CBF9" s="6"/>
      <c r="CBG9" s="6"/>
      <c r="CBN9" s="6"/>
      <c r="CBO9" s="6"/>
      <c r="CBV9" s="6"/>
      <c r="CBW9" s="6"/>
      <c r="CCD9" s="6"/>
      <c r="CCE9" s="6"/>
      <c r="CCL9" s="6"/>
      <c r="CCM9" s="6"/>
      <c r="CCT9" s="6"/>
      <c r="CCU9" s="6"/>
      <c r="CDB9" s="6"/>
      <c r="CDC9" s="6"/>
      <c r="CDJ9" s="6"/>
      <c r="CDK9" s="6"/>
      <c r="CDR9" s="6"/>
      <c r="CDS9" s="6"/>
      <c r="CDZ9" s="6"/>
      <c r="CEA9" s="6"/>
      <c r="CEH9" s="6"/>
      <c r="CEI9" s="6"/>
      <c r="CEP9" s="6"/>
      <c r="CEQ9" s="6"/>
      <c r="CEX9" s="6"/>
      <c r="CEY9" s="6"/>
      <c r="CFF9" s="6"/>
      <c r="CFG9" s="6"/>
      <c r="CFN9" s="6"/>
      <c r="CFO9" s="6"/>
      <c r="CFV9" s="6"/>
      <c r="CFW9" s="6"/>
      <c r="CGD9" s="6"/>
      <c r="CGE9" s="6"/>
      <c r="CGL9" s="6"/>
      <c r="CGM9" s="6"/>
      <c r="CGT9" s="6"/>
      <c r="CGU9" s="6"/>
      <c r="CHB9" s="6"/>
      <c r="CHC9" s="6"/>
      <c r="CHJ9" s="6"/>
      <c r="CHK9" s="6"/>
      <c r="CHR9" s="6"/>
      <c r="CHS9" s="6"/>
      <c r="CHZ9" s="6"/>
      <c r="CIA9" s="6"/>
      <c r="CIH9" s="6"/>
      <c r="CII9" s="6"/>
      <c r="CIP9" s="6"/>
      <c r="CIQ9" s="6"/>
      <c r="CIX9" s="6"/>
      <c r="CIY9" s="6"/>
      <c r="CJF9" s="6"/>
      <c r="CJG9" s="6"/>
      <c r="CJN9" s="6"/>
      <c r="CJO9" s="6"/>
      <c r="CJV9" s="6"/>
      <c r="CJW9" s="6"/>
      <c r="CKD9" s="6"/>
      <c r="CKE9" s="6"/>
      <c r="CKL9" s="6"/>
      <c r="CKM9" s="6"/>
      <c r="CKT9" s="6"/>
      <c r="CKU9" s="6"/>
      <c r="CLB9" s="6"/>
      <c r="CLC9" s="6"/>
      <c r="CLJ9" s="6"/>
      <c r="CLK9" s="6"/>
      <c r="CLR9" s="6"/>
      <c r="CLS9" s="6"/>
      <c r="CLZ9" s="6"/>
      <c r="CMA9" s="6"/>
      <c r="CMH9" s="6"/>
      <c r="CMI9" s="6"/>
      <c r="CMP9" s="6"/>
      <c r="CMQ9" s="6"/>
      <c r="CMX9" s="6"/>
      <c r="CMY9" s="6"/>
      <c r="CNF9" s="6"/>
      <c r="CNG9" s="6"/>
      <c r="CNN9" s="6"/>
      <c r="CNO9" s="6"/>
      <c r="CNV9" s="6"/>
      <c r="CNW9" s="6"/>
      <c r="COD9" s="6"/>
      <c r="COE9" s="6"/>
      <c r="COL9" s="6"/>
      <c r="COM9" s="6"/>
      <c r="COT9" s="6"/>
      <c r="COU9" s="6"/>
      <c r="CPB9" s="6"/>
      <c r="CPC9" s="6"/>
      <c r="CPJ9" s="6"/>
      <c r="CPK9" s="6"/>
      <c r="CPR9" s="6"/>
      <c r="CPS9" s="6"/>
      <c r="CPZ9" s="6"/>
      <c r="CQA9" s="6"/>
      <c r="CQH9" s="6"/>
      <c r="CQI9" s="6"/>
      <c r="CQP9" s="6"/>
      <c r="CQQ9" s="6"/>
      <c r="CQX9" s="6"/>
      <c r="CQY9" s="6"/>
      <c r="CRF9" s="6"/>
      <c r="CRG9" s="6"/>
      <c r="CRN9" s="6"/>
      <c r="CRO9" s="6"/>
      <c r="CRV9" s="6"/>
      <c r="CRW9" s="6"/>
      <c r="CSD9" s="6"/>
      <c r="CSE9" s="6"/>
      <c r="CSL9" s="6"/>
      <c r="CSM9" s="6"/>
      <c r="CST9" s="6"/>
      <c r="CSU9" s="6"/>
      <c r="CTB9" s="6"/>
      <c r="CTC9" s="6"/>
      <c r="CTJ9" s="6"/>
      <c r="CTK9" s="6"/>
      <c r="CTR9" s="6"/>
      <c r="CTS9" s="6"/>
      <c r="CTZ9" s="6"/>
      <c r="CUA9" s="6"/>
      <c r="CUH9" s="6"/>
      <c r="CUI9" s="6"/>
      <c r="CUP9" s="6"/>
      <c r="CUQ9" s="6"/>
      <c r="CUX9" s="6"/>
      <c r="CUY9" s="6"/>
      <c r="CVF9" s="6"/>
      <c r="CVG9" s="6"/>
      <c r="CVN9" s="6"/>
      <c r="CVO9" s="6"/>
      <c r="CVV9" s="6"/>
      <c r="CVW9" s="6"/>
      <c r="CWD9" s="6"/>
      <c r="CWE9" s="6"/>
      <c r="CWL9" s="6"/>
      <c r="CWM9" s="6"/>
      <c r="CWT9" s="6"/>
      <c r="CWU9" s="6"/>
      <c r="CXB9" s="6"/>
      <c r="CXC9" s="6"/>
      <c r="CXJ9" s="6"/>
      <c r="CXK9" s="6"/>
      <c r="CXR9" s="6"/>
      <c r="CXS9" s="6"/>
      <c r="CXZ9" s="6"/>
      <c r="CYA9" s="6"/>
      <c r="CYH9" s="6"/>
      <c r="CYI9" s="6"/>
      <c r="CYP9" s="6"/>
      <c r="CYQ9" s="6"/>
      <c r="CYX9" s="6"/>
      <c r="CYY9" s="6"/>
      <c r="CZF9" s="6"/>
      <c r="CZG9" s="6"/>
      <c r="CZN9" s="6"/>
      <c r="CZO9" s="6"/>
      <c r="CZV9" s="6"/>
      <c r="CZW9" s="6"/>
      <c r="DAD9" s="6"/>
      <c r="DAE9" s="6"/>
      <c r="DAL9" s="6"/>
      <c r="DAM9" s="6"/>
      <c r="DAT9" s="6"/>
      <c r="DAU9" s="6"/>
      <c r="DBB9" s="6"/>
      <c r="DBC9" s="6"/>
      <c r="DBJ9" s="6"/>
      <c r="DBK9" s="6"/>
      <c r="DBR9" s="6"/>
      <c r="DBS9" s="6"/>
      <c r="DBZ9" s="6"/>
      <c r="DCA9" s="6"/>
      <c r="DCH9" s="6"/>
      <c r="DCI9" s="6"/>
      <c r="DCP9" s="6"/>
      <c r="DCQ9" s="6"/>
      <c r="DCX9" s="6"/>
      <c r="DCY9" s="6"/>
      <c r="DDF9" s="6"/>
      <c r="DDG9" s="6"/>
      <c r="DDN9" s="6"/>
      <c r="DDO9" s="6"/>
      <c r="DDV9" s="6"/>
      <c r="DDW9" s="6"/>
      <c r="DED9" s="6"/>
      <c r="DEE9" s="6"/>
      <c r="DEL9" s="6"/>
      <c r="DEM9" s="6"/>
      <c r="DET9" s="6"/>
      <c r="DEU9" s="6"/>
      <c r="DFB9" s="6"/>
      <c r="DFC9" s="6"/>
      <c r="DFJ9" s="6"/>
      <c r="DFK9" s="6"/>
      <c r="DFR9" s="6"/>
      <c r="DFS9" s="6"/>
      <c r="DFZ9" s="6"/>
      <c r="DGA9" s="6"/>
      <c r="DGH9" s="6"/>
      <c r="DGI9" s="6"/>
      <c r="DGP9" s="6"/>
      <c r="DGQ9" s="6"/>
      <c r="DGX9" s="6"/>
      <c r="DGY9" s="6"/>
      <c r="DHF9" s="6"/>
      <c r="DHG9" s="6"/>
      <c r="DHN9" s="6"/>
      <c r="DHO9" s="6"/>
      <c r="DHV9" s="6"/>
      <c r="DHW9" s="6"/>
      <c r="DID9" s="6"/>
      <c r="DIE9" s="6"/>
      <c r="DIL9" s="6"/>
      <c r="DIM9" s="6"/>
      <c r="DIT9" s="6"/>
      <c r="DIU9" s="6"/>
      <c r="DJB9" s="6"/>
      <c r="DJC9" s="6"/>
      <c r="DJJ9" s="6"/>
      <c r="DJK9" s="6"/>
      <c r="DJR9" s="6"/>
      <c r="DJS9" s="6"/>
      <c r="DJZ9" s="6"/>
      <c r="DKA9" s="6"/>
      <c r="DKH9" s="6"/>
      <c r="DKI9" s="6"/>
      <c r="DKP9" s="6"/>
      <c r="DKQ9" s="6"/>
      <c r="DKX9" s="6"/>
      <c r="DKY9" s="6"/>
      <c r="DLF9" s="6"/>
      <c r="DLG9" s="6"/>
      <c r="DLN9" s="6"/>
      <c r="DLO9" s="6"/>
      <c r="DLV9" s="6"/>
      <c r="DLW9" s="6"/>
      <c r="DMD9" s="6"/>
      <c r="DME9" s="6"/>
      <c r="DML9" s="6"/>
      <c r="DMM9" s="6"/>
      <c r="DMT9" s="6"/>
      <c r="DMU9" s="6"/>
      <c r="DNB9" s="6"/>
      <c r="DNC9" s="6"/>
      <c r="DNJ9" s="6"/>
      <c r="DNK9" s="6"/>
      <c r="DNR9" s="6"/>
      <c r="DNS9" s="6"/>
      <c r="DNZ9" s="6"/>
      <c r="DOA9" s="6"/>
      <c r="DOH9" s="6"/>
      <c r="DOI9" s="6"/>
      <c r="DOP9" s="6"/>
      <c r="DOQ9" s="6"/>
      <c r="DOX9" s="6"/>
      <c r="DOY9" s="6"/>
      <c r="DPF9" s="6"/>
      <c r="DPG9" s="6"/>
      <c r="DPN9" s="6"/>
      <c r="DPO9" s="6"/>
      <c r="DPV9" s="6"/>
      <c r="DPW9" s="6"/>
      <c r="DQD9" s="6"/>
      <c r="DQE9" s="6"/>
      <c r="DQL9" s="6"/>
      <c r="DQM9" s="6"/>
      <c r="DQT9" s="6"/>
      <c r="DQU9" s="6"/>
      <c r="DRB9" s="6"/>
      <c r="DRC9" s="6"/>
      <c r="DRJ9" s="6"/>
      <c r="DRK9" s="6"/>
      <c r="DRR9" s="6"/>
      <c r="DRS9" s="6"/>
      <c r="DRZ9" s="6"/>
      <c r="DSA9" s="6"/>
      <c r="DSH9" s="6"/>
      <c r="DSI9" s="6"/>
      <c r="DSP9" s="6"/>
      <c r="DSQ9" s="6"/>
      <c r="DSX9" s="6"/>
      <c r="DSY9" s="6"/>
      <c r="DTF9" s="6"/>
      <c r="DTG9" s="6"/>
      <c r="DTN9" s="6"/>
      <c r="DTO9" s="6"/>
      <c r="DTV9" s="6"/>
      <c r="DTW9" s="6"/>
      <c r="DUD9" s="6"/>
      <c r="DUE9" s="6"/>
      <c r="DUL9" s="6"/>
      <c r="DUM9" s="6"/>
      <c r="DUT9" s="6"/>
      <c r="DUU9" s="6"/>
      <c r="DVB9" s="6"/>
      <c r="DVC9" s="6"/>
      <c r="DVJ9" s="6"/>
      <c r="DVK9" s="6"/>
      <c r="DVR9" s="6"/>
      <c r="DVS9" s="6"/>
      <c r="DVZ9" s="6"/>
      <c r="DWA9" s="6"/>
      <c r="DWH9" s="6"/>
      <c r="DWI9" s="6"/>
      <c r="DWP9" s="6"/>
      <c r="DWQ9" s="6"/>
      <c r="DWX9" s="6"/>
      <c r="DWY9" s="6"/>
      <c r="DXF9" s="6"/>
      <c r="DXG9" s="6"/>
      <c r="DXN9" s="6"/>
      <c r="DXO9" s="6"/>
      <c r="DXV9" s="6"/>
      <c r="DXW9" s="6"/>
      <c r="DYD9" s="6"/>
      <c r="DYE9" s="6"/>
      <c r="DYL9" s="6"/>
      <c r="DYM9" s="6"/>
      <c r="DYT9" s="6"/>
      <c r="DYU9" s="6"/>
      <c r="DZB9" s="6"/>
      <c r="DZC9" s="6"/>
      <c r="DZJ9" s="6"/>
      <c r="DZK9" s="6"/>
      <c r="DZR9" s="6"/>
      <c r="DZS9" s="6"/>
      <c r="DZZ9" s="6"/>
      <c r="EAA9" s="6"/>
      <c r="EAH9" s="6"/>
      <c r="EAI9" s="6"/>
      <c r="EAP9" s="6"/>
      <c r="EAQ9" s="6"/>
      <c r="EAX9" s="6"/>
      <c r="EAY9" s="6"/>
      <c r="EBF9" s="6"/>
      <c r="EBG9" s="6"/>
      <c r="EBN9" s="6"/>
      <c r="EBO9" s="6"/>
      <c r="EBV9" s="6"/>
      <c r="EBW9" s="6"/>
      <c r="ECD9" s="6"/>
      <c r="ECE9" s="6"/>
      <c r="ECL9" s="6"/>
      <c r="ECM9" s="6"/>
      <c r="ECT9" s="6"/>
      <c r="ECU9" s="6"/>
      <c r="EDB9" s="6"/>
      <c r="EDC9" s="6"/>
      <c r="EDJ9" s="6"/>
      <c r="EDK9" s="6"/>
      <c r="EDR9" s="6"/>
      <c r="EDS9" s="6"/>
      <c r="EDZ9" s="6"/>
      <c r="EEA9" s="6"/>
      <c r="EEH9" s="6"/>
      <c r="EEI9" s="6"/>
      <c r="EEP9" s="6"/>
      <c r="EEQ9" s="6"/>
      <c r="EEX9" s="6"/>
      <c r="EEY9" s="6"/>
      <c r="EFF9" s="6"/>
      <c r="EFG9" s="6"/>
      <c r="EFN9" s="6"/>
      <c r="EFO9" s="6"/>
      <c r="EFV9" s="6"/>
      <c r="EFW9" s="6"/>
      <c r="EGD9" s="6"/>
      <c r="EGE9" s="6"/>
      <c r="EGL9" s="6"/>
      <c r="EGM9" s="6"/>
      <c r="EGT9" s="6"/>
      <c r="EGU9" s="6"/>
      <c r="EHB9" s="6"/>
      <c r="EHC9" s="6"/>
      <c r="EHJ9" s="6"/>
      <c r="EHK9" s="6"/>
      <c r="EHR9" s="6"/>
      <c r="EHS9" s="6"/>
      <c r="EHZ9" s="6"/>
      <c r="EIA9" s="6"/>
      <c r="EIH9" s="6"/>
      <c r="EII9" s="6"/>
      <c r="EIP9" s="6"/>
      <c r="EIQ9" s="6"/>
      <c r="EIX9" s="6"/>
      <c r="EIY9" s="6"/>
      <c r="EJF9" s="6"/>
      <c r="EJG9" s="6"/>
      <c r="EJN9" s="6"/>
      <c r="EJO9" s="6"/>
      <c r="EJV9" s="6"/>
      <c r="EJW9" s="6"/>
      <c r="EKD9" s="6"/>
      <c r="EKE9" s="6"/>
      <c r="EKL9" s="6"/>
      <c r="EKM9" s="6"/>
      <c r="EKT9" s="6"/>
      <c r="EKU9" s="6"/>
      <c r="ELB9" s="6"/>
      <c r="ELC9" s="6"/>
      <c r="ELJ9" s="6"/>
      <c r="ELK9" s="6"/>
      <c r="ELR9" s="6"/>
      <c r="ELS9" s="6"/>
      <c r="ELZ9" s="6"/>
      <c r="EMA9" s="6"/>
      <c r="EMH9" s="6"/>
      <c r="EMI9" s="6"/>
      <c r="EMP9" s="6"/>
      <c r="EMQ9" s="6"/>
      <c r="EMX9" s="6"/>
      <c r="EMY9" s="6"/>
      <c r="ENF9" s="6"/>
      <c r="ENG9" s="6"/>
      <c r="ENN9" s="6"/>
      <c r="ENO9" s="6"/>
      <c r="ENV9" s="6"/>
      <c r="ENW9" s="6"/>
      <c r="EOD9" s="6"/>
      <c r="EOE9" s="6"/>
      <c r="EOL9" s="6"/>
      <c r="EOM9" s="6"/>
      <c r="EOT9" s="6"/>
      <c r="EOU9" s="6"/>
      <c r="EPB9" s="6"/>
      <c r="EPC9" s="6"/>
      <c r="EPJ9" s="6"/>
      <c r="EPK9" s="6"/>
      <c r="EPR9" s="6"/>
      <c r="EPS9" s="6"/>
      <c r="EPZ9" s="6"/>
      <c r="EQA9" s="6"/>
      <c r="EQH9" s="6"/>
      <c r="EQI9" s="6"/>
      <c r="EQP9" s="6"/>
      <c r="EQQ9" s="6"/>
      <c r="EQX9" s="6"/>
      <c r="EQY9" s="6"/>
      <c r="ERF9" s="6"/>
      <c r="ERG9" s="6"/>
      <c r="ERN9" s="6"/>
      <c r="ERO9" s="6"/>
      <c r="ERV9" s="6"/>
      <c r="ERW9" s="6"/>
      <c r="ESD9" s="6"/>
      <c r="ESE9" s="6"/>
      <c r="ESL9" s="6"/>
      <c r="ESM9" s="6"/>
      <c r="EST9" s="6"/>
      <c r="ESU9" s="6"/>
      <c r="ETB9" s="6"/>
      <c r="ETC9" s="6"/>
      <c r="ETJ9" s="6"/>
      <c r="ETK9" s="6"/>
      <c r="ETR9" s="6"/>
      <c r="ETS9" s="6"/>
      <c r="ETZ9" s="6"/>
      <c r="EUA9" s="6"/>
      <c r="EUH9" s="6"/>
      <c r="EUI9" s="6"/>
      <c r="EUP9" s="6"/>
      <c r="EUQ9" s="6"/>
      <c r="EUX9" s="6"/>
      <c r="EUY9" s="6"/>
      <c r="EVF9" s="6"/>
      <c r="EVG9" s="6"/>
      <c r="EVN9" s="6"/>
      <c r="EVO9" s="6"/>
      <c r="EVV9" s="6"/>
      <c r="EVW9" s="6"/>
      <c r="EWD9" s="6"/>
      <c r="EWE9" s="6"/>
      <c r="EWL9" s="6"/>
      <c r="EWM9" s="6"/>
      <c r="EWT9" s="6"/>
      <c r="EWU9" s="6"/>
      <c r="EXB9" s="6"/>
      <c r="EXC9" s="6"/>
      <c r="EXJ9" s="6"/>
      <c r="EXK9" s="6"/>
      <c r="EXR9" s="6"/>
      <c r="EXS9" s="6"/>
      <c r="EXZ9" s="6"/>
      <c r="EYA9" s="6"/>
      <c r="EYH9" s="6"/>
      <c r="EYI9" s="6"/>
      <c r="EYP9" s="6"/>
      <c r="EYQ9" s="6"/>
      <c r="EYX9" s="6"/>
      <c r="EYY9" s="6"/>
      <c r="EZF9" s="6"/>
      <c r="EZG9" s="6"/>
      <c r="EZN9" s="6"/>
      <c r="EZO9" s="6"/>
      <c r="EZV9" s="6"/>
      <c r="EZW9" s="6"/>
      <c r="FAD9" s="6"/>
      <c r="FAE9" s="6"/>
      <c r="FAL9" s="6"/>
      <c r="FAM9" s="6"/>
      <c r="FAT9" s="6"/>
      <c r="FAU9" s="6"/>
      <c r="FBB9" s="6"/>
      <c r="FBC9" s="6"/>
      <c r="FBJ9" s="6"/>
      <c r="FBK9" s="6"/>
      <c r="FBR9" s="6"/>
      <c r="FBS9" s="6"/>
      <c r="FBZ9" s="6"/>
      <c r="FCA9" s="6"/>
      <c r="FCH9" s="6"/>
      <c r="FCI9" s="6"/>
      <c r="FCP9" s="6"/>
      <c r="FCQ9" s="6"/>
      <c r="FCX9" s="6"/>
      <c r="FCY9" s="6"/>
      <c r="FDF9" s="6"/>
      <c r="FDG9" s="6"/>
      <c r="FDN9" s="6"/>
      <c r="FDO9" s="6"/>
      <c r="FDV9" s="6"/>
      <c r="FDW9" s="6"/>
      <c r="FED9" s="6"/>
      <c r="FEE9" s="6"/>
      <c r="FEL9" s="6"/>
      <c r="FEM9" s="6"/>
      <c r="FET9" s="6"/>
      <c r="FEU9" s="6"/>
      <c r="FFB9" s="6"/>
      <c r="FFC9" s="6"/>
      <c r="FFJ9" s="6"/>
      <c r="FFK9" s="6"/>
      <c r="FFR9" s="6"/>
      <c r="FFS9" s="6"/>
      <c r="FFZ9" s="6"/>
      <c r="FGA9" s="6"/>
      <c r="FGH9" s="6"/>
      <c r="FGI9" s="6"/>
      <c r="FGP9" s="6"/>
      <c r="FGQ9" s="6"/>
      <c r="FGX9" s="6"/>
      <c r="FGY9" s="6"/>
      <c r="FHF9" s="6"/>
      <c r="FHG9" s="6"/>
      <c r="FHN9" s="6"/>
      <c r="FHO9" s="6"/>
      <c r="FHV9" s="6"/>
      <c r="FHW9" s="6"/>
      <c r="FID9" s="6"/>
      <c r="FIE9" s="6"/>
      <c r="FIL9" s="6"/>
      <c r="FIM9" s="6"/>
      <c r="FIT9" s="6"/>
      <c r="FIU9" s="6"/>
      <c r="FJB9" s="6"/>
      <c r="FJC9" s="6"/>
      <c r="FJJ9" s="6"/>
      <c r="FJK9" s="6"/>
      <c r="FJR9" s="6"/>
      <c r="FJS9" s="6"/>
      <c r="FJZ9" s="6"/>
      <c r="FKA9" s="6"/>
      <c r="FKH9" s="6"/>
      <c r="FKI9" s="6"/>
      <c r="FKP9" s="6"/>
      <c r="FKQ9" s="6"/>
      <c r="FKX9" s="6"/>
      <c r="FKY9" s="6"/>
      <c r="FLF9" s="6"/>
      <c r="FLG9" s="6"/>
      <c r="FLN9" s="6"/>
      <c r="FLO9" s="6"/>
      <c r="FLV9" s="6"/>
      <c r="FLW9" s="6"/>
      <c r="FMD9" s="6"/>
      <c r="FME9" s="6"/>
      <c r="FML9" s="6"/>
      <c r="FMM9" s="6"/>
      <c r="FMT9" s="6"/>
      <c r="FMU9" s="6"/>
      <c r="FNB9" s="6"/>
      <c r="FNC9" s="6"/>
      <c r="FNJ9" s="6"/>
      <c r="FNK9" s="6"/>
      <c r="FNR9" s="6"/>
      <c r="FNS9" s="6"/>
      <c r="FNZ9" s="6"/>
      <c r="FOA9" s="6"/>
      <c r="FOH9" s="6"/>
      <c r="FOI9" s="6"/>
      <c r="FOP9" s="6"/>
      <c r="FOQ9" s="6"/>
      <c r="FOX9" s="6"/>
      <c r="FOY9" s="6"/>
      <c r="FPF9" s="6"/>
      <c r="FPG9" s="6"/>
      <c r="FPN9" s="6"/>
      <c r="FPO9" s="6"/>
      <c r="FPV9" s="6"/>
      <c r="FPW9" s="6"/>
      <c r="FQD9" s="6"/>
      <c r="FQE9" s="6"/>
      <c r="FQL9" s="6"/>
      <c r="FQM9" s="6"/>
      <c r="FQT9" s="6"/>
      <c r="FQU9" s="6"/>
      <c r="FRB9" s="6"/>
      <c r="FRC9" s="6"/>
      <c r="FRJ9" s="6"/>
      <c r="FRK9" s="6"/>
      <c r="FRR9" s="6"/>
      <c r="FRS9" s="6"/>
      <c r="FRZ9" s="6"/>
      <c r="FSA9" s="6"/>
      <c r="FSH9" s="6"/>
      <c r="FSI9" s="6"/>
      <c r="FSP9" s="6"/>
      <c r="FSQ9" s="6"/>
      <c r="FSX9" s="6"/>
      <c r="FSY9" s="6"/>
      <c r="FTF9" s="6"/>
      <c r="FTG9" s="6"/>
      <c r="FTN9" s="6"/>
      <c r="FTO9" s="6"/>
      <c r="FTV9" s="6"/>
      <c r="FTW9" s="6"/>
      <c r="FUD9" s="6"/>
      <c r="FUE9" s="6"/>
      <c r="FUL9" s="6"/>
      <c r="FUM9" s="6"/>
      <c r="FUT9" s="6"/>
      <c r="FUU9" s="6"/>
      <c r="FVB9" s="6"/>
      <c r="FVC9" s="6"/>
      <c r="FVJ9" s="6"/>
      <c r="FVK9" s="6"/>
      <c r="FVR9" s="6"/>
      <c r="FVS9" s="6"/>
      <c r="FVZ9" s="6"/>
      <c r="FWA9" s="6"/>
      <c r="FWH9" s="6"/>
      <c r="FWI9" s="6"/>
      <c r="FWP9" s="6"/>
      <c r="FWQ9" s="6"/>
      <c r="FWX9" s="6"/>
      <c r="FWY9" s="6"/>
      <c r="FXF9" s="6"/>
      <c r="FXG9" s="6"/>
      <c r="FXN9" s="6"/>
      <c r="FXO9" s="6"/>
      <c r="FXV9" s="6"/>
      <c r="FXW9" s="6"/>
      <c r="FYD9" s="6"/>
      <c r="FYE9" s="6"/>
      <c r="FYL9" s="6"/>
      <c r="FYM9" s="6"/>
      <c r="FYT9" s="6"/>
      <c r="FYU9" s="6"/>
      <c r="FZB9" s="6"/>
      <c r="FZC9" s="6"/>
      <c r="FZJ9" s="6"/>
      <c r="FZK9" s="6"/>
      <c r="FZR9" s="6"/>
      <c r="FZS9" s="6"/>
      <c r="FZZ9" s="6"/>
      <c r="GAA9" s="6"/>
      <c r="GAH9" s="6"/>
      <c r="GAI9" s="6"/>
      <c r="GAP9" s="6"/>
      <c r="GAQ9" s="6"/>
      <c r="GAX9" s="6"/>
      <c r="GAY9" s="6"/>
      <c r="GBF9" s="6"/>
      <c r="GBG9" s="6"/>
      <c r="GBN9" s="6"/>
      <c r="GBO9" s="6"/>
      <c r="GBV9" s="6"/>
      <c r="GBW9" s="6"/>
      <c r="GCD9" s="6"/>
      <c r="GCE9" s="6"/>
      <c r="GCL9" s="6"/>
      <c r="GCM9" s="6"/>
      <c r="GCT9" s="6"/>
      <c r="GCU9" s="6"/>
      <c r="GDB9" s="6"/>
      <c r="GDC9" s="6"/>
      <c r="GDJ9" s="6"/>
      <c r="GDK9" s="6"/>
      <c r="GDR9" s="6"/>
      <c r="GDS9" s="6"/>
      <c r="GDZ9" s="6"/>
      <c r="GEA9" s="6"/>
      <c r="GEH9" s="6"/>
      <c r="GEI9" s="6"/>
      <c r="GEP9" s="6"/>
      <c r="GEQ9" s="6"/>
      <c r="GEX9" s="6"/>
      <c r="GEY9" s="6"/>
      <c r="GFF9" s="6"/>
      <c r="GFG9" s="6"/>
      <c r="GFN9" s="6"/>
      <c r="GFO9" s="6"/>
      <c r="GFV9" s="6"/>
      <c r="GFW9" s="6"/>
      <c r="GGD9" s="6"/>
      <c r="GGE9" s="6"/>
      <c r="GGL9" s="6"/>
      <c r="GGM9" s="6"/>
      <c r="GGT9" s="6"/>
      <c r="GGU9" s="6"/>
      <c r="GHB9" s="6"/>
      <c r="GHC9" s="6"/>
      <c r="GHJ9" s="6"/>
      <c r="GHK9" s="6"/>
      <c r="GHR9" s="6"/>
      <c r="GHS9" s="6"/>
      <c r="GHZ9" s="6"/>
      <c r="GIA9" s="6"/>
      <c r="GIH9" s="6"/>
      <c r="GII9" s="6"/>
      <c r="GIP9" s="6"/>
      <c r="GIQ9" s="6"/>
      <c r="GIX9" s="6"/>
      <c r="GIY9" s="6"/>
      <c r="GJF9" s="6"/>
      <c r="GJG9" s="6"/>
      <c r="GJN9" s="6"/>
      <c r="GJO9" s="6"/>
      <c r="GJV9" s="6"/>
      <c r="GJW9" s="6"/>
      <c r="GKD9" s="6"/>
      <c r="GKE9" s="6"/>
      <c r="GKL9" s="6"/>
      <c r="GKM9" s="6"/>
      <c r="GKT9" s="6"/>
      <c r="GKU9" s="6"/>
      <c r="GLB9" s="6"/>
      <c r="GLC9" s="6"/>
      <c r="GLJ9" s="6"/>
      <c r="GLK9" s="6"/>
      <c r="GLR9" s="6"/>
      <c r="GLS9" s="6"/>
      <c r="GLZ9" s="6"/>
      <c r="GMA9" s="6"/>
      <c r="GMH9" s="6"/>
      <c r="GMI9" s="6"/>
      <c r="GMP9" s="6"/>
      <c r="GMQ9" s="6"/>
      <c r="GMX9" s="6"/>
      <c r="GMY9" s="6"/>
      <c r="GNF9" s="6"/>
      <c r="GNG9" s="6"/>
      <c r="GNN9" s="6"/>
      <c r="GNO9" s="6"/>
      <c r="GNV9" s="6"/>
      <c r="GNW9" s="6"/>
      <c r="GOD9" s="6"/>
      <c r="GOE9" s="6"/>
      <c r="GOL9" s="6"/>
      <c r="GOM9" s="6"/>
      <c r="GOT9" s="6"/>
      <c r="GOU9" s="6"/>
      <c r="GPB9" s="6"/>
      <c r="GPC9" s="6"/>
      <c r="GPJ9" s="6"/>
      <c r="GPK9" s="6"/>
      <c r="GPR9" s="6"/>
      <c r="GPS9" s="6"/>
      <c r="GPZ9" s="6"/>
      <c r="GQA9" s="6"/>
      <c r="GQH9" s="6"/>
      <c r="GQI9" s="6"/>
      <c r="GQP9" s="6"/>
      <c r="GQQ9" s="6"/>
      <c r="GQX9" s="6"/>
      <c r="GQY9" s="6"/>
      <c r="GRF9" s="6"/>
      <c r="GRG9" s="6"/>
      <c r="GRN9" s="6"/>
      <c r="GRO9" s="6"/>
      <c r="GRV9" s="6"/>
      <c r="GRW9" s="6"/>
      <c r="GSD9" s="6"/>
      <c r="GSE9" s="6"/>
      <c r="GSL9" s="6"/>
      <c r="GSM9" s="6"/>
      <c r="GST9" s="6"/>
      <c r="GSU9" s="6"/>
      <c r="GTB9" s="6"/>
      <c r="GTC9" s="6"/>
      <c r="GTJ9" s="6"/>
      <c r="GTK9" s="6"/>
      <c r="GTR9" s="6"/>
      <c r="GTS9" s="6"/>
      <c r="GTZ9" s="6"/>
      <c r="GUA9" s="6"/>
      <c r="GUH9" s="6"/>
      <c r="GUI9" s="6"/>
      <c r="GUP9" s="6"/>
      <c r="GUQ9" s="6"/>
      <c r="GUX9" s="6"/>
      <c r="GUY9" s="6"/>
      <c r="GVF9" s="6"/>
      <c r="GVG9" s="6"/>
      <c r="GVN9" s="6"/>
      <c r="GVO9" s="6"/>
      <c r="GVV9" s="6"/>
      <c r="GVW9" s="6"/>
      <c r="GWD9" s="6"/>
      <c r="GWE9" s="6"/>
      <c r="GWL9" s="6"/>
      <c r="GWM9" s="6"/>
      <c r="GWT9" s="6"/>
      <c r="GWU9" s="6"/>
      <c r="GXB9" s="6"/>
      <c r="GXC9" s="6"/>
      <c r="GXJ9" s="6"/>
      <c r="GXK9" s="6"/>
      <c r="GXR9" s="6"/>
      <c r="GXS9" s="6"/>
      <c r="GXZ9" s="6"/>
      <c r="GYA9" s="6"/>
      <c r="GYH9" s="6"/>
      <c r="GYI9" s="6"/>
      <c r="GYP9" s="6"/>
      <c r="GYQ9" s="6"/>
      <c r="GYX9" s="6"/>
      <c r="GYY9" s="6"/>
      <c r="GZF9" s="6"/>
      <c r="GZG9" s="6"/>
      <c r="GZN9" s="6"/>
      <c r="GZO9" s="6"/>
      <c r="GZV9" s="6"/>
      <c r="GZW9" s="6"/>
      <c r="HAD9" s="6"/>
      <c r="HAE9" s="6"/>
      <c r="HAL9" s="6"/>
      <c r="HAM9" s="6"/>
      <c r="HAT9" s="6"/>
      <c r="HAU9" s="6"/>
      <c r="HBB9" s="6"/>
      <c r="HBC9" s="6"/>
      <c r="HBJ9" s="6"/>
      <c r="HBK9" s="6"/>
      <c r="HBR9" s="6"/>
      <c r="HBS9" s="6"/>
      <c r="HBZ9" s="6"/>
      <c r="HCA9" s="6"/>
      <c r="HCH9" s="6"/>
      <c r="HCI9" s="6"/>
      <c r="HCP9" s="6"/>
      <c r="HCQ9" s="6"/>
      <c r="HCX9" s="6"/>
      <c r="HCY9" s="6"/>
      <c r="HDF9" s="6"/>
      <c r="HDG9" s="6"/>
      <c r="HDN9" s="6"/>
      <c r="HDO9" s="6"/>
      <c r="HDV9" s="6"/>
      <c r="HDW9" s="6"/>
      <c r="HED9" s="6"/>
      <c r="HEE9" s="6"/>
      <c r="HEL9" s="6"/>
      <c r="HEM9" s="6"/>
      <c r="HET9" s="6"/>
      <c r="HEU9" s="6"/>
      <c r="HFB9" s="6"/>
      <c r="HFC9" s="6"/>
      <c r="HFJ9" s="6"/>
      <c r="HFK9" s="6"/>
      <c r="HFR9" s="6"/>
      <c r="HFS9" s="6"/>
      <c r="HFZ9" s="6"/>
      <c r="HGA9" s="6"/>
      <c r="HGH9" s="6"/>
      <c r="HGI9" s="6"/>
      <c r="HGP9" s="6"/>
      <c r="HGQ9" s="6"/>
      <c r="HGX9" s="6"/>
      <c r="HGY9" s="6"/>
      <c r="HHF9" s="6"/>
      <c r="HHG9" s="6"/>
      <c r="HHN9" s="6"/>
      <c r="HHO9" s="6"/>
      <c r="HHV9" s="6"/>
      <c r="HHW9" s="6"/>
      <c r="HID9" s="6"/>
      <c r="HIE9" s="6"/>
      <c r="HIL9" s="6"/>
      <c r="HIM9" s="6"/>
      <c r="HIT9" s="6"/>
      <c r="HIU9" s="6"/>
      <c r="HJB9" s="6"/>
      <c r="HJC9" s="6"/>
      <c r="HJJ9" s="6"/>
      <c r="HJK9" s="6"/>
      <c r="HJR9" s="6"/>
      <c r="HJS9" s="6"/>
      <c r="HJZ9" s="6"/>
      <c r="HKA9" s="6"/>
      <c r="HKH9" s="6"/>
      <c r="HKI9" s="6"/>
      <c r="HKP9" s="6"/>
      <c r="HKQ9" s="6"/>
      <c r="HKX9" s="6"/>
      <c r="HKY9" s="6"/>
      <c r="HLF9" s="6"/>
      <c r="HLG9" s="6"/>
      <c r="HLN9" s="6"/>
      <c r="HLO9" s="6"/>
      <c r="HLV9" s="6"/>
      <c r="HLW9" s="6"/>
      <c r="HMD9" s="6"/>
      <c r="HME9" s="6"/>
      <c r="HML9" s="6"/>
      <c r="HMM9" s="6"/>
      <c r="HMT9" s="6"/>
      <c r="HMU9" s="6"/>
      <c r="HNB9" s="6"/>
      <c r="HNC9" s="6"/>
      <c r="HNJ9" s="6"/>
      <c r="HNK9" s="6"/>
      <c r="HNR9" s="6"/>
      <c r="HNS9" s="6"/>
      <c r="HNZ9" s="6"/>
      <c r="HOA9" s="6"/>
      <c r="HOH9" s="6"/>
      <c r="HOI9" s="6"/>
      <c r="HOP9" s="6"/>
      <c r="HOQ9" s="6"/>
      <c r="HOX9" s="6"/>
      <c r="HOY9" s="6"/>
      <c r="HPF9" s="6"/>
      <c r="HPG9" s="6"/>
      <c r="HPN9" s="6"/>
      <c r="HPO9" s="6"/>
      <c r="HPV9" s="6"/>
      <c r="HPW9" s="6"/>
      <c r="HQD9" s="6"/>
      <c r="HQE9" s="6"/>
      <c r="HQL9" s="6"/>
      <c r="HQM9" s="6"/>
      <c r="HQT9" s="6"/>
      <c r="HQU9" s="6"/>
      <c r="HRB9" s="6"/>
      <c r="HRC9" s="6"/>
      <c r="HRJ9" s="6"/>
      <c r="HRK9" s="6"/>
      <c r="HRR9" s="6"/>
      <c r="HRS9" s="6"/>
      <c r="HRZ9" s="6"/>
      <c r="HSA9" s="6"/>
      <c r="HSH9" s="6"/>
      <c r="HSI9" s="6"/>
      <c r="HSP9" s="6"/>
      <c r="HSQ9" s="6"/>
      <c r="HSX9" s="6"/>
      <c r="HSY9" s="6"/>
      <c r="HTF9" s="6"/>
      <c r="HTG9" s="6"/>
      <c r="HTN9" s="6"/>
      <c r="HTO9" s="6"/>
      <c r="HTV9" s="6"/>
      <c r="HTW9" s="6"/>
      <c r="HUD9" s="6"/>
      <c r="HUE9" s="6"/>
      <c r="HUL9" s="6"/>
      <c r="HUM9" s="6"/>
      <c r="HUT9" s="6"/>
      <c r="HUU9" s="6"/>
      <c r="HVB9" s="6"/>
      <c r="HVC9" s="6"/>
      <c r="HVJ9" s="6"/>
      <c r="HVK9" s="6"/>
      <c r="HVR9" s="6"/>
      <c r="HVS9" s="6"/>
      <c r="HVZ9" s="6"/>
      <c r="HWA9" s="6"/>
      <c r="HWH9" s="6"/>
      <c r="HWI9" s="6"/>
      <c r="HWP9" s="6"/>
      <c r="HWQ9" s="6"/>
      <c r="HWX9" s="6"/>
      <c r="HWY9" s="6"/>
      <c r="HXF9" s="6"/>
      <c r="HXG9" s="6"/>
      <c r="HXN9" s="6"/>
      <c r="HXO9" s="6"/>
      <c r="HXV9" s="6"/>
      <c r="HXW9" s="6"/>
      <c r="HYD9" s="6"/>
      <c r="HYE9" s="6"/>
      <c r="HYL9" s="6"/>
      <c r="HYM9" s="6"/>
      <c r="HYT9" s="6"/>
      <c r="HYU9" s="6"/>
      <c r="HZB9" s="6"/>
      <c r="HZC9" s="6"/>
      <c r="HZJ9" s="6"/>
      <c r="HZK9" s="6"/>
      <c r="HZR9" s="6"/>
      <c r="HZS9" s="6"/>
      <c r="HZZ9" s="6"/>
      <c r="IAA9" s="6"/>
      <c r="IAH9" s="6"/>
      <c r="IAI9" s="6"/>
      <c r="IAP9" s="6"/>
      <c r="IAQ9" s="6"/>
      <c r="IAX9" s="6"/>
      <c r="IAY9" s="6"/>
      <c r="IBF9" s="6"/>
      <c r="IBG9" s="6"/>
      <c r="IBN9" s="6"/>
      <c r="IBO9" s="6"/>
      <c r="IBV9" s="6"/>
      <c r="IBW9" s="6"/>
      <c r="ICD9" s="6"/>
      <c r="ICE9" s="6"/>
      <c r="ICL9" s="6"/>
      <c r="ICM9" s="6"/>
      <c r="ICT9" s="6"/>
      <c r="ICU9" s="6"/>
      <c r="IDB9" s="6"/>
      <c r="IDC9" s="6"/>
      <c r="IDJ9" s="6"/>
      <c r="IDK9" s="6"/>
      <c r="IDR9" s="6"/>
      <c r="IDS9" s="6"/>
      <c r="IDZ9" s="6"/>
      <c r="IEA9" s="6"/>
      <c r="IEH9" s="6"/>
      <c r="IEI9" s="6"/>
      <c r="IEP9" s="6"/>
      <c r="IEQ9" s="6"/>
      <c r="IEX9" s="6"/>
      <c r="IEY9" s="6"/>
      <c r="IFF9" s="6"/>
      <c r="IFG9" s="6"/>
      <c r="IFN9" s="6"/>
      <c r="IFO9" s="6"/>
      <c r="IFV9" s="6"/>
      <c r="IFW9" s="6"/>
      <c r="IGD9" s="6"/>
      <c r="IGE9" s="6"/>
      <c r="IGL9" s="6"/>
      <c r="IGM9" s="6"/>
      <c r="IGT9" s="6"/>
      <c r="IGU9" s="6"/>
      <c r="IHB9" s="6"/>
      <c r="IHC9" s="6"/>
      <c r="IHJ9" s="6"/>
      <c r="IHK9" s="6"/>
      <c r="IHR9" s="6"/>
      <c r="IHS9" s="6"/>
      <c r="IHZ9" s="6"/>
      <c r="IIA9" s="6"/>
      <c r="IIH9" s="6"/>
      <c r="III9" s="6"/>
      <c r="IIP9" s="6"/>
      <c r="IIQ9" s="6"/>
      <c r="IIX9" s="6"/>
      <c r="IIY9" s="6"/>
      <c r="IJF9" s="6"/>
      <c r="IJG9" s="6"/>
      <c r="IJN9" s="6"/>
      <c r="IJO9" s="6"/>
      <c r="IJV9" s="6"/>
      <c r="IJW9" s="6"/>
      <c r="IKD9" s="6"/>
      <c r="IKE9" s="6"/>
      <c r="IKL9" s="6"/>
      <c r="IKM9" s="6"/>
      <c r="IKT9" s="6"/>
      <c r="IKU9" s="6"/>
      <c r="ILB9" s="6"/>
      <c r="ILC9" s="6"/>
      <c r="ILJ9" s="6"/>
      <c r="ILK9" s="6"/>
      <c r="ILR9" s="6"/>
      <c r="ILS9" s="6"/>
      <c r="ILZ9" s="6"/>
      <c r="IMA9" s="6"/>
      <c r="IMH9" s="6"/>
      <c r="IMI9" s="6"/>
      <c r="IMP9" s="6"/>
      <c r="IMQ9" s="6"/>
      <c r="IMX9" s="6"/>
      <c r="IMY9" s="6"/>
      <c r="INF9" s="6"/>
      <c r="ING9" s="6"/>
      <c r="INN9" s="6"/>
      <c r="INO9" s="6"/>
      <c r="INV9" s="6"/>
      <c r="INW9" s="6"/>
      <c r="IOD9" s="6"/>
      <c r="IOE9" s="6"/>
      <c r="IOL9" s="6"/>
      <c r="IOM9" s="6"/>
      <c r="IOT9" s="6"/>
      <c r="IOU9" s="6"/>
      <c r="IPB9" s="6"/>
      <c r="IPC9" s="6"/>
      <c r="IPJ9" s="6"/>
      <c r="IPK9" s="6"/>
      <c r="IPR9" s="6"/>
      <c r="IPS9" s="6"/>
      <c r="IPZ9" s="6"/>
      <c r="IQA9" s="6"/>
      <c r="IQH9" s="6"/>
      <c r="IQI9" s="6"/>
      <c r="IQP9" s="6"/>
      <c r="IQQ9" s="6"/>
      <c r="IQX9" s="6"/>
      <c r="IQY9" s="6"/>
      <c r="IRF9" s="6"/>
      <c r="IRG9" s="6"/>
      <c r="IRN9" s="6"/>
      <c r="IRO9" s="6"/>
      <c r="IRV9" s="6"/>
      <c r="IRW9" s="6"/>
      <c r="ISD9" s="6"/>
      <c r="ISE9" s="6"/>
      <c r="ISL9" s="6"/>
      <c r="ISM9" s="6"/>
      <c r="IST9" s="6"/>
      <c r="ISU9" s="6"/>
      <c r="ITB9" s="6"/>
      <c r="ITC9" s="6"/>
      <c r="ITJ9" s="6"/>
      <c r="ITK9" s="6"/>
      <c r="ITR9" s="6"/>
      <c r="ITS9" s="6"/>
      <c r="ITZ9" s="6"/>
      <c r="IUA9" s="6"/>
      <c r="IUH9" s="6"/>
      <c r="IUI9" s="6"/>
      <c r="IUP9" s="6"/>
      <c r="IUQ9" s="6"/>
      <c r="IUX9" s="6"/>
      <c r="IUY9" s="6"/>
      <c r="IVF9" s="6"/>
      <c r="IVG9" s="6"/>
      <c r="IVN9" s="6"/>
      <c r="IVO9" s="6"/>
      <c r="IVV9" s="6"/>
      <c r="IVW9" s="6"/>
      <c r="IWD9" s="6"/>
      <c r="IWE9" s="6"/>
      <c r="IWL9" s="6"/>
      <c r="IWM9" s="6"/>
      <c r="IWT9" s="6"/>
      <c r="IWU9" s="6"/>
      <c r="IXB9" s="6"/>
      <c r="IXC9" s="6"/>
      <c r="IXJ9" s="6"/>
      <c r="IXK9" s="6"/>
      <c r="IXR9" s="6"/>
      <c r="IXS9" s="6"/>
      <c r="IXZ9" s="6"/>
      <c r="IYA9" s="6"/>
      <c r="IYH9" s="6"/>
      <c r="IYI9" s="6"/>
      <c r="IYP9" s="6"/>
      <c r="IYQ9" s="6"/>
      <c r="IYX9" s="6"/>
      <c r="IYY9" s="6"/>
      <c r="IZF9" s="6"/>
      <c r="IZG9" s="6"/>
      <c r="IZN9" s="6"/>
      <c r="IZO9" s="6"/>
      <c r="IZV9" s="6"/>
      <c r="IZW9" s="6"/>
      <c r="JAD9" s="6"/>
      <c r="JAE9" s="6"/>
      <c r="JAL9" s="6"/>
      <c r="JAM9" s="6"/>
      <c r="JAT9" s="6"/>
      <c r="JAU9" s="6"/>
      <c r="JBB9" s="6"/>
      <c r="JBC9" s="6"/>
      <c r="JBJ9" s="6"/>
      <c r="JBK9" s="6"/>
      <c r="JBR9" s="6"/>
      <c r="JBS9" s="6"/>
      <c r="JBZ9" s="6"/>
      <c r="JCA9" s="6"/>
      <c r="JCH9" s="6"/>
      <c r="JCI9" s="6"/>
      <c r="JCP9" s="6"/>
      <c r="JCQ9" s="6"/>
      <c r="JCX9" s="6"/>
      <c r="JCY9" s="6"/>
      <c r="JDF9" s="6"/>
      <c r="JDG9" s="6"/>
      <c r="JDN9" s="6"/>
      <c r="JDO9" s="6"/>
      <c r="JDV9" s="6"/>
      <c r="JDW9" s="6"/>
      <c r="JED9" s="6"/>
      <c r="JEE9" s="6"/>
      <c r="JEL9" s="6"/>
      <c r="JEM9" s="6"/>
      <c r="JET9" s="6"/>
      <c r="JEU9" s="6"/>
      <c r="JFB9" s="6"/>
      <c r="JFC9" s="6"/>
      <c r="JFJ9" s="6"/>
      <c r="JFK9" s="6"/>
      <c r="JFR9" s="6"/>
      <c r="JFS9" s="6"/>
      <c r="JFZ9" s="6"/>
      <c r="JGA9" s="6"/>
      <c r="JGH9" s="6"/>
      <c r="JGI9" s="6"/>
      <c r="JGP9" s="6"/>
      <c r="JGQ9" s="6"/>
      <c r="JGX9" s="6"/>
      <c r="JGY9" s="6"/>
      <c r="JHF9" s="6"/>
      <c r="JHG9" s="6"/>
      <c r="JHN9" s="6"/>
      <c r="JHO9" s="6"/>
      <c r="JHV9" s="6"/>
      <c r="JHW9" s="6"/>
      <c r="JID9" s="6"/>
      <c r="JIE9" s="6"/>
      <c r="JIL9" s="6"/>
      <c r="JIM9" s="6"/>
      <c r="JIT9" s="6"/>
      <c r="JIU9" s="6"/>
      <c r="JJB9" s="6"/>
      <c r="JJC9" s="6"/>
      <c r="JJJ9" s="6"/>
      <c r="JJK9" s="6"/>
      <c r="JJR9" s="6"/>
      <c r="JJS9" s="6"/>
      <c r="JJZ9" s="6"/>
      <c r="JKA9" s="6"/>
      <c r="JKH9" s="6"/>
      <c r="JKI9" s="6"/>
      <c r="JKP9" s="6"/>
      <c r="JKQ9" s="6"/>
      <c r="JKX9" s="6"/>
      <c r="JKY9" s="6"/>
      <c r="JLF9" s="6"/>
      <c r="JLG9" s="6"/>
      <c r="JLN9" s="6"/>
      <c r="JLO9" s="6"/>
      <c r="JLV9" s="6"/>
      <c r="JLW9" s="6"/>
      <c r="JMD9" s="6"/>
      <c r="JME9" s="6"/>
      <c r="JML9" s="6"/>
      <c r="JMM9" s="6"/>
      <c r="JMT9" s="6"/>
      <c r="JMU9" s="6"/>
      <c r="JNB9" s="6"/>
      <c r="JNC9" s="6"/>
      <c r="JNJ9" s="6"/>
      <c r="JNK9" s="6"/>
      <c r="JNR9" s="6"/>
      <c r="JNS9" s="6"/>
      <c r="JNZ9" s="6"/>
      <c r="JOA9" s="6"/>
      <c r="JOH9" s="6"/>
      <c r="JOI9" s="6"/>
      <c r="JOP9" s="6"/>
      <c r="JOQ9" s="6"/>
      <c r="JOX9" s="6"/>
      <c r="JOY9" s="6"/>
      <c r="JPF9" s="6"/>
      <c r="JPG9" s="6"/>
      <c r="JPN9" s="6"/>
      <c r="JPO9" s="6"/>
      <c r="JPV9" s="6"/>
      <c r="JPW9" s="6"/>
      <c r="JQD9" s="6"/>
      <c r="JQE9" s="6"/>
      <c r="JQL9" s="6"/>
      <c r="JQM9" s="6"/>
      <c r="JQT9" s="6"/>
      <c r="JQU9" s="6"/>
      <c r="JRB9" s="6"/>
      <c r="JRC9" s="6"/>
      <c r="JRJ9" s="6"/>
      <c r="JRK9" s="6"/>
      <c r="JRR9" s="6"/>
      <c r="JRS9" s="6"/>
      <c r="JRZ9" s="6"/>
      <c r="JSA9" s="6"/>
      <c r="JSH9" s="6"/>
      <c r="JSI9" s="6"/>
      <c r="JSP9" s="6"/>
      <c r="JSQ9" s="6"/>
      <c r="JSX9" s="6"/>
      <c r="JSY9" s="6"/>
      <c r="JTF9" s="6"/>
      <c r="JTG9" s="6"/>
      <c r="JTN9" s="6"/>
      <c r="JTO9" s="6"/>
      <c r="JTV9" s="6"/>
      <c r="JTW9" s="6"/>
      <c r="JUD9" s="6"/>
      <c r="JUE9" s="6"/>
      <c r="JUL9" s="6"/>
      <c r="JUM9" s="6"/>
      <c r="JUT9" s="6"/>
      <c r="JUU9" s="6"/>
      <c r="JVB9" s="6"/>
      <c r="JVC9" s="6"/>
      <c r="JVJ9" s="6"/>
      <c r="JVK9" s="6"/>
      <c r="JVR9" s="6"/>
      <c r="JVS9" s="6"/>
      <c r="JVZ9" s="6"/>
      <c r="JWA9" s="6"/>
      <c r="JWH9" s="6"/>
      <c r="JWI9" s="6"/>
      <c r="JWP9" s="6"/>
      <c r="JWQ9" s="6"/>
      <c r="JWX9" s="6"/>
      <c r="JWY9" s="6"/>
      <c r="JXF9" s="6"/>
      <c r="JXG9" s="6"/>
      <c r="JXN9" s="6"/>
      <c r="JXO9" s="6"/>
      <c r="JXV9" s="6"/>
      <c r="JXW9" s="6"/>
      <c r="JYD9" s="6"/>
      <c r="JYE9" s="6"/>
      <c r="JYL9" s="6"/>
      <c r="JYM9" s="6"/>
      <c r="JYT9" s="6"/>
      <c r="JYU9" s="6"/>
      <c r="JZB9" s="6"/>
      <c r="JZC9" s="6"/>
      <c r="JZJ9" s="6"/>
      <c r="JZK9" s="6"/>
      <c r="JZR9" s="6"/>
      <c r="JZS9" s="6"/>
      <c r="JZZ9" s="6"/>
      <c r="KAA9" s="6"/>
      <c r="KAH9" s="6"/>
      <c r="KAI9" s="6"/>
      <c r="KAP9" s="6"/>
      <c r="KAQ9" s="6"/>
      <c r="KAX9" s="6"/>
      <c r="KAY9" s="6"/>
      <c r="KBF9" s="6"/>
      <c r="KBG9" s="6"/>
      <c r="KBN9" s="6"/>
      <c r="KBO9" s="6"/>
      <c r="KBV9" s="6"/>
      <c r="KBW9" s="6"/>
      <c r="KCD9" s="6"/>
      <c r="KCE9" s="6"/>
      <c r="KCL9" s="6"/>
      <c r="KCM9" s="6"/>
      <c r="KCT9" s="6"/>
      <c r="KCU9" s="6"/>
      <c r="KDB9" s="6"/>
      <c r="KDC9" s="6"/>
      <c r="KDJ9" s="6"/>
      <c r="KDK9" s="6"/>
      <c r="KDR9" s="6"/>
      <c r="KDS9" s="6"/>
      <c r="KDZ9" s="6"/>
      <c r="KEA9" s="6"/>
      <c r="KEH9" s="6"/>
      <c r="KEI9" s="6"/>
      <c r="KEP9" s="6"/>
      <c r="KEQ9" s="6"/>
      <c r="KEX9" s="6"/>
      <c r="KEY9" s="6"/>
      <c r="KFF9" s="6"/>
      <c r="KFG9" s="6"/>
      <c r="KFN9" s="6"/>
      <c r="KFO9" s="6"/>
      <c r="KFV9" s="6"/>
      <c r="KFW9" s="6"/>
      <c r="KGD9" s="6"/>
      <c r="KGE9" s="6"/>
      <c r="KGL9" s="6"/>
      <c r="KGM9" s="6"/>
      <c r="KGT9" s="6"/>
      <c r="KGU9" s="6"/>
      <c r="KHB9" s="6"/>
      <c r="KHC9" s="6"/>
      <c r="KHJ9" s="6"/>
      <c r="KHK9" s="6"/>
      <c r="KHR9" s="6"/>
      <c r="KHS9" s="6"/>
      <c r="KHZ9" s="6"/>
      <c r="KIA9" s="6"/>
      <c r="KIH9" s="6"/>
      <c r="KII9" s="6"/>
      <c r="KIP9" s="6"/>
      <c r="KIQ9" s="6"/>
      <c r="KIX9" s="6"/>
      <c r="KIY9" s="6"/>
      <c r="KJF9" s="6"/>
      <c r="KJG9" s="6"/>
      <c r="KJN9" s="6"/>
      <c r="KJO9" s="6"/>
      <c r="KJV9" s="6"/>
      <c r="KJW9" s="6"/>
      <c r="KKD9" s="6"/>
      <c r="KKE9" s="6"/>
      <c r="KKL9" s="6"/>
      <c r="KKM9" s="6"/>
      <c r="KKT9" s="6"/>
      <c r="KKU9" s="6"/>
      <c r="KLB9" s="6"/>
      <c r="KLC9" s="6"/>
      <c r="KLJ9" s="6"/>
      <c r="KLK9" s="6"/>
      <c r="KLR9" s="6"/>
      <c r="KLS9" s="6"/>
      <c r="KLZ9" s="6"/>
      <c r="KMA9" s="6"/>
      <c r="KMH9" s="6"/>
      <c r="KMI9" s="6"/>
      <c r="KMP9" s="6"/>
      <c r="KMQ9" s="6"/>
      <c r="KMX9" s="6"/>
      <c r="KMY9" s="6"/>
      <c r="KNF9" s="6"/>
      <c r="KNG9" s="6"/>
      <c r="KNN9" s="6"/>
      <c r="KNO9" s="6"/>
      <c r="KNV9" s="6"/>
      <c r="KNW9" s="6"/>
      <c r="KOD9" s="6"/>
      <c r="KOE9" s="6"/>
      <c r="KOL9" s="6"/>
      <c r="KOM9" s="6"/>
      <c r="KOT9" s="6"/>
      <c r="KOU9" s="6"/>
      <c r="KPB9" s="6"/>
      <c r="KPC9" s="6"/>
      <c r="KPJ9" s="6"/>
      <c r="KPK9" s="6"/>
      <c r="KPR9" s="6"/>
      <c r="KPS9" s="6"/>
      <c r="KPZ9" s="6"/>
      <c r="KQA9" s="6"/>
      <c r="KQH9" s="6"/>
      <c r="KQI9" s="6"/>
      <c r="KQP9" s="6"/>
      <c r="KQQ9" s="6"/>
      <c r="KQX9" s="6"/>
      <c r="KQY9" s="6"/>
      <c r="KRF9" s="6"/>
      <c r="KRG9" s="6"/>
      <c r="KRN9" s="6"/>
      <c r="KRO9" s="6"/>
      <c r="KRV9" s="6"/>
      <c r="KRW9" s="6"/>
      <c r="KSD9" s="6"/>
      <c r="KSE9" s="6"/>
      <c r="KSL9" s="6"/>
      <c r="KSM9" s="6"/>
      <c r="KST9" s="6"/>
      <c r="KSU9" s="6"/>
      <c r="KTB9" s="6"/>
      <c r="KTC9" s="6"/>
      <c r="KTJ9" s="6"/>
      <c r="KTK9" s="6"/>
      <c r="KTR9" s="6"/>
      <c r="KTS9" s="6"/>
      <c r="KTZ9" s="6"/>
      <c r="KUA9" s="6"/>
      <c r="KUH9" s="6"/>
      <c r="KUI9" s="6"/>
      <c r="KUP9" s="6"/>
      <c r="KUQ9" s="6"/>
      <c r="KUX9" s="6"/>
      <c r="KUY9" s="6"/>
      <c r="KVF9" s="6"/>
      <c r="KVG9" s="6"/>
      <c r="KVN9" s="6"/>
      <c r="KVO9" s="6"/>
      <c r="KVV9" s="6"/>
      <c r="KVW9" s="6"/>
      <c r="KWD9" s="6"/>
      <c r="KWE9" s="6"/>
      <c r="KWL9" s="6"/>
      <c r="KWM9" s="6"/>
      <c r="KWT9" s="6"/>
      <c r="KWU9" s="6"/>
      <c r="KXB9" s="6"/>
      <c r="KXC9" s="6"/>
      <c r="KXJ9" s="6"/>
      <c r="KXK9" s="6"/>
      <c r="KXR9" s="6"/>
      <c r="KXS9" s="6"/>
      <c r="KXZ9" s="6"/>
      <c r="KYA9" s="6"/>
      <c r="KYH9" s="6"/>
      <c r="KYI9" s="6"/>
      <c r="KYP9" s="6"/>
      <c r="KYQ9" s="6"/>
      <c r="KYX9" s="6"/>
      <c r="KYY9" s="6"/>
      <c r="KZF9" s="6"/>
      <c r="KZG9" s="6"/>
      <c r="KZN9" s="6"/>
      <c r="KZO9" s="6"/>
      <c r="KZV9" s="6"/>
      <c r="KZW9" s="6"/>
      <c r="LAD9" s="6"/>
      <c r="LAE9" s="6"/>
      <c r="LAL9" s="6"/>
      <c r="LAM9" s="6"/>
      <c r="LAT9" s="6"/>
      <c r="LAU9" s="6"/>
      <c r="LBB9" s="6"/>
      <c r="LBC9" s="6"/>
      <c r="LBJ9" s="6"/>
      <c r="LBK9" s="6"/>
      <c r="LBR9" s="6"/>
      <c r="LBS9" s="6"/>
      <c r="LBZ9" s="6"/>
      <c r="LCA9" s="6"/>
      <c r="LCH9" s="6"/>
      <c r="LCI9" s="6"/>
      <c r="LCP9" s="6"/>
      <c r="LCQ9" s="6"/>
      <c r="LCX9" s="6"/>
      <c r="LCY9" s="6"/>
      <c r="LDF9" s="6"/>
      <c r="LDG9" s="6"/>
      <c r="LDN9" s="6"/>
      <c r="LDO9" s="6"/>
      <c r="LDV9" s="6"/>
      <c r="LDW9" s="6"/>
      <c r="LED9" s="6"/>
      <c r="LEE9" s="6"/>
      <c r="LEL9" s="6"/>
      <c r="LEM9" s="6"/>
      <c r="LET9" s="6"/>
      <c r="LEU9" s="6"/>
      <c r="LFB9" s="6"/>
      <c r="LFC9" s="6"/>
      <c r="LFJ9" s="6"/>
      <c r="LFK9" s="6"/>
      <c r="LFR9" s="6"/>
      <c r="LFS9" s="6"/>
      <c r="LFZ9" s="6"/>
      <c r="LGA9" s="6"/>
      <c r="LGH9" s="6"/>
      <c r="LGI9" s="6"/>
      <c r="LGP9" s="6"/>
      <c r="LGQ9" s="6"/>
      <c r="LGX9" s="6"/>
      <c r="LGY9" s="6"/>
      <c r="LHF9" s="6"/>
      <c r="LHG9" s="6"/>
      <c r="LHN9" s="6"/>
      <c r="LHO9" s="6"/>
      <c r="LHV9" s="6"/>
      <c r="LHW9" s="6"/>
      <c r="LID9" s="6"/>
      <c r="LIE9" s="6"/>
      <c r="LIL9" s="6"/>
      <c r="LIM9" s="6"/>
      <c r="LIT9" s="6"/>
      <c r="LIU9" s="6"/>
      <c r="LJB9" s="6"/>
      <c r="LJC9" s="6"/>
      <c r="LJJ9" s="6"/>
      <c r="LJK9" s="6"/>
      <c r="LJR9" s="6"/>
      <c r="LJS9" s="6"/>
      <c r="LJZ9" s="6"/>
      <c r="LKA9" s="6"/>
      <c r="LKH9" s="6"/>
      <c r="LKI9" s="6"/>
      <c r="LKP9" s="6"/>
      <c r="LKQ9" s="6"/>
      <c r="LKX9" s="6"/>
      <c r="LKY9" s="6"/>
      <c r="LLF9" s="6"/>
      <c r="LLG9" s="6"/>
      <c r="LLN9" s="6"/>
      <c r="LLO9" s="6"/>
      <c r="LLV9" s="6"/>
      <c r="LLW9" s="6"/>
      <c r="LMD9" s="6"/>
      <c r="LME9" s="6"/>
      <c r="LML9" s="6"/>
      <c r="LMM9" s="6"/>
      <c r="LMT9" s="6"/>
      <c r="LMU9" s="6"/>
      <c r="LNB9" s="6"/>
      <c r="LNC9" s="6"/>
      <c r="LNJ9" s="6"/>
      <c r="LNK9" s="6"/>
      <c r="LNR9" s="6"/>
      <c r="LNS9" s="6"/>
      <c r="LNZ9" s="6"/>
      <c r="LOA9" s="6"/>
      <c r="LOH9" s="6"/>
      <c r="LOI9" s="6"/>
      <c r="LOP9" s="6"/>
      <c r="LOQ9" s="6"/>
      <c r="LOX9" s="6"/>
      <c r="LOY9" s="6"/>
      <c r="LPF9" s="6"/>
      <c r="LPG9" s="6"/>
      <c r="LPN9" s="6"/>
      <c r="LPO9" s="6"/>
      <c r="LPV9" s="6"/>
      <c r="LPW9" s="6"/>
      <c r="LQD9" s="6"/>
      <c r="LQE9" s="6"/>
      <c r="LQL9" s="6"/>
      <c r="LQM9" s="6"/>
      <c r="LQT9" s="6"/>
      <c r="LQU9" s="6"/>
      <c r="LRB9" s="6"/>
      <c r="LRC9" s="6"/>
      <c r="LRJ9" s="6"/>
      <c r="LRK9" s="6"/>
      <c r="LRR9" s="6"/>
      <c r="LRS9" s="6"/>
      <c r="LRZ9" s="6"/>
      <c r="LSA9" s="6"/>
      <c r="LSH9" s="6"/>
      <c r="LSI9" s="6"/>
      <c r="LSP9" s="6"/>
      <c r="LSQ9" s="6"/>
      <c r="LSX9" s="6"/>
      <c r="LSY9" s="6"/>
      <c r="LTF9" s="6"/>
      <c r="LTG9" s="6"/>
      <c r="LTN9" s="6"/>
      <c r="LTO9" s="6"/>
      <c r="LTV9" s="6"/>
      <c r="LTW9" s="6"/>
      <c r="LUD9" s="6"/>
      <c r="LUE9" s="6"/>
      <c r="LUL9" s="6"/>
      <c r="LUM9" s="6"/>
      <c r="LUT9" s="6"/>
      <c r="LUU9" s="6"/>
      <c r="LVB9" s="6"/>
      <c r="LVC9" s="6"/>
      <c r="LVJ9" s="6"/>
      <c r="LVK9" s="6"/>
      <c r="LVR9" s="6"/>
      <c r="LVS9" s="6"/>
      <c r="LVZ9" s="6"/>
      <c r="LWA9" s="6"/>
      <c r="LWH9" s="6"/>
      <c r="LWI9" s="6"/>
      <c r="LWP9" s="6"/>
      <c r="LWQ9" s="6"/>
      <c r="LWX9" s="6"/>
      <c r="LWY9" s="6"/>
      <c r="LXF9" s="6"/>
      <c r="LXG9" s="6"/>
      <c r="LXN9" s="6"/>
      <c r="LXO9" s="6"/>
      <c r="LXV9" s="6"/>
      <c r="LXW9" s="6"/>
      <c r="LYD9" s="6"/>
      <c r="LYE9" s="6"/>
      <c r="LYL9" s="6"/>
      <c r="LYM9" s="6"/>
      <c r="LYT9" s="6"/>
      <c r="LYU9" s="6"/>
      <c r="LZB9" s="6"/>
      <c r="LZC9" s="6"/>
      <c r="LZJ9" s="6"/>
      <c r="LZK9" s="6"/>
      <c r="LZR9" s="6"/>
      <c r="LZS9" s="6"/>
      <c r="LZZ9" s="6"/>
      <c r="MAA9" s="6"/>
      <c r="MAH9" s="6"/>
      <c r="MAI9" s="6"/>
      <c r="MAP9" s="6"/>
      <c r="MAQ9" s="6"/>
      <c r="MAX9" s="6"/>
      <c r="MAY9" s="6"/>
      <c r="MBF9" s="6"/>
      <c r="MBG9" s="6"/>
      <c r="MBN9" s="6"/>
      <c r="MBO9" s="6"/>
      <c r="MBV9" s="6"/>
      <c r="MBW9" s="6"/>
      <c r="MCD9" s="6"/>
      <c r="MCE9" s="6"/>
      <c r="MCL9" s="6"/>
      <c r="MCM9" s="6"/>
      <c r="MCT9" s="6"/>
      <c r="MCU9" s="6"/>
      <c r="MDB9" s="6"/>
      <c r="MDC9" s="6"/>
      <c r="MDJ9" s="6"/>
      <c r="MDK9" s="6"/>
      <c r="MDR9" s="6"/>
      <c r="MDS9" s="6"/>
      <c r="MDZ9" s="6"/>
      <c r="MEA9" s="6"/>
      <c r="MEH9" s="6"/>
      <c r="MEI9" s="6"/>
      <c r="MEP9" s="6"/>
      <c r="MEQ9" s="6"/>
      <c r="MEX9" s="6"/>
      <c r="MEY9" s="6"/>
      <c r="MFF9" s="6"/>
      <c r="MFG9" s="6"/>
      <c r="MFN9" s="6"/>
      <c r="MFO9" s="6"/>
      <c r="MFV9" s="6"/>
      <c r="MFW9" s="6"/>
      <c r="MGD9" s="6"/>
      <c r="MGE9" s="6"/>
      <c r="MGL9" s="6"/>
      <c r="MGM9" s="6"/>
      <c r="MGT9" s="6"/>
      <c r="MGU9" s="6"/>
      <c r="MHB9" s="6"/>
      <c r="MHC9" s="6"/>
      <c r="MHJ9" s="6"/>
      <c r="MHK9" s="6"/>
      <c r="MHR9" s="6"/>
      <c r="MHS9" s="6"/>
      <c r="MHZ9" s="6"/>
      <c r="MIA9" s="6"/>
      <c r="MIH9" s="6"/>
      <c r="MII9" s="6"/>
      <c r="MIP9" s="6"/>
      <c r="MIQ9" s="6"/>
      <c r="MIX9" s="6"/>
      <c r="MIY9" s="6"/>
      <c r="MJF9" s="6"/>
      <c r="MJG9" s="6"/>
      <c r="MJN9" s="6"/>
      <c r="MJO9" s="6"/>
      <c r="MJV9" s="6"/>
      <c r="MJW9" s="6"/>
      <c r="MKD9" s="6"/>
      <c r="MKE9" s="6"/>
      <c r="MKL9" s="6"/>
      <c r="MKM9" s="6"/>
      <c r="MKT9" s="6"/>
      <c r="MKU9" s="6"/>
      <c r="MLB9" s="6"/>
      <c r="MLC9" s="6"/>
      <c r="MLJ9" s="6"/>
      <c r="MLK9" s="6"/>
      <c r="MLR9" s="6"/>
      <c r="MLS9" s="6"/>
      <c r="MLZ9" s="6"/>
      <c r="MMA9" s="6"/>
      <c r="MMH9" s="6"/>
      <c r="MMI9" s="6"/>
      <c r="MMP9" s="6"/>
      <c r="MMQ9" s="6"/>
      <c r="MMX9" s="6"/>
      <c r="MMY9" s="6"/>
      <c r="MNF9" s="6"/>
      <c r="MNG9" s="6"/>
      <c r="MNN9" s="6"/>
      <c r="MNO9" s="6"/>
      <c r="MNV9" s="6"/>
      <c r="MNW9" s="6"/>
      <c r="MOD9" s="6"/>
      <c r="MOE9" s="6"/>
      <c r="MOL9" s="6"/>
      <c r="MOM9" s="6"/>
      <c r="MOT9" s="6"/>
      <c r="MOU9" s="6"/>
      <c r="MPB9" s="6"/>
      <c r="MPC9" s="6"/>
      <c r="MPJ9" s="6"/>
      <c r="MPK9" s="6"/>
      <c r="MPR9" s="6"/>
      <c r="MPS9" s="6"/>
      <c r="MPZ9" s="6"/>
      <c r="MQA9" s="6"/>
      <c r="MQH9" s="6"/>
      <c r="MQI9" s="6"/>
      <c r="MQP9" s="6"/>
      <c r="MQQ9" s="6"/>
      <c r="MQX9" s="6"/>
      <c r="MQY9" s="6"/>
      <c r="MRF9" s="6"/>
      <c r="MRG9" s="6"/>
      <c r="MRN9" s="6"/>
      <c r="MRO9" s="6"/>
      <c r="MRV9" s="6"/>
      <c r="MRW9" s="6"/>
      <c r="MSD9" s="6"/>
      <c r="MSE9" s="6"/>
      <c r="MSL9" s="6"/>
      <c r="MSM9" s="6"/>
      <c r="MST9" s="6"/>
      <c r="MSU9" s="6"/>
      <c r="MTB9" s="6"/>
      <c r="MTC9" s="6"/>
      <c r="MTJ9" s="6"/>
      <c r="MTK9" s="6"/>
      <c r="MTR9" s="6"/>
      <c r="MTS9" s="6"/>
      <c r="MTZ9" s="6"/>
      <c r="MUA9" s="6"/>
      <c r="MUH9" s="6"/>
      <c r="MUI9" s="6"/>
      <c r="MUP9" s="6"/>
      <c r="MUQ9" s="6"/>
      <c r="MUX9" s="6"/>
      <c r="MUY9" s="6"/>
      <c r="MVF9" s="6"/>
      <c r="MVG9" s="6"/>
      <c r="MVN9" s="6"/>
      <c r="MVO9" s="6"/>
      <c r="MVV9" s="6"/>
      <c r="MVW9" s="6"/>
      <c r="MWD9" s="6"/>
      <c r="MWE9" s="6"/>
      <c r="MWL9" s="6"/>
      <c r="MWM9" s="6"/>
      <c r="MWT9" s="6"/>
      <c r="MWU9" s="6"/>
      <c r="MXB9" s="6"/>
      <c r="MXC9" s="6"/>
      <c r="MXJ9" s="6"/>
      <c r="MXK9" s="6"/>
      <c r="MXR9" s="6"/>
      <c r="MXS9" s="6"/>
      <c r="MXZ9" s="6"/>
      <c r="MYA9" s="6"/>
      <c r="MYH9" s="6"/>
      <c r="MYI9" s="6"/>
      <c r="MYP9" s="6"/>
      <c r="MYQ9" s="6"/>
      <c r="MYX9" s="6"/>
      <c r="MYY9" s="6"/>
      <c r="MZF9" s="6"/>
      <c r="MZG9" s="6"/>
      <c r="MZN9" s="6"/>
      <c r="MZO9" s="6"/>
      <c r="MZV9" s="6"/>
      <c r="MZW9" s="6"/>
      <c r="NAD9" s="6"/>
      <c r="NAE9" s="6"/>
      <c r="NAL9" s="6"/>
      <c r="NAM9" s="6"/>
      <c r="NAT9" s="6"/>
      <c r="NAU9" s="6"/>
      <c r="NBB9" s="6"/>
      <c r="NBC9" s="6"/>
      <c r="NBJ9" s="6"/>
      <c r="NBK9" s="6"/>
      <c r="NBR9" s="6"/>
      <c r="NBS9" s="6"/>
      <c r="NBZ9" s="6"/>
      <c r="NCA9" s="6"/>
      <c r="NCH9" s="6"/>
      <c r="NCI9" s="6"/>
      <c r="NCP9" s="6"/>
      <c r="NCQ9" s="6"/>
      <c r="NCX9" s="6"/>
      <c r="NCY9" s="6"/>
      <c r="NDF9" s="6"/>
      <c r="NDG9" s="6"/>
      <c r="NDN9" s="6"/>
      <c r="NDO9" s="6"/>
      <c r="NDV9" s="6"/>
      <c r="NDW9" s="6"/>
      <c r="NED9" s="6"/>
      <c r="NEE9" s="6"/>
      <c r="NEL9" s="6"/>
      <c r="NEM9" s="6"/>
      <c r="NET9" s="6"/>
      <c r="NEU9" s="6"/>
      <c r="NFB9" s="6"/>
      <c r="NFC9" s="6"/>
      <c r="NFJ9" s="6"/>
      <c r="NFK9" s="6"/>
      <c r="NFR9" s="6"/>
      <c r="NFS9" s="6"/>
      <c r="NFZ9" s="6"/>
      <c r="NGA9" s="6"/>
      <c r="NGH9" s="6"/>
      <c r="NGI9" s="6"/>
      <c r="NGP9" s="6"/>
      <c r="NGQ9" s="6"/>
      <c r="NGX9" s="6"/>
      <c r="NGY9" s="6"/>
      <c r="NHF9" s="6"/>
      <c r="NHG9" s="6"/>
      <c r="NHN9" s="6"/>
      <c r="NHO9" s="6"/>
      <c r="NHV9" s="6"/>
      <c r="NHW9" s="6"/>
      <c r="NID9" s="6"/>
      <c r="NIE9" s="6"/>
      <c r="NIL9" s="6"/>
      <c r="NIM9" s="6"/>
      <c r="NIT9" s="6"/>
      <c r="NIU9" s="6"/>
      <c r="NJB9" s="6"/>
      <c r="NJC9" s="6"/>
      <c r="NJJ9" s="6"/>
      <c r="NJK9" s="6"/>
      <c r="NJR9" s="6"/>
      <c r="NJS9" s="6"/>
      <c r="NJZ9" s="6"/>
      <c r="NKA9" s="6"/>
      <c r="NKH9" s="6"/>
      <c r="NKI9" s="6"/>
      <c r="NKP9" s="6"/>
      <c r="NKQ9" s="6"/>
      <c r="NKX9" s="6"/>
      <c r="NKY9" s="6"/>
      <c r="NLF9" s="6"/>
      <c r="NLG9" s="6"/>
      <c r="NLN9" s="6"/>
      <c r="NLO9" s="6"/>
      <c r="NLV9" s="6"/>
      <c r="NLW9" s="6"/>
      <c r="NMD9" s="6"/>
      <c r="NME9" s="6"/>
      <c r="NML9" s="6"/>
      <c r="NMM9" s="6"/>
      <c r="NMT9" s="6"/>
      <c r="NMU9" s="6"/>
      <c r="NNB9" s="6"/>
      <c r="NNC9" s="6"/>
      <c r="NNJ9" s="6"/>
      <c r="NNK9" s="6"/>
      <c r="NNR9" s="6"/>
      <c r="NNS9" s="6"/>
      <c r="NNZ9" s="6"/>
      <c r="NOA9" s="6"/>
      <c r="NOH9" s="6"/>
      <c r="NOI9" s="6"/>
      <c r="NOP9" s="6"/>
      <c r="NOQ9" s="6"/>
      <c r="NOX9" s="6"/>
      <c r="NOY9" s="6"/>
      <c r="NPF9" s="6"/>
      <c r="NPG9" s="6"/>
      <c r="NPN9" s="6"/>
      <c r="NPO9" s="6"/>
      <c r="NPV9" s="6"/>
      <c r="NPW9" s="6"/>
      <c r="NQD9" s="6"/>
      <c r="NQE9" s="6"/>
      <c r="NQL9" s="6"/>
      <c r="NQM9" s="6"/>
      <c r="NQT9" s="6"/>
      <c r="NQU9" s="6"/>
      <c r="NRB9" s="6"/>
      <c r="NRC9" s="6"/>
      <c r="NRJ9" s="6"/>
      <c r="NRK9" s="6"/>
      <c r="NRR9" s="6"/>
      <c r="NRS9" s="6"/>
      <c r="NRZ9" s="6"/>
      <c r="NSA9" s="6"/>
      <c r="NSH9" s="6"/>
      <c r="NSI9" s="6"/>
      <c r="NSP9" s="6"/>
      <c r="NSQ9" s="6"/>
      <c r="NSX9" s="6"/>
      <c r="NSY9" s="6"/>
      <c r="NTF9" s="6"/>
      <c r="NTG9" s="6"/>
      <c r="NTN9" s="6"/>
      <c r="NTO9" s="6"/>
      <c r="NTV9" s="6"/>
      <c r="NTW9" s="6"/>
      <c r="NUD9" s="6"/>
      <c r="NUE9" s="6"/>
      <c r="NUL9" s="6"/>
      <c r="NUM9" s="6"/>
      <c r="NUT9" s="6"/>
      <c r="NUU9" s="6"/>
      <c r="NVB9" s="6"/>
      <c r="NVC9" s="6"/>
      <c r="NVJ9" s="6"/>
      <c r="NVK9" s="6"/>
      <c r="NVR9" s="6"/>
      <c r="NVS9" s="6"/>
      <c r="NVZ9" s="6"/>
      <c r="NWA9" s="6"/>
      <c r="NWH9" s="6"/>
      <c r="NWI9" s="6"/>
      <c r="NWP9" s="6"/>
      <c r="NWQ9" s="6"/>
      <c r="NWX9" s="6"/>
      <c r="NWY9" s="6"/>
      <c r="NXF9" s="6"/>
      <c r="NXG9" s="6"/>
      <c r="NXN9" s="6"/>
      <c r="NXO9" s="6"/>
      <c r="NXV9" s="6"/>
      <c r="NXW9" s="6"/>
      <c r="NYD9" s="6"/>
      <c r="NYE9" s="6"/>
      <c r="NYL9" s="6"/>
      <c r="NYM9" s="6"/>
      <c r="NYT9" s="6"/>
      <c r="NYU9" s="6"/>
      <c r="NZB9" s="6"/>
      <c r="NZC9" s="6"/>
      <c r="NZJ9" s="6"/>
      <c r="NZK9" s="6"/>
      <c r="NZR9" s="6"/>
      <c r="NZS9" s="6"/>
      <c r="NZZ9" s="6"/>
      <c r="OAA9" s="6"/>
      <c r="OAH9" s="6"/>
      <c r="OAI9" s="6"/>
      <c r="OAP9" s="6"/>
      <c r="OAQ9" s="6"/>
      <c r="OAX9" s="6"/>
      <c r="OAY9" s="6"/>
      <c r="OBF9" s="6"/>
      <c r="OBG9" s="6"/>
      <c r="OBN9" s="6"/>
      <c r="OBO9" s="6"/>
      <c r="OBV9" s="6"/>
      <c r="OBW9" s="6"/>
      <c r="OCD9" s="6"/>
      <c r="OCE9" s="6"/>
      <c r="OCL9" s="6"/>
      <c r="OCM9" s="6"/>
      <c r="OCT9" s="6"/>
      <c r="OCU9" s="6"/>
      <c r="ODB9" s="6"/>
      <c r="ODC9" s="6"/>
      <c r="ODJ9" s="6"/>
      <c r="ODK9" s="6"/>
      <c r="ODR9" s="6"/>
      <c r="ODS9" s="6"/>
      <c r="ODZ9" s="6"/>
      <c r="OEA9" s="6"/>
      <c r="OEH9" s="6"/>
      <c r="OEI9" s="6"/>
      <c r="OEP9" s="6"/>
      <c r="OEQ9" s="6"/>
      <c r="OEX9" s="6"/>
      <c r="OEY9" s="6"/>
      <c r="OFF9" s="6"/>
      <c r="OFG9" s="6"/>
      <c r="OFN9" s="6"/>
      <c r="OFO9" s="6"/>
      <c r="OFV9" s="6"/>
      <c r="OFW9" s="6"/>
      <c r="OGD9" s="6"/>
      <c r="OGE9" s="6"/>
      <c r="OGL9" s="6"/>
      <c r="OGM9" s="6"/>
      <c r="OGT9" s="6"/>
      <c r="OGU9" s="6"/>
      <c r="OHB9" s="6"/>
      <c r="OHC9" s="6"/>
      <c r="OHJ9" s="6"/>
      <c r="OHK9" s="6"/>
      <c r="OHR9" s="6"/>
      <c r="OHS9" s="6"/>
      <c r="OHZ9" s="6"/>
      <c r="OIA9" s="6"/>
      <c r="OIH9" s="6"/>
      <c r="OII9" s="6"/>
      <c r="OIP9" s="6"/>
      <c r="OIQ9" s="6"/>
      <c r="OIX9" s="6"/>
      <c r="OIY9" s="6"/>
      <c r="OJF9" s="6"/>
      <c r="OJG9" s="6"/>
      <c r="OJN9" s="6"/>
      <c r="OJO9" s="6"/>
      <c r="OJV9" s="6"/>
      <c r="OJW9" s="6"/>
      <c r="OKD9" s="6"/>
      <c r="OKE9" s="6"/>
      <c r="OKL9" s="6"/>
      <c r="OKM9" s="6"/>
      <c r="OKT9" s="6"/>
      <c r="OKU9" s="6"/>
      <c r="OLB9" s="6"/>
      <c r="OLC9" s="6"/>
      <c r="OLJ9" s="6"/>
      <c r="OLK9" s="6"/>
      <c r="OLR9" s="6"/>
      <c r="OLS9" s="6"/>
      <c r="OLZ9" s="6"/>
      <c r="OMA9" s="6"/>
      <c r="OMH9" s="6"/>
      <c r="OMI9" s="6"/>
      <c r="OMP9" s="6"/>
      <c r="OMQ9" s="6"/>
      <c r="OMX9" s="6"/>
      <c r="OMY9" s="6"/>
      <c r="ONF9" s="6"/>
      <c r="ONG9" s="6"/>
      <c r="ONN9" s="6"/>
      <c r="ONO9" s="6"/>
      <c r="ONV9" s="6"/>
      <c r="ONW9" s="6"/>
      <c r="OOD9" s="6"/>
      <c r="OOE9" s="6"/>
      <c r="OOL9" s="6"/>
      <c r="OOM9" s="6"/>
      <c r="OOT9" s="6"/>
      <c r="OOU9" s="6"/>
      <c r="OPB9" s="6"/>
      <c r="OPC9" s="6"/>
      <c r="OPJ9" s="6"/>
      <c r="OPK9" s="6"/>
      <c r="OPR9" s="6"/>
      <c r="OPS9" s="6"/>
      <c r="OPZ9" s="6"/>
      <c r="OQA9" s="6"/>
      <c r="OQH9" s="6"/>
      <c r="OQI9" s="6"/>
      <c r="OQP9" s="6"/>
      <c r="OQQ9" s="6"/>
      <c r="OQX9" s="6"/>
      <c r="OQY9" s="6"/>
      <c r="ORF9" s="6"/>
      <c r="ORG9" s="6"/>
      <c r="ORN9" s="6"/>
      <c r="ORO9" s="6"/>
      <c r="ORV9" s="6"/>
      <c r="ORW9" s="6"/>
      <c r="OSD9" s="6"/>
      <c r="OSE9" s="6"/>
      <c r="OSL9" s="6"/>
      <c r="OSM9" s="6"/>
      <c r="OST9" s="6"/>
      <c r="OSU9" s="6"/>
      <c r="OTB9" s="6"/>
      <c r="OTC9" s="6"/>
      <c r="OTJ9" s="6"/>
      <c r="OTK9" s="6"/>
      <c r="OTR9" s="6"/>
      <c r="OTS9" s="6"/>
      <c r="OTZ9" s="6"/>
      <c r="OUA9" s="6"/>
      <c r="OUH9" s="6"/>
      <c r="OUI9" s="6"/>
      <c r="OUP9" s="6"/>
      <c r="OUQ9" s="6"/>
      <c r="OUX9" s="6"/>
      <c r="OUY9" s="6"/>
      <c r="OVF9" s="6"/>
      <c r="OVG9" s="6"/>
      <c r="OVN9" s="6"/>
      <c r="OVO9" s="6"/>
      <c r="OVV9" s="6"/>
      <c r="OVW9" s="6"/>
      <c r="OWD9" s="6"/>
      <c r="OWE9" s="6"/>
      <c r="OWL9" s="6"/>
      <c r="OWM9" s="6"/>
      <c r="OWT9" s="6"/>
      <c r="OWU9" s="6"/>
      <c r="OXB9" s="6"/>
      <c r="OXC9" s="6"/>
      <c r="OXJ9" s="6"/>
      <c r="OXK9" s="6"/>
      <c r="OXR9" s="6"/>
      <c r="OXS9" s="6"/>
      <c r="OXZ9" s="6"/>
      <c r="OYA9" s="6"/>
      <c r="OYH9" s="6"/>
      <c r="OYI9" s="6"/>
      <c r="OYP9" s="6"/>
      <c r="OYQ9" s="6"/>
      <c r="OYX9" s="6"/>
      <c r="OYY9" s="6"/>
      <c r="OZF9" s="6"/>
      <c r="OZG9" s="6"/>
      <c r="OZN9" s="6"/>
      <c r="OZO9" s="6"/>
      <c r="OZV9" s="6"/>
      <c r="OZW9" s="6"/>
      <c r="PAD9" s="6"/>
      <c r="PAE9" s="6"/>
      <c r="PAL9" s="6"/>
      <c r="PAM9" s="6"/>
      <c r="PAT9" s="6"/>
      <c r="PAU9" s="6"/>
      <c r="PBB9" s="6"/>
      <c r="PBC9" s="6"/>
      <c r="PBJ9" s="6"/>
      <c r="PBK9" s="6"/>
      <c r="PBR9" s="6"/>
      <c r="PBS9" s="6"/>
      <c r="PBZ9" s="6"/>
      <c r="PCA9" s="6"/>
      <c r="PCH9" s="6"/>
      <c r="PCI9" s="6"/>
      <c r="PCP9" s="6"/>
      <c r="PCQ9" s="6"/>
      <c r="PCX9" s="6"/>
      <c r="PCY9" s="6"/>
      <c r="PDF9" s="6"/>
      <c r="PDG9" s="6"/>
      <c r="PDN9" s="6"/>
      <c r="PDO9" s="6"/>
      <c r="PDV9" s="6"/>
      <c r="PDW9" s="6"/>
      <c r="PED9" s="6"/>
      <c r="PEE9" s="6"/>
      <c r="PEL9" s="6"/>
      <c r="PEM9" s="6"/>
      <c r="PET9" s="6"/>
      <c r="PEU9" s="6"/>
      <c r="PFB9" s="6"/>
      <c r="PFC9" s="6"/>
      <c r="PFJ9" s="6"/>
      <c r="PFK9" s="6"/>
      <c r="PFR9" s="6"/>
      <c r="PFS9" s="6"/>
      <c r="PFZ9" s="6"/>
      <c r="PGA9" s="6"/>
      <c r="PGH9" s="6"/>
      <c r="PGI9" s="6"/>
      <c r="PGP9" s="6"/>
      <c r="PGQ9" s="6"/>
      <c r="PGX9" s="6"/>
      <c r="PGY9" s="6"/>
      <c r="PHF9" s="6"/>
      <c r="PHG9" s="6"/>
      <c r="PHN9" s="6"/>
      <c r="PHO9" s="6"/>
      <c r="PHV9" s="6"/>
      <c r="PHW9" s="6"/>
      <c r="PID9" s="6"/>
      <c r="PIE9" s="6"/>
      <c r="PIL9" s="6"/>
      <c r="PIM9" s="6"/>
      <c r="PIT9" s="6"/>
      <c r="PIU9" s="6"/>
      <c r="PJB9" s="6"/>
      <c r="PJC9" s="6"/>
      <c r="PJJ9" s="6"/>
      <c r="PJK9" s="6"/>
      <c r="PJR9" s="6"/>
      <c r="PJS9" s="6"/>
      <c r="PJZ9" s="6"/>
      <c r="PKA9" s="6"/>
      <c r="PKH9" s="6"/>
      <c r="PKI9" s="6"/>
      <c r="PKP9" s="6"/>
      <c r="PKQ9" s="6"/>
      <c r="PKX9" s="6"/>
      <c r="PKY9" s="6"/>
      <c r="PLF9" s="6"/>
      <c r="PLG9" s="6"/>
      <c r="PLN9" s="6"/>
      <c r="PLO9" s="6"/>
      <c r="PLV9" s="6"/>
      <c r="PLW9" s="6"/>
      <c r="PMD9" s="6"/>
      <c r="PME9" s="6"/>
      <c r="PML9" s="6"/>
      <c r="PMM9" s="6"/>
      <c r="PMT9" s="6"/>
      <c r="PMU9" s="6"/>
      <c r="PNB9" s="6"/>
      <c r="PNC9" s="6"/>
      <c r="PNJ9" s="6"/>
      <c r="PNK9" s="6"/>
      <c r="PNR9" s="6"/>
      <c r="PNS9" s="6"/>
      <c r="PNZ9" s="6"/>
      <c r="POA9" s="6"/>
      <c r="POH9" s="6"/>
      <c r="POI9" s="6"/>
      <c r="POP9" s="6"/>
      <c r="POQ9" s="6"/>
      <c r="POX9" s="6"/>
      <c r="POY9" s="6"/>
      <c r="PPF9" s="6"/>
      <c r="PPG9" s="6"/>
      <c r="PPN9" s="6"/>
      <c r="PPO9" s="6"/>
      <c r="PPV9" s="6"/>
      <c r="PPW9" s="6"/>
      <c r="PQD9" s="6"/>
      <c r="PQE9" s="6"/>
      <c r="PQL9" s="6"/>
      <c r="PQM9" s="6"/>
      <c r="PQT9" s="6"/>
      <c r="PQU9" s="6"/>
      <c r="PRB9" s="6"/>
      <c r="PRC9" s="6"/>
      <c r="PRJ9" s="6"/>
      <c r="PRK9" s="6"/>
      <c r="PRR9" s="6"/>
      <c r="PRS9" s="6"/>
      <c r="PRZ9" s="6"/>
      <c r="PSA9" s="6"/>
      <c r="PSH9" s="6"/>
      <c r="PSI9" s="6"/>
      <c r="PSP9" s="6"/>
      <c r="PSQ9" s="6"/>
      <c r="PSX9" s="6"/>
      <c r="PSY9" s="6"/>
      <c r="PTF9" s="6"/>
      <c r="PTG9" s="6"/>
      <c r="PTN9" s="6"/>
      <c r="PTO9" s="6"/>
      <c r="PTV9" s="6"/>
      <c r="PTW9" s="6"/>
      <c r="PUD9" s="6"/>
      <c r="PUE9" s="6"/>
      <c r="PUL9" s="6"/>
      <c r="PUM9" s="6"/>
      <c r="PUT9" s="6"/>
      <c r="PUU9" s="6"/>
      <c r="PVB9" s="6"/>
      <c r="PVC9" s="6"/>
      <c r="PVJ9" s="6"/>
      <c r="PVK9" s="6"/>
      <c r="PVR9" s="6"/>
      <c r="PVS9" s="6"/>
      <c r="PVZ9" s="6"/>
      <c r="PWA9" s="6"/>
      <c r="PWH9" s="6"/>
      <c r="PWI9" s="6"/>
      <c r="PWP9" s="6"/>
      <c r="PWQ9" s="6"/>
      <c r="PWX9" s="6"/>
      <c r="PWY9" s="6"/>
      <c r="PXF9" s="6"/>
      <c r="PXG9" s="6"/>
      <c r="PXN9" s="6"/>
      <c r="PXO9" s="6"/>
      <c r="PXV9" s="6"/>
      <c r="PXW9" s="6"/>
      <c r="PYD9" s="6"/>
      <c r="PYE9" s="6"/>
      <c r="PYL9" s="6"/>
      <c r="PYM9" s="6"/>
      <c r="PYT9" s="6"/>
      <c r="PYU9" s="6"/>
      <c r="PZB9" s="6"/>
      <c r="PZC9" s="6"/>
      <c r="PZJ9" s="6"/>
      <c r="PZK9" s="6"/>
      <c r="PZR9" s="6"/>
      <c r="PZS9" s="6"/>
      <c r="PZZ9" s="6"/>
      <c r="QAA9" s="6"/>
      <c r="QAH9" s="6"/>
      <c r="QAI9" s="6"/>
      <c r="QAP9" s="6"/>
      <c r="QAQ9" s="6"/>
      <c r="QAX9" s="6"/>
      <c r="QAY9" s="6"/>
      <c r="QBF9" s="6"/>
      <c r="QBG9" s="6"/>
      <c r="QBN9" s="6"/>
      <c r="QBO9" s="6"/>
      <c r="QBV9" s="6"/>
      <c r="QBW9" s="6"/>
      <c r="QCD9" s="6"/>
      <c r="QCE9" s="6"/>
      <c r="QCL9" s="6"/>
      <c r="QCM9" s="6"/>
      <c r="QCT9" s="6"/>
      <c r="QCU9" s="6"/>
      <c r="QDB9" s="6"/>
      <c r="QDC9" s="6"/>
      <c r="QDJ9" s="6"/>
      <c r="QDK9" s="6"/>
      <c r="QDR9" s="6"/>
      <c r="QDS9" s="6"/>
      <c r="QDZ9" s="6"/>
      <c r="QEA9" s="6"/>
      <c r="QEH9" s="6"/>
      <c r="QEI9" s="6"/>
      <c r="QEP9" s="6"/>
      <c r="QEQ9" s="6"/>
      <c r="QEX9" s="6"/>
      <c r="QEY9" s="6"/>
      <c r="QFF9" s="6"/>
      <c r="QFG9" s="6"/>
      <c r="QFN9" s="6"/>
      <c r="QFO9" s="6"/>
      <c r="QFV9" s="6"/>
      <c r="QFW9" s="6"/>
      <c r="QGD9" s="6"/>
      <c r="QGE9" s="6"/>
      <c r="QGL9" s="6"/>
      <c r="QGM9" s="6"/>
      <c r="QGT9" s="6"/>
      <c r="QGU9" s="6"/>
      <c r="QHB9" s="6"/>
      <c r="QHC9" s="6"/>
      <c r="QHJ9" s="6"/>
      <c r="QHK9" s="6"/>
      <c r="QHR9" s="6"/>
      <c r="QHS9" s="6"/>
      <c r="QHZ9" s="6"/>
      <c r="QIA9" s="6"/>
      <c r="QIH9" s="6"/>
      <c r="QII9" s="6"/>
      <c r="QIP9" s="6"/>
      <c r="QIQ9" s="6"/>
      <c r="QIX9" s="6"/>
      <c r="QIY9" s="6"/>
      <c r="QJF9" s="6"/>
      <c r="QJG9" s="6"/>
      <c r="QJN9" s="6"/>
      <c r="QJO9" s="6"/>
      <c r="QJV9" s="6"/>
      <c r="QJW9" s="6"/>
      <c r="QKD9" s="6"/>
      <c r="QKE9" s="6"/>
      <c r="QKL9" s="6"/>
      <c r="QKM9" s="6"/>
      <c r="QKT9" s="6"/>
      <c r="QKU9" s="6"/>
      <c r="QLB9" s="6"/>
      <c r="QLC9" s="6"/>
      <c r="QLJ9" s="6"/>
      <c r="QLK9" s="6"/>
      <c r="QLR9" s="6"/>
      <c r="QLS9" s="6"/>
      <c r="QLZ9" s="6"/>
      <c r="QMA9" s="6"/>
      <c r="QMH9" s="6"/>
      <c r="QMI9" s="6"/>
      <c r="QMP9" s="6"/>
      <c r="QMQ9" s="6"/>
      <c r="QMX9" s="6"/>
      <c r="QMY9" s="6"/>
      <c r="QNF9" s="6"/>
      <c r="QNG9" s="6"/>
      <c r="QNN9" s="6"/>
      <c r="QNO9" s="6"/>
      <c r="QNV9" s="6"/>
      <c r="QNW9" s="6"/>
      <c r="QOD9" s="6"/>
      <c r="QOE9" s="6"/>
      <c r="QOL9" s="6"/>
      <c r="QOM9" s="6"/>
      <c r="QOT9" s="6"/>
      <c r="QOU9" s="6"/>
      <c r="QPB9" s="6"/>
      <c r="QPC9" s="6"/>
      <c r="QPJ9" s="6"/>
      <c r="QPK9" s="6"/>
      <c r="QPR9" s="6"/>
      <c r="QPS9" s="6"/>
      <c r="QPZ9" s="6"/>
      <c r="QQA9" s="6"/>
      <c r="QQH9" s="6"/>
      <c r="QQI9" s="6"/>
      <c r="QQP9" s="6"/>
      <c r="QQQ9" s="6"/>
      <c r="QQX9" s="6"/>
      <c r="QQY9" s="6"/>
      <c r="QRF9" s="6"/>
      <c r="QRG9" s="6"/>
      <c r="QRN9" s="6"/>
      <c r="QRO9" s="6"/>
      <c r="QRV9" s="6"/>
      <c r="QRW9" s="6"/>
      <c r="QSD9" s="6"/>
      <c r="QSE9" s="6"/>
      <c r="QSL9" s="6"/>
      <c r="QSM9" s="6"/>
      <c r="QST9" s="6"/>
      <c r="QSU9" s="6"/>
      <c r="QTB9" s="6"/>
      <c r="QTC9" s="6"/>
      <c r="QTJ9" s="6"/>
      <c r="QTK9" s="6"/>
      <c r="QTR9" s="6"/>
      <c r="QTS9" s="6"/>
      <c r="QTZ9" s="6"/>
      <c r="QUA9" s="6"/>
      <c r="QUH9" s="6"/>
      <c r="QUI9" s="6"/>
      <c r="QUP9" s="6"/>
      <c r="QUQ9" s="6"/>
      <c r="QUX9" s="6"/>
      <c r="QUY9" s="6"/>
      <c r="QVF9" s="6"/>
      <c r="QVG9" s="6"/>
      <c r="QVN9" s="6"/>
      <c r="QVO9" s="6"/>
      <c r="QVV9" s="6"/>
      <c r="QVW9" s="6"/>
      <c r="QWD9" s="6"/>
      <c r="QWE9" s="6"/>
      <c r="QWL9" s="6"/>
      <c r="QWM9" s="6"/>
      <c r="QWT9" s="6"/>
      <c r="QWU9" s="6"/>
      <c r="QXB9" s="6"/>
      <c r="QXC9" s="6"/>
      <c r="QXJ9" s="6"/>
      <c r="QXK9" s="6"/>
      <c r="QXR9" s="6"/>
      <c r="QXS9" s="6"/>
      <c r="QXZ9" s="6"/>
      <c r="QYA9" s="6"/>
      <c r="QYH9" s="6"/>
      <c r="QYI9" s="6"/>
      <c r="QYP9" s="6"/>
      <c r="QYQ9" s="6"/>
      <c r="QYX9" s="6"/>
      <c r="QYY9" s="6"/>
      <c r="QZF9" s="6"/>
      <c r="QZG9" s="6"/>
      <c r="QZN9" s="6"/>
      <c r="QZO9" s="6"/>
      <c r="QZV9" s="6"/>
      <c r="QZW9" s="6"/>
      <c r="RAD9" s="6"/>
      <c r="RAE9" s="6"/>
      <c r="RAL9" s="6"/>
      <c r="RAM9" s="6"/>
      <c r="RAT9" s="6"/>
      <c r="RAU9" s="6"/>
      <c r="RBB9" s="6"/>
      <c r="RBC9" s="6"/>
      <c r="RBJ9" s="6"/>
      <c r="RBK9" s="6"/>
      <c r="RBR9" s="6"/>
      <c r="RBS9" s="6"/>
      <c r="RBZ9" s="6"/>
      <c r="RCA9" s="6"/>
      <c r="RCH9" s="6"/>
      <c r="RCI9" s="6"/>
      <c r="RCP9" s="6"/>
      <c r="RCQ9" s="6"/>
      <c r="RCX9" s="6"/>
      <c r="RCY9" s="6"/>
      <c r="RDF9" s="6"/>
      <c r="RDG9" s="6"/>
      <c r="RDN9" s="6"/>
      <c r="RDO9" s="6"/>
      <c r="RDV9" s="6"/>
      <c r="RDW9" s="6"/>
      <c r="RED9" s="6"/>
      <c r="REE9" s="6"/>
      <c r="REL9" s="6"/>
      <c r="REM9" s="6"/>
      <c r="RET9" s="6"/>
      <c r="REU9" s="6"/>
      <c r="RFB9" s="6"/>
      <c r="RFC9" s="6"/>
      <c r="RFJ9" s="6"/>
      <c r="RFK9" s="6"/>
      <c r="RFR9" s="6"/>
      <c r="RFS9" s="6"/>
      <c r="RFZ9" s="6"/>
      <c r="RGA9" s="6"/>
      <c r="RGH9" s="6"/>
      <c r="RGI9" s="6"/>
      <c r="RGP9" s="6"/>
      <c r="RGQ9" s="6"/>
      <c r="RGX9" s="6"/>
      <c r="RGY9" s="6"/>
      <c r="RHF9" s="6"/>
      <c r="RHG9" s="6"/>
      <c r="RHN9" s="6"/>
      <c r="RHO9" s="6"/>
      <c r="RHV9" s="6"/>
      <c r="RHW9" s="6"/>
      <c r="RID9" s="6"/>
      <c r="RIE9" s="6"/>
      <c r="RIL9" s="6"/>
      <c r="RIM9" s="6"/>
      <c r="RIT9" s="6"/>
      <c r="RIU9" s="6"/>
      <c r="RJB9" s="6"/>
      <c r="RJC9" s="6"/>
      <c r="RJJ9" s="6"/>
      <c r="RJK9" s="6"/>
      <c r="RJR9" s="6"/>
      <c r="RJS9" s="6"/>
      <c r="RJZ9" s="6"/>
      <c r="RKA9" s="6"/>
      <c r="RKH9" s="6"/>
      <c r="RKI9" s="6"/>
      <c r="RKP9" s="6"/>
      <c r="RKQ9" s="6"/>
      <c r="RKX9" s="6"/>
      <c r="RKY9" s="6"/>
      <c r="RLF9" s="6"/>
      <c r="RLG9" s="6"/>
      <c r="RLN9" s="6"/>
      <c r="RLO9" s="6"/>
      <c r="RLV9" s="6"/>
      <c r="RLW9" s="6"/>
      <c r="RMD9" s="6"/>
      <c r="RME9" s="6"/>
      <c r="RML9" s="6"/>
      <c r="RMM9" s="6"/>
      <c r="RMT9" s="6"/>
      <c r="RMU9" s="6"/>
      <c r="RNB9" s="6"/>
      <c r="RNC9" s="6"/>
      <c r="RNJ9" s="6"/>
      <c r="RNK9" s="6"/>
      <c r="RNR9" s="6"/>
      <c r="RNS9" s="6"/>
      <c r="RNZ9" s="6"/>
      <c r="ROA9" s="6"/>
      <c r="ROH9" s="6"/>
      <c r="ROI9" s="6"/>
      <c r="ROP9" s="6"/>
      <c r="ROQ9" s="6"/>
      <c r="ROX9" s="6"/>
      <c r="ROY9" s="6"/>
      <c r="RPF9" s="6"/>
      <c r="RPG9" s="6"/>
      <c r="RPN9" s="6"/>
      <c r="RPO9" s="6"/>
      <c r="RPV9" s="6"/>
      <c r="RPW9" s="6"/>
      <c r="RQD9" s="6"/>
      <c r="RQE9" s="6"/>
      <c r="RQL9" s="6"/>
      <c r="RQM9" s="6"/>
      <c r="RQT9" s="6"/>
      <c r="RQU9" s="6"/>
      <c r="RRB9" s="6"/>
      <c r="RRC9" s="6"/>
      <c r="RRJ9" s="6"/>
      <c r="RRK9" s="6"/>
      <c r="RRR9" s="6"/>
      <c r="RRS9" s="6"/>
      <c r="RRZ9" s="6"/>
      <c r="RSA9" s="6"/>
      <c r="RSH9" s="6"/>
      <c r="RSI9" s="6"/>
      <c r="RSP9" s="6"/>
      <c r="RSQ9" s="6"/>
      <c r="RSX9" s="6"/>
      <c r="RSY9" s="6"/>
      <c r="RTF9" s="6"/>
      <c r="RTG9" s="6"/>
      <c r="RTN9" s="6"/>
      <c r="RTO9" s="6"/>
      <c r="RTV9" s="6"/>
      <c r="RTW9" s="6"/>
      <c r="RUD9" s="6"/>
      <c r="RUE9" s="6"/>
      <c r="RUL9" s="6"/>
      <c r="RUM9" s="6"/>
      <c r="RUT9" s="6"/>
      <c r="RUU9" s="6"/>
      <c r="RVB9" s="6"/>
      <c r="RVC9" s="6"/>
      <c r="RVJ9" s="6"/>
      <c r="RVK9" s="6"/>
      <c r="RVR9" s="6"/>
      <c r="RVS9" s="6"/>
      <c r="RVZ9" s="6"/>
      <c r="RWA9" s="6"/>
      <c r="RWH9" s="6"/>
      <c r="RWI9" s="6"/>
      <c r="RWP9" s="6"/>
      <c r="RWQ9" s="6"/>
      <c r="RWX9" s="6"/>
      <c r="RWY9" s="6"/>
      <c r="RXF9" s="6"/>
      <c r="RXG9" s="6"/>
      <c r="RXN9" s="6"/>
      <c r="RXO9" s="6"/>
      <c r="RXV9" s="6"/>
      <c r="RXW9" s="6"/>
      <c r="RYD9" s="6"/>
      <c r="RYE9" s="6"/>
      <c r="RYL9" s="6"/>
      <c r="RYM9" s="6"/>
      <c r="RYT9" s="6"/>
      <c r="RYU9" s="6"/>
      <c r="RZB9" s="6"/>
      <c r="RZC9" s="6"/>
      <c r="RZJ9" s="6"/>
      <c r="RZK9" s="6"/>
      <c r="RZR9" s="6"/>
      <c r="RZS9" s="6"/>
      <c r="RZZ9" s="6"/>
      <c r="SAA9" s="6"/>
      <c r="SAH9" s="6"/>
      <c r="SAI9" s="6"/>
      <c r="SAP9" s="6"/>
      <c r="SAQ9" s="6"/>
      <c r="SAX9" s="6"/>
      <c r="SAY9" s="6"/>
      <c r="SBF9" s="6"/>
      <c r="SBG9" s="6"/>
      <c r="SBN9" s="6"/>
      <c r="SBO9" s="6"/>
      <c r="SBV9" s="6"/>
      <c r="SBW9" s="6"/>
      <c r="SCD9" s="6"/>
      <c r="SCE9" s="6"/>
      <c r="SCL9" s="6"/>
      <c r="SCM9" s="6"/>
      <c r="SCT9" s="6"/>
      <c r="SCU9" s="6"/>
      <c r="SDB9" s="6"/>
      <c r="SDC9" s="6"/>
      <c r="SDJ9" s="6"/>
      <c r="SDK9" s="6"/>
      <c r="SDR9" s="6"/>
      <c r="SDS9" s="6"/>
      <c r="SDZ9" s="6"/>
      <c r="SEA9" s="6"/>
      <c r="SEH9" s="6"/>
      <c r="SEI9" s="6"/>
      <c r="SEP9" s="6"/>
      <c r="SEQ9" s="6"/>
      <c r="SEX9" s="6"/>
      <c r="SEY9" s="6"/>
      <c r="SFF9" s="6"/>
      <c r="SFG9" s="6"/>
      <c r="SFN9" s="6"/>
      <c r="SFO9" s="6"/>
      <c r="SFV9" s="6"/>
      <c r="SFW9" s="6"/>
      <c r="SGD9" s="6"/>
      <c r="SGE9" s="6"/>
      <c r="SGL9" s="6"/>
      <c r="SGM9" s="6"/>
      <c r="SGT9" s="6"/>
      <c r="SGU9" s="6"/>
      <c r="SHB9" s="6"/>
      <c r="SHC9" s="6"/>
      <c r="SHJ9" s="6"/>
      <c r="SHK9" s="6"/>
      <c r="SHR9" s="6"/>
      <c r="SHS9" s="6"/>
      <c r="SHZ9" s="6"/>
      <c r="SIA9" s="6"/>
      <c r="SIH9" s="6"/>
      <c r="SII9" s="6"/>
      <c r="SIP9" s="6"/>
      <c r="SIQ9" s="6"/>
      <c r="SIX9" s="6"/>
      <c r="SIY9" s="6"/>
      <c r="SJF9" s="6"/>
      <c r="SJG9" s="6"/>
      <c r="SJN9" s="6"/>
      <c r="SJO9" s="6"/>
      <c r="SJV9" s="6"/>
      <c r="SJW9" s="6"/>
      <c r="SKD9" s="6"/>
      <c r="SKE9" s="6"/>
      <c r="SKL9" s="6"/>
      <c r="SKM9" s="6"/>
      <c r="SKT9" s="6"/>
      <c r="SKU9" s="6"/>
      <c r="SLB9" s="6"/>
      <c r="SLC9" s="6"/>
      <c r="SLJ9" s="6"/>
      <c r="SLK9" s="6"/>
      <c r="SLR9" s="6"/>
      <c r="SLS9" s="6"/>
      <c r="SLZ9" s="6"/>
      <c r="SMA9" s="6"/>
      <c r="SMH9" s="6"/>
      <c r="SMI9" s="6"/>
      <c r="SMP9" s="6"/>
      <c r="SMQ9" s="6"/>
      <c r="SMX9" s="6"/>
      <c r="SMY9" s="6"/>
      <c r="SNF9" s="6"/>
      <c r="SNG9" s="6"/>
      <c r="SNN9" s="6"/>
      <c r="SNO9" s="6"/>
      <c r="SNV9" s="6"/>
      <c r="SNW9" s="6"/>
      <c r="SOD9" s="6"/>
      <c r="SOE9" s="6"/>
      <c r="SOL9" s="6"/>
      <c r="SOM9" s="6"/>
      <c r="SOT9" s="6"/>
      <c r="SOU9" s="6"/>
      <c r="SPB9" s="6"/>
      <c r="SPC9" s="6"/>
      <c r="SPJ9" s="6"/>
      <c r="SPK9" s="6"/>
      <c r="SPR9" s="6"/>
      <c r="SPS9" s="6"/>
      <c r="SPZ9" s="6"/>
      <c r="SQA9" s="6"/>
      <c r="SQH9" s="6"/>
      <c r="SQI9" s="6"/>
      <c r="SQP9" s="6"/>
      <c r="SQQ9" s="6"/>
      <c r="SQX9" s="6"/>
      <c r="SQY9" s="6"/>
      <c r="SRF9" s="6"/>
      <c r="SRG9" s="6"/>
      <c r="SRN9" s="6"/>
      <c r="SRO9" s="6"/>
      <c r="SRV9" s="6"/>
      <c r="SRW9" s="6"/>
      <c r="SSD9" s="6"/>
      <c r="SSE9" s="6"/>
      <c r="SSL9" s="6"/>
      <c r="SSM9" s="6"/>
      <c r="SST9" s="6"/>
      <c r="SSU9" s="6"/>
      <c r="STB9" s="6"/>
      <c r="STC9" s="6"/>
      <c r="STJ9" s="6"/>
      <c r="STK9" s="6"/>
      <c r="STR9" s="6"/>
      <c r="STS9" s="6"/>
      <c r="STZ9" s="6"/>
      <c r="SUA9" s="6"/>
      <c r="SUH9" s="6"/>
      <c r="SUI9" s="6"/>
      <c r="SUP9" s="6"/>
      <c r="SUQ9" s="6"/>
      <c r="SUX9" s="6"/>
      <c r="SUY9" s="6"/>
      <c r="SVF9" s="6"/>
      <c r="SVG9" s="6"/>
      <c r="SVN9" s="6"/>
      <c r="SVO9" s="6"/>
      <c r="SVV9" s="6"/>
      <c r="SVW9" s="6"/>
      <c r="SWD9" s="6"/>
      <c r="SWE9" s="6"/>
      <c r="SWL9" s="6"/>
      <c r="SWM9" s="6"/>
      <c r="SWT9" s="6"/>
      <c r="SWU9" s="6"/>
      <c r="SXB9" s="6"/>
      <c r="SXC9" s="6"/>
      <c r="SXJ9" s="6"/>
      <c r="SXK9" s="6"/>
      <c r="SXR9" s="6"/>
      <c r="SXS9" s="6"/>
      <c r="SXZ9" s="6"/>
      <c r="SYA9" s="6"/>
      <c r="SYH9" s="6"/>
      <c r="SYI9" s="6"/>
      <c r="SYP9" s="6"/>
      <c r="SYQ9" s="6"/>
      <c r="SYX9" s="6"/>
      <c r="SYY9" s="6"/>
      <c r="SZF9" s="6"/>
      <c r="SZG9" s="6"/>
      <c r="SZN9" s="6"/>
      <c r="SZO9" s="6"/>
      <c r="SZV9" s="6"/>
      <c r="SZW9" s="6"/>
      <c r="TAD9" s="6"/>
      <c r="TAE9" s="6"/>
      <c r="TAL9" s="6"/>
      <c r="TAM9" s="6"/>
      <c r="TAT9" s="6"/>
      <c r="TAU9" s="6"/>
      <c r="TBB9" s="6"/>
      <c r="TBC9" s="6"/>
      <c r="TBJ9" s="6"/>
      <c r="TBK9" s="6"/>
      <c r="TBR9" s="6"/>
      <c r="TBS9" s="6"/>
      <c r="TBZ9" s="6"/>
      <c r="TCA9" s="6"/>
      <c r="TCH9" s="6"/>
      <c r="TCI9" s="6"/>
      <c r="TCP9" s="6"/>
      <c r="TCQ9" s="6"/>
      <c r="TCX9" s="6"/>
      <c r="TCY9" s="6"/>
      <c r="TDF9" s="6"/>
      <c r="TDG9" s="6"/>
      <c r="TDN9" s="6"/>
      <c r="TDO9" s="6"/>
      <c r="TDV9" s="6"/>
      <c r="TDW9" s="6"/>
      <c r="TED9" s="6"/>
      <c r="TEE9" s="6"/>
      <c r="TEL9" s="6"/>
      <c r="TEM9" s="6"/>
      <c r="TET9" s="6"/>
      <c r="TEU9" s="6"/>
      <c r="TFB9" s="6"/>
      <c r="TFC9" s="6"/>
      <c r="TFJ9" s="6"/>
      <c r="TFK9" s="6"/>
      <c r="TFR9" s="6"/>
      <c r="TFS9" s="6"/>
      <c r="TFZ9" s="6"/>
      <c r="TGA9" s="6"/>
      <c r="TGH9" s="6"/>
      <c r="TGI9" s="6"/>
      <c r="TGP9" s="6"/>
      <c r="TGQ9" s="6"/>
      <c r="TGX9" s="6"/>
      <c r="TGY9" s="6"/>
      <c r="THF9" s="6"/>
      <c r="THG9" s="6"/>
      <c r="THN9" s="6"/>
      <c r="THO9" s="6"/>
      <c r="THV9" s="6"/>
      <c r="THW9" s="6"/>
      <c r="TID9" s="6"/>
      <c r="TIE9" s="6"/>
      <c r="TIL9" s="6"/>
      <c r="TIM9" s="6"/>
      <c r="TIT9" s="6"/>
      <c r="TIU9" s="6"/>
      <c r="TJB9" s="6"/>
      <c r="TJC9" s="6"/>
      <c r="TJJ9" s="6"/>
      <c r="TJK9" s="6"/>
      <c r="TJR9" s="6"/>
      <c r="TJS9" s="6"/>
      <c r="TJZ9" s="6"/>
      <c r="TKA9" s="6"/>
      <c r="TKH9" s="6"/>
      <c r="TKI9" s="6"/>
      <c r="TKP9" s="6"/>
      <c r="TKQ9" s="6"/>
      <c r="TKX9" s="6"/>
      <c r="TKY9" s="6"/>
      <c r="TLF9" s="6"/>
      <c r="TLG9" s="6"/>
      <c r="TLN9" s="6"/>
      <c r="TLO9" s="6"/>
      <c r="TLV9" s="6"/>
      <c r="TLW9" s="6"/>
      <c r="TMD9" s="6"/>
      <c r="TME9" s="6"/>
      <c r="TML9" s="6"/>
      <c r="TMM9" s="6"/>
      <c r="TMT9" s="6"/>
      <c r="TMU9" s="6"/>
      <c r="TNB9" s="6"/>
      <c r="TNC9" s="6"/>
      <c r="TNJ9" s="6"/>
      <c r="TNK9" s="6"/>
      <c r="TNR9" s="6"/>
      <c r="TNS9" s="6"/>
      <c r="TNZ9" s="6"/>
      <c r="TOA9" s="6"/>
      <c r="TOH9" s="6"/>
      <c r="TOI9" s="6"/>
      <c r="TOP9" s="6"/>
      <c r="TOQ9" s="6"/>
      <c r="TOX9" s="6"/>
      <c r="TOY9" s="6"/>
      <c r="TPF9" s="6"/>
      <c r="TPG9" s="6"/>
      <c r="TPN9" s="6"/>
      <c r="TPO9" s="6"/>
      <c r="TPV9" s="6"/>
      <c r="TPW9" s="6"/>
      <c r="TQD9" s="6"/>
      <c r="TQE9" s="6"/>
      <c r="TQL9" s="6"/>
      <c r="TQM9" s="6"/>
      <c r="TQT9" s="6"/>
      <c r="TQU9" s="6"/>
      <c r="TRB9" s="6"/>
      <c r="TRC9" s="6"/>
      <c r="TRJ9" s="6"/>
      <c r="TRK9" s="6"/>
      <c r="TRR9" s="6"/>
      <c r="TRS9" s="6"/>
      <c r="TRZ9" s="6"/>
      <c r="TSA9" s="6"/>
      <c r="TSH9" s="6"/>
      <c r="TSI9" s="6"/>
      <c r="TSP9" s="6"/>
      <c r="TSQ9" s="6"/>
      <c r="TSX9" s="6"/>
      <c r="TSY9" s="6"/>
      <c r="TTF9" s="6"/>
      <c r="TTG9" s="6"/>
      <c r="TTN9" s="6"/>
      <c r="TTO9" s="6"/>
      <c r="TTV9" s="6"/>
      <c r="TTW9" s="6"/>
      <c r="TUD9" s="6"/>
      <c r="TUE9" s="6"/>
      <c r="TUL9" s="6"/>
      <c r="TUM9" s="6"/>
      <c r="TUT9" s="6"/>
      <c r="TUU9" s="6"/>
      <c r="TVB9" s="6"/>
      <c r="TVC9" s="6"/>
      <c r="TVJ9" s="6"/>
      <c r="TVK9" s="6"/>
      <c r="TVR9" s="6"/>
      <c r="TVS9" s="6"/>
      <c r="TVZ9" s="6"/>
      <c r="TWA9" s="6"/>
      <c r="TWH9" s="6"/>
      <c r="TWI9" s="6"/>
      <c r="TWP9" s="6"/>
      <c r="TWQ9" s="6"/>
      <c r="TWX9" s="6"/>
      <c r="TWY9" s="6"/>
      <c r="TXF9" s="6"/>
      <c r="TXG9" s="6"/>
      <c r="TXN9" s="6"/>
      <c r="TXO9" s="6"/>
      <c r="TXV9" s="6"/>
      <c r="TXW9" s="6"/>
      <c r="TYD9" s="6"/>
      <c r="TYE9" s="6"/>
      <c r="TYL9" s="6"/>
      <c r="TYM9" s="6"/>
      <c r="TYT9" s="6"/>
      <c r="TYU9" s="6"/>
      <c r="TZB9" s="6"/>
      <c r="TZC9" s="6"/>
      <c r="TZJ9" s="6"/>
      <c r="TZK9" s="6"/>
      <c r="TZR9" s="6"/>
      <c r="TZS9" s="6"/>
      <c r="TZZ9" s="6"/>
      <c r="UAA9" s="6"/>
      <c r="UAH9" s="6"/>
      <c r="UAI9" s="6"/>
      <c r="UAP9" s="6"/>
      <c r="UAQ9" s="6"/>
      <c r="UAX9" s="6"/>
      <c r="UAY9" s="6"/>
      <c r="UBF9" s="6"/>
      <c r="UBG9" s="6"/>
      <c r="UBN9" s="6"/>
      <c r="UBO9" s="6"/>
      <c r="UBV9" s="6"/>
      <c r="UBW9" s="6"/>
      <c r="UCD9" s="6"/>
      <c r="UCE9" s="6"/>
      <c r="UCL9" s="6"/>
      <c r="UCM9" s="6"/>
      <c r="UCT9" s="6"/>
      <c r="UCU9" s="6"/>
      <c r="UDB9" s="6"/>
      <c r="UDC9" s="6"/>
      <c r="UDJ9" s="6"/>
      <c r="UDK9" s="6"/>
      <c r="UDR9" s="6"/>
      <c r="UDS9" s="6"/>
      <c r="UDZ9" s="6"/>
      <c r="UEA9" s="6"/>
      <c r="UEH9" s="6"/>
      <c r="UEI9" s="6"/>
      <c r="UEP9" s="6"/>
      <c r="UEQ9" s="6"/>
      <c r="UEX9" s="6"/>
      <c r="UEY9" s="6"/>
      <c r="UFF9" s="6"/>
      <c r="UFG9" s="6"/>
      <c r="UFN9" s="6"/>
      <c r="UFO9" s="6"/>
      <c r="UFV9" s="6"/>
      <c r="UFW9" s="6"/>
      <c r="UGD9" s="6"/>
      <c r="UGE9" s="6"/>
      <c r="UGL9" s="6"/>
      <c r="UGM9" s="6"/>
      <c r="UGT9" s="6"/>
      <c r="UGU9" s="6"/>
      <c r="UHB9" s="6"/>
      <c r="UHC9" s="6"/>
      <c r="UHJ9" s="6"/>
      <c r="UHK9" s="6"/>
      <c r="UHR9" s="6"/>
      <c r="UHS9" s="6"/>
      <c r="UHZ9" s="6"/>
      <c r="UIA9" s="6"/>
      <c r="UIH9" s="6"/>
      <c r="UII9" s="6"/>
      <c r="UIP9" s="6"/>
      <c r="UIQ9" s="6"/>
      <c r="UIX9" s="6"/>
      <c r="UIY9" s="6"/>
      <c r="UJF9" s="6"/>
      <c r="UJG9" s="6"/>
      <c r="UJN9" s="6"/>
      <c r="UJO9" s="6"/>
      <c r="UJV9" s="6"/>
      <c r="UJW9" s="6"/>
      <c r="UKD9" s="6"/>
      <c r="UKE9" s="6"/>
      <c r="UKL9" s="6"/>
      <c r="UKM9" s="6"/>
      <c r="UKT9" s="6"/>
      <c r="UKU9" s="6"/>
      <c r="ULB9" s="6"/>
      <c r="ULC9" s="6"/>
      <c r="ULJ9" s="6"/>
      <c r="ULK9" s="6"/>
      <c r="ULR9" s="6"/>
      <c r="ULS9" s="6"/>
      <c r="ULZ9" s="6"/>
      <c r="UMA9" s="6"/>
      <c r="UMH9" s="6"/>
      <c r="UMI9" s="6"/>
      <c r="UMP9" s="6"/>
      <c r="UMQ9" s="6"/>
      <c r="UMX9" s="6"/>
      <c r="UMY9" s="6"/>
      <c r="UNF9" s="6"/>
      <c r="UNG9" s="6"/>
      <c r="UNN9" s="6"/>
      <c r="UNO9" s="6"/>
      <c r="UNV9" s="6"/>
      <c r="UNW9" s="6"/>
      <c r="UOD9" s="6"/>
      <c r="UOE9" s="6"/>
      <c r="UOL9" s="6"/>
      <c r="UOM9" s="6"/>
      <c r="UOT9" s="6"/>
      <c r="UOU9" s="6"/>
      <c r="UPB9" s="6"/>
      <c r="UPC9" s="6"/>
      <c r="UPJ9" s="6"/>
      <c r="UPK9" s="6"/>
      <c r="UPR9" s="6"/>
      <c r="UPS9" s="6"/>
      <c r="UPZ9" s="6"/>
      <c r="UQA9" s="6"/>
      <c r="UQH9" s="6"/>
      <c r="UQI9" s="6"/>
      <c r="UQP9" s="6"/>
      <c r="UQQ9" s="6"/>
      <c r="UQX9" s="6"/>
      <c r="UQY9" s="6"/>
      <c r="URF9" s="6"/>
      <c r="URG9" s="6"/>
      <c r="URN9" s="6"/>
      <c r="URO9" s="6"/>
      <c r="URV9" s="6"/>
      <c r="URW9" s="6"/>
      <c r="USD9" s="6"/>
      <c r="USE9" s="6"/>
      <c r="USL9" s="6"/>
      <c r="USM9" s="6"/>
      <c r="UST9" s="6"/>
      <c r="USU9" s="6"/>
      <c r="UTB9" s="6"/>
      <c r="UTC9" s="6"/>
      <c r="UTJ9" s="6"/>
      <c r="UTK9" s="6"/>
      <c r="UTR9" s="6"/>
      <c r="UTS9" s="6"/>
      <c r="UTZ9" s="6"/>
      <c r="UUA9" s="6"/>
      <c r="UUH9" s="6"/>
      <c r="UUI9" s="6"/>
      <c r="UUP9" s="6"/>
      <c r="UUQ9" s="6"/>
      <c r="UUX9" s="6"/>
      <c r="UUY9" s="6"/>
      <c r="UVF9" s="6"/>
      <c r="UVG9" s="6"/>
      <c r="UVN9" s="6"/>
      <c r="UVO9" s="6"/>
      <c r="UVV9" s="6"/>
      <c r="UVW9" s="6"/>
      <c r="UWD9" s="6"/>
      <c r="UWE9" s="6"/>
      <c r="UWL9" s="6"/>
      <c r="UWM9" s="6"/>
      <c r="UWT9" s="6"/>
      <c r="UWU9" s="6"/>
      <c r="UXB9" s="6"/>
      <c r="UXC9" s="6"/>
      <c r="UXJ9" s="6"/>
      <c r="UXK9" s="6"/>
      <c r="UXR9" s="6"/>
      <c r="UXS9" s="6"/>
      <c r="UXZ9" s="6"/>
      <c r="UYA9" s="6"/>
      <c r="UYH9" s="6"/>
      <c r="UYI9" s="6"/>
      <c r="UYP9" s="6"/>
      <c r="UYQ9" s="6"/>
      <c r="UYX9" s="6"/>
      <c r="UYY9" s="6"/>
      <c r="UZF9" s="6"/>
      <c r="UZG9" s="6"/>
      <c r="UZN9" s="6"/>
      <c r="UZO9" s="6"/>
      <c r="UZV9" s="6"/>
      <c r="UZW9" s="6"/>
      <c r="VAD9" s="6"/>
      <c r="VAE9" s="6"/>
      <c r="VAL9" s="6"/>
      <c r="VAM9" s="6"/>
      <c r="VAT9" s="6"/>
      <c r="VAU9" s="6"/>
      <c r="VBB9" s="6"/>
      <c r="VBC9" s="6"/>
      <c r="VBJ9" s="6"/>
      <c r="VBK9" s="6"/>
      <c r="VBR9" s="6"/>
      <c r="VBS9" s="6"/>
      <c r="VBZ9" s="6"/>
      <c r="VCA9" s="6"/>
      <c r="VCH9" s="6"/>
      <c r="VCI9" s="6"/>
      <c r="VCP9" s="6"/>
      <c r="VCQ9" s="6"/>
      <c r="VCX9" s="6"/>
      <c r="VCY9" s="6"/>
      <c r="VDF9" s="6"/>
      <c r="VDG9" s="6"/>
      <c r="VDN9" s="6"/>
      <c r="VDO9" s="6"/>
      <c r="VDV9" s="6"/>
      <c r="VDW9" s="6"/>
      <c r="VED9" s="6"/>
      <c r="VEE9" s="6"/>
      <c r="VEL9" s="6"/>
      <c r="VEM9" s="6"/>
      <c r="VET9" s="6"/>
      <c r="VEU9" s="6"/>
      <c r="VFB9" s="6"/>
      <c r="VFC9" s="6"/>
      <c r="VFJ9" s="6"/>
      <c r="VFK9" s="6"/>
      <c r="VFR9" s="6"/>
      <c r="VFS9" s="6"/>
      <c r="VFZ9" s="6"/>
      <c r="VGA9" s="6"/>
      <c r="VGH9" s="6"/>
      <c r="VGI9" s="6"/>
      <c r="VGP9" s="6"/>
      <c r="VGQ9" s="6"/>
      <c r="VGX9" s="6"/>
      <c r="VGY9" s="6"/>
      <c r="VHF9" s="6"/>
      <c r="VHG9" s="6"/>
      <c r="VHN9" s="6"/>
      <c r="VHO9" s="6"/>
      <c r="VHV9" s="6"/>
      <c r="VHW9" s="6"/>
      <c r="VID9" s="6"/>
      <c r="VIE9" s="6"/>
      <c r="VIL9" s="6"/>
      <c r="VIM9" s="6"/>
      <c r="VIT9" s="6"/>
      <c r="VIU9" s="6"/>
      <c r="VJB9" s="6"/>
      <c r="VJC9" s="6"/>
      <c r="VJJ9" s="6"/>
      <c r="VJK9" s="6"/>
      <c r="VJR9" s="6"/>
      <c r="VJS9" s="6"/>
      <c r="VJZ9" s="6"/>
      <c r="VKA9" s="6"/>
      <c r="VKH9" s="6"/>
      <c r="VKI9" s="6"/>
      <c r="VKP9" s="6"/>
      <c r="VKQ9" s="6"/>
      <c r="VKX9" s="6"/>
      <c r="VKY9" s="6"/>
      <c r="VLF9" s="6"/>
      <c r="VLG9" s="6"/>
      <c r="VLN9" s="6"/>
      <c r="VLO9" s="6"/>
      <c r="VLV9" s="6"/>
      <c r="VLW9" s="6"/>
      <c r="VMD9" s="6"/>
      <c r="VME9" s="6"/>
      <c r="VML9" s="6"/>
      <c r="VMM9" s="6"/>
      <c r="VMT9" s="6"/>
      <c r="VMU9" s="6"/>
      <c r="VNB9" s="6"/>
      <c r="VNC9" s="6"/>
      <c r="VNJ9" s="6"/>
      <c r="VNK9" s="6"/>
      <c r="VNR9" s="6"/>
      <c r="VNS9" s="6"/>
      <c r="VNZ9" s="6"/>
      <c r="VOA9" s="6"/>
      <c r="VOH9" s="6"/>
      <c r="VOI9" s="6"/>
      <c r="VOP9" s="6"/>
      <c r="VOQ9" s="6"/>
      <c r="VOX9" s="6"/>
      <c r="VOY9" s="6"/>
      <c r="VPF9" s="6"/>
      <c r="VPG9" s="6"/>
      <c r="VPN9" s="6"/>
      <c r="VPO9" s="6"/>
      <c r="VPV9" s="6"/>
      <c r="VPW9" s="6"/>
      <c r="VQD9" s="6"/>
      <c r="VQE9" s="6"/>
      <c r="VQL9" s="6"/>
      <c r="VQM9" s="6"/>
      <c r="VQT9" s="6"/>
      <c r="VQU9" s="6"/>
      <c r="VRB9" s="6"/>
      <c r="VRC9" s="6"/>
      <c r="VRJ9" s="6"/>
      <c r="VRK9" s="6"/>
      <c r="VRR9" s="6"/>
      <c r="VRS9" s="6"/>
      <c r="VRZ9" s="6"/>
      <c r="VSA9" s="6"/>
      <c r="VSH9" s="6"/>
      <c r="VSI9" s="6"/>
      <c r="VSP9" s="6"/>
      <c r="VSQ9" s="6"/>
      <c r="VSX9" s="6"/>
      <c r="VSY9" s="6"/>
      <c r="VTF9" s="6"/>
      <c r="VTG9" s="6"/>
      <c r="VTN9" s="6"/>
      <c r="VTO9" s="6"/>
      <c r="VTV9" s="6"/>
      <c r="VTW9" s="6"/>
      <c r="VUD9" s="6"/>
      <c r="VUE9" s="6"/>
      <c r="VUL9" s="6"/>
      <c r="VUM9" s="6"/>
      <c r="VUT9" s="6"/>
      <c r="VUU9" s="6"/>
      <c r="VVB9" s="6"/>
      <c r="VVC9" s="6"/>
      <c r="VVJ9" s="6"/>
      <c r="VVK9" s="6"/>
      <c r="VVR9" s="6"/>
      <c r="VVS9" s="6"/>
      <c r="VVZ9" s="6"/>
      <c r="VWA9" s="6"/>
      <c r="VWH9" s="6"/>
      <c r="VWI9" s="6"/>
      <c r="VWP9" s="6"/>
      <c r="VWQ9" s="6"/>
      <c r="VWX9" s="6"/>
      <c r="VWY9" s="6"/>
      <c r="VXF9" s="6"/>
      <c r="VXG9" s="6"/>
      <c r="VXN9" s="6"/>
      <c r="VXO9" s="6"/>
      <c r="VXV9" s="6"/>
      <c r="VXW9" s="6"/>
      <c r="VYD9" s="6"/>
      <c r="VYE9" s="6"/>
      <c r="VYL9" s="6"/>
      <c r="VYM9" s="6"/>
      <c r="VYT9" s="6"/>
      <c r="VYU9" s="6"/>
      <c r="VZB9" s="6"/>
      <c r="VZC9" s="6"/>
      <c r="VZJ9" s="6"/>
      <c r="VZK9" s="6"/>
      <c r="VZR9" s="6"/>
      <c r="VZS9" s="6"/>
      <c r="VZZ9" s="6"/>
      <c r="WAA9" s="6"/>
      <c r="WAH9" s="6"/>
      <c r="WAI9" s="6"/>
      <c r="WAP9" s="6"/>
      <c r="WAQ9" s="6"/>
      <c r="WAX9" s="6"/>
      <c r="WAY9" s="6"/>
      <c r="WBF9" s="6"/>
      <c r="WBG9" s="6"/>
      <c r="WBN9" s="6"/>
      <c r="WBO9" s="6"/>
      <c r="WBV9" s="6"/>
      <c r="WBW9" s="6"/>
      <c r="WCD9" s="6"/>
      <c r="WCE9" s="6"/>
      <c r="WCL9" s="6"/>
      <c r="WCM9" s="6"/>
      <c r="WCT9" s="6"/>
      <c r="WCU9" s="6"/>
      <c r="WDB9" s="6"/>
      <c r="WDC9" s="6"/>
      <c r="WDJ9" s="6"/>
      <c r="WDK9" s="6"/>
      <c r="WDR9" s="6"/>
      <c r="WDS9" s="6"/>
      <c r="WDZ9" s="6"/>
      <c r="WEA9" s="6"/>
      <c r="WEH9" s="6"/>
      <c r="WEI9" s="6"/>
      <c r="WEP9" s="6"/>
      <c r="WEQ9" s="6"/>
      <c r="WEX9" s="6"/>
      <c r="WEY9" s="6"/>
      <c r="WFF9" s="6"/>
      <c r="WFG9" s="6"/>
      <c r="WFN9" s="6"/>
      <c r="WFO9" s="6"/>
      <c r="WFV9" s="6"/>
      <c r="WFW9" s="6"/>
      <c r="WGD9" s="6"/>
      <c r="WGE9" s="6"/>
      <c r="WGL9" s="6"/>
      <c r="WGM9" s="6"/>
      <c r="WGT9" s="6"/>
      <c r="WGU9" s="6"/>
      <c r="WHB9" s="6"/>
      <c r="WHC9" s="6"/>
      <c r="WHJ9" s="6"/>
      <c r="WHK9" s="6"/>
      <c r="WHR9" s="6"/>
      <c r="WHS9" s="6"/>
      <c r="WHZ9" s="6"/>
      <c r="WIA9" s="6"/>
      <c r="WIH9" s="6"/>
      <c r="WII9" s="6"/>
      <c r="WIP9" s="6"/>
      <c r="WIQ9" s="6"/>
      <c r="WIX9" s="6"/>
      <c r="WIY9" s="6"/>
      <c r="WJF9" s="6"/>
      <c r="WJG9" s="6"/>
      <c r="WJN9" s="6"/>
      <c r="WJO9" s="6"/>
      <c r="WJV9" s="6"/>
      <c r="WJW9" s="6"/>
      <c r="WKD9" s="6"/>
      <c r="WKE9" s="6"/>
      <c r="WKL9" s="6"/>
      <c r="WKM9" s="6"/>
      <c r="WKT9" s="6"/>
      <c r="WKU9" s="6"/>
      <c r="WLB9" s="6"/>
      <c r="WLC9" s="6"/>
      <c r="WLJ9" s="6"/>
      <c r="WLK9" s="6"/>
      <c r="WLR9" s="6"/>
      <c r="WLS9" s="6"/>
      <c r="WLZ9" s="6"/>
      <c r="WMA9" s="6"/>
      <c r="WMH9" s="6"/>
      <c r="WMI9" s="6"/>
      <c r="WMP9" s="6"/>
      <c r="WMQ9" s="6"/>
      <c r="WMX9" s="6"/>
      <c r="WMY9" s="6"/>
      <c r="WNF9" s="6"/>
      <c r="WNG9" s="6"/>
      <c r="WNN9" s="6"/>
      <c r="WNO9" s="6"/>
      <c r="WNV9" s="6"/>
      <c r="WNW9" s="6"/>
      <c r="WOD9" s="6"/>
      <c r="WOE9" s="6"/>
      <c r="WOL9" s="6"/>
      <c r="WOM9" s="6"/>
      <c r="WOT9" s="6"/>
      <c r="WOU9" s="6"/>
      <c r="WPB9" s="6"/>
      <c r="WPC9" s="6"/>
      <c r="WPJ9" s="6"/>
      <c r="WPK9" s="6"/>
      <c r="WPR9" s="6"/>
      <c r="WPS9" s="6"/>
      <c r="WPZ9" s="6"/>
      <c r="WQA9" s="6"/>
      <c r="WQH9" s="6"/>
      <c r="WQI9" s="6"/>
      <c r="WQP9" s="6"/>
      <c r="WQQ9" s="6"/>
      <c r="WQX9" s="6"/>
      <c r="WQY9" s="6"/>
      <c r="WRF9" s="6"/>
      <c r="WRG9" s="6"/>
      <c r="WRN9" s="6"/>
      <c r="WRO9" s="6"/>
      <c r="WRV9" s="6"/>
      <c r="WRW9" s="6"/>
      <c r="WSD9" s="6"/>
      <c r="WSE9" s="6"/>
      <c r="WSL9" s="6"/>
      <c r="WSM9" s="6"/>
      <c r="WST9" s="6"/>
      <c r="WSU9" s="6"/>
      <c r="WTB9" s="6"/>
      <c r="WTC9" s="6"/>
      <c r="WTJ9" s="6"/>
      <c r="WTK9" s="6"/>
      <c r="WTR9" s="6"/>
      <c r="WTS9" s="6"/>
      <c r="WTZ9" s="6"/>
      <c r="WUA9" s="6"/>
      <c r="WUH9" s="6"/>
      <c r="WUI9" s="6"/>
      <c r="WUP9" s="6"/>
      <c r="WUQ9" s="6"/>
      <c r="WUX9" s="6"/>
      <c r="WUY9" s="6"/>
      <c r="WVF9" s="6"/>
      <c r="WVG9" s="6"/>
      <c r="WVN9" s="6"/>
      <c r="WVO9" s="6"/>
      <c r="WVV9" s="6"/>
      <c r="WVW9" s="6"/>
      <c r="WWD9" s="6"/>
      <c r="WWE9" s="6"/>
      <c r="WWL9" s="6"/>
      <c r="WWM9" s="6"/>
      <c r="WWT9" s="6"/>
      <c r="WWU9" s="6"/>
      <c r="WXB9" s="6"/>
      <c r="WXC9" s="6"/>
      <c r="WXJ9" s="6"/>
      <c r="WXK9" s="6"/>
      <c r="WXR9" s="6"/>
      <c r="WXS9" s="6"/>
      <c r="WXZ9" s="6"/>
      <c r="WYA9" s="6"/>
      <c r="WYH9" s="6"/>
      <c r="WYI9" s="6"/>
      <c r="WYP9" s="6"/>
      <c r="WYQ9" s="6"/>
      <c r="WYX9" s="6"/>
      <c r="WYY9" s="6"/>
      <c r="WZF9" s="6"/>
      <c r="WZG9" s="6"/>
      <c r="WZN9" s="6"/>
      <c r="WZO9" s="6"/>
      <c r="WZV9" s="6"/>
      <c r="WZW9" s="6"/>
      <c r="XAD9" s="6"/>
      <c r="XAE9" s="6"/>
      <c r="XAL9" s="6"/>
      <c r="XAM9" s="6"/>
      <c r="XAT9" s="6"/>
      <c r="XAU9" s="6"/>
      <c r="XBB9" s="6"/>
      <c r="XBC9" s="6"/>
      <c r="XBJ9" s="6"/>
      <c r="XBK9" s="6"/>
      <c r="XBR9" s="6"/>
      <c r="XBS9" s="6"/>
      <c r="XBZ9" s="6"/>
      <c r="XCA9" s="6"/>
      <c r="XCH9" s="6"/>
      <c r="XCI9" s="6"/>
      <c r="XCP9" s="6"/>
      <c r="XCQ9" s="6"/>
      <c r="XCX9" s="6"/>
      <c r="XCY9" s="6"/>
      <c r="XDF9" s="6"/>
      <c r="XDG9" s="6"/>
      <c r="XDN9" s="6"/>
      <c r="XDO9" s="6"/>
      <c r="XDV9" s="6"/>
      <c r="XDW9" s="6"/>
      <c r="XED9" s="6"/>
      <c r="XEE9" s="6"/>
      <c r="XEL9" s="6"/>
      <c r="XEM9" s="6"/>
      <c r="XET9" s="6"/>
      <c r="XEU9" s="6"/>
      <c r="XFB9" s="6"/>
      <c r="XFC9" s="6"/>
    </row>
    <row r="10" spans="1:1023 1030:2047 2054:3071 3078:4095 4102:5119 5126:6143 6150:7167 7174:8191 8198:9215 9222:10239 10246:11263 11270:12287 12294:13311 13318:14335 14342:15359 15366:16383">
      <c r="A10" t="s">
        <v>24</v>
      </c>
      <c r="B10" t="s">
        <v>3163</v>
      </c>
      <c r="C10" s="14" t="s">
        <v>3164</v>
      </c>
      <c r="D10" t="s">
        <v>3165</v>
      </c>
      <c r="E10" t="s">
        <v>12</v>
      </c>
      <c r="F10">
        <v>1</v>
      </c>
      <c r="G10" s="6">
        <v>1.89</v>
      </c>
      <c r="H10" s="6">
        <f t="shared" si="0"/>
        <v>1.89</v>
      </c>
      <c r="I10" t="s">
        <v>14</v>
      </c>
      <c r="J10" t="s">
        <v>2774</v>
      </c>
      <c r="K10" t="s">
        <v>2780</v>
      </c>
      <c r="L10" t="s">
        <v>2781</v>
      </c>
      <c r="M10" t="s">
        <v>2796</v>
      </c>
    </row>
    <row r="11" spans="1:1023 1030:2047 2054:3071 3078:4095 4102:5119 5126:6143 6150:7167 7174:8191 8198:9215 9222:10239 10246:11263 11270:12287 12294:13311 13318:14335 14342:15359 15366:16383">
      <c r="A11" t="s">
        <v>24</v>
      </c>
      <c r="B11" t="s">
        <v>1842</v>
      </c>
      <c r="C11" s="14" t="s">
        <v>2769</v>
      </c>
      <c r="D11" t="s">
        <v>1844</v>
      </c>
      <c r="E11" t="s">
        <v>1612</v>
      </c>
      <c r="F11">
        <v>1</v>
      </c>
      <c r="G11" s="6">
        <v>7.97</v>
      </c>
      <c r="H11" s="6">
        <f t="shared" si="0"/>
        <v>7.97</v>
      </c>
      <c r="I11" t="s">
        <v>14</v>
      </c>
      <c r="J11" t="s">
        <v>2774</v>
      </c>
      <c r="K11" t="s">
        <v>2780</v>
      </c>
      <c r="L11" t="s">
        <v>2845</v>
      </c>
    </row>
    <row r="12" spans="1:1023 1030:2047 2054:3071 3078:4095 4102:5119 5126:6143 6150:7167 7174:8191 8198:9215 9222:10239 10246:11263 11270:12287 12294:13311 13318:14335 14342:15359 15366:16383">
      <c r="A12" t="s">
        <v>24</v>
      </c>
      <c r="B12" t="s">
        <v>2375</v>
      </c>
      <c r="C12" s="14" t="s">
        <v>3040</v>
      </c>
      <c r="D12" t="s">
        <v>128</v>
      </c>
      <c r="E12" t="s">
        <v>3041</v>
      </c>
      <c r="F12">
        <v>1</v>
      </c>
      <c r="G12" s="6">
        <v>2.97</v>
      </c>
      <c r="H12" s="6">
        <f t="shared" si="0"/>
        <v>2.97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023 1030:2047 2054:3071 3078:4095 4102:5119 5126:6143 6150:7167 7174:8191 8198:9215 9222:10239 10246:11263 11270:12287 12294:13311 13318:14335 14342:15359 15366:16383">
      <c r="A13" t="s">
        <v>24</v>
      </c>
      <c r="B13" t="s">
        <v>821</v>
      </c>
      <c r="C13" s="14" t="s">
        <v>2303</v>
      </c>
      <c r="D13" t="s">
        <v>802</v>
      </c>
      <c r="E13" t="s">
        <v>384</v>
      </c>
      <c r="F13">
        <v>1</v>
      </c>
      <c r="G13" s="6">
        <f xml:space="preserve"> 5.37 + 0.05 + 0.25</f>
        <v>5.67</v>
      </c>
      <c r="H13" s="6">
        <f t="shared" si="0"/>
        <v>5.67</v>
      </c>
      <c r="I13" t="s">
        <v>14</v>
      </c>
      <c r="J13" t="s">
        <v>2774</v>
      </c>
      <c r="K13" t="s">
        <v>2780</v>
      </c>
      <c r="L13" t="s">
        <v>2781</v>
      </c>
      <c r="M13" t="s">
        <v>2796</v>
      </c>
    </row>
    <row r="14" spans="1:1023 1030:2047 2054:3071 3078:4095 4102:5119 5126:6143 6150:7167 7174:8191 8198:9215 9222:10239 10246:11263 11270:12287 12294:13311 13318:14335 14342:15359 15366:16383">
      <c r="A14" t="s">
        <v>24</v>
      </c>
      <c r="B14" t="s">
        <v>800</v>
      </c>
      <c r="C14" s="14" t="s">
        <v>2337</v>
      </c>
      <c r="D14" t="s">
        <v>442</v>
      </c>
      <c r="E14" t="s">
        <v>286</v>
      </c>
      <c r="F14">
        <v>1</v>
      </c>
      <c r="G14" s="6">
        <f xml:space="preserve"> 1.47 + 0.05 + 0.1</f>
        <v>1.62</v>
      </c>
      <c r="H14" s="6">
        <f t="shared" si="0"/>
        <v>1.62</v>
      </c>
      <c r="I14" t="s">
        <v>14</v>
      </c>
      <c r="J14" t="s">
        <v>2774</v>
      </c>
      <c r="K14" t="s">
        <v>2780</v>
      </c>
      <c r="L14" t="s">
        <v>2781</v>
      </c>
      <c r="M14" t="s">
        <v>2796</v>
      </c>
    </row>
    <row r="15" spans="1:1023 1030:2047 2054:3071 3078:4095 4102:5119 5126:6143 6150:7167 7174:8191 8198:9215 9222:10239 10246:11263 11270:12287 12294:13311 13318:14335 14342:15359 15366:16383">
      <c r="A15" t="s">
        <v>24</v>
      </c>
      <c r="B15" t="s">
        <v>2809</v>
      </c>
      <c r="C15" s="14" t="s">
        <v>2810</v>
      </c>
      <c r="D15" t="s">
        <v>252</v>
      </c>
      <c r="E15" t="s">
        <v>286</v>
      </c>
      <c r="F15">
        <v>1</v>
      </c>
      <c r="G15" s="6">
        <f xml:space="preserve"> 1.47 + 0.07</f>
        <v>1.54</v>
      </c>
      <c r="H15" s="6">
        <f t="shared" si="0"/>
        <v>1.54</v>
      </c>
      <c r="I15" t="s">
        <v>14</v>
      </c>
      <c r="J15" t="s">
        <v>2774</v>
      </c>
      <c r="K15" t="s">
        <v>2780</v>
      </c>
      <c r="L15" t="s">
        <v>2781</v>
      </c>
      <c r="M15" t="s">
        <v>2796</v>
      </c>
    </row>
    <row r="16" spans="1:1023 1030:2047 2054:3071 3078:4095 4102:5119 5126:6143 6150:7167 7174:8191 8198:9215 9222:10239 10246:11263 11270:12287 12294:13311 13318:14335 14342:15359 15366:16383">
      <c r="A16" t="s">
        <v>24</v>
      </c>
      <c r="B16" t="s">
        <v>197</v>
      </c>
      <c r="C16"/>
      <c r="D16" t="s">
        <v>24</v>
      </c>
      <c r="E16" t="s">
        <v>12</v>
      </c>
      <c r="F16">
        <v>3</v>
      </c>
      <c r="G16" s="6">
        <v>0.05</v>
      </c>
      <c r="H16" s="6">
        <f t="shared" si="0"/>
        <v>0.15000000000000002</v>
      </c>
      <c r="I16" t="s">
        <v>14</v>
      </c>
      <c r="J16" t="s">
        <v>2774</v>
      </c>
      <c r="K16" t="s">
        <v>2780</v>
      </c>
      <c r="L16" t="s">
        <v>2781</v>
      </c>
      <c r="M16" t="s">
        <v>2796</v>
      </c>
    </row>
    <row r="17" spans="1:13">
      <c r="A17" t="s">
        <v>24</v>
      </c>
      <c r="B17" t="s">
        <v>23</v>
      </c>
      <c r="D17" t="s">
        <v>12</v>
      </c>
      <c r="E17" t="s">
        <v>12</v>
      </c>
      <c r="F17" s="5">
        <v>0.05</v>
      </c>
      <c r="G17" s="6" t="s">
        <v>12</v>
      </c>
      <c r="H17" s="6">
        <v>0.59</v>
      </c>
      <c r="I17" t="s">
        <v>14</v>
      </c>
      <c r="J17" t="s">
        <v>2774</v>
      </c>
      <c r="K17" t="s">
        <v>2780</v>
      </c>
      <c r="L17" t="s">
        <v>2781</v>
      </c>
      <c r="M17" t="s">
        <v>2796</v>
      </c>
    </row>
    <row r="18" spans="1:13">
      <c r="A18" t="s">
        <v>24</v>
      </c>
      <c r="B18" t="s">
        <v>19</v>
      </c>
      <c r="D18" t="s">
        <v>12</v>
      </c>
      <c r="E18" t="s">
        <v>12</v>
      </c>
      <c r="F18" s="5">
        <v>0.06</v>
      </c>
      <c r="G18" s="6" t="s">
        <v>12</v>
      </c>
      <c r="H18" s="6">
        <v>0.69</v>
      </c>
      <c r="I18" t="s">
        <v>14</v>
      </c>
      <c r="J18" t="s">
        <v>2774</v>
      </c>
      <c r="K18" t="s">
        <v>2780</v>
      </c>
      <c r="L18" t="s">
        <v>2781</v>
      </c>
      <c r="M18" t="s">
        <v>2796</v>
      </c>
    </row>
    <row r="19" spans="1:13">
      <c r="H19" s="10">
        <f>SUM(H2:H18)</f>
        <v>56.889999999999993</v>
      </c>
      <c r="I19" s="28"/>
    </row>
    <row r="21" spans="1:13">
      <c r="A21" t="s">
        <v>1113</v>
      </c>
      <c r="B21" t="s">
        <v>3166</v>
      </c>
      <c r="C21" s="14" t="s">
        <v>3167</v>
      </c>
      <c r="D21" t="s">
        <v>3168</v>
      </c>
      <c r="E21" t="s">
        <v>3169</v>
      </c>
      <c r="F21">
        <v>1</v>
      </c>
      <c r="G21" s="6">
        <v>29.99</v>
      </c>
      <c r="H21" s="6">
        <f>G21*F21</f>
        <v>29.99</v>
      </c>
      <c r="I21" t="s">
        <v>14</v>
      </c>
      <c r="J21" t="s">
        <v>2774</v>
      </c>
      <c r="K21" t="s">
        <v>2776</v>
      </c>
      <c r="L21" t="s">
        <v>2783</v>
      </c>
    </row>
    <row r="22" spans="1:13">
      <c r="A22" t="s">
        <v>1113</v>
      </c>
      <c r="B22" t="s">
        <v>23</v>
      </c>
      <c r="D22" t="s">
        <v>12</v>
      </c>
      <c r="E22" t="s">
        <v>12</v>
      </c>
      <c r="F22" s="5">
        <v>0.05</v>
      </c>
      <c r="G22" s="6" t="s">
        <v>12</v>
      </c>
      <c r="H22" s="6">
        <f xml:space="preserve"> H21 * F22</f>
        <v>1.4995000000000001</v>
      </c>
      <c r="I22" t="s">
        <v>14</v>
      </c>
      <c r="J22" t="s">
        <v>2774</v>
      </c>
      <c r="K22" t="s">
        <v>2776</v>
      </c>
      <c r="L22" t="s">
        <v>2783</v>
      </c>
    </row>
    <row r="23" spans="1:13">
      <c r="A23" t="s">
        <v>1113</v>
      </c>
      <c r="B23" t="s">
        <v>19</v>
      </c>
      <c r="D23" t="s">
        <v>12</v>
      </c>
      <c r="E23" t="s">
        <v>12</v>
      </c>
      <c r="F23" s="5">
        <v>0.06</v>
      </c>
      <c r="G23" s="6" t="s">
        <v>12</v>
      </c>
      <c r="H23" s="6">
        <f xml:space="preserve"> H21 * F23</f>
        <v>1.7993999999999999</v>
      </c>
      <c r="I23" t="s">
        <v>14</v>
      </c>
      <c r="J23" t="s">
        <v>2774</v>
      </c>
      <c r="K23" t="s">
        <v>2776</v>
      </c>
      <c r="L23" t="s">
        <v>2783</v>
      </c>
    </row>
    <row r="24" spans="1:13">
      <c r="H24" s="10">
        <f>SUM(H21:H23)</f>
        <v>33.288899999999998</v>
      </c>
      <c r="I24" s="28"/>
    </row>
    <row r="25" spans="1:13">
      <c r="H25" s="10"/>
      <c r="I25" s="28"/>
    </row>
    <row r="31" spans="1:13">
      <c r="H31" s="7">
        <f xml:space="preserve"> H19 + H24</f>
        <v>90.178899999999999</v>
      </c>
    </row>
    <row r="33" spans="10:14">
      <c r="J33" t="s">
        <v>2774</v>
      </c>
      <c r="K33" t="s">
        <v>2780</v>
      </c>
      <c r="L33" t="s">
        <v>2781</v>
      </c>
      <c r="M33" t="s">
        <v>2796</v>
      </c>
      <c r="N33" s="6">
        <f xml:space="preserve"> SUM(H2:H6) + SUM(H8:H10) + SUM(H12:H18)</f>
        <v>47.42</v>
      </c>
    </row>
    <row r="34" spans="10:14">
      <c r="J34" t="s">
        <v>2774</v>
      </c>
      <c r="K34" t="s">
        <v>2780</v>
      </c>
      <c r="L34" t="s">
        <v>2845</v>
      </c>
      <c r="N34" s="6">
        <f xml:space="preserve"> H7 + H11</f>
        <v>9.4699999999999989</v>
      </c>
    </row>
    <row r="35" spans="10:14">
      <c r="J35" t="s">
        <v>2774</v>
      </c>
      <c r="K35" t="s">
        <v>2776</v>
      </c>
      <c r="L35" t="s">
        <v>2783</v>
      </c>
      <c r="N35" s="6">
        <f>SUM(H21:H23)</f>
        <v>33.288899999999998</v>
      </c>
    </row>
    <row r="36" spans="10:14">
      <c r="N36" s="6">
        <f>SUM(N33:N35)</f>
        <v>90.178899999999999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N10"/>
  <sheetViews>
    <sheetView topLeftCell="B1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6" bestFit="1" customWidth="1"/>
    <col min="2" max="2" width="36.710937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9.85546875" bestFit="1" customWidth="1"/>
    <col min="11" max="11" width="15.42578125" bestFit="1" customWidth="1"/>
    <col min="12" max="12" width="9.28515625" customWidth="1"/>
    <col min="13" max="13" width="10.8554687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21</v>
      </c>
      <c r="B2" t="s">
        <v>3170</v>
      </c>
      <c r="C2" s="14" t="s">
        <v>12</v>
      </c>
      <c r="D2" t="s">
        <v>3171</v>
      </c>
      <c r="E2" t="s">
        <v>3172</v>
      </c>
      <c r="F2">
        <v>1</v>
      </c>
      <c r="G2" s="6">
        <v>13.25</v>
      </c>
      <c r="H2" s="6">
        <f>G2*F2</f>
        <v>13.25</v>
      </c>
      <c r="I2" t="s">
        <v>14</v>
      </c>
      <c r="J2" t="s">
        <v>2998</v>
      </c>
      <c r="K2" t="s">
        <v>2902</v>
      </c>
      <c r="L2" t="s">
        <v>2992</v>
      </c>
      <c r="M2" t="s">
        <v>2993</v>
      </c>
    </row>
    <row r="3" spans="1:14">
      <c r="A3" t="s">
        <v>21</v>
      </c>
      <c r="B3" t="s">
        <v>3173</v>
      </c>
      <c r="C3" s="14" t="s">
        <v>12</v>
      </c>
      <c r="D3" t="s">
        <v>3171</v>
      </c>
      <c r="E3" t="s">
        <v>3174</v>
      </c>
      <c r="F3">
        <v>1</v>
      </c>
      <c r="G3" s="6">
        <v>14.85</v>
      </c>
      <c r="H3" s="6">
        <f>G3*F3</f>
        <v>14.85</v>
      </c>
      <c r="I3" t="s">
        <v>14</v>
      </c>
      <c r="J3" t="s">
        <v>2998</v>
      </c>
      <c r="K3" t="s">
        <v>2902</v>
      </c>
      <c r="L3" t="s">
        <v>2992</v>
      </c>
      <c r="M3" t="s">
        <v>2993</v>
      </c>
    </row>
    <row r="4" spans="1:14">
      <c r="A4" t="s">
        <v>21</v>
      </c>
      <c r="B4" t="s">
        <v>3175</v>
      </c>
      <c r="C4" s="14">
        <v>1292759073</v>
      </c>
      <c r="D4" t="s">
        <v>21</v>
      </c>
      <c r="E4" t="s">
        <v>12</v>
      </c>
      <c r="F4">
        <v>1</v>
      </c>
      <c r="G4" s="6">
        <v>480</v>
      </c>
      <c r="H4" s="6">
        <f>G4*F4</f>
        <v>480</v>
      </c>
      <c r="I4" t="s">
        <v>14</v>
      </c>
      <c r="J4" t="s">
        <v>2998</v>
      </c>
      <c r="K4" t="s">
        <v>2902</v>
      </c>
      <c r="L4" t="s">
        <v>2992</v>
      </c>
      <c r="M4" t="s">
        <v>2993</v>
      </c>
    </row>
    <row r="5" spans="1:14">
      <c r="A5" t="s">
        <v>21</v>
      </c>
      <c r="B5" t="s">
        <v>3176</v>
      </c>
      <c r="C5" s="14" t="s">
        <v>12</v>
      </c>
      <c r="D5" t="s">
        <v>21</v>
      </c>
      <c r="E5" t="s">
        <v>12</v>
      </c>
      <c r="F5">
        <v>1</v>
      </c>
      <c r="G5" s="6">
        <v>7.5</v>
      </c>
      <c r="H5" s="6">
        <f>G5*F5</f>
        <v>7.5</v>
      </c>
      <c r="I5" t="s">
        <v>14</v>
      </c>
      <c r="J5" t="s">
        <v>2998</v>
      </c>
      <c r="K5" t="s">
        <v>2902</v>
      </c>
      <c r="L5" t="s">
        <v>2992</v>
      </c>
      <c r="M5" t="s">
        <v>2993</v>
      </c>
    </row>
    <row r="6" spans="1:14">
      <c r="A6" t="s">
        <v>21</v>
      </c>
      <c r="B6" t="s">
        <v>3177</v>
      </c>
      <c r="C6" s="14" t="s">
        <v>12</v>
      </c>
      <c r="D6" t="s">
        <v>21</v>
      </c>
      <c r="E6" t="s">
        <v>12</v>
      </c>
      <c r="F6">
        <v>1</v>
      </c>
      <c r="G6" s="6">
        <v>1.9</v>
      </c>
      <c r="H6" s="6">
        <f>G6*F6</f>
        <v>1.9</v>
      </c>
      <c r="I6" t="s">
        <v>14</v>
      </c>
      <c r="J6" t="s">
        <v>2998</v>
      </c>
      <c r="K6" t="s">
        <v>2902</v>
      </c>
      <c r="L6" t="s">
        <v>2992</v>
      </c>
      <c r="M6" t="s">
        <v>2993</v>
      </c>
    </row>
    <row r="7" spans="1:14">
      <c r="A7" t="s">
        <v>21</v>
      </c>
      <c r="B7" t="s">
        <v>23</v>
      </c>
      <c r="D7" t="s">
        <v>12</v>
      </c>
      <c r="E7" t="s">
        <v>12</v>
      </c>
      <c r="F7" s="5">
        <v>0.05</v>
      </c>
      <c r="G7" s="6" t="s">
        <v>12</v>
      </c>
      <c r="H7" s="6">
        <v>1.5</v>
      </c>
      <c r="I7" t="s">
        <v>14</v>
      </c>
      <c r="J7" t="s">
        <v>2998</v>
      </c>
      <c r="K7" t="s">
        <v>2902</v>
      </c>
      <c r="L7" t="s">
        <v>2992</v>
      </c>
      <c r="M7" t="s">
        <v>2993</v>
      </c>
    </row>
    <row r="8" spans="1:14">
      <c r="H8" s="10">
        <f>SUM(H2:H7)</f>
        <v>519</v>
      </c>
    </row>
    <row r="10" spans="1:14">
      <c r="J10" t="s">
        <v>2998</v>
      </c>
      <c r="K10" t="s">
        <v>2902</v>
      </c>
      <c r="L10" t="s">
        <v>2992</v>
      </c>
      <c r="M10" t="s">
        <v>2993</v>
      </c>
      <c r="N10" s="6">
        <f>SUM(H2:H7)</f>
        <v>519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N33"/>
  <sheetViews>
    <sheetView topLeftCell="B1" workbookViewId="0">
      <pane ySplit="1" topLeftCell="A17" activePane="bottomLeft" state="frozen"/>
      <selection pane="bottomLeft" activeCell="N33" sqref="N33"/>
    </sheetView>
  </sheetViews>
  <sheetFormatPr defaultRowHeight="15"/>
  <cols>
    <col min="1" max="1" width="16" bestFit="1" customWidth="1"/>
    <col min="2" max="2" width="27.140625" bestFit="1" customWidth="1"/>
    <col min="3" max="3" width="14.140625" style="14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2" width="12.28515625" bestFit="1" customWidth="1"/>
    <col min="13" max="13" width="10.71093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1556</v>
      </c>
      <c r="B2" t="s">
        <v>3178</v>
      </c>
      <c r="C2" s="14" t="s">
        <v>3179</v>
      </c>
      <c r="D2" t="s">
        <v>3180</v>
      </c>
      <c r="E2" t="s">
        <v>444</v>
      </c>
      <c r="F2">
        <v>1</v>
      </c>
      <c r="G2" s="6">
        <v>4.68</v>
      </c>
      <c r="H2" s="6">
        <f>G2*F2</f>
        <v>4.68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3">
      <c r="A3" t="s">
        <v>1556</v>
      </c>
      <c r="B3" t="s">
        <v>3181</v>
      </c>
      <c r="C3" s="14" t="s">
        <v>3182</v>
      </c>
      <c r="D3" t="s">
        <v>3183</v>
      </c>
      <c r="E3" t="s">
        <v>712</v>
      </c>
      <c r="F3">
        <v>1</v>
      </c>
      <c r="G3" s="6">
        <v>2.58</v>
      </c>
      <c r="H3" s="6">
        <f>G3*F3</f>
        <v>2.58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3">
      <c r="A4" t="s">
        <v>1556</v>
      </c>
      <c r="B4" t="s">
        <v>23</v>
      </c>
      <c r="D4" t="s">
        <v>12</v>
      </c>
      <c r="E4" t="s">
        <v>12</v>
      </c>
      <c r="F4" s="5">
        <v>0.05</v>
      </c>
      <c r="G4" s="6" t="s">
        <v>12</v>
      </c>
      <c r="H4" s="6">
        <v>0</v>
      </c>
      <c r="I4" t="s">
        <v>14</v>
      </c>
    </row>
    <row r="5" spans="1:13">
      <c r="A5" t="s">
        <v>1556</v>
      </c>
      <c r="B5" t="s">
        <v>19</v>
      </c>
      <c r="D5" t="s">
        <v>12</v>
      </c>
      <c r="E5" t="s">
        <v>12</v>
      </c>
      <c r="F5" s="5">
        <v>0.06</v>
      </c>
      <c r="G5" s="6" t="s">
        <v>12</v>
      </c>
      <c r="H5" s="6">
        <v>0</v>
      </c>
      <c r="I5" t="s">
        <v>14</v>
      </c>
    </row>
    <row r="6" spans="1:13">
      <c r="H6" s="10">
        <f>SUM(H2:H5)</f>
        <v>7.26</v>
      </c>
      <c r="I6" s="28"/>
    </row>
    <row r="8" spans="1:13">
      <c r="A8" t="s">
        <v>110</v>
      </c>
      <c r="B8" t="s">
        <v>3184</v>
      </c>
      <c r="C8" s="14" t="s">
        <v>3185</v>
      </c>
      <c r="D8" t="s">
        <v>12</v>
      </c>
      <c r="E8" t="s">
        <v>1713</v>
      </c>
      <c r="F8">
        <v>1</v>
      </c>
      <c r="G8" s="6">
        <v>4.99</v>
      </c>
      <c r="H8" s="6">
        <f>G8*F8</f>
        <v>4.99</v>
      </c>
      <c r="I8" t="s">
        <v>14</v>
      </c>
      <c r="J8" t="s">
        <v>2774</v>
      </c>
      <c r="K8" t="s">
        <v>3186</v>
      </c>
      <c r="L8" t="s">
        <v>2776</v>
      </c>
      <c r="M8" t="s">
        <v>2783</v>
      </c>
    </row>
    <row r="9" spans="1:13">
      <c r="A9" t="s">
        <v>110</v>
      </c>
      <c r="B9" t="s">
        <v>23</v>
      </c>
      <c r="D9" t="s">
        <v>12</v>
      </c>
      <c r="E9" t="s">
        <v>12</v>
      </c>
      <c r="F9" s="5">
        <v>0.05</v>
      </c>
      <c r="G9" s="6" t="s">
        <v>12</v>
      </c>
      <c r="H9" s="6">
        <f xml:space="preserve"> H8 * F9</f>
        <v>0.24950000000000003</v>
      </c>
      <c r="I9" t="s">
        <v>14</v>
      </c>
      <c r="J9" t="s">
        <v>2774</v>
      </c>
      <c r="K9" t="s">
        <v>3186</v>
      </c>
      <c r="L9" t="s">
        <v>2776</v>
      </c>
      <c r="M9" t="s">
        <v>2783</v>
      </c>
    </row>
    <row r="10" spans="1:13">
      <c r="A10" t="s">
        <v>110</v>
      </c>
      <c r="B10" t="s">
        <v>19</v>
      </c>
      <c r="D10" t="s">
        <v>12</v>
      </c>
      <c r="E10" t="s">
        <v>12</v>
      </c>
      <c r="F10" s="5">
        <v>0.06</v>
      </c>
      <c r="G10" s="6" t="s">
        <v>12</v>
      </c>
      <c r="H10" s="6">
        <v>0</v>
      </c>
      <c r="I10" t="s">
        <v>14</v>
      </c>
    </row>
    <row r="11" spans="1:13">
      <c r="H11" s="10">
        <f>SUM(H8:H10)</f>
        <v>5.2395000000000005</v>
      </c>
      <c r="I11" s="28"/>
    </row>
    <row r="13" spans="1:13">
      <c r="A13" t="s">
        <v>110</v>
      </c>
      <c r="B13" t="s">
        <v>3187</v>
      </c>
      <c r="C13" s="14" t="s">
        <v>3188</v>
      </c>
      <c r="D13" t="s">
        <v>110</v>
      </c>
      <c r="E13" t="s">
        <v>12</v>
      </c>
      <c r="F13">
        <v>1</v>
      </c>
      <c r="G13" s="6">
        <v>0.99</v>
      </c>
      <c r="H13" s="6">
        <f>G13*F13</f>
        <v>0.99</v>
      </c>
      <c r="I13" t="s">
        <v>14</v>
      </c>
      <c r="J13" t="s">
        <v>2774</v>
      </c>
      <c r="K13" t="s">
        <v>3186</v>
      </c>
      <c r="L13" t="s">
        <v>134</v>
      </c>
      <c r="M13" t="s">
        <v>2783</v>
      </c>
    </row>
    <row r="14" spans="1:13">
      <c r="A14" t="s">
        <v>110</v>
      </c>
      <c r="B14" t="s">
        <v>3189</v>
      </c>
      <c r="C14" s="14" t="s">
        <v>3190</v>
      </c>
      <c r="D14" t="s">
        <v>3191</v>
      </c>
      <c r="E14" t="s">
        <v>1713</v>
      </c>
      <c r="F14">
        <v>1</v>
      </c>
      <c r="G14" s="6">
        <v>8.99</v>
      </c>
      <c r="H14" s="6">
        <f>G14*F14</f>
        <v>8.99</v>
      </c>
      <c r="I14" t="s">
        <v>14</v>
      </c>
      <c r="J14" t="s">
        <v>2774</v>
      </c>
      <c r="K14" t="s">
        <v>3186</v>
      </c>
      <c r="L14" t="s">
        <v>134</v>
      </c>
      <c r="M14" t="s">
        <v>2783</v>
      </c>
    </row>
    <row r="15" spans="1:13">
      <c r="A15" t="s">
        <v>110</v>
      </c>
      <c r="B15" t="s">
        <v>3192</v>
      </c>
      <c r="C15" s="14" t="s">
        <v>3193</v>
      </c>
      <c r="D15" t="s">
        <v>924</v>
      </c>
      <c r="E15" t="s">
        <v>1739</v>
      </c>
      <c r="F15">
        <v>1</v>
      </c>
      <c r="G15" s="6">
        <v>3.99</v>
      </c>
      <c r="H15" s="6">
        <f>G15*F15</f>
        <v>3.99</v>
      </c>
      <c r="I15" t="s">
        <v>14</v>
      </c>
      <c r="J15" t="s">
        <v>2774</v>
      </c>
      <c r="K15" t="s">
        <v>3186</v>
      </c>
      <c r="L15" t="s">
        <v>134</v>
      </c>
      <c r="M15" t="s">
        <v>2783</v>
      </c>
    </row>
    <row r="16" spans="1:13">
      <c r="A16" t="s">
        <v>110</v>
      </c>
      <c r="B16" t="s">
        <v>3194</v>
      </c>
      <c r="C16" s="14" t="s">
        <v>3195</v>
      </c>
      <c r="D16" t="s">
        <v>3196</v>
      </c>
      <c r="E16" t="s">
        <v>1713</v>
      </c>
      <c r="F16">
        <v>1</v>
      </c>
      <c r="G16" s="6">
        <v>2.99</v>
      </c>
      <c r="H16" s="6">
        <f>G16*F16</f>
        <v>2.99</v>
      </c>
      <c r="I16" t="s">
        <v>14</v>
      </c>
      <c r="J16" t="s">
        <v>2774</v>
      </c>
      <c r="K16" t="s">
        <v>3186</v>
      </c>
      <c r="L16" t="s">
        <v>134</v>
      </c>
      <c r="M16" t="s">
        <v>2783</v>
      </c>
    </row>
    <row r="17" spans="1:14">
      <c r="A17" t="s">
        <v>110</v>
      </c>
      <c r="B17" t="s">
        <v>3197</v>
      </c>
      <c r="C17" s="14" t="s">
        <v>3198</v>
      </c>
      <c r="D17" t="s">
        <v>924</v>
      </c>
      <c r="E17" t="s">
        <v>1713</v>
      </c>
      <c r="F17">
        <v>1</v>
      </c>
      <c r="G17" s="6">
        <v>7.49</v>
      </c>
      <c r="H17" s="6">
        <f>G17*F17</f>
        <v>7.49</v>
      </c>
      <c r="I17" t="s">
        <v>14</v>
      </c>
      <c r="J17" t="s">
        <v>2774</v>
      </c>
      <c r="K17" t="s">
        <v>3186</v>
      </c>
      <c r="L17" t="s">
        <v>134</v>
      </c>
      <c r="M17" t="s">
        <v>2783</v>
      </c>
    </row>
    <row r="18" spans="1:14">
      <c r="A18" t="s">
        <v>110</v>
      </c>
      <c r="B18" t="s">
        <v>23</v>
      </c>
      <c r="D18" t="s">
        <v>12</v>
      </c>
      <c r="E18" t="s">
        <v>12</v>
      </c>
      <c r="F18" s="5">
        <v>0.05</v>
      </c>
      <c r="G18" s="6" t="s">
        <v>12</v>
      </c>
      <c r="H18" s="6">
        <f xml:space="preserve"> SUM(H13:H17) * F18</f>
        <v>1.2225000000000001</v>
      </c>
      <c r="I18" t="s">
        <v>14</v>
      </c>
      <c r="J18" t="s">
        <v>2774</v>
      </c>
      <c r="K18" t="s">
        <v>3186</v>
      </c>
      <c r="L18" t="s">
        <v>134</v>
      </c>
      <c r="M18" t="s">
        <v>2783</v>
      </c>
    </row>
    <row r="19" spans="1:14">
      <c r="A19" t="s">
        <v>110</v>
      </c>
      <c r="B19" t="s">
        <v>19</v>
      </c>
      <c r="D19" t="s">
        <v>12</v>
      </c>
      <c r="E19" t="s">
        <v>12</v>
      </c>
      <c r="F19" s="5">
        <v>0.06</v>
      </c>
      <c r="G19" s="6" t="s">
        <v>12</v>
      </c>
      <c r="H19" s="6">
        <v>0.06</v>
      </c>
      <c r="I19" t="s">
        <v>14</v>
      </c>
      <c r="J19" t="s">
        <v>2774</v>
      </c>
      <c r="K19" t="s">
        <v>3186</v>
      </c>
      <c r="L19" t="s">
        <v>134</v>
      </c>
      <c r="M19" t="s">
        <v>2783</v>
      </c>
    </row>
    <row r="20" spans="1:14">
      <c r="H20" s="10">
        <f>SUM(H13:H19)</f>
        <v>25.732500000000002</v>
      </c>
      <c r="I20" s="28"/>
    </row>
    <row r="22" spans="1:14">
      <c r="A22" t="s">
        <v>469</v>
      </c>
      <c r="B22" t="s">
        <v>251</v>
      </c>
      <c r="C22" s="14" t="s">
        <v>2304</v>
      </c>
      <c r="D22" t="s">
        <v>385</v>
      </c>
      <c r="E22" t="s">
        <v>384</v>
      </c>
      <c r="F22">
        <v>3</v>
      </c>
      <c r="G22" s="6">
        <f xml:space="preserve"> 1.66 + 0.08 + 0.25</f>
        <v>1.99</v>
      </c>
      <c r="H22" s="6">
        <f>G22*F22</f>
        <v>5.97</v>
      </c>
      <c r="I22" t="s">
        <v>14</v>
      </c>
      <c r="J22" t="s">
        <v>2892</v>
      </c>
      <c r="K22" t="s">
        <v>2780</v>
      </c>
      <c r="L22" t="s">
        <v>2781</v>
      </c>
      <c r="M22" t="s">
        <v>2796</v>
      </c>
    </row>
    <row r="23" spans="1:14">
      <c r="A23" t="s">
        <v>469</v>
      </c>
      <c r="B23" t="s">
        <v>23</v>
      </c>
      <c r="D23" t="s">
        <v>12</v>
      </c>
      <c r="E23" t="s">
        <v>12</v>
      </c>
      <c r="F23" s="5">
        <v>0.05</v>
      </c>
      <c r="G23" s="6" t="s">
        <v>12</v>
      </c>
      <c r="H23" s="6">
        <v>0.26</v>
      </c>
      <c r="I23" t="s">
        <v>14</v>
      </c>
      <c r="J23" t="s">
        <v>2892</v>
      </c>
      <c r="K23" t="s">
        <v>2780</v>
      </c>
      <c r="L23" t="s">
        <v>2781</v>
      </c>
      <c r="M23" t="s">
        <v>2796</v>
      </c>
    </row>
    <row r="24" spans="1:14">
      <c r="A24" t="s">
        <v>469</v>
      </c>
      <c r="B24" t="s">
        <v>19</v>
      </c>
      <c r="D24" t="s">
        <v>12</v>
      </c>
      <c r="E24" t="s">
        <v>12</v>
      </c>
      <c r="F24" s="5">
        <v>0.06</v>
      </c>
      <c r="G24" s="6" t="s">
        <v>12</v>
      </c>
      <c r="H24" s="6">
        <v>0.31</v>
      </c>
      <c r="I24" t="s">
        <v>14</v>
      </c>
      <c r="J24" t="s">
        <v>2892</v>
      </c>
      <c r="K24" t="s">
        <v>2780</v>
      </c>
      <c r="L24" t="s">
        <v>2781</v>
      </c>
      <c r="M24" t="s">
        <v>2796</v>
      </c>
    </row>
    <row r="25" spans="1:14">
      <c r="H25" s="10">
        <f>SUM(H22:H24)</f>
        <v>6.5399999999999991</v>
      </c>
      <c r="I25" s="28"/>
    </row>
    <row r="27" spans="1:14">
      <c r="H27" s="7">
        <f xml:space="preserve"> H6 + H11 + H20 + H25</f>
        <v>44.771999999999998</v>
      </c>
    </row>
    <row r="29" spans="1:14">
      <c r="J29" t="s">
        <v>2774</v>
      </c>
      <c r="K29" t="s">
        <v>2780</v>
      </c>
      <c r="L29" t="s">
        <v>2781</v>
      </c>
      <c r="M29" t="s">
        <v>2796</v>
      </c>
      <c r="N29" s="6">
        <f>SUM(H2:H3)</f>
        <v>7.26</v>
      </c>
    </row>
    <row r="30" spans="1:14">
      <c r="J30" t="s">
        <v>2774</v>
      </c>
      <c r="K30" t="s">
        <v>3186</v>
      </c>
      <c r="L30" t="s">
        <v>2776</v>
      </c>
      <c r="M30" t="s">
        <v>2783</v>
      </c>
      <c r="N30" s="6">
        <f>SUM(H8:H10)</f>
        <v>5.2395000000000005</v>
      </c>
    </row>
    <row r="31" spans="1:14">
      <c r="J31" t="s">
        <v>2774</v>
      </c>
      <c r="K31" t="s">
        <v>3186</v>
      </c>
      <c r="L31" t="s">
        <v>134</v>
      </c>
      <c r="M31" t="s">
        <v>2783</v>
      </c>
      <c r="N31" s="6">
        <f>SUM(H13:H19)</f>
        <v>25.732500000000002</v>
      </c>
    </row>
    <row r="32" spans="1:14">
      <c r="J32" t="s">
        <v>2892</v>
      </c>
      <c r="K32" t="s">
        <v>2780</v>
      </c>
      <c r="L32" t="s">
        <v>2781</v>
      </c>
      <c r="M32" t="s">
        <v>2796</v>
      </c>
      <c r="N32" s="6">
        <f>SUM(H22:H24)</f>
        <v>6.5399999999999991</v>
      </c>
    </row>
    <row r="33" spans="14:14">
      <c r="N33" s="6">
        <f>SUM(N29:N32)</f>
        <v>44.771999999999998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N17"/>
  <sheetViews>
    <sheetView topLeftCell="B1" workbookViewId="0">
      <pane ySplit="1" topLeftCell="A5" activePane="bottomLeft" state="frozen"/>
      <selection pane="bottomLeft" activeCell="N17" sqref="N17"/>
    </sheetView>
  </sheetViews>
  <sheetFormatPr defaultRowHeight="15"/>
  <cols>
    <col min="1" max="1" width="16" bestFit="1" customWidth="1"/>
    <col min="2" max="2" width="31.28515625" bestFit="1" customWidth="1"/>
    <col min="3" max="3" width="14.140625" style="14" bestFit="1" customWidth="1"/>
    <col min="4" max="4" width="17.28515625" bestFit="1" customWidth="1"/>
    <col min="5" max="5" width="23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8.85546875" bestFit="1" customWidth="1"/>
    <col min="12" max="12" width="12.28515625" bestFit="1" customWidth="1"/>
    <col min="13" max="13" width="6.71093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3199</v>
      </c>
      <c r="B2" t="s">
        <v>3200</v>
      </c>
      <c r="C2" s="14" t="s">
        <v>12</v>
      </c>
      <c r="D2" t="s">
        <v>3199</v>
      </c>
      <c r="E2" t="s">
        <v>3201</v>
      </c>
      <c r="F2">
        <v>1.0249999999999999</v>
      </c>
      <c r="G2" s="6">
        <v>7.25</v>
      </c>
      <c r="H2" s="6">
        <f>G2*F2</f>
        <v>7.4312499999999995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3">
      <c r="A3" t="s">
        <v>3199</v>
      </c>
      <c r="B3" t="s">
        <v>3202</v>
      </c>
      <c r="C3" s="14" t="s">
        <v>12</v>
      </c>
      <c r="D3" t="s">
        <v>3199</v>
      </c>
      <c r="E3" t="s">
        <v>3203</v>
      </c>
      <c r="F3">
        <v>8.5000000000000006E-2</v>
      </c>
      <c r="G3" s="6">
        <v>22.05</v>
      </c>
      <c r="H3" s="6">
        <f>G3*F3</f>
        <v>1.8742500000000002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3">
      <c r="A4" t="s">
        <v>3199</v>
      </c>
      <c r="B4" t="s">
        <v>23</v>
      </c>
      <c r="D4" t="s">
        <v>12</v>
      </c>
      <c r="E4" t="s">
        <v>12</v>
      </c>
      <c r="F4" s="5">
        <v>0.05</v>
      </c>
      <c r="G4" s="6" t="s">
        <v>12</v>
      </c>
      <c r="H4" s="6">
        <v>0.37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3">
      <c r="A5" t="s">
        <v>3199</v>
      </c>
      <c r="B5" t="s">
        <v>19</v>
      </c>
      <c r="D5" t="s">
        <v>12</v>
      </c>
      <c r="E5" t="s">
        <v>12</v>
      </c>
      <c r="F5" s="5">
        <v>0.06</v>
      </c>
      <c r="G5" s="6" t="s">
        <v>12</v>
      </c>
      <c r="H5" s="6">
        <v>0.45</v>
      </c>
      <c r="I5" t="s">
        <v>14</v>
      </c>
      <c r="J5" t="s">
        <v>2774</v>
      </c>
      <c r="K5" t="s">
        <v>2780</v>
      </c>
      <c r="L5" t="s">
        <v>2781</v>
      </c>
      <c r="M5" t="s">
        <v>2796</v>
      </c>
    </row>
    <row r="6" spans="1:13">
      <c r="H6" s="10">
        <f>SUM(H2:H5)</f>
        <v>10.125499999999999</v>
      </c>
      <c r="I6" s="28"/>
    </row>
    <row r="7" spans="1:13">
      <c r="H7" s="10"/>
      <c r="I7" s="28"/>
    </row>
    <row r="8" spans="1:13">
      <c r="A8" t="s">
        <v>24</v>
      </c>
      <c r="B8" t="s">
        <v>514</v>
      </c>
      <c r="C8" s="14">
        <v>4048</v>
      </c>
      <c r="D8" t="s">
        <v>515</v>
      </c>
      <c r="E8" t="s">
        <v>354</v>
      </c>
      <c r="F8">
        <v>5</v>
      </c>
      <c r="G8" s="6">
        <v>0.56999999999999995</v>
      </c>
      <c r="H8" s="6">
        <f t="shared" ref="H8" si="0">G8*F8</f>
        <v>2.8499999999999996</v>
      </c>
      <c r="I8" t="s">
        <v>14</v>
      </c>
      <c r="J8" t="s">
        <v>2774</v>
      </c>
      <c r="K8" t="s">
        <v>2780</v>
      </c>
      <c r="L8" t="s">
        <v>2781</v>
      </c>
      <c r="M8" t="s">
        <v>2796</v>
      </c>
    </row>
    <row r="9" spans="1:13">
      <c r="A9" t="s">
        <v>24</v>
      </c>
      <c r="B9" t="s">
        <v>2924</v>
      </c>
      <c r="C9" s="14" t="s">
        <v>2925</v>
      </c>
      <c r="D9" t="s">
        <v>261</v>
      </c>
      <c r="E9" t="s">
        <v>705</v>
      </c>
      <c r="F9">
        <v>1</v>
      </c>
      <c r="G9" s="6">
        <v>2.97</v>
      </c>
      <c r="H9" s="6">
        <f>G9*F9</f>
        <v>2.97</v>
      </c>
      <c r="I9" t="s">
        <v>14</v>
      </c>
      <c r="J9" t="s">
        <v>2774</v>
      </c>
      <c r="K9" t="s">
        <v>2780</v>
      </c>
      <c r="L9" t="s">
        <v>2781</v>
      </c>
      <c r="M9" t="s">
        <v>2796</v>
      </c>
    </row>
    <row r="10" spans="1:13">
      <c r="A10" t="s">
        <v>24</v>
      </c>
      <c r="B10" t="s">
        <v>621</v>
      </c>
      <c r="C10" s="14" t="s">
        <v>3204</v>
      </c>
      <c r="D10" t="s">
        <v>128</v>
      </c>
      <c r="E10" t="s">
        <v>3205</v>
      </c>
      <c r="F10">
        <v>1</v>
      </c>
      <c r="G10" s="6">
        <v>2.97</v>
      </c>
      <c r="H10" s="6">
        <f t="shared" ref="H10" si="1">G10*F10</f>
        <v>2.97</v>
      </c>
      <c r="I10" t="s">
        <v>14</v>
      </c>
      <c r="J10" t="s">
        <v>2774</v>
      </c>
      <c r="K10" t="s">
        <v>2780</v>
      </c>
      <c r="L10" t="s">
        <v>2781</v>
      </c>
      <c r="M10" t="s">
        <v>2796</v>
      </c>
    </row>
    <row r="11" spans="1:13">
      <c r="A11" t="s">
        <v>24</v>
      </c>
      <c r="B11" t="s">
        <v>23</v>
      </c>
      <c r="D11" t="s">
        <v>12</v>
      </c>
      <c r="E11" t="s">
        <v>12</v>
      </c>
      <c r="F11" s="5">
        <v>0.05</v>
      </c>
      <c r="G11" s="6" t="s">
        <v>12</v>
      </c>
      <c r="H11" s="6">
        <v>0.15</v>
      </c>
      <c r="I11" t="s">
        <v>14</v>
      </c>
      <c r="J11" t="s">
        <v>2774</v>
      </c>
      <c r="K11" t="s">
        <v>2780</v>
      </c>
      <c r="L11" t="s">
        <v>2781</v>
      </c>
      <c r="M11" t="s">
        <v>2796</v>
      </c>
    </row>
    <row r="12" spans="1:13">
      <c r="A12" t="s">
        <v>24</v>
      </c>
      <c r="B12" t="s">
        <v>19</v>
      </c>
      <c r="D12" t="s">
        <v>12</v>
      </c>
      <c r="E12" t="s">
        <v>12</v>
      </c>
      <c r="F12" s="5">
        <v>0.06</v>
      </c>
      <c r="G12" s="6" t="s">
        <v>12</v>
      </c>
      <c r="H12" s="6">
        <v>0.18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3">
      <c r="H13" s="10">
        <f>SUM(H8:H12)</f>
        <v>9.120000000000001</v>
      </c>
      <c r="I13" s="28"/>
    </row>
    <row r="15" spans="1:13">
      <c r="H15" s="7">
        <f xml:space="preserve"> H13 + H6</f>
        <v>19.2455</v>
      </c>
    </row>
    <row r="17" spans="10:14">
      <c r="J17" t="s">
        <v>2774</v>
      </c>
      <c r="K17" t="s">
        <v>2780</v>
      </c>
      <c r="L17" t="s">
        <v>2781</v>
      </c>
      <c r="M17" t="s">
        <v>2796</v>
      </c>
      <c r="N17" s="6">
        <f>SUM(H2:H5) + SUM(H8:H12)</f>
        <v>19.2455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N7"/>
  <sheetViews>
    <sheetView topLeftCell="B1" workbookViewId="0">
      <pane ySplit="1" topLeftCell="A2" activePane="bottomLeft" state="frozen"/>
      <selection pane="bottomLeft" activeCell="J7" sqref="J7:K7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0.7109375" bestFit="1" customWidth="1"/>
    <col min="12" max="12" width="5.85546875" bestFit="1" customWidth="1"/>
    <col min="13" max="13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675</v>
      </c>
      <c r="B2" t="s">
        <v>1181</v>
      </c>
      <c r="C2" s="11" t="s">
        <v>12</v>
      </c>
      <c r="D2" t="s">
        <v>675</v>
      </c>
      <c r="E2" t="s">
        <v>3206</v>
      </c>
      <c r="F2">
        <v>56.529000000000003</v>
      </c>
      <c r="G2" s="6">
        <v>1.149</v>
      </c>
      <c r="H2" s="6">
        <f>G2*F2</f>
        <v>64.95182100000001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4">
      <c r="H3" s="10">
        <f xml:space="preserve"> H2</f>
        <v>64.95182100000001</v>
      </c>
      <c r="I3" s="28"/>
    </row>
    <row r="4" spans="1:14">
      <c r="H4" s="10"/>
      <c r="I4" s="28"/>
    </row>
    <row r="5" spans="1:14">
      <c r="J5" t="s">
        <v>2878</v>
      </c>
      <c r="K5" t="s">
        <v>2879</v>
      </c>
      <c r="L5" t="s">
        <v>2880</v>
      </c>
      <c r="M5" t="s">
        <v>2881</v>
      </c>
      <c r="N5" s="6">
        <f>SUM(H2)</f>
        <v>64.95182100000001</v>
      </c>
    </row>
    <row r="7" spans="1:14">
      <c r="J7" s="31" t="s">
        <v>2909</v>
      </c>
      <c r="K7" s="31"/>
      <c r="N7" s="28">
        <f xml:space="preserve">  69.71 + 313.89 + 106.02 + 20.75 + 19.43 + 90.18 + 519 + 44.77 + 19.25 + 64.95</f>
        <v>1267.95</v>
      </c>
    </row>
  </sheetData>
  <mergeCells count="1">
    <mergeCell ref="J7:K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XFC57"/>
  <sheetViews>
    <sheetView topLeftCell="B1" workbookViewId="0">
      <pane ySplit="1" topLeftCell="A38" activePane="bottomLeft" state="frozen"/>
      <selection pane="bottomLeft" activeCell="A2" sqref="A2"/>
    </sheetView>
  </sheetViews>
  <sheetFormatPr defaultRowHeight="15"/>
  <cols>
    <col min="1" max="1" width="16" bestFit="1" customWidth="1"/>
    <col min="2" max="2" width="27.28515625" bestFit="1" customWidth="1"/>
    <col min="3" max="3" width="14.140625" style="14" bestFit="1" customWidth="1"/>
    <col min="4" max="4" width="17.28515625" bestFit="1" customWidth="1"/>
    <col min="5" max="5" width="28.855468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0" bestFit="1" customWidth="1"/>
    <col min="12" max="12" width="12.28515625" bestFit="1" customWidth="1"/>
    <col min="13" max="13" width="6.71093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24</v>
      </c>
      <c r="B2" t="s">
        <v>3207</v>
      </c>
      <c r="C2" s="14" t="s">
        <v>3208</v>
      </c>
      <c r="D2" t="s">
        <v>128</v>
      </c>
      <c r="E2" t="s">
        <v>562</v>
      </c>
      <c r="F2">
        <v>1</v>
      </c>
      <c r="G2" s="6">
        <v>5.77</v>
      </c>
      <c r="H2" s="6">
        <f>G2*F2</f>
        <v>5.77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3">
      <c r="A3" t="s">
        <v>24</v>
      </c>
      <c r="B3" t="s">
        <v>1423</v>
      </c>
      <c r="C3" s="14" t="s">
        <v>3209</v>
      </c>
      <c r="D3" t="s">
        <v>128</v>
      </c>
      <c r="E3" t="s">
        <v>562</v>
      </c>
      <c r="F3">
        <v>1</v>
      </c>
      <c r="G3" s="6">
        <v>5.47</v>
      </c>
      <c r="H3" s="6">
        <f t="shared" ref="H3:H5" si="0">G3*F3</f>
        <v>5.47</v>
      </c>
      <c r="I3" t="s">
        <v>14</v>
      </c>
      <c r="J3" t="s">
        <v>2774</v>
      </c>
      <c r="K3" t="s">
        <v>2780</v>
      </c>
      <c r="L3" t="s">
        <v>2864</v>
      </c>
      <c r="M3" t="s">
        <v>3009</v>
      </c>
    </row>
    <row r="4" spans="1:13">
      <c r="A4" t="s">
        <v>24</v>
      </c>
      <c r="B4" t="s">
        <v>2283</v>
      </c>
      <c r="C4" s="14" t="s">
        <v>3210</v>
      </c>
      <c r="D4" t="s">
        <v>128</v>
      </c>
      <c r="E4" t="s">
        <v>3211</v>
      </c>
      <c r="F4">
        <v>1</v>
      </c>
      <c r="G4" s="6">
        <v>10.98</v>
      </c>
      <c r="H4" s="6">
        <f t="shared" si="0"/>
        <v>10.98</v>
      </c>
      <c r="I4" t="s">
        <v>14</v>
      </c>
      <c r="J4" t="s">
        <v>2774</v>
      </c>
      <c r="K4" t="s">
        <v>2780</v>
      </c>
      <c r="L4" t="s">
        <v>2864</v>
      </c>
      <c r="M4" t="s">
        <v>130</v>
      </c>
    </row>
    <row r="5" spans="1:13">
      <c r="A5" t="s">
        <v>24</v>
      </c>
      <c r="B5" t="s">
        <v>559</v>
      </c>
      <c r="C5" s="14" t="s">
        <v>1130</v>
      </c>
      <c r="D5" t="s">
        <v>128</v>
      </c>
      <c r="E5" t="s">
        <v>560</v>
      </c>
      <c r="F5">
        <v>1</v>
      </c>
      <c r="G5" s="6">
        <v>7.97</v>
      </c>
      <c r="H5" s="6">
        <f t="shared" si="0"/>
        <v>7.97</v>
      </c>
      <c r="I5" t="s">
        <v>14</v>
      </c>
      <c r="J5" t="s">
        <v>2774</v>
      </c>
      <c r="K5" t="s">
        <v>2780</v>
      </c>
      <c r="L5" t="s">
        <v>2864</v>
      </c>
      <c r="M5" t="s">
        <v>130</v>
      </c>
    </row>
    <row r="6" spans="1:13">
      <c r="A6" t="s">
        <v>24</v>
      </c>
      <c r="B6" t="s">
        <v>481</v>
      </c>
      <c r="C6" s="14" t="s">
        <v>1636</v>
      </c>
      <c r="D6" t="s">
        <v>128</v>
      </c>
      <c r="E6" t="s">
        <v>287</v>
      </c>
      <c r="F6">
        <v>3</v>
      </c>
      <c r="G6" s="6">
        <v>1.47</v>
      </c>
      <c r="H6" s="6">
        <f>G6*F6</f>
        <v>4.41</v>
      </c>
      <c r="I6" t="s">
        <v>14</v>
      </c>
      <c r="J6" t="s">
        <v>2774</v>
      </c>
      <c r="K6" t="s">
        <v>2780</v>
      </c>
      <c r="L6" t="s">
        <v>2781</v>
      </c>
      <c r="M6" t="s">
        <v>2796</v>
      </c>
    </row>
    <row r="7" spans="1:13">
      <c r="A7" t="s">
        <v>24</v>
      </c>
      <c r="B7" t="s">
        <v>496</v>
      </c>
      <c r="C7" s="14" t="s">
        <v>1635</v>
      </c>
      <c r="D7" t="s">
        <v>128</v>
      </c>
      <c r="E7" t="s">
        <v>452</v>
      </c>
      <c r="F7">
        <v>4</v>
      </c>
      <c r="G7" s="6">
        <v>2.67</v>
      </c>
      <c r="H7" s="6">
        <f>G7*F7</f>
        <v>10.68</v>
      </c>
      <c r="I7" t="s">
        <v>14</v>
      </c>
      <c r="J7" t="s">
        <v>2774</v>
      </c>
      <c r="K7" t="s">
        <v>2780</v>
      </c>
      <c r="L7" t="s">
        <v>2781</v>
      </c>
      <c r="M7" t="s">
        <v>2796</v>
      </c>
    </row>
    <row r="8" spans="1:13">
      <c r="A8" t="s">
        <v>24</v>
      </c>
      <c r="B8" t="s">
        <v>3212</v>
      </c>
      <c r="C8" s="14" t="s">
        <v>3213</v>
      </c>
      <c r="D8" t="s">
        <v>128</v>
      </c>
      <c r="E8" t="s">
        <v>290</v>
      </c>
      <c r="F8">
        <v>2</v>
      </c>
      <c r="G8" s="6">
        <v>1</v>
      </c>
      <c r="H8" s="6">
        <f t="shared" ref="H8" si="1">G8*F8</f>
        <v>2</v>
      </c>
      <c r="I8" t="s">
        <v>14</v>
      </c>
      <c r="J8" t="s">
        <v>2774</v>
      </c>
      <c r="K8" t="s">
        <v>2780</v>
      </c>
      <c r="L8" t="s">
        <v>2781</v>
      </c>
      <c r="M8" t="s">
        <v>2796</v>
      </c>
    </row>
    <row r="9" spans="1:13">
      <c r="A9" t="s">
        <v>24</v>
      </c>
      <c r="B9" t="s">
        <v>2910</v>
      </c>
      <c r="C9" s="14" t="s">
        <v>2911</v>
      </c>
      <c r="D9" t="s">
        <v>128</v>
      </c>
      <c r="E9" t="s">
        <v>290</v>
      </c>
      <c r="F9">
        <v>1</v>
      </c>
      <c r="G9" s="6">
        <v>2.57</v>
      </c>
      <c r="H9" s="6">
        <f>G9*F9</f>
        <v>2.57</v>
      </c>
      <c r="I9" t="s">
        <v>14</v>
      </c>
      <c r="J9" t="s">
        <v>2774</v>
      </c>
      <c r="K9" t="s">
        <v>2780</v>
      </c>
      <c r="L9" t="s">
        <v>2781</v>
      </c>
      <c r="M9" t="s">
        <v>2796</v>
      </c>
    </row>
    <row r="10" spans="1:13">
      <c r="A10" t="s">
        <v>24</v>
      </c>
      <c r="B10" t="s">
        <v>198</v>
      </c>
      <c r="C10" s="14" t="s">
        <v>775</v>
      </c>
      <c r="D10" t="s">
        <v>128</v>
      </c>
      <c r="E10" t="s">
        <v>290</v>
      </c>
      <c r="F10">
        <v>1</v>
      </c>
      <c r="G10" s="6">
        <v>2.57</v>
      </c>
      <c r="H10" s="6">
        <f t="shared" ref="H10" si="2">G10*F10</f>
        <v>2.57</v>
      </c>
      <c r="I10" t="s">
        <v>14</v>
      </c>
      <c r="J10" t="s">
        <v>2774</v>
      </c>
      <c r="K10" t="s">
        <v>2780</v>
      </c>
      <c r="L10" t="s">
        <v>2781</v>
      </c>
      <c r="M10" t="s">
        <v>2796</v>
      </c>
    </row>
    <row r="11" spans="1:13">
      <c r="A11" t="s">
        <v>24</v>
      </c>
      <c r="B11" t="s">
        <v>131</v>
      </c>
      <c r="C11" s="14" t="s">
        <v>2262</v>
      </c>
      <c r="D11" t="s">
        <v>128</v>
      </c>
      <c r="E11" t="s">
        <v>283</v>
      </c>
      <c r="F11">
        <v>2</v>
      </c>
      <c r="G11" s="6">
        <v>1.57</v>
      </c>
      <c r="H11" s="6">
        <f t="shared" ref="H11:H16" si="3">G11*F11</f>
        <v>3.14</v>
      </c>
      <c r="I11" t="s">
        <v>14</v>
      </c>
      <c r="J11" t="s">
        <v>2774</v>
      </c>
      <c r="K11" t="s">
        <v>2780</v>
      </c>
      <c r="L11" t="s">
        <v>2781</v>
      </c>
      <c r="M11" t="s">
        <v>2796</v>
      </c>
    </row>
    <row r="12" spans="1:13">
      <c r="A12" t="s">
        <v>24</v>
      </c>
      <c r="B12" t="s">
        <v>550</v>
      </c>
      <c r="C12" s="14" t="s">
        <v>2371</v>
      </c>
      <c r="D12" t="s">
        <v>930</v>
      </c>
      <c r="E12" t="s">
        <v>573</v>
      </c>
      <c r="F12">
        <v>1</v>
      </c>
      <c r="G12" s="6">
        <v>7.47</v>
      </c>
      <c r="H12" s="6">
        <f t="shared" si="3"/>
        <v>7.47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3">
      <c r="A13" t="s">
        <v>24</v>
      </c>
      <c r="B13" t="s">
        <v>1419</v>
      </c>
      <c r="C13" s="14" t="s">
        <v>1469</v>
      </c>
      <c r="D13" t="s">
        <v>128</v>
      </c>
      <c r="E13" t="s">
        <v>1420</v>
      </c>
      <c r="F13">
        <v>2</v>
      </c>
      <c r="G13" s="6">
        <v>1</v>
      </c>
      <c r="H13" s="6">
        <f t="shared" si="3"/>
        <v>2</v>
      </c>
      <c r="I13" t="s">
        <v>14</v>
      </c>
      <c r="J13" t="s">
        <v>2774</v>
      </c>
      <c r="K13" t="s">
        <v>2780</v>
      </c>
      <c r="L13" t="s">
        <v>2781</v>
      </c>
      <c r="M13" t="s">
        <v>2796</v>
      </c>
    </row>
    <row r="14" spans="1:13">
      <c r="A14" t="s">
        <v>24</v>
      </c>
      <c r="B14" t="s">
        <v>3214</v>
      </c>
      <c r="C14" s="14" t="s">
        <v>3215</v>
      </c>
      <c r="D14" t="s">
        <v>3216</v>
      </c>
      <c r="E14" t="s">
        <v>3217</v>
      </c>
      <c r="F14">
        <v>1</v>
      </c>
      <c r="G14" s="6">
        <v>3.37</v>
      </c>
      <c r="H14" s="6">
        <f t="shared" si="3"/>
        <v>3.37</v>
      </c>
      <c r="I14" t="s">
        <v>14</v>
      </c>
      <c r="J14" t="s">
        <v>2774</v>
      </c>
      <c r="K14" t="s">
        <v>2780</v>
      </c>
      <c r="L14" t="s">
        <v>2781</v>
      </c>
      <c r="M14" t="s">
        <v>2796</v>
      </c>
    </row>
    <row r="15" spans="1:13">
      <c r="A15" t="s">
        <v>24</v>
      </c>
      <c r="B15" t="s">
        <v>851</v>
      </c>
      <c r="C15" s="14" t="s">
        <v>3218</v>
      </c>
      <c r="D15" t="s">
        <v>3219</v>
      </c>
      <c r="E15" t="s">
        <v>3220</v>
      </c>
      <c r="F15">
        <v>1</v>
      </c>
      <c r="G15" s="6">
        <v>4.34</v>
      </c>
      <c r="H15" s="6">
        <f t="shared" si="3"/>
        <v>4.34</v>
      </c>
      <c r="I15" t="s">
        <v>14</v>
      </c>
      <c r="J15" t="s">
        <v>2774</v>
      </c>
      <c r="K15" t="s">
        <v>2780</v>
      </c>
      <c r="L15" t="s">
        <v>2781</v>
      </c>
      <c r="M15" t="s">
        <v>2796</v>
      </c>
    </row>
    <row r="16" spans="1:13">
      <c r="A16" t="s">
        <v>24</v>
      </c>
      <c r="B16" t="s">
        <v>291</v>
      </c>
      <c r="C16" s="14" t="s">
        <v>2534</v>
      </c>
      <c r="D16" t="s">
        <v>128</v>
      </c>
      <c r="E16" t="s">
        <v>292</v>
      </c>
      <c r="F16">
        <v>1</v>
      </c>
      <c r="G16" s="6">
        <v>4.97</v>
      </c>
      <c r="H16" s="6">
        <f t="shared" si="3"/>
        <v>4.97</v>
      </c>
      <c r="I16" t="s">
        <v>14</v>
      </c>
      <c r="J16" t="s">
        <v>2774</v>
      </c>
      <c r="K16" t="s">
        <v>2780</v>
      </c>
      <c r="L16" t="s">
        <v>2781</v>
      </c>
      <c r="M16" t="s">
        <v>2796</v>
      </c>
    </row>
    <row r="17" spans="1:13">
      <c r="A17" t="s">
        <v>24</v>
      </c>
      <c r="B17" t="s">
        <v>466</v>
      </c>
      <c r="C17" s="14" t="s">
        <v>1133</v>
      </c>
      <c r="D17" t="s">
        <v>128</v>
      </c>
      <c r="E17" t="s">
        <v>822</v>
      </c>
      <c r="F17">
        <v>1</v>
      </c>
      <c r="G17" s="6">
        <v>8.9700000000000006</v>
      </c>
      <c r="H17" s="6">
        <f t="shared" ref="H17" si="4">G17*F17</f>
        <v>8.9700000000000006</v>
      </c>
      <c r="I17" t="s">
        <v>14</v>
      </c>
      <c r="J17" t="s">
        <v>2774</v>
      </c>
      <c r="K17" t="s">
        <v>2780</v>
      </c>
      <c r="L17" t="s">
        <v>2781</v>
      </c>
      <c r="M17" t="s">
        <v>2796</v>
      </c>
    </row>
    <row r="18" spans="1:13">
      <c r="A18" t="s">
        <v>24</v>
      </c>
      <c r="B18" t="s">
        <v>3221</v>
      </c>
      <c r="C18" s="14" t="s">
        <v>3222</v>
      </c>
      <c r="D18" t="s">
        <v>3223</v>
      </c>
      <c r="E18" t="s">
        <v>12</v>
      </c>
      <c r="F18">
        <v>1</v>
      </c>
      <c r="G18" s="6">
        <v>13.97</v>
      </c>
      <c r="H18" s="6">
        <f>G18*F18</f>
        <v>13.97</v>
      </c>
      <c r="I18" t="s">
        <v>14</v>
      </c>
      <c r="J18" t="s">
        <v>2774</v>
      </c>
      <c r="K18" t="s">
        <v>3045</v>
      </c>
      <c r="L18" t="s">
        <v>2783</v>
      </c>
    </row>
    <row r="19" spans="1:13">
      <c r="A19" t="s">
        <v>24</v>
      </c>
      <c r="B19" t="s">
        <v>1515</v>
      </c>
      <c r="C19" s="14" t="s">
        <v>799</v>
      </c>
      <c r="D19" t="s">
        <v>128</v>
      </c>
      <c r="E19" t="s">
        <v>328</v>
      </c>
      <c r="F19">
        <v>2</v>
      </c>
      <c r="G19" s="6">
        <v>4.6399999999999997</v>
      </c>
      <c r="H19" s="6">
        <f>G19*F19</f>
        <v>9.2799999999999994</v>
      </c>
      <c r="I19" t="s">
        <v>14</v>
      </c>
      <c r="J19" t="s">
        <v>2774</v>
      </c>
      <c r="K19" t="s">
        <v>2780</v>
      </c>
      <c r="L19" t="s">
        <v>2781</v>
      </c>
      <c r="M19" t="s">
        <v>2796</v>
      </c>
    </row>
    <row r="20" spans="1:13">
      <c r="A20" t="s">
        <v>24</v>
      </c>
      <c r="B20" t="s">
        <v>821</v>
      </c>
      <c r="C20" s="14" t="s">
        <v>2303</v>
      </c>
      <c r="D20" t="s">
        <v>802</v>
      </c>
      <c r="E20" t="s">
        <v>384</v>
      </c>
      <c r="F20">
        <v>3</v>
      </c>
      <c r="G20" s="6">
        <f xml:space="preserve"> 5.37 + 0.05 + 0.25</f>
        <v>5.67</v>
      </c>
      <c r="H20" s="6">
        <f>G20*F20</f>
        <v>17.009999999999998</v>
      </c>
      <c r="I20" t="s">
        <v>14</v>
      </c>
      <c r="J20" t="s">
        <v>2774</v>
      </c>
      <c r="K20" t="s">
        <v>2780</v>
      </c>
      <c r="L20" t="s">
        <v>2781</v>
      </c>
      <c r="M20" t="s">
        <v>2796</v>
      </c>
    </row>
    <row r="21" spans="1:13">
      <c r="A21" t="s">
        <v>24</v>
      </c>
      <c r="B21" t="s">
        <v>800</v>
      </c>
      <c r="C21" s="14" t="s">
        <v>2337</v>
      </c>
      <c r="D21" t="s">
        <v>442</v>
      </c>
      <c r="E21" t="s">
        <v>286</v>
      </c>
      <c r="F21">
        <v>4</v>
      </c>
      <c r="G21" s="6">
        <f xml:space="preserve"> 1.47 + 0.05 + 0.1</f>
        <v>1.62</v>
      </c>
      <c r="H21" s="6">
        <f>G21*F21</f>
        <v>6.48</v>
      </c>
      <c r="I21" t="s">
        <v>14</v>
      </c>
      <c r="J21" t="s">
        <v>2774</v>
      </c>
      <c r="K21" t="s">
        <v>2780</v>
      </c>
      <c r="L21" t="s">
        <v>2781</v>
      </c>
      <c r="M21" t="s">
        <v>2796</v>
      </c>
    </row>
    <row r="22" spans="1:13">
      <c r="A22" t="s">
        <v>24</v>
      </c>
      <c r="B22" t="s">
        <v>3224</v>
      </c>
      <c r="C22" s="14" t="s">
        <v>3225</v>
      </c>
      <c r="D22" t="s">
        <v>3226</v>
      </c>
      <c r="E22" t="s">
        <v>3227</v>
      </c>
      <c r="F22">
        <v>1</v>
      </c>
      <c r="G22" s="6">
        <v>1</v>
      </c>
      <c r="H22" s="6">
        <f t="shared" ref="H22:H31" si="5">G22*F22</f>
        <v>1</v>
      </c>
      <c r="I22" t="s">
        <v>14</v>
      </c>
      <c r="J22" t="s">
        <v>2774</v>
      </c>
      <c r="K22" t="s">
        <v>3045</v>
      </c>
      <c r="L22" t="s">
        <v>2783</v>
      </c>
    </row>
    <row r="23" spans="1:13">
      <c r="A23" t="s">
        <v>24</v>
      </c>
      <c r="B23" t="s">
        <v>855</v>
      </c>
      <c r="C23" s="14" t="s">
        <v>1639</v>
      </c>
      <c r="D23" t="s">
        <v>128</v>
      </c>
      <c r="E23" t="s">
        <v>290</v>
      </c>
      <c r="F23">
        <v>1</v>
      </c>
      <c r="G23" s="6">
        <v>6.57</v>
      </c>
      <c r="H23" s="6">
        <f t="shared" si="5"/>
        <v>6.57</v>
      </c>
      <c r="I23" t="s">
        <v>14</v>
      </c>
      <c r="J23" t="s">
        <v>2774</v>
      </c>
      <c r="K23" t="s">
        <v>2780</v>
      </c>
      <c r="L23" t="s">
        <v>2781</v>
      </c>
      <c r="M23" t="s">
        <v>2796</v>
      </c>
    </row>
    <row r="24" spans="1:13">
      <c r="A24" t="s">
        <v>24</v>
      </c>
      <c r="B24" t="s">
        <v>474</v>
      </c>
      <c r="C24" s="14" t="s">
        <v>1488</v>
      </c>
      <c r="D24" t="s">
        <v>1242</v>
      </c>
      <c r="E24" t="s">
        <v>383</v>
      </c>
      <c r="F24">
        <v>1</v>
      </c>
      <c r="G24" s="6">
        <f xml:space="preserve"> 4.74 + 0.05 + 0.25</f>
        <v>5.04</v>
      </c>
      <c r="H24" s="6">
        <f>G24*F24</f>
        <v>5.04</v>
      </c>
      <c r="I24" t="s">
        <v>14</v>
      </c>
      <c r="J24" t="s">
        <v>2774</v>
      </c>
      <c r="K24" t="s">
        <v>2780</v>
      </c>
      <c r="L24" t="s">
        <v>2781</v>
      </c>
      <c r="M24" t="s">
        <v>2796</v>
      </c>
    </row>
    <row r="25" spans="1:13">
      <c r="A25" t="s">
        <v>24</v>
      </c>
      <c r="B25" t="s">
        <v>1506</v>
      </c>
      <c r="C25" s="14" t="s">
        <v>2302</v>
      </c>
      <c r="D25" t="s">
        <v>1242</v>
      </c>
      <c r="E25" t="s">
        <v>605</v>
      </c>
      <c r="F25">
        <v>1</v>
      </c>
      <c r="G25" s="6">
        <f xml:space="preserve"> 3.98 + 0.05 + 0.25</f>
        <v>4.28</v>
      </c>
      <c r="H25" s="6">
        <f t="shared" ref="H25" si="6">G25*F25</f>
        <v>4.28</v>
      </c>
      <c r="I25" t="s">
        <v>14</v>
      </c>
      <c r="J25" t="s">
        <v>2774</v>
      </c>
      <c r="K25" t="s">
        <v>2780</v>
      </c>
      <c r="L25" t="s">
        <v>2781</v>
      </c>
      <c r="M25" t="s">
        <v>2796</v>
      </c>
    </row>
    <row r="26" spans="1:13">
      <c r="A26" t="s">
        <v>24</v>
      </c>
      <c r="B26" t="s">
        <v>136</v>
      </c>
      <c r="C26" s="14" t="s">
        <v>3228</v>
      </c>
      <c r="D26" t="s">
        <v>3229</v>
      </c>
      <c r="E26" t="s">
        <v>588</v>
      </c>
      <c r="F26">
        <v>1</v>
      </c>
      <c r="G26" s="6">
        <v>4.47</v>
      </c>
      <c r="H26" s="6">
        <f>G26*F26</f>
        <v>4.47</v>
      </c>
      <c r="I26" t="s">
        <v>14</v>
      </c>
      <c r="J26" t="s">
        <v>2774</v>
      </c>
      <c r="K26" t="s">
        <v>2780</v>
      </c>
      <c r="L26" t="s">
        <v>2781</v>
      </c>
      <c r="M26" t="s">
        <v>2796</v>
      </c>
    </row>
    <row r="27" spans="1:13">
      <c r="A27" t="s">
        <v>24</v>
      </c>
      <c r="B27" t="s">
        <v>2517</v>
      </c>
      <c r="C27" s="14" t="s">
        <v>3230</v>
      </c>
      <c r="D27" t="s">
        <v>456</v>
      </c>
      <c r="E27" t="s">
        <v>323</v>
      </c>
      <c r="F27">
        <v>2</v>
      </c>
      <c r="G27" s="6">
        <v>2</v>
      </c>
      <c r="H27" s="6">
        <f t="shared" ref="H27:H28" si="7">G27*F27</f>
        <v>4</v>
      </c>
      <c r="I27" t="s">
        <v>14</v>
      </c>
      <c r="J27" t="s">
        <v>2774</v>
      </c>
      <c r="K27" t="s">
        <v>2780</v>
      </c>
      <c r="L27" t="s">
        <v>2781</v>
      </c>
      <c r="M27" t="s">
        <v>2796</v>
      </c>
    </row>
    <row r="28" spans="1:13">
      <c r="A28" t="s">
        <v>24</v>
      </c>
      <c r="B28" t="s">
        <v>494</v>
      </c>
      <c r="C28" s="14" t="s">
        <v>3231</v>
      </c>
      <c r="D28" t="s">
        <v>12</v>
      </c>
      <c r="E28" t="s">
        <v>354</v>
      </c>
      <c r="F28">
        <v>1</v>
      </c>
      <c r="G28">
        <v>1.27</v>
      </c>
      <c r="H28" s="6">
        <f t="shared" si="7"/>
        <v>1.27</v>
      </c>
      <c r="I28" t="s">
        <v>14</v>
      </c>
      <c r="J28" t="s">
        <v>2774</v>
      </c>
      <c r="K28" t="s">
        <v>2780</v>
      </c>
      <c r="L28" t="s">
        <v>2781</v>
      </c>
      <c r="M28" t="s">
        <v>2796</v>
      </c>
    </row>
    <row r="29" spans="1:13">
      <c r="A29" t="s">
        <v>24</v>
      </c>
      <c r="B29" t="s">
        <v>1472</v>
      </c>
      <c r="C29" s="14" t="s">
        <v>2923</v>
      </c>
      <c r="D29" t="s">
        <v>128</v>
      </c>
      <c r="E29" t="s">
        <v>1375</v>
      </c>
      <c r="F29">
        <v>1</v>
      </c>
      <c r="G29" s="6">
        <v>1.98</v>
      </c>
      <c r="H29" s="6">
        <f>G29*F29</f>
        <v>1.98</v>
      </c>
      <c r="I29" t="s">
        <v>14</v>
      </c>
      <c r="J29" t="s">
        <v>2774</v>
      </c>
      <c r="K29" t="s">
        <v>2780</v>
      </c>
      <c r="L29" t="s">
        <v>2781</v>
      </c>
      <c r="M29" t="s">
        <v>2796</v>
      </c>
    </row>
    <row r="30" spans="1:13">
      <c r="A30" t="s">
        <v>24</v>
      </c>
      <c r="B30" t="s">
        <v>3064</v>
      </c>
      <c r="C30" s="14" t="s">
        <v>3232</v>
      </c>
      <c r="D30" t="s">
        <v>128</v>
      </c>
      <c r="E30" t="s">
        <v>296</v>
      </c>
      <c r="F30">
        <v>1</v>
      </c>
      <c r="G30" s="6">
        <v>9.9700000000000006</v>
      </c>
      <c r="H30" s="6">
        <f>G30*F30</f>
        <v>9.9700000000000006</v>
      </c>
      <c r="I30" t="s">
        <v>14</v>
      </c>
      <c r="J30" t="s">
        <v>2774</v>
      </c>
      <c r="K30" t="s">
        <v>2780</v>
      </c>
      <c r="L30" t="s">
        <v>2781</v>
      </c>
      <c r="M30" t="s">
        <v>2796</v>
      </c>
    </row>
    <row r="31" spans="1:13">
      <c r="A31" t="s">
        <v>24</v>
      </c>
      <c r="B31" t="s">
        <v>3233</v>
      </c>
      <c r="C31" s="14" t="s">
        <v>3234</v>
      </c>
      <c r="D31" t="s">
        <v>1621</v>
      </c>
      <c r="E31" t="s">
        <v>354</v>
      </c>
      <c r="F31">
        <v>1</v>
      </c>
      <c r="G31" s="6">
        <v>1.97</v>
      </c>
      <c r="H31" s="6">
        <f t="shared" si="5"/>
        <v>1.97</v>
      </c>
      <c r="I31" t="s">
        <v>14</v>
      </c>
      <c r="J31" t="s">
        <v>2774</v>
      </c>
      <c r="K31" t="s">
        <v>2780</v>
      </c>
      <c r="L31" t="s">
        <v>2781</v>
      </c>
      <c r="M31" t="s">
        <v>2796</v>
      </c>
    </row>
    <row r="32" spans="1:13">
      <c r="A32" t="s">
        <v>24</v>
      </c>
      <c r="B32" t="s">
        <v>172</v>
      </c>
      <c r="C32" s="14" t="s">
        <v>2355</v>
      </c>
      <c r="D32" t="s">
        <v>173</v>
      </c>
      <c r="E32" t="s">
        <v>289</v>
      </c>
      <c r="F32">
        <v>1</v>
      </c>
      <c r="G32" s="6">
        <v>5</v>
      </c>
      <c r="H32" s="6">
        <f>G32*F32</f>
        <v>5</v>
      </c>
      <c r="I32" t="s">
        <v>14</v>
      </c>
      <c r="J32" t="s">
        <v>2774</v>
      </c>
      <c r="K32" t="s">
        <v>2780</v>
      </c>
      <c r="L32" t="s">
        <v>2781</v>
      </c>
      <c r="M32" t="s">
        <v>2796</v>
      </c>
    </row>
    <row r="33" spans="1:1023 1030:2047 2054:3071 3078:4095 4102:5119 5126:6143 6150:7167 7174:8191 8198:9215 9222:10239 10246:11263 11270:12287 12294:13311 13318:14335 14342:15359 15366:16383">
      <c r="A33" t="s">
        <v>24</v>
      </c>
      <c r="B33" t="s">
        <v>820</v>
      </c>
      <c r="C33" s="14" t="s">
        <v>3235</v>
      </c>
      <c r="D33" t="s">
        <v>3236</v>
      </c>
      <c r="E33" t="s">
        <v>288</v>
      </c>
      <c r="F33">
        <v>1</v>
      </c>
      <c r="G33" s="6">
        <v>3.47</v>
      </c>
      <c r="H33" s="6">
        <f t="shared" ref="H33:H36" si="8">G33*F33</f>
        <v>3.47</v>
      </c>
      <c r="I33" t="s">
        <v>14</v>
      </c>
      <c r="J33" t="s">
        <v>2774</v>
      </c>
      <c r="K33" t="s">
        <v>2780</v>
      </c>
      <c r="L33" t="s">
        <v>2781</v>
      </c>
      <c r="M33" t="s">
        <v>2796</v>
      </c>
    </row>
    <row r="34" spans="1:1023 1030:2047 2054:3071 3078:4095 4102:5119 5126:6143 6150:7167 7174:8191 8198:9215 9222:10239 10246:11263 11270:12287 12294:13311 13318:14335 14342:15359 15366:16383">
      <c r="A34" t="s">
        <v>24</v>
      </c>
      <c r="B34" t="s">
        <v>398</v>
      </c>
      <c r="C34" s="14" t="s">
        <v>2308</v>
      </c>
      <c r="D34" t="s">
        <v>128</v>
      </c>
      <c r="E34" t="s">
        <v>499</v>
      </c>
      <c r="F34">
        <v>1</v>
      </c>
      <c r="G34" s="6">
        <v>5</v>
      </c>
      <c r="H34" s="6">
        <f t="shared" si="8"/>
        <v>5</v>
      </c>
      <c r="I34" t="s">
        <v>14</v>
      </c>
      <c r="J34" t="s">
        <v>2774</v>
      </c>
      <c r="K34" t="s">
        <v>2780</v>
      </c>
      <c r="L34" t="s">
        <v>2781</v>
      </c>
      <c r="M34" t="s">
        <v>2796</v>
      </c>
    </row>
    <row r="35" spans="1:1023 1030:2047 2054:3071 3078:4095 4102:5119 5126:6143 6150:7167 7174:8191 8198:9215 9222:10239 10246:11263 11270:12287 12294:13311 13318:14335 14342:15359 15366:16383">
      <c r="A35" t="s">
        <v>24</v>
      </c>
      <c r="B35" t="s">
        <v>249</v>
      </c>
      <c r="C35" s="14" t="s">
        <v>2920</v>
      </c>
      <c r="D35" t="s">
        <v>128</v>
      </c>
      <c r="E35" t="s">
        <v>554</v>
      </c>
      <c r="F35">
        <v>2</v>
      </c>
      <c r="G35" s="6">
        <v>3.5</v>
      </c>
      <c r="H35" s="6">
        <f t="shared" si="8"/>
        <v>7</v>
      </c>
      <c r="I35" t="s">
        <v>14</v>
      </c>
      <c r="J35" t="s">
        <v>2774</v>
      </c>
      <c r="K35" t="s">
        <v>2780</v>
      </c>
      <c r="L35" t="s">
        <v>2781</v>
      </c>
      <c r="M35" t="s">
        <v>2796</v>
      </c>
      <c r="N35" s="6"/>
      <c r="O35" s="6"/>
      <c r="V35" s="6"/>
      <c r="W35" s="6"/>
      <c r="AD35" s="6"/>
      <c r="AE35" s="6"/>
      <c r="AL35" s="6"/>
      <c r="AM35" s="6"/>
      <c r="AT35" s="6"/>
      <c r="AU35" s="6"/>
      <c r="BB35" s="6"/>
      <c r="BC35" s="6"/>
      <c r="BJ35" s="6"/>
      <c r="BK35" s="6"/>
      <c r="BR35" s="6"/>
      <c r="BS35" s="6"/>
      <c r="BZ35" s="6"/>
      <c r="CA35" s="6"/>
      <c r="CH35" s="6"/>
      <c r="CI35" s="6"/>
      <c r="CP35" s="6"/>
      <c r="CQ35" s="6"/>
      <c r="CX35" s="6"/>
      <c r="CY35" s="6"/>
      <c r="DF35" s="6"/>
      <c r="DG35" s="6"/>
      <c r="DN35" s="6"/>
      <c r="DO35" s="6"/>
      <c r="DV35" s="6"/>
      <c r="DW35" s="6"/>
      <c r="ED35" s="6"/>
      <c r="EE35" s="6"/>
      <c r="EL35" s="6"/>
      <c r="EM35" s="6"/>
      <c r="ET35" s="6"/>
      <c r="EU35" s="6"/>
      <c r="FB35" s="6"/>
      <c r="FC35" s="6"/>
      <c r="FJ35" s="6"/>
      <c r="FK35" s="6"/>
      <c r="FR35" s="6"/>
      <c r="FS35" s="6"/>
      <c r="FZ35" s="6"/>
      <c r="GA35" s="6"/>
      <c r="GH35" s="6"/>
      <c r="GI35" s="6"/>
      <c r="GP35" s="6"/>
      <c r="GQ35" s="6"/>
      <c r="GX35" s="6"/>
      <c r="GY35" s="6"/>
      <c r="HF35" s="6"/>
      <c r="HG35" s="6"/>
      <c r="HN35" s="6"/>
      <c r="HO35" s="6"/>
      <c r="HV35" s="6"/>
      <c r="HW35" s="6"/>
      <c r="ID35" s="6"/>
      <c r="IE35" s="6"/>
      <c r="IL35" s="6"/>
      <c r="IM35" s="6"/>
      <c r="IT35" s="6"/>
      <c r="IU35" s="6"/>
      <c r="JB35" s="6"/>
      <c r="JC35" s="6"/>
      <c r="JJ35" s="6"/>
      <c r="JK35" s="6"/>
      <c r="JR35" s="6"/>
      <c r="JS35" s="6"/>
      <c r="JZ35" s="6"/>
      <c r="KA35" s="6"/>
      <c r="KH35" s="6"/>
      <c r="KI35" s="6"/>
      <c r="KP35" s="6"/>
      <c r="KQ35" s="6"/>
      <c r="KX35" s="6"/>
      <c r="KY35" s="6"/>
      <c r="LF35" s="6"/>
      <c r="LG35" s="6"/>
      <c r="LN35" s="6"/>
      <c r="LO35" s="6"/>
      <c r="LV35" s="6"/>
      <c r="LW35" s="6"/>
      <c r="MD35" s="6"/>
      <c r="ME35" s="6"/>
      <c r="ML35" s="6"/>
      <c r="MM35" s="6"/>
      <c r="MT35" s="6"/>
      <c r="MU35" s="6"/>
      <c r="NB35" s="6"/>
      <c r="NC35" s="6"/>
      <c r="NJ35" s="6"/>
      <c r="NK35" s="6"/>
      <c r="NR35" s="6"/>
      <c r="NS35" s="6"/>
      <c r="NZ35" s="6"/>
      <c r="OA35" s="6"/>
      <c r="OH35" s="6"/>
      <c r="OI35" s="6"/>
      <c r="OP35" s="6"/>
      <c r="OQ35" s="6"/>
      <c r="OX35" s="6"/>
      <c r="OY35" s="6"/>
      <c r="PF35" s="6"/>
      <c r="PG35" s="6"/>
      <c r="PN35" s="6"/>
      <c r="PO35" s="6"/>
      <c r="PV35" s="6"/>
      <c r="PW35" s="6"/>
      <c r="QD35" s="6"/>
      <c r="QE35" s="6"/>
      <c r="QL35" s="6"/>
      <c r="QM35" s="6"/>
      <c r="QT35" s="6"/>
      <c r="QU35" s="6"/>
      <c r="RB35" s="6"/>
      <c r="RC35" s="6"/>
      <c r="RJ35" s="6"/>
      <c r="RK35" s="6"/>
      <c r="RR35" s="6"/>
      <c r="RS35" s="6"/>
      <c r="RZ35" s="6"/>
      <c r="SA35" s="6"/>
      <c r="SH35" s="6"/>
      <c r="SI35" s="6"/>
      <c r="SP35" s="6"/>
      <c r="SQ35" s="6"/>
      <c r="SX35" s="6"/>
      <c r="SY35" s="6"/>
      <c r="TF35" s="6"/>
      <c r="TG35" s="6"/>
      <c r="TN35" s="6"/>
      <c r="TO35" s="6"/>
      <c r="TV35" s="6"/>
      <c r="TW35" s="6"/>
      <c r="UD35" s="6"/>
      <c r="UE35" s="6"/>
      <c r="UL35" s="6"/>
      <c r="UM35" s="6"/>
      <c r="UT35" s="6"/>
      <c r="UU35" s="6"/>
      <c r="VB35" s="6"/>
      <c r="VC35" s="6"/>
      <c r="VJ35" s="6"/>
      <c r="VK35" s="6"/>
      <c r="VR35" s="6"/>
      <c r="VS35" s="6"/>
      <c r="VZ35" s="6"/>
      <c r="WA35" s="6"/>
      <c r="WH35" s="6"/>
      <c r="WI35" s="6"/>
      <c r="WP35" s="6"/>
      <c r="WQ35" s="6"/>
      <c r="WX35" s="6"/>
      <c r="WY35" s="6"/>
      <c r="XF35" s="6"/>
      <c r="XG35" s="6"/>
      <c r="XN35" s="6"/>
      <c r="XO35" s="6"/>
      <c r="XV35" s="6"/>
      <c r="XW35" s="6"/>
      <c r="YD35" s="6"/>
      <c r="YE35" s="6"/>
      <c r="YL35" s="6"/>
      <c r="YM35" s="6"/>
      <c r="YT35" s="6"/>
      <c r="YU35" s="6"/>
      <c r="ZB35" s="6"/>
      <c r="ZC35" s="6"/>
      <c r="ZJ35" s="6"/>
      <c r="ZK35" s="6"/>
      <c r="ZR35" s="6"/>
      <c r="ZS35" s="6"/>
      <c r="ZZ35" s="6"/>
      <c r="AAA35" s="6"/>
      <c r="AAH35" s="6"/>
      <c r="AAI35" s="6"/>
      <c r="AAP35" s="6"/>
      <c r="AAQ35" s="6"/>
      <c r="AAX35" s="6"/>
      <c r="AAY35" s="6"/>
      <c r="ABF35" s="6"/>
      <c r="ABG35" s="6"/>
      <c r="ABN35" s="6"/>
      <c r="ABO35" s="6"/>
      <c r="ABV35" s="6"/>
      <c r="ABW35" s="6"/>
      <c r="ACD35" s="6"/>
      <c r="ACE35" s="6"/>
      <c r="ACL35" s="6"/>
      <c r="ACM35" s="6"/>
      <c r="ACT35" s="6"/>
      <c r="ACU35" s="6"/>
      <c r="ADB35" s="6"/>
      <c r="ADC35" s="6"/>
      <c r="ADJ35" s="6"/>
      <c r="ADK35" s="6"/>
      <c r="ADR35" s="6"/>
      <c r="ADS35" s="6"/>
      <c r="ADZ35" s="6"/>
      <c r="AEA35" s="6"/>
      <c r="AEH35" s="6"/>
      <c r="AEI35" s="6"/>
      <c r="AEP35" s="6"/>
      <c r="AEQ35" s="6"/>
      <c r="AEX35" s="6"/>
      <c r="AEY35" s="6"/>
      <c r="AFF35" s="6"/>
      <c r="AFG35" s="6"/>
      <c r="AFN35" s="6"/>
      <c r="AFO35" s="6"/>
      <c r="AFV35" s="6"/>
      <c r="AFW35" s="6"/>
      <c r="AGD35" s="6"/>
      <c r="AGE35" s="6"/>
      <c r="AGL35" s="6"/>
      <c r="AGM35" s="6"/>
      <c r="AGT35" s="6"/>
      <c r="AGU35" s="6"/>
      <c r="AHB35" s="6"/>
      <c r="AHC35" s="6"/>
      <c r="AHJ35" s="6"/>
      <c r="AHK35" s="6"/>
      <c r="AHR35" s="6"/>
      <c r="AHS35" s="6"/>
      <c r="AHZ35" s="6"/>
      <c r="AIA35" s="6"/>
      <c r="AIH35" s="6"/>
      <c r="AII35" s="6"/>
      <c r="AIP35" s="6"/>
      <c r="AIQ35" s="6"/>
      <c r="AIX35" s="6"/>
      <c r="AIY35" s="6"/>
      <c r="AJF35" s="6"/>
      <c r="AJG35" s="6"/>
      <c r="AJN35" s="6"/>
      <c r="AJO35" s="6"/>
      <c r="AJV35" s="6"/>
      <c r="AJW35" s="6"/>
      <c r="AKD35" s="6"/>
      <c r="AKE35" s="6"/>
      <c r="AKL35" s="6"/>
      <c r="AKM35" s="6"/>
      <c r="AKT35" s="6"/>
      <c r="AKU35" s="6"/>
      <c r="ALB35" s="6"/>
      <c r="ALC35" s="6"/>
      <c r="ALJ35" s="6"/>
      <c r="ALK35" s="6"/>
      <c r="ALR35" s="6"/>
      <c r="ALS35" s="6"/>
      <c r="ALZ35" s="6"/>
      <c r="AMA35" s="6"/>
      <c r="AMH35" s="6"/>
      <c r="AMI35" s="6"/>
      <c r="AMP35" s="6"/>
      <c r="AMQ35" s="6"/>
      <c r="AMX35" s="6"/>
      <c r="AMY35" s="6"/>
      <c r="ANF35" s="6"/>
      <c r="ANG35" s="6"/>
      <c r="ANN35" s="6"/>
      <c r="ANO35" s="6"/>
      <c r="ANV35" s="6"/>
      <c r="ANW35" s="6"/>
      <c r="AOD35" s="6"/>
      <c r="AOE35" s="6"/>
      <c r="AOL35" s="6"/>
      <c r="AOM35" s="6"/>
      <c r="AOT35" s="6"/>
      <c r="AOU35" s="6"/>
      <c r="APB35" s="6"/>
      <c r="APC35" s="6"/>
      <c r="APJ35" s="6"/>
      <c r="APK35" s="6"/>
      <c r="APR35" s="6"/>
      <c r="APS35" s="6"/>
      <c r="APZ35" s="6"/>
      <c r="AQA35" s="6"/>
      <c r="AQH35" s="6"/>
      <c r="AQI35" s="6"/>
      <c r="AQP35" s="6"/>
      <c r="AQQ35" s="6"/>
      <c r="AQX35" s="6"/>
      <c r="AQY35" s="6"/>
      <c r="ARF35" s="6"/>
      <c r="ARG35" s="6"/>
      <c r="ARN35" s="6"/>
      <c r="ARO35" s="6"/>
      <c r="ARV35" s="6"/>
      <c r="ARW35" s="6"/>
      <c r="ASD35" s="6"/>
      <c r="ASE35" s="6"/>
      <c r="ASL35" s="6"/>
      <c r="ASM35" s="6"/>
      <c r="AST35" s="6"/>
      <c r="ASU35" s="6"/>
      <c r="ATB35" s="6"/>
      <c r="ATC35" s="6"/>
      <c r="ATJ35" s="6"/>
      <c r="ATK35" s="6"/>
      <c r="ATR35" s="6"/>
      <c r="ATS35" s="6"/>
      <c r="ATZ35" s="6"/>
      <c r="AUA35" s="6"/>
      <c r="AUH35" s="6"/>
      <c r="AUI35" s="6"/>
      <c r="AUP35" s="6"/>
      <c r="AUQ35" s="6"/>
      <c r="AUX35" s="6"/>
      <c r="AUY35" s="6"/>
      <c r="AVF35" s="6"/>
      <c r="AVG35" s="6"/>
      <c r="AVN35" s="6"/>
      <c r="AVO35" s="6"/>
      <c r="AVV35" s="6"/>
      <c r="AVW35" s="6"/>
      <c r="AWD35" s="6"/>
      <c r="AWE35" s="6"/>
      <c r="AWL35" s="6"/>
      <c r="AWM35" s="6"/>
      <c r="AWT35" s="6"/>
      <c r="AWU35" s="6"/>
      <c r="AXB35" s="6"/>
      <c r="AXC35" s="6"/>
      <c r="AXJ35" s="6"/>
      <c r="AXK35" s="6"/>
      <c r="AXR35" s="6"/>
      <c r="AXS35" s="6"/>
      <c r="AXZ35" s="6"/>
      <c r="AYA35" s="6"/>
      <c r="AYH35" s="6"/>
      <c r="AYI35" s="6"/>
      <c r="AYP35" s="6"/>
      <c r="AYQ35" s="6"/>
      <c r="AYX35" s="6"/>
      <c r="AYY35" s="6"/>
      <c r="AZF35" s="6"/>
      <c r="AZG35" s="6"/>
      <c r="AZN35" s="6"/>
      <c r="AZO35" s="6"/>
      <c r="AZV35" s="6"/>
      <c r="AZW35" s="6"/>
      <c r="BAD35" s="6"/>
      <c r="BAE35" s="6"/>
      <c r="BAL35" s="6"/>
      <c r="BAM35" s="6"/>
      <c r="BAT35" s="6"/>
      <c r="BAU35" s="6"/>
      <c r="BBB35" s="6"/>
      <c r="BBC35" s="6"/>
      <c r="BBJ35" s="6"/>
      <c r="BBK35" s="6"/>
      <c r="BBR35" s="6"/>
      <c r="BBS35" s="6"/>
      <c r="BBZ35" s="6"/>
      <c r="BCA35" s="6"/>
      <c r="BCH35" s="6"/>
      <c r="BCI35" s="6"/>
      <c r="BCP35" s="6"/>
      <c r="BCQ35" s="6"/>
      <c r="BCX35" s="6"/>
      <c r="BCY35" s="6"/>
      <c r="BDF35" s="6"/>
      <c r="BDG35" s="6"/>
      <c r="BDN35" s="6"/>
      <c r="BDO35" s="6"/>
      <c r="BDV35" s="6"/>
      <c r="BDW35" s="6"/>
      <c r="BED35" s="6"/>
      <c r="BEE35" s="6"/>
      <c r="BEL35" s="6"/>
      <c r="BEM35" s="6"/>
      <c r="BET35" s="6"/>
      <c r="BEU35" s="6"/>
      <c r="BFB35" s="6"/>
      <c r="BFC35" s="6"/>
      <c r="BFJ35" s="6"/>
      <c r="BFK35" s="6"/>
      <c r="BFR35" s="6"/>
      <c r="BFS35" s="6"/>
      <c r="BFZ35" s="6"/>
      <c r="BGA35" s="6"/>
      <c r="BGH35" s="6"/>
      <c r="BGI35" s="6"/>
      <c r="BGP35" s="6"/>
      <c r="BGQ35" s="6"/>
      <c r="BGX35" s="6"/>
      <c r="BGY35" s="6"/>
      <c r="BHF35" s="6"/>
      <c r="BHG35" s="6"/>
      <c r="BHN35" s="6"/>
      <c r="BHO35" s="6"/>
      <c r="BHV35" s="6"/>
      <c r="BHW35" s="6"/>
      <c r="BID35" s="6"/>
      <c r="BIE35" s="6"/>
      <c r="BIL35" s="6"/>
      <c r="BIM35" s="6"/>
      <c r="BIT35" s="6"/>
      <c r="BIU35" s="6"/>
      <c r="BJB35" s="6"/>
      <c r="BJC35" s="6"/>
      <c r="BJJ35" s="6"/>
      <c r="BJK35" s="6"/>
      <c r="BJR35" s="6"/>
      <c r="BJS35" s="6"/>
      <c r="BJZ35" s="6"/>
      <c r="BKA35" s="6"/>
      <c r="BKH35" s="6"/>
      <c r="BKI35" s="6"/>
      <c r="BKP35" s="6"/>
      <c r="BKQ35" s="6"/>
      <c r="BKX35" s="6"/>
      <c r="BKY35" s="6"/>
      <c r="BLF35" s="6"/>
      <c r="BLG35" s="6"/>
      <c r="BLN35" s="6"/>
      <c r="BLO35" s="6"/>
      <c r="BLV35" s="6"/>
      <c r="BLW35" s="6"/>
      <c r="BMD35" s="6"/>
      <c r="BME35" s="6"/>
      <c r="BML35" s="6"/>
      <c r="BMM35" s="6"/>
      <c r="BMT35" s="6"/>
      <c r="BMU35" s="6"/>
      <c r="BNB35" s="6"/>
      <c r="BNC35" s="6"/>
      <c r="BNJ35" s="6"/>
      <c r="BNK35" s="6"/>
      <c r="BNR35" s="6"/>
      <c r="BNS35" s="6"/>
      <c r="BNZ35" s="6"/>
      <c r="BOA35" s="6"/>
      <c r="BOH35" s="6"/>
      <c r="BOI35" s="6"/>
      <c r="BOP35" s="6"/>
      <c r="BOQ35" s="6"/>
      <c r="BOX35" s="6"/>
      <c r="BOY35" s="6"/>
      <c r="BPF35" s="6"/>
      <c r="BPG35" s="6"/>
      <c r="BPN35" s="6"/>
      <c r="BPO35" s="6"/>
      <c r="BPV35" s="6"/>
      <c r="BPW35" s="6"/>
      <c r="BQD35" s="6"/>
      <c r="BQE35" s="6"/>
      <c r="BQL35" s="6"/>
      <c r="BQM35" s="6"/>
      <c r="BQT35" s="6"/>
      <c r="BQU35" s="6"/>
      <c r="BRB35" s="6"/>
      <c r="BRC35" s="6"/>
      <c r="BRJ35" s="6"/>
      <c r="BRK35" s="6"/>
      <c r="BRR35" s="6"/>
      <c r="BRS35" s="6"/>
      <c r="BRZ35" s="6"/>
      <c r="BSA35" s="6"/>
      <c r="BSH35" s="6"/>
      <c r="BSI35" s="6"/>
      <c r="BSP35" s="6"/>
      <c r="BSQ35" s="6"/>
      <c r="BSX35" s="6"/>
      <c r="BSY35" s="6"/>
      <c r="BTF35" s="6"/>
      <c r="BTG35" s="6"/>
      <c r="BTN35" s="6"/>
      <c r="BTO35" s="6"/>
      <c r="BTV35" s="6"/>
      <c r="BTW35" s="6"/>
      <c r="BUD35" s="6"/>
      <c r="BUE35" s="6"/>
      <c r="BUL35" s="6"/>
      <c r="BUM35" s="6"/>
      <c r="BUT35" s="6"/>
      <c r="BUU35" s="6"/>
      <c r="BVB35" s="6"/>
      <c r="BVC35" s="6"/>
      <c r="BVJ35" s="6"/>
      <c r="BVK35" s="6"/>
      <c r="BVR35" s="6"/>
      <c r="BVS35" s="6"/>
      <c r="BVZ35" s="6"/>
      <c r="BWA35" s="6"/>
      <c r="BWH35" s="6"/>
      <c r="BWI35" s="6"/>
      <c r="BWP35" s="6"/>
      <c r="BWQ35" s="6"/>
      <c r="BWX35" s="6"/>
      <c r="BWY35" s="6"/>
      <c r="BXF35" s="6"/>
      <c r="BXG35" s="6"/>
      <c r="BXN35" s="6"/>
      <c r="BXO35" s="6"/>
      <c r="BXV35" s="6"/>
      <c r="BXW35" s="6"/>
      <c r="BYD35" s="6"/>
      <c r="BYE35" s="6"/>
      <c r="BYL35" s="6"/>
      <c r="BYM35" s="6"/>
      <c r="BYT35" s="6"/>
      <c r="BYU35" s="6"/>
      <c r="BZB35" s="6"/>
      <c r="BZC35" s="6"/>
      <c r="BZJ35" s="6"/>
      <c r="BZK35" s="6"/>
      <c r="BZR35" s="6"/>
      <c r="BZS35" s="6"/>
      <c r="BZZ35" s="6"/>
      <c r="CAA35" s="6"/>
      <c r="CAH35" s="6"/>
      <c r="CAI35" s="6"/>
      <c r="CAP35" s="6"/>
      <c r="CAQ35" s="6"/>
      <c r="CAX35" s="6"/>
      <c r="CAY35" s="6"/>
      <c r="CBF35" s="6"/>
      <c r="CBG35" s="6"/>
      <c r="CBN35" s="6"/>
      <c r="CBO35" s="6"/>
      <c r="CBV35" s="6"/>
      <c r="CBW35" s="6"/>
      <c r="CCD35" s="6"/>
      <c r="CCE35" s="6"/>
      <c r="CCL35" s="6"/>
      <c r="CCM35" s="6"/>
      <c r="CCT35" s="6"/>
      <c r="CCU35" s="6"/>
      <c r="CDB35" s="6"/>
      <c r="CDC35" s="6"/>
      <c r="CDJ35" s="6"/>
      <c r="CDK35" s="6"/>
      <c r="CDR35" s="6"/>
      <c r="CDS35" s="6"/>
      <c r="CDZ35" s="6"/>
      <c r="CEA35" s="6"/>
      <c r="CEH35" s="6"/>
      <c r="CEI35" s="6"/>
      <c r="CEP35" s="6"/>
      <c r="CEQ35" s="6"/>
      <c r="CEX35" s="6"/>
      <c r="CEY35" s="6"/>
      <c r="CFF35" s="6"/>
      <c r="CFG35" s="6"/>
      <c r="CFN35" s="6"/>
      <c r="CFO35" s="6"/>
      <c r="CFV35" s="6"/>
      <c r="CFW35" s="6"/>
      <c r="CGD35" s="6"/>
      <c r="CGE35" s="6"/>
      <c r="CGL35" s="6"/>
      <c r="CGM35" s="6"/>
      <c r="CGT35" s="6"/>
      <c r="CGU35" s="6"/>
      <c r="CHB35" s="6"/>
      <c r="CHC35" s="6"/>
      <c r="CHJ35" s="6"/>
      <c r="CHK35" s="6"/>
      <c r="CHR35" s="6"/>
      <c r="CHS35" s="6"/>
      <c r="CHZ35" s="6"/>
      <c r="CIA35" s="6"/>
      <c r="CIH35" s="6"/>
      <c r="CII35" s="6"/>
      <c r="CIP35" s="6"/>
      <c r="CIQ35" s="6"/>
      <c r="CIX35" s="6"/>
      <c r="CIY35" s="6"/>
      <c r="CJF35" s="6"/>
      <c r="CJG35" s="6"/>
      <c r="CJN35" s="6"/>
      <c r="CJO35" s="6"/>
      <c r="CJV35" s="6"/>
      <c r="CJW35" s="6"/>
      <c r="CKD35" s="6"/>
      <c r="CKE35" s="6"/>
      <c r="CKL35" s="6"/>
      <c r="CKM35" s="6"/>
      <c r="CKT35" s="6"/>
      <c r="CKU35" s="6"/>
      <c r="CLB35" s="6"/>
      <c r="CLC35" s="6"/>
      <c r="CLJ35" s="6"/>
      <c r="CLK35" s="6"/>
      <c r="CLR35" s="6"/>
      <c r="CLS35" s="6"/>
      <c r="CLZ35" s="6"/>
      <c r="CMA35" s="6"/>
      <c r="CMH35" s="6"/>
      <c r="CMI35" s="6"/>
      <c r="CMP35" s="6"/>
      <c r="CMQ35" s="6"/>
      <c r="CMX35" s="6"/>
      <c r="CMY35" s="6"/>
      <c r="CNF35" s="6"/>
      <c r="CNG35" s="6"/>
      <c r="CNN35" s="6"/>
      <c r="CNO35" s="6"/>
      <c r="CNV35" s="6"/>
      <c r="CNW35" s="6"/>
      <c r="COD35" s="6"/>
      <c r="COE35" s="6"/>
      <c r="COL35" s="6"/>
      <c r="COM35" s="6"/>
      <c r="COT35" s="6"/>
      <c r="COU35" s="6"/>
      <c r="CPB35" s="6"/>
      <c r="CPC35" s="6"/>
      <c r="CPJ35" s="6"/>
      <c r="CPK35" s="6"/>
      <c r="CPR35" s="6"/>
      <c r="CPS35" s="6"/>
      <c r="CPZ35" s="6"/>
      <c r="CQA35" s="6"/>
      <c r="CQH35" s="6"/>
      <c r="CQI35" s="6"/>
      <c r="CQP35" s="6"/>
      <c r="CQQ35" s="6"/>
      <c r="CQX35" s="6"/>
      <c r="CQY35" s="6"/>
      <c r="CRF35" s="6"/>
      <c r="CRG35" s="6"/>
      <c r="CRN35" s="6"/>
      <c r="CRO35" s="6"/>
      <c r="CRV35" s="6"/>
      <c r="CRW35" s="6"/>
      <c r="CSD35" s="6"/>
      <c r="CSE35" s="6"/>
      <c r="CSL35" s="6"/>
      <c r="CSM35" s="6"/>
      <c r="CST35" s="6"/>
      <c r="CSU35" s="6"/>
      <c r="CTB35" s="6"/>
      <c r="CTC35" s="6"/>
      <c r="CTJ35" s="6"/>
      <c r="CTK35" s="6"/>
      <c r="CTR35" s="6"/>
      <c r="CTS35" s="6"/>
      <c r="CTZ35" s="6"/>
      <c r="CUA35" s="6"/>
      <c r="CUH35" s="6"/>
      <c r="CUI35" s="6"/>
      <c r="CUP35" s="6"/>
      <c r="CUQ35" s="6"/>
      <c r="CUX35" s="6"/>
      <c r="CUY35" s="6"/>
      <c r="CVF35" s="6"/>
      <c r="CVG35" s="6"/>
      <c r="CVN35" s="6"/>
      <c r="CVO35" s="6"/>
      <c r="CVV35" s="6"/>
      <c r="CVW35" s="6"/>
      <c r="CWD35" s="6"/>
      <c r="CWE35" s="6"/>
      <c r="CWL35" s="6"/>
      <c r="CWM35" s="6"/>
      <c r="CWT35" s="6"/>
      <c r="CWU35" s="6"/>
      <c r="CXB35" s="6"/>
      <c r="CXC35" s="6"/>
      <c r="CXJ35" s="6"/>
      <c r="CXK35" s="6"/>
      <c r="CXR35" s="6"/>
      <c r="CXS35" s="6"/>
      <c r="CXZ35" s="6"/>
      <c r="CYA35" s="6"/>
      <c r="CYH35" s="6"/>
      <c r="CYI35" s="6"/>
      <c r="CYP35" s="6"/>
      <c r="CYQ35" s="6"/>
      <c r="CYX35" s="6"/>
      <c r="CYY35" s="6"/>
      <c r="CZF35" s="6"/>
      <c r="CZG35" s="6"/>
      <c r="CZN35" s="6"/>
      <c r="CZO35" s="6"/>
      <c r="CZV35" s="6"/>
      <c r="CZW35" s="6"/>
      <c r="DAD35" s="6"/>
      <c r="DAE35" s="6"/>
      <c r="DAL35" s="6"/>
      <c r="DAM35" s="6"/>
      <c r="DAT35" s="6"/>
      <c r="DAU35" s="6"/>
      <c r="DBB35" s="6"/>
      <c r="DBC35" s="6"/>
      <c r="DBJ35" s="6"/>
      <c r="DBK35" s="6"/>
      <c r="DBR35" s="6"/>
      <c r="DBS35" s="6"/>
      <c r="DBZ35" s="6"/>
      <c r="DCA35" s="6"/>
      <c r="DCH35" s="6"/>
      <c r="DCI35" s="6"/>
      <c r="DCP35" s="6"/>
      <c r="DCQ35" s="6"/>
      <c r="DCX35" s="6"/>
      <c r="DCY35" s="6"/>
      <c r="DDF35" s="6"/>
      <c r="DDG35" s="6"/>
      <c r="DDN35" s="6"/>
      <c r="DDO35" s="6"/>
      <c r="DDV35" s="6"/>
      <c r="DDW35" s="6"/>
      <c r="DED35" s="6"/>
      <c r="DEE35" s="6"/>
      <c r="DEL35" s="6"/>
      <c r="DEM35" s="6"/>
      <c r="DET35" s="6"/>
      <c r="DEU35" s="6"/>
      <c r="DFB35" s="6"/>
      <c r="DFC35" s="6"/>
      <c r="DFJ35" s="6"/>
      <c r="DFK35" s="6"/>
      <c r="DFR35" s="6"/>
      <c r="DFS35" s="6"/>
      <c r="DFZ35" s="6"/>
      <c r="DGA35" s="6"/>
      <c r="DGH35" s="6"/>
      <c r="DGI35" s="6"/>
      <c r="DGP35" s="6"/>
      <c r="DGQ35" s="6"/>
      <c r="DGX35" s="6"/>
      <c r="DGY35" s="6"/>
      <c r="DHF35" s="6"/>
      <c r="DHG35" s="6"/>
      <c r="DHN35" s="6"/>
      <c r="DHO35" s="6"/>
      <c r="DHV35" s="6"/>
      <c r="DHW35" s="6"/>
      <c r="DID35" s="6"/>
      <c r="DIE35" s="6"/>
      <c r="DIL35" s="6"/>
      <c r="DIM35" s="6"/>
      <c r="DIT35" s="6"/>
      <c r="DIU35" s="6"/>
      <c r="DJB35" s="6"/>
      <c r="DJC35" s="6"/>
      <c r="DJJ35" s="6"/>
      <c r="DJK35" s="6"/>
      <c r="DJR35" s="6"/>
      <c r="DJS35" s="6"/>
      <c r="DJZ35" s="6"/>
      <c r="DKA35" s="6"/>
      <c r="DKH35" s="6"/>
      <c r="DKI35" s="6"/>
      <c r="DKP35" s="6"/>
      <c r="DKQ35" s="6"/>
      <c r="DKX35" s="6"/>
      <c r="DKY35" s="6"/>
      <c r="DLF35" s="6"/>
      <c r="DLG35" s="6"/>
      <c r="DLN35" s="6"/>
      <c r="DLO35" s="6"/>
      <c r="DLV35" s="6"/>
      <c r="DLW35" s="6"/>
      <c r="DMD35" s="6"/>
      <c r="DME35" s="6"/>
      <c r="DML35" s="6"/>
      <c r="DMM35" s="6"/>
      <c r="DMT35" s="6"/>
      <c r="DMU35" s="6"/>
      <c r="DNB35" s="6"/>
      <c r="DNC35" s="6"/>
      <c r="DNJ35" s="6"/>
      <c r="DNK35" s="6"/>
      <c r="DNR35" s="6"/>
      <c r="DNS35" s="6"/>
      <c r="DNZ35" s="6"/>
      <c r="DOA35" s="6"/>
      <c r="DOH35" s="6"/>
      <c r="DOI35" s="6"/>
      <c r="DOP35" s="6"/>
      <c r="DOQ35" s="6"/>
      <c r="DOX35" s="6"/>
      <c r="DOY35" s="6"/>
      <c r="DPF35" s="6"/>
      <c r="DPG35" s="6"/>
      <c r="DPN35" s="6"/>
      <c r="DPO35" s="6"/>
      <c r="DPV35" s="6"/>
      <c r="DPW35" s="6"/>
      <c r="DQD35" s="6"/>
      <c r="DQE35" s="6"/>
      <c r="DQL35" s="6"/>
      <c r="DQM35" s="6"/>
      <c r="DQT35" s="6"/>
      <c r="DQU35" s="6"/>
      <c r="DRB35" s="6"/>
      <c r="DRC35" s="6"/>
      <c r="DRJ35" s="6"/>
      <c r="DRK35" s="6"/>
      <c r="DRR35" s="6"/>
      <c r="DRS35" s="6"/>
      <c r="DRZ35" s="6"/>
      <c r="DSA35" s="6"/>
      <c r="DSH35" s="6"/>
      <c r="DSI35" s="6"/>
      <c r="DSP35" s="6"/>
      <c r="DSQ35" s="6"/>
      <c r="DSX35" s="6"/>
      <c r="DSY35" s="6"/>
      <c r="DTF35" s="6"/>
      <c r="DTG35" s="6"/>
      <c r="DTN35" s="6"/>
      <c r="DTO35" s="6"/>
      <c r="DTV35" s="6"/>
      <c r="DTW35" s="6"/>
      <c r="DUD35" s="6"/>
      <c r="DUE35" s="6"/>
      <c r="DUL35" s="6"/>
      <c r="DUM35" s="6"/>
      <c r="DUT35" s="6"/>
      <c r="DUU35" s="6"/>
      <c r="DVB35" s="6"/>
      <c r="DVC35" s="6"/>
      <c r="DVJ35" s="6"/>
      <c r="DVK35" s="6"/>
      <c r="DVR35" s="6"/>
      <c r="DVS35" s="6"/>
      <c r="DVZ35" s="6"/>
      <c r="DWA35" s="6"/>
      <c r="DWH35" s="6"/>
      <c r="DWI35" s="6"/>
      <c r="DWP35" s="6"/>
      <c r="DWQ35" s="6"/>
      <c r="DWX35" s="6"/>
      <c r="DWY35" s="6"/>
      <c r="DXF35" s="6"/>
      <c r="DXG35" s="6"/>
      <c r="DXN35" s="6"/>
      <c r="DXO35" s="6"/>
      <c r="DXV35" s="6"/>
      <c r="DXW35" s="6"/>
      <c r="DYD35" s="6"/>
      <c r="DYE35" s="6"/>
      <c r="DYL35" s="6"/>
      <c r="DYM35" s="6"/>
      <c r="DYT35" s="6"/>
      <c r="DYU35" s="6"/>
      <c r="DZB35" s="6"/>
      <c r="DZC35" s="6"/>
      <c r="DZJ35" s="6"/>
      <c r="DZK35" s="6"/>
      <c r="DZR35" s="6"/>
      <c r="DZS35" s="6"/>
      <c r="DZZ35" s="6"/>
      <c r="EAA35" s="6"/>
      <c r="EAH35" s="6"/>
      <c r="EAI35" s="6"/>
      <c r="EAP35" s="6"/>
      <c r="EAQ35" s="6"/>
      <c r="EAX35" s="6"/>
      <c r="EAY35" s="6"/>
      <c r="EBF35" s="6"/>
      <c r="EBG35" s="6"/>
      <c r="EBN35" s="6"/>
      <c r="EBO35" s="6"/>
      <c r="EBV35" s="6"/>
      <c r="EBW35" s="6"/>
      <c r="ECD35" s="6"/>
      <c r="ECE35" s="6"/>
      <c r="ECL35" s="6"/>
      <c r="ECM35" s="6"/>
      <c r="ECT35" s="6"/>
      <c r="ECU35" s="6"/>
      <c r="EDB35" s="6"/>
      <c r="EDC35" s="6"/>
      <c r="EDJ35" s="6"/>
      <c r="EDK35" s="6"/>
      <c r="EDR35" s="6"/>
      <c r="EDS35" s="6"/>
      <c r="EDZ35" s="6"/>
      <c r="EEA35" s="6"/>
      <c r="EEH35" s="6"/>
      <c r="EEI35" s="6"/>
      <c r="EEP35" s="6"/>
      <c r="EEQ35" s="6"/>
      <c r="EEX35" s="6"/>
      <c r="EEY35" s="6"/>
      <c r="EFF35" s="6"/>
      <c r="EFG35" s="6"/>
      <c r="EFN35" s="6"/>
      <c r="EFO35" s="6"/>
      <c r="EFV35" s="6"/>
      <c r="EFW35" s="6"/>
      <c r="EGD35" s="6"/>
      <c r="EGE35" s="6"/>
      <c r="EGL35" s="6"/>
      <c r="EGM35" s="6"/>
      <c r="EGT35" s="6"/>
      <c r="EGU35" s="6"/>
      <c r="EHB35" s="6"/>
      <c r="EHC35" s="6"/>
      <c r="EHJ35" s="6"/>
      <c r="EHK35" s="6"/>
      <c r="EHR35" s="6"/>
      <c r="EHS35" s="6"/>
      <c r="EHZ35" s="6"/>
      <c r="EIA35" s="6"/>
      <c r="EIH35" s="6"/>
      <c r="EII35" s="6"/>
      <c r="EIP35" s="6"/>
      <c r="EIQ35" s="6"/>
      <c r="EIX35" s="6"/>
      <c r="EIY35" s="6"/>
      <c r="EJF35" s="6"/>
      <c r="EJG35" s="6"/>
      <c r="EJN35" s="6"/>
      <c r="EJO35" s="6"/>
      <c r="EJV35" s="6"/>
      <c r="EJW35" s="6"/>
      <c r="EKD35" s="6"/>
      <c r="EKE35" s="6"/>
      <c r="EKL35" s="6"/>
      <c r="EKM35" s="6"/>
      <c r="EKT35" s="6"/>
      <c r="EKU35" s="6"/>
      <c r="ELB35" s="6"/>
      <c r="ELC35" s="6"/>
      <c r="ELJ35" s="6"/>
      <c r="ELK35" s="6"/>
      <c r="ELR35" s="6"/>
      <c r="ELS35" s="6"/>
      <c r="ELZ35" s="6"/>
      <c r="EMA35" s="6"/>
      <c r="EMH35" s="6"/>
      <c r="EMI35" s="6"/>
      <c r="EMP35" s="6"/>
      <c r="EMQ35" s="6"/>
      <c r="EMX35" s="6"/>
      <c r="EMY35" s="6"/>
      <c r="ENF35" s="6"/>
      <c r="ENG35" s="6"/>
      <c r="ENN35" s="6"/>
      <c r="ENO35" s="6"/>
      <c r="ENV35" s="6"/>
      <c r="ENW35" s="6"/>
      <c r="EOD35" s="6"/>
      <c r="EOE35" s="6"/>
      <c r="EOL35" s="6"/>
      <c r="EOM35" s="6"/>
      <c r="EOT35" s="6"/>
      <c r="EOU35" s="6"/>
      <c r="EPB35" s="6"/>
      <c r="EPC35" s="6"/>
      <c r="EPJ35" s="6"/>
      <c r="EPK35" s="6"/>
      <c r="EPR35" s="6"/>
      <c r="EPS35" s="6"/>
      <c r="EPZ35" s="6"/>
      <c r="EQA35" s="6"/>
      <c r="EQH35" s="6"/>
      <c r="EQI35" s="6"/>
      <c r="EQP35" s="6"/>
      <c r="EQQ35" s="6"/>
      <c r="EQX35" s="6"/>
      <c r="EQY35" s="6"/>
      <c r="ERF35" s="6"/>
      <c r="ERG35" s="6"/>
      <c r="ERN35" s="6"/>
      <c r="ERO35" s="6"/>
      <c r="ERV35" s="6"/>
      <c r="ERW35" s="6"/>
      <c r="ESD35" s="6"/>
      <c r="ESE35" s="6"/>
      <c r="ESL35" s="6"/>
      <c r="ESM35" s="6"/>
      <c r="EST35" s="6"/>
      <c r="ESU35" s="6"/>
      <c r="ETB35" s="6"/>
      <c r="ETC35" s="6"/>
      <c r="ETJ35" s="6"/>
      <c r="ETK35" s="6"/>
      <c r="ETR35" s="6"/>
      <c r="ETS35" s="6"/>
      <c r="ETZ35" s="6"/>
      <c r="EUA35" s="6"/>
      <c r="EUH35" s="6"/>
      <c r="EUI35" s="6"/>
      <c r="EUP35" s="6"/>
      <c r="EUQ35" s="6"/>
      <c r="EUX35" s="6"/>
      <c r="EUY35" s="6"/>
      <c r="EVF35" s="6"/>
      <c r="EVG35" s="6"/>
      <c r="EVN35" s="6"/>
      <c r="EVO35" s="6"/>
      <c r="EVV35" s="6"/>
      <c r="EVW35" s="6"/>
      <c r="EWD35" s="6"/>
      <c r="EWE35" s="6"/>
      <c r="EWL35" s="6"/>
      <c r="EWM35" s="6"/>
      <c r="EWT35" s="6"/>
      <c r="EWU35" s="6"/>
      <c r="EXB35" s="6"/>
      <c r="EXC35" s="6"/>
      <c r="EXJ35" s="6"/>
      <c r="EXK35" s="6"/>
      <c r="EXR35" s="6"/>
      <c r="EXS35" s="6"/>
      <c r="EXZ35" s="6"/>
      <c r="EYA35" s="6"/>
      <c r="EYH35" s="6"/>
      <c r="EYI35" s="6"/>
      <c r="EYP35" s="6"/>
      <c r="EYQ35" s="6"/>
      <c r="EYX35" s="6"/>
      <c r="EYY35" s="6"/>
      <c r="EZF35" s="6"/>
      <c r="EZG35" s="6"/>
      <c r="EZN35" s="6"/>
      <c r="EZO35" s="6"/>
      <c r="EZV35" s="6"/>
      <c r="EZW35" s="6"/>
      <c r="FAD35" s="6"/>
      <c r="FAE35" s="6"/>
      <c r="FAL35" s="6"/>
      <c r="FAM35" s="6"/>
      <c r="FAT35" s="6"/>
      <c r="FAU35" s="6"/>
      <c r="FBB35" s="6"/>
      <c r="FBC35" s="6"/>
      <c r="FBJ35" s="6"/>
      <c r="FBK35" s="6"/>
      <c r="FBR35" s="6"/>
      <c r="FBS35" s="6"/>
      <c r="FBZ35" s="6"/>
      <c r="FCA35" s="6"/>
      <c r="FCH35" s="6"/>
      <c r="FCI35" s="6"/>
      <c r="FCP35" s="6"/>
      <c r="FCQ35" s="6"/>
      <c r="FCX35" s="6"/>
      <c r="FCY35" s="6"/>
      <c r="FDF35" s="6"/>
      <c r="FDG35" s="6"/>
      <c r="FDN35" s="6"/>
      <c r="FDO35" s="6"/>
      <c r="FDV35" s="6"/>
      <c r="FDW35" s="6"/>
      <c r="FED35" s="6"/>
      <c r="FEE35" s="6"/>
      <c r="FEL35" s="6"/>
      <c r="FEM35" s="6"/>
      <c r="FET35" s="6"/>
      <c r="FEU35" s="6"/>
      <c r="FFB35" s="6"/>
      <c r="FFC35" s="6"/>
      <c r="FFJ35" s="6"/>
      <c r="FFK35" s="6"/>
      <c r="FFR35" s="6"/>
      <c r="FFS35" s="6"/>
      <c r="FFZ35" s="6"/>
      <c r="FGA35" s="6"/>
      <c r="FGH35" s="6"/>
      <c r="FGI35" s="6"/>
      <c r="FGP35" s="6"/>
      <c r="FGQ35" s="6"/>
      <c r="FGX35" s="6"/>
      <c r="FGY35" s="6"/>
      <c r="FHF35" s="6"/>
      <c r="FHG35" s="6"/>
      <c r="FHN35" s="6"/>
      <c r="FHO35" s="6"/>
      <c r="FHV35" s="6"/>
      <c r="FHW35" s="6"/>
      <c r="FID35" s="6"/>
      <c r="FIE35" s="6"/>
      <c r="FIL35" s="6"/>
      <c r="FIM35" s="6"/>
      <c r="FIT35" s="6"/>
      <c r="FIU35" s="6"/>
      <c r="FJB35" s="6"/>
      <c r="FJC35" s="6"/>
      <c r="FJJ35" s="6"/>
      <c r="FJK35" s="6"/>
      <c r="FJR35" s="6"/>
      <c r="FJS35" s="6"/>
      <c r="FJZ35" s="6"/>
      <c r="FKA35" s="6"/>
      <c r="FKH35" s="6"/>
      <c r="FKI35" s="6"/>
      <c r="FKP35" s="6"/>
      <c r="FKQ35" s="6"/>
      <c r="FKX35" s="6"/>
      <c r="FKY35" s="6"/>
      <c r="FLF35" s="6"/>
      <c r="FLG35" s="6"/>
      <c r="FLN35" s="6"/>
      <c r="FLO35" s="6"/>
      <c r="FLV35" s="6"/>
      <c r="FLW35" s="6"/>
      <c r="FMD35" s="6"/>
      <c r="FME35" s="6"/>
      <c r="FML35" s="6"/>
      <c r="FMM35" s="6"/>
      <c r="FMT35" s="6"/>
      <c r="FMU35" s="6"/>
      <c r="FNB35" s="6"/>
      <c r="FNC35" s="6"/>
      <c r="FNJ35" s="6"/>
      <c r="FNK35" s="6"/>
      <c r="FNR35" s="6"/>
      <c r="FNS35" s="6"/>
      <c r="FNZ35" s="6"/>
      <c r="FOA35" s="6"/>
      <c r="FOH35" s="6"/>
      <c r="FOI35" s="6"/>
      <c r="FOP35" s="6"/>
      <c r="FOQ35" s="6"/>
      <c r="FOX35" s="6"/>
      <c r="FOY35" s="6"/>
      <c r="FPF35" s="6"/>
      <c r="FPG35" s="6"/>
      <c r="FPN35" s="6"/>
      <c r="FPO35" s="6"/>
      <c r="FPV35" s="6"/>
      <c r="FPW35" s="6"/>
      <c r="FQD35" s="6"/>
      <c r="FQE35" s="6"/>
      <c r="FQL35" s="6"/>
      <c r="FQM35" s="6"/>
      <c r="FQT35" s="6"/>
      <c r="FQU35" s="6"/>
      <c r="FRB35" s="6"/>
      <c r="FRC35" s="6"/>
      <c r="FRJ35" s="6"/>
      <c r="FRK35" s="6"/>
      <c r="FRR35" s="6"/>
      <c r="FRS35" s="6"/>
      <c r="FRZ35" s="6"/>
      <c r="FSA35" s="6"/>
      <c r="FSH35" s="6"/>
      <c r="FSI35" s="6"/>
      <c r="FSP35" s="6"/>
      <c r="FSQ35" s="6"/>
      <c r="FSX35" s="6"/>
      <c r="FSY35" s="6"/>
      <c r="FTF35" s="6"/>
      <c r="FTG35" s="6"/>
      <c r="FTN35" s="6"/>
      <c r="FTO35" s="6"/>
      <c r="FTV35" s="6"/>
      <c r="FTW35" s="6"/>
      <c r="FUD35" s="6"/>
      <c r="FUE35" s="6"/>
      <c r="FUL35" s="6"/>
      <c r="FUM35" s="6"/>
      <c r="FUT35" s="6"/>
      <c r="FUU35" s="6"/>
      <c r="FVB35" s="6"/>
      <c r="FVC35" s="6"/>
      <c r="FVJ35" s="6"/>
      <c r="FVK35" s="6"/>
      <c r="FVR35" s="6"/>
      <c r="FVS35" s="6"/>
      <c r="FVZ35" s="6"/>
      <c r="FWA35" s="6"/>
      <c r="FWH35" s="6"/>
      <c r="FWI35" s="6"/>
      <c r="FWP35" s="6"/>
      <c r="FWQ35" s="6"/>
      <c r="FWX35" s="6"/>
      <c r="FWY35" s="6"/>
      <c r="FXF35" s="6"/>
      <c r="FXG35" s="6"/>
      <c r="FXN35" s="6"/>
      <c r="FXO35" s="6"/>
      <c r="FXV35" s="6"/>
      <c r="FXW35" s="6"/>
      <c r="FYD35" s="6"/>
      <c r="FYE35" s="6"/>
      <c r="FYL35" s="6"/>
      <c r="FYM35" s="6"/>
      <c r="FYT35" s="6"/>
      <c r="FYU35" s="6"/>
      <c r="FZB35" s="6"/>
      <c r="FZC35" s="6"/>
      <c r="FZJ35" s="6"/>
      <c r="FZK35" s="6"/>
      <c r="FZR35" s="6"/>
      <c r="FZS35" s="6"/>
      <c r="FZZ35" s="6"/>
      <c r="GAA35" s="6"/>
      <c r="GAH35" s="6"/>
      <c r="GAI35" s="6"/>
      <c r="GAP35" s="6"/>
      <c r="GAQ35" s="6"/>
      <c r="GAX35" s="6"/>
      <c r="GAY35" s="6"/>
      <c r="GBF35" s="6"/>
      <c r="GBG35" s="6"/>
      <c r="GBN35" s="6"/>
      <c r="GBO35" s="6"/>
      <c r="GBV35" s="6"/>
      <c r="GBW35" s="6"/>
      <c r="GCD35" s="6"/>
      <c r="GCE35" s="6"/>
      <c r="GCL35" s="6"/>
      <c r="GCM35" s="6"/>
      <c r="GCT35" s="6"/>
      <c r="GCU35" s="6"/>
      <c r="GDB35" s="6"/>
      <c r="GDC35" s="6"/>
      <c r="GDJ35" s="6"/>
      <c r="GDK35" s="6"/>
      <c r="GDR35" s="6"/>
      <c r="GDS35" s="6"/>
      <c r="GDZ35" s="6"/>
      <c r="GEA35" s="6"/>
      <c r="GEH35" s="6"/>
      <c r="GEI35" s="6"/>
      <c r="GEP35" s="6"/>
      <c r="GEQ35" s="6"/>
      <c r="GEX35" s="6"/>
      <c r="GEY35" s="6"/>
      <c r="GFF35" s="6"/>
      <c r="GFG35" s="6"/>
      <c r="GFN35" s="6"/>
      <c r="GFO35" s="6"/>
      <c r="GFV35" s="6"/>
      <c r="GFW35" s="6"/>
      <c r="GGD35" s="6"/>
      <c r="GGE35" s="6"/>
      <c r="GGL35" s="6"/>
      <c r="GGM35" s="6"/>
      <c r="GGT35" s="6"/>
      <c r="GGU35" s="6"/>
      <c r="GHB35" s="6"/>
      <c r="GHC35" s="6"/>
      <c r="GHJ35" s="6"/>
      <c r="GHK35" s="6"/>
      <c r="GHR35" s="6"/>
      <c r="GHS35" s="6"/>
      <c r="GHZ35" s="6"/>
      <c r="GIA35" s="6"/>
      <c r="GIH35" s="6"/>
      <c r="GII35" s="6"/>
      <c r="GIP35" s="6"/>
      <c r="GIQ35" s="6"/>
      <c r="GIX35" s="6"/>
      <c r="GIY35" s="6"/>
      <c r="GJF35" s="6"/>
      <c r="GJG35" s="6"/>
      <c r="GJN35" s="6"/>
      <c r="GJO35" s="6"/>
      <c r="GJV35" s="6"/>
      <c r="GJW35" s="6"/>
      <c r="GKD35" s="6"/>
      <c r="GKE35" s="6"/>
      <c r="GKL35" s="6"/>
      <c r="GKM35" s="6"/>
      <c r="GKT35" s="6"/>
      <c r="GKU35" s="6"/>
      <c r="GLB35" s="6"/>
      <c r="GLC35" s="6"/>
      <c r="GLJ35" s="6"/>
      <c r="GLK35" s="6"/>
      <c r="GLR35" s="6"/>
      <c r="GLS35" s="6"/>
      <c r="GLZ35" s="6"/>
      <c r="GMA35" s="6"/>
      <c r="GMH35" s="6"/>
      <c r="GMI35" s="6"/>
      <c r="GMP35" s="6"/>
      <c r="GMQ35" s="6"/>
      <c r="GMX35" s="6"/>
      <c r="GMY35" s="6"/>
      <c r="GNF35" s="6"/>
      <c r="GNG35" s="6"/>
      <c r="GNN35" s="6"/>
      <c r="GNO35" s="6"/>
      <c r="GNV35" s="6"/>
      <c r="GNW35" s="6"/>
      <c r="GOD35" s="6"/>
      <c r="GOE35" s="6"/>
      <c r="GOL35" s="6"/>
      <c r="GOM35" s="6"/>
      <c r="GOT35" s="6"/>
      <c r="GOU35" s="6"/>
      <c r="GPB35" s="6"/>
      <c r="GPC35" s="6"/>
      <c r="GPJ35" s="6"/>
      <c r="GPK35" s="6"/>
      <c r="GPR35" s="6"/>
      <c r="GPS35" s="6"/>
      <c r="GPZ35" s="6"/>
      <c r="GQA35" s="6"/>
      <c r="GQH35" s="6"/>
      <c r="GQI35" s="6"/>
      <c r="GQP35" s="6"/>
      <c r="GQQ35" s="6"/>
      <c r="GQX35" s="6"/>
      <c r="GQY35" s="6"/>
      <c r="GRF35" s="6"/>
      <c r="GRG35" s="6"/>
      <c r="GRN35" s="6"/>
      <c r="GRO35" s="6"/>
      <c r="GRV35" s="6"/>
      <c r="GRW35" s="6"/>
      <c r="GSD35" s="6"/>
      <c r="GSE35" s="6"/>
      <c r="GSL35" s="6"/>
      <c r="GSM35" s="6"/>
      <c r="GST35" s="6"/>
      <c r="GSU35" s="6"/>
      <c r="GTB35" s="6"/>
      <c r="GTC35" s="6"/>
      <c r="GTJ35" s="6"/>
      <c r="GTK35" s="6"/>
      <c r="GTR35" s="6"/>
      <c r="GTS35" s="6"/>
      <c r="GTZ35" s="6"/>
      <c r="GUA35" s="6"/>
      <c r="GUH35" s="6"/>
      <c r="GUI35" s="6"/>
      <c r="GUP35" s="6"/>
      <c r="GUQ35" s="6"/>
      <c r="GUX35" s="6"/>
      <c r="GUY35" s="6"/>
      <c r="GVF35" s="6"/>
      <c r="GVG35" s="6"/>
      <c r="GVN35" s="6"/>
      <c r="GVO35" s="6"/>
      <c r="GVV35" s="6"/>
      <c r="GVW35" s="6"/>
      <c r="GWD35" s="6"/>
      <c r="GWE35" s="6"/>
      <c r="GWL35" s="6"/>
      <c r="GWM35" s="6"/>
      <c r="GWT35" s="6"/>
      <c r="GWU35" s="6"/>
      <c r="GXB35" s="6"/>
      <c r="GXC35" s="6"/>
      <c r="GXJ35" s="6"/>
      <c r="GXK35" s="6"/>
      <c r="GXR35" s="6"/>
      <c r="GXS35" s="6"/>
      <c r="GXZ35" s="6"/>
      <c r="GYA35" s="6"/>
      <c r="GYH35" s="6"/>
      <c r="GYI35" s="6"/>
      <c r="GYP35" s="6"/>
      <c r="GYQ35" s="6"/>
      <c r="GYX35" s="6"/>
      <c r="GYY35" s="6"/>
      <c r="GZF35" s="6"/>
      <c r="GZG35" s="6"/>
      <c r="GZN35" s="6"/>
      <c r="GZO35" s="6"/>
      <c r="GZV35" s="6"/>
      <c r="GZW35" s="6"/>
      <c r="HAD35" s="6"/>
      <c r="HAE35" s="6"/>
      <c r="HAL35" s="6"/>
      <c r="HAM35" s="6"/>
      <c r="HAT35" s="6"/>
      <c r="HAU35" s="6"/>
      <c r="HBB35" s="6"/>
      <c r="HBC35" s="6"/>
      <c r="HBJ35" s="6"/>
      <c r="HBK35" s="6"/>
      <c r="HBR35" s="6"/>
      <c r="HBS35" s="6"/>
      <c r="HBZ35" s="6"/>
      <c r="HCA35" s="6"/>
      <c r="HCH35" s="6"/>
      <c r="HCI35" s="6"/>
      <c r="HCP35" s="6"/>
      <c r="HCQ35" s="6"/>
      <c r="HCX35" s="6"/>
      <c r="HCY35" s="6"/>
      <c r="HDF35" s="6"/>
      <c r="HDG35" s="6"/>
      <c r="HDN35" s="6"/>
      <c r="HDO35" s="6"/>
      <c r="HDV35" s="6"/>
      <c r="HDW35" s="6"/>
      <c r="HED35" s="6"/>
      <c r="HEE35" s="6"/>
      <c r="HEL35" s="6"/>
      <c r="HEM35" s="6"/>
      <c r="HET35" s="6"/>
      <c r="HEU35" s="6"/>
      <c r="HFB35" s="6"/>
      <c r="HFC35" s="6"/>
      <c r="HFJ35" s="6"/>
      <c r="HFK35" s="6"/>
      <c r="HFR35" s="6"/>
      <c r="HFS35" s="6"/>
      <c r="HFZ35" s="6"/>
      <c r="HGA35" s="6"/>
      <c r="HGH35" s="6"/>
      <c r="HGI35" s="6"/>
      <c r="HGP35" s="6"/>
      <c r="HGQ35" s="6"/>
      <c r="HGX35" s="6"/>
      <c r="HGY35" s="6"/>
      <c r="HHF35" s="6"/>
      <c r="HHG35" s="6"/>
      <c r="HHN35" s="6"/>
      <c r="HHO35" s="6"/>
      <c r="HHV35" s="6"/>
      <c r="HHW35" s="6"/>
      <c r="HID35" s="6"/>
      <c r="HIE35" s="6"/>
      <c r="HIL35" s="6"/>
      <c r="HIM35" s="6"/>
      <c r="HIT35" s="6"/>
      <c r="HIU35" s="6"/>
      <c r="HJB35" s="6"/>
      <c r="HJC35" s="6"/>
      <c r="HJJ35" s="6"/>
      <c r="HJK35" s="6"/>
      <c r="HJR35" s="6"/>
      <c r="HJS35" s="6"/>
      <c r="HJZ35" s="6"/>
      <c r="HKA35" s="6"/>
      <c r="HKH35" s="6"/>
      <c r="HKI35" s="6"/>
      <c r="HKP35" s="6"/>
      <c r="HKQ35" s="6"/>
      <c r="HKX35" s="6"/>
      <c r="HKY35" s="6"/>
      <c r="HLF35" s="6"/>
      <c r="HLG35" s="6"/>
      <c r="HLN35" s="6"/>
      <c r="HLO35" s="6"/>
      <c r="HLV35" s="6"/>
      <c r="HLW35" s="6"/>
      <c r="HMD35" s="6"/>
      <c r="HME35" s="6"/>
      <c r="HML35" s="6"/>
      <c r="HMM35" s="6"/>
      <c r="HMT35" s="6"/>
      <c r="HMU35" s="6"/>
      <c r="HNB35" s="6"/>
      <c r="HNC35" s="6"/>
      <c r="HNJ35" s="6"/>
      <c r="HNK35" s="6"/>
      <c r="HNR35" s="6"/>
      <c r="HNS35" s="6"/>
      <c r="HNZ35" s="6"/>
      <c r="HOA35" s="6"/>
      <c r="HOH35" s="6"/>
      <c r="HOI35" s="6"/>
      <c r="HOP35" s="6"/>
      <c r="HOQ35" s="6"/>
      <c r="HOX35" s="6"/>
      <c r="HOY35" s="6"/>
      <c r="HPF35" s="6"/>
      <c r="HPG35" s="6"/>
      <c r="HPN35" s="6"/>
      <c r="HPO35" s="6"/>
      <c r="HPV35" s="6"/>
      <c r="HPW35" s="6"/>
      <c r="HQD35" s="6"/>
      <c r="HQE35" s="6"/>
      <c r="HQL35" s="6"/>
      <c r="HQM35" s="6"/>
      <c r="HQT35" s="6"/>
      <c r="HQU35" s="6"/>
      <c r="HRB35" s="6"/>
      <c r="HRC35" s="6"/>
      <c r="HRJ35" s="6"/>
      <c r="HRK35" s="6"/>
      <c r="HRR35" s="6"/>
      <c r="HRS35" s="6"/>
      <c r="HRZ35" s="6"/>
      <c r="HSA35" s="6"/>
      <c r="HSH35" s="6"/>
      <c r="HSI35" s="6"/>
      <c r="HSP35" s="6"/>
      <c r="HSQ35" s="6"/>
      <c r="HSX35" s="6"/>
      <c r="HSY35" s="6"/>
      <c r="HTF35" s="6"/>
      <c r="HTG35" s="6"/>
      <c r="HTN35" s="6"/>
      <c r="HTO35" s="6"/>
      <c r="HTV35" s="6"/>
      <c r="HTW35" s="6"/>
      <c r="HUD35" s="6"/>
      <c r="HUE35" s="6"/>
      <c r="HUL35" s="6"/>
      <c r="HUM35" s="6"/>
      <c r="HUT35" s="6"/>
      <c r="HUU35" s="6"/>
      <c r="HVB35" s="6"/>
      <c r="HVC35" s="6"/>
      <c r="HVJ35" s="6"/>
      <c r="HVK35" s="6"/>
      <c r="HVR35" s="6"/>
      <c r="HVS35" s="6"/>
      <c r="HVZ35" s="6"/>
      <c r="HWA35" s="6"/>
      <c r="HWH35" s="6"/>
      <c r="HWI35" s="6"/>
      <c r="HWP35" s="6"/>
      <c r="HWQ35" s="6"/>
      <c r="HWX35" s="6"/>
      <c r="HWY35" s="6"/>
      <c r="HXF35" s="6"/>
      <c r="HXG35" s="6"/>
      <c r="HXN35" s="6"/>
      <c r="HXO35" s="6"/>
      <c r="HXV35" s="6"/>
      <c r="HXW35" s="6"/>
      <c r="HYD35" s="6"/>
      <c r="HYE35" s="6"/>
      <c r="HYL35" s="6"/>
      <c r="HYM35" s="6"/>
      <c r="HYT35" s="6"/>
      <c r="HYU35" s="6"/>
      <c r="HZB35" s="6"/>
      <c r="HZC35" s="6"/>
      <c r="HZJ35" s="6"/>
      <c r="HZK35" s="6"/>
      <c r="HZR35" s="6"/>
      <c r="HZS35" s="6"/>
      <c r="HZZ35" s="6"/>
      <c r="IAA35" s="6"/>
      <c r="IAH35" s="6"/>
      <c r="IAI35" s="6"/>
      <c r="IAP35" s="6"/>
      <c r="IAQ35" s="6"/>
      <c r="IAX35" s="6"/>
      <c r="IAY35" s="6"/>
      <c r="IBF35" s="6"/>
      <c r="IBG35" s="6"/>
      <c r="IBN35" s="6"/>
      <c r="IBO35" s="6"/>
      <c r="IBV35" s="6"/>
      <c r="IBW35" s="6"/>
      <c r="ICD35" s="6"/>
      <c r="ICE35" s="6"/>
      <c r="ICL35" s="6"/>
      <c r="ICM35" s="6"/>
      <c r="ICT35" s="6"/>
      <c r="ICU35" s="6"/>
      <c r="IDB35" s="6"/>
      <c r="IDC35" s="6"/>
      <c r="IDJ35" s="6"/>
      <c r="IDK35" s="6"/>
      <c r="IDR35" s="6"/>
      <c r="IDS35" s="6"/>
      <c r="IDZ35" s="6"/>
      <c r="IEA35" s="6"/>
      <c r="IEH35" s="6"/>
      <c r="IEI35" s="6"/>
      <c r="IEP35" s="6"/>
      <c r="IEQ35" s="6"/>
      <c r="IEX35" s="6"/>
      <c r="IEY35" s="6"/>
      <c r="IFF35" s="6"/>
      <c r="IFG35" s="6"/>
      <c r="IFN35" s="6"/>
      <c r="IFO35" s="6"/>
      <c r="IFV35" s="6"/>
      <c r="IFW35" s="6"/>
      <c r="IGD35" s="6"/>
      <c r="IGE35" s="6"/>
      <c r="IGL35" s="6"/>
      <c r="IGM35" s="6"/>
      <c r="IGT35" s="6"/>
      <c r="IGU35" s="6"/>
      <c r="IHB35" s="6"/>
      <c r="IHC35" s="6"/>
      <c r="IHJ35" s="6"/>
      <c r="IHK35" s="6"/>
      <c r="IHR35" s="6"/>
      <c r="IHS35" s="6"/>
      <c r="IHZ35" s="6"/>
      <c r="IIA35" s="6"/>
      <c r="IIH35" s="6"/>
      <c r="III35" s="6"/>
      <c r="IIP35" s="6"/>
      <c r="IIQ35" s="6"/>
      <c r="IIX35" s="6"/>
      <c r="IIY35" s="6"/>
      <c r="IJF35" s="6"/>
      <c r="IJG35" s="6"/>
      <c r="IJN35" s="6"/>
      <c r="IJO35" s="6"/>
      <c r="IJV35" s="6"/>
      <c r="IJW35" s="6"/>
      <c r="IKD35" s="6"/>
      <c r="IKE35" s="6"/>
      <c r="IKL35" s="6"/>
      <c r="IKM35" s="6"/>
      <c r="IKT35" s="6"/>
      <c r="IKU35" s="6"/>
      <c r="ILB35" s="6"/>
      <c r="ILC35" s="6"/>
      <c r="ILJ35" s="6"/>
      <c r="ILK35" s="6"/>
      <c r="ILR35" s="6"/>
      <c r="ILS35" s="6"/>
      <c r="ILZ35" s="6"/>
      <c r="IMA35" s="6"/>
      <c r="IMH35" s="6"/>
      <c r="IMI35" s="6"/>
      <c r="IMP35" s="6"/>
      <c r="IMQ35" s="6"/>
      <c r="IMX35" s="6"/>
      <c r="IMY35" s="6"/>
      <c r="INF35" s="6"/>
      <c r="ING35" s="6"/>
      <c r="INN35" s="6"/>
      <c r="INO35" s="6"/>
      <c r="INV35" s="6"/>
      <c r="INW35" s="6"/>
      <c r="IOD35" s="6"/>
      <c r="IOE35" s="6"/>
      <c r="IOL35" s="6"/>
      <c r="IOM35" s="6"/>
      <c r="IOT35" s="6"/>
      <c r="IOU35" s="6"/>
      <c r="IPB35" s="6"/>
      <c r="IPC35" s="6"/>
      <c r="IPJ35" s="6"/>
      <c r="IPK35" s="6"/>
      <c r="IPR35" s="6"/>
      <c r="IPS35" s="6"/>
      <c r="IPZ35" s="6"/>
      <c r="IQA35" s="6"/>
      <c r="IQH35" s="6"/>
      <c r="IQI35" s="6"/>
      <c r="IQP35" s="6"/>
      <c r="IQQ35" s="6"/>
      <c r="IQX35" s="6"/>
      <c r="IQY35" s="6"/>
      <c r="IRF35" s="6"/>
      <c r="IRG35" s="6"/>
      <c r="IRN35" s="6"/>
      <c r="IRO35" s="6"/>
      <c r="IRV35" s="6"/>
      <c r="IRW35" s="6"/>
      <c r="ISD35" s="6"/>
      <c r="ISE35" s="6"/>
      <c r="ISL35" s="6"/>
      <c r="ISM35" s="6"/>
      <c r="IST35" s="6"/>
      <c r="ISU35" s="6"/>
      <c r="ITB35" s="6"/>
      <c r="ITC35" s="6"/>
      <c r="ITJ35" s="6"/>
      <c r="ITK35" s="6"/>
      <c r="ITR35" s="6"/>
      <c r="ITS35" s="6"/>
      <c r="ITZ35" s="6"/>
      <c r="IUA35" s="6"/>
      <c r="IUH35" s="6"/>
      <c r="IUI35" s="6"/>
      <c r="IUP35" s="6"/>
      <c r="IUQ35" s="6"/>
      <c r="IUX35" s="6"/>
      <c r="IUY35" s="6"/>
      <c r="IVF35" s="6"/>
      <c r="IVG35" s="6"/>
      <c r="IVN35" s="6"/>
      <c r="IVO35" s="6"/>
      <c r="IVV35" s="6"/>
      <c r="IVW35" s="6"/>
      <c r="IWD35" s="6"/>
      <c r="IWE35" s="6"/>
      <c r="IWL35" s="6"/>
      <c r="IWM35" s="6"/>
      <c r="IWT35" s="6"/>
      <c r="IWU35" s="6"/>
      <c r="IXB35" s="6"/>
      <c r="IXC35" s="6"/>
      <c r="IXJ35" s="6"/>
      <c r="IXK35" s="6"/>
      <c r="IXR35" s="6"/>
      <c r="IXS35" s="6"/>
      <c r="IXZ35" s="6"/>
      <c r="IYA35" s="6"/>
      <c r="IYH35" s="6"/>
      <c r="IYI35" s="6"/>
      <c r="IYP35" s="6"/>
      <c r="IYQ35" s="6"/>
      <c r="IYX35" s="6"/>
      <c r="IYY35" s="6"/>
      <c r="IZF35" s="6"/>
      <c r="IZG35" s="6"/>
      <c r="IZN35" s="6"/>
      <c r="IZO35" s="6"/>
      <c r="IZV35" s="6"/>
      <c r="IZW35" s="6"/>
      <c r="JAD35" s="6"/>
      <c r="JAE35" s="6"/>
      <c r="JAL35" s="6"/>
      <c r="JAM35" s="6"/>
      <c r="JAT35" s="6"/>
      <c r="JAU35" s="6"/>
      <c r="JBB35" s="6"/>
      <c r="JBC35" s="6"/>
      <c r="JBJ35" s="6"/>
      <c r="JBK35" s="6"/>
      <c r="JBR35" s="6"/>
      <c r="JBS35" s="6"/>
      <c r="JBZ35" s="6"/>
      <c r="JCA35" s="6"/>
      <c r="JCH35" s="6"/>
      <c r="JCI35" s="6"/>
      <c r="JCP35" s="6"/>
      <c r="JCQ35" s="6"/>
      <c r="JCX35" s="6"/>
      <c r="JCY35" s="6"/>
      <c r="JDF35" s="6"/>
      <c r="JDG35" s="6"/>
      <c r="JDN35" s="6"/>
      <c r="JDO35" s="6"/>
      <c r="JDV35" s="6"/>
      <c r="JDW35" s="6"/>
      <c r="JED35" s="6"/>
      <c r="JEE35" s="6"/>
      <c r="JEL35" s="6"/>
      <c r="JEM35" s="6"/>
      <c r="JET35" s="6"/>
      <c r="JEU35" s="6"/>
      <c r="JFB35" s="6"/>
      <c r="JFC35" s="6"/>
      <c r="JFJ35" s="6"/>
      <c r="JFK35" s="6"/>
      <c r="JFR35" s="6"/>
      <c r="JFS35" s="6"/>
      <c r="JFZ35" s="6"/>
      <c r="JGA35" s="6"/>
      <c r="JGH35" s="6"/>
      <c r="JGI35" s="6"/>
      <c r="JGP35" s="6"/>
      <c r="JGQ35" s="6"/>
      <c r="JGX35" s="6"/>
      <c r="JGY35" s="6"/>
      <c r="JHF35" s="6"/>
      <c r="JHG35" s="6"/>
      <c r="JHN35" s="6"/>
      <c r="JHO35" s="6"/>
      <c r="JHV35" s="6"/>
      <c r="JHW35" s="6"/>
      <c r="JID35" s="6"/>
      <c r="JIE35" s="6"/>
      <c r="JIL35" s="6"/>
      <c r="JIM35" s="6"/>
      <c r="JIT35" s="6"/>
      <c r="JIU35" s="6"/>
      <c r="JJB35" s="6"/>
      <c r="JJC35" s="6"/>
      <c r="JJJ35" s="6"/>
      <c r="JJK35" s="6"/>
      <c r="JJR35" s="6"/>
      <c r="JJS35" s="6"/>
      <c r="JJZ35" s="6"/>
      <c r="JKA35" s="6"/>
      <c r="JKH35" s="6"/>
      <c r="JKI35" s="6"/>
      <c r="JKP35" s="6"/>
      <c r="JKQ35" s="6"/>
      <c r="JKX35" s="6"/>
      <c r="JKY35" s="6"/>
      <c r="JLF35" s="6"/>
      <c r="JLG35" s="6"/>
      <c r="JLN35" s="6"/>
      <c r="JLO35" s="6"/>
      <c r="JLV35" s="6"/>
      <c r="JLW35" s="6"/>
      <c r="JMD35" s="6"/>
      <c r="JME35" s="6"/>
      <c r="JML35" s="6"/>
      <c r="JMM35" s="6"/>
      <c r="JMT35" s="6"/>
      <c r="JMU35" s="6"/>
      <c r="JNB35" s="6"/>
      <c r="JNC35" s="6"/>
      <c r="JNJ35" s="6"/>
      <c r="JNK35" s="6"/>
      <c r="JNR35" s="6"/>
      <c r="JNS35" s="6"/>
      <c r="JNZ35" s="6"/>
      <c r="JOA35" s="6"/>
      <c r="JOH35" s="6"/>
      <c r="JOI35" s="6"/>
      <c r="JOP35" s="6"/>
      <c r="JOQ35" s="6"/>
      <c r="JOX35" s="6"/>
      <c r="JOY35" s="6"/>
      <c r="JPF35" s="6"/>
      <c r="JPG35" s="6"/>
      <c r="JPN35" s="6"/>
      <c r="JPO35" s="6"/>
      <c r="JPV35" s="6"/>
      <c r="JPW35" s="6"/>
      <c r="JQD35" s="6"/>
      <c r="JQE35" s="6"/>
      <c r="JQL35" s="6"/>
      <c r="JQM35" s="6"/>
      <c r="JQT35" s="6"/>
      <c r="JQU35" s="6"/>
      <c r="JRB35" s="6"/>
      <c r="JRC35" s="6"/>
      <c r="JRJ35" s="6"/>
      <c r="JRK35" s="6"/>
      <c r="JRR35" s="6"/>
      <c r="JRS35" s="6"/>
      <c r="JRZ35" s="6"/>
      <c r="JSA35" s="6"/>
      <c r="JSH35" s="6"/>
      <c r="JSI35" s="6"/>
      <c r="JSP35" s="6"/>
      <c r="JSQ35" s="6"/>
      <c r="JSX35" s="6"/>
      <c r="JSY35" s="6"/>
      <c r="JTF35" s="6"/>
      <c r="JTG35" s="6"/>
      <c r="JTN35" s="6"/>
      <c r="JTO35" s="6"/>
      <c r="JTV35" s="6"/>
      <c r="JTW35" s="6"/>
      <c r="JUD35" s="6"/>
      <c r="JUE35" s="6"/>
      <c r="JUL35" s="6"/>
      <c r="JUM35" s="6"/>
      <c r="JUT35" s="6"/>
      <c r="JUU35" s="6"/>
      <c r="JVB35" s="6"/>
      <c r="JVC35" s="6"/>
      <c r="JVJ35" s="6"/>
      <c r="JVK35" s="6"/>
      <c r="JVR35" s="6"/>
      <c r="JVS35" s="6"/>
      <c r="JVZ35" s="6"/>
      <c r="JWA35" s="6"/>
      <c r="JWH35" s="6"/>
      <c r="JWI35" s="6"/>
      <c r="JWP35" s="6"/>
      <c r="JWQ35" s="6"/>
      <c r="JWX35" s="6"/>
      <c r="JWY35" s="6"/>
      <c r="JXF35" s="6"/>
      <c r="JXG35" s="6"/>
      <c r="JXN35" s="6"/>
      <c r="JXO35" s="6"/>
      <c r="JXV35" s="6"/>
      <c r="JXW35" s="6"/>
      <c r="JYD35" s="6"/>
      <c r="JYE35" s="6"/>
      <c r="JYL35" s="6"/>
      <c r="JYM35" s="6"/>
      <c r="JYT35" s="6"/>
      <c r="JYU35" s="6"/>
      <c r="JZB35" s="6"/>
      <c r="JZC35" s="6"/>
      <c r="JZJ35" s="6"/>
      <c r="JZK35" s="6"/>
      <c r="JZR35" s="6"/>
      <c r="JZS35" s="6"/>
      <c r="JZZ35" s="6"/>
      <c r="KAA35" s="6"/>
      <c r="KAH35" s="6"/>
      <c r="KAI35" s="6"/>
      <c r="KAP35" s="6"/>
      <c r="KAQ35" s="6"/>
      <c r="KAX35" s="6"/>
      <c r="KAY35" s="6"/>
      <c r="KBF35" s="6"/>
      <c r="KBG35" s="6"/>
      <c r="KBN35" s="6"/>
      <c r="KBO35" s="6"/>
      <c r="KBV35" s="6"/>
      <c r="KBW35" s="6"/>
      <c r="KCD35" s="6"/>
      <c r="KCE35" s="6"/>
      <c r="KCL35" s="6"/>
      <c r="KCM35" s="6"/>
      <c r="KCT35" s="6"/>
      <c r="KCU35" s="6"/>
      <c r="KDB35" s="6"/>
      <c r="KDC35" s="6"/>
      <c r="KDJ35" s="6"/>
      <c r="KDK35" s="6"/>
      <c r="KDR35" s="6"/>
      <c r="KDS35" s="6"/>
      <c r="KDZ35" s="6"/>
      <c r="KEA35" s="6"/>
      <c r="KEH35" s="6"/>
      <c r="KEI35" s="6"/>
      <c r="KEP35" s="6"/>
      <c r="KEQ35" s="6"/>
      <c r="KEX35" s="6"/>
      <c r="KEY35" s="6"/>
      <c r="KFF35" s="6"/>
      <c r="KFG35" s="6"/>
      <c r="KFN35" s="6"/>
      <c r="KFO35" s="6"/>
      <c r="KFV35" s="6"/>
      <c r="KFW35" s="6"/>
      <c r="KGD35" s="6"/>
      <c r="KGE35" s="6"/>
      <c r="KGL35" s="6"/>
      <c r="KGM35" s="6"/>
      <c r="KGT35" s="6"/>
      <c r="KGU35" s="6"/>
      <c r="KHB35" s="6"/>
      <c r="KHC35" s="6"/>
      <c r="KHJ35" s="6"/>
      <c r="KHK35" s="6"/>
      <c r="KHR35" s="6"/>
      <c r="KHS35" s="6"/>
      <c r="KHZ35" s="6"/>
      <c r="KIA35" s="6"/>
      <c r="KIH35" s="6"/>
      <c r="KII35" s="6"/>
      <c r="KIP35" s="6"/>
      <c r="KIQ35" s="6"/>
      <c r="KIX35" s="6"/>
      <c r="KIY35" s="6"/>
      <c r="KJF35" s="6"/>
      <c r="KJG35" s="6"/>
      <c r="KJN35" s="6"/>
      <c r="KJO35" s="6"/>
      <c r="KJV35" s="6"/>
      <c r="KJW35" s="6"/>
      <c r="KKD35" s="6"/>
      <c r="KKE35" s="6"/>
      <c r="KKL35" s="6"/>
      <c r="KKM35" s="6"/>
      <c r="KKT35" s="6"/>
      <c r="KKU35" s="6"/>
      <c r="KLB35" s="6"/>
      <c r="KLC35" s="6"/>
      <c r="KLJ35" s="6"/>
      <c r="KLK35" s="6"/>
      <c r="KLR35" s="6"/>
      <c r="KLS35" s="6"/>
      <c r="KLZ35" s="6"/>
      <c r="KMA35" s="6"/>
      <c r="KMH35" s="6"/>
      <c r="KMI35" s="6"/>
      <c r="KMP35" s="6"/>
      <c r="KMQ35" s="6"/>
      <c r="KMX35" s="6"/>
      <c r="KMY35" s="6"/>
      <c r="KNF35" s="6"/>
      <c r="KNG35" s="6"/>
      <c r="KNN35" s="6"/>
      <c r="KNO35" s="6"/>
      <c r="KNV35" s="6"/>
      <c r="KNW35" s="6"/>
      <c r="KOD35" s="6"/>
      <c r="KOE35" s="6"/>
      <c r="KOL35" s="6"/>
      <c r="KOM35" s="6"/>
      <c r="KOT35" s="6"/>
      <c r="KOU35" s="6"/>
      <c r="KPB35" s="6"/>
      <c r="KPC35" s="6"/>
      <c r="KPJ35" s="6"/>
      <c r="KPK35" s="6"/>
      <c r="KPR35" s="6"/>
      <c r="KPS35" s="6"/>
      <c r="KPZ35" s="6"/>
      <c r="KQA35" s="6"/>
      <c r="KQH35" s="6"/>
      <c r="KQI35" s="6"/>
      <c r="KQP35" s="6"/>
      <c r="KQQ35" s="6"/>
      <c r="KQX35" s="6"/>
      <c r="KQY35" s="6"/>
      <c r="KRF35" s="6"/>
      <c r="KRG35" s="6"/>
      <c r="KRN35" s="6"/>
      <c r="KRO35" s="6"/>
      <c r="KRV35" s="6"/>
      <c r="KRW35" s="6"/>
      <c r="KSD35" s="6"/>
      <c r="KSE35" s="6"/>
      <c r="KSL35" s="6"/>
      <c r="KSM35" s="6"/>
      <c r="KST35" s="6"/>
      <c r="KSU35" s="6"/>
      <c r="KTB35" s="6"/>
      <c r="KTC35" s="6"/>
      <c r="KTJ35" s="6"/>
      <c r="KTK35" s="6"/>
      <c r="KTR35" s="6"/>
      <c r="KTS35" s="6"/>
      <c r="KTZ35" s="6"/>
      <c r="KUA35" s="6"/>
      <c r="KUH35" s="6"/>
      <c r="KUI35" s="6"/>
      <c r="KUP35" s="6"/>
      <c r="KUQ35" s="6"/>
      <c r="KUX35" s="6"/>
      <c r="KUY35" s="6"/>
      <c r="KVF35" s="6"/>
      <c r="KVG35" s="6"/>
      <c r="KVN35" s="6"/>
      <c r="KVO35" s="6"/>
      <c r="KVV35" s="6"/>
      <c r="KVW35" s="6"/>
      <c r="KWD35" s="6"/>
      <c r="KWE35" s="6"/>
      <c r="KWL35" s="6"/>
      <c r="KWM35" s="6"/>
      <c r="KWT35" s="6"/>
      <c r="KWU35" s="6"/>
      <c r="KXB35" s="6"/>
      <c r="KXC35" s="6"/>
      <c r="KXJ35" s="6"/>
      <c r="KXK35" s="6"/>
      <c r="KXR35" s="6"/>
      <c r="KXS35" s="6"/>
      <c r="KXZ35" s="6"/>
      <c r="KYA35" s="6"/>
      <c r="KYH35" s="6"/>
      <c r="KYI35" s="6"/>
      <c r="KYP35" s="6"/>
      <c r="KYQ35" s="6"/>
      <c r="KYX35" s="6"/>
      <c r="KYY35" s="6"/>
      <c r="KZF35" s="6"/>
      <c r="KZG35" s="6"/>
      <c r="KZN35" s="6"/>
      <c r="KZO35" s="6"/>
      <c r="KZV35" s="6"/>
      <c r="KZW35" s="6"/>
      <c r="LAD35" s="6"/>
      <c r="LAE35" s="6"/>
      <c r="LAL35" s="6"/>
      <c r="LAM35" s="6"/>
      <c r="LAT35" s="6"/>
      <c r="LAU35" s="6"/>
      <c r="LBB35" s="6"/>
      <c r="LBC35" s="6"/>
      <c r="LBJ35" s="6"/>
      <c r="LBK35" s="6"/>
      <c r="LBR35" s="6"/>
      <c r="LBS35" s="6"/>
      <c r="LBZ35" s="6"/>
      <c r="LCA35" s="6"/>
      <c r="LCH35" s="6"/>
      <c r="LCI35" s="6"/>
      <c r="LCP35" s="6"/>
      <c r="LCQ35" s="6"/>
      <c r="LCX35" s="6"/>
      <c r="LCY35" s="6"/>
      <c r="LDF35" s="6"/>
      <c r="LDG35" s="6"/>
      <c r="LDN35" s="6"/>
      <c r="LDO35" s="6"/>
      <c r="LDV35" s="6"/>
      <c r="LDW35" s="6"/>
      <c r="LED35" s="6"/>
      <c r="LEE35" s="6"/>
      <c r="LEL35" s="6"/>
      <c r="LEM35" s="6"/>
      <c r="LET35" s="6"/>
      <c r="LEU35" s="6"/>
      <c r="LFB35" s="6"/>
      <c r="LFC35" s="6"/>
      <c r="LFJ35" s="6"/>
      <c r="LFK35" s="6"/>
      <c r="LFR35" s="6"/>
      <c r="LFS35" s="6"/>
      <c r="LFZ35" s="6"/>
      <c r="LGA35" s="6"/>
      <c r="LGH35" s="6"/>
      <c r="LGI35" s="6"/>
      <c r="LGP35" s="6"/>
      <c r="LGQ35" s="6"/>
      <c r="LGX35" s="6"/>
      <c r="LGY35" s="6"/>
      <c r="LHF35" s="6"/>
      <c r="LHG35" s="6"/>
      <c r="LHN35" s="6"/>
      <c r="LHO35" s="6"/>
      <c r="LHV35" s="6"/>
      <c r="LHW35" s="6"/>
      <c r="LID35" s="6"/>
      <c r="LIE35" s="6"/>
      <c r="LIL35" s="6"/>
      <c r="LIM35" s="6"/>
      <c r="LIT35" s="6"/>
      <c r="LIU35" s="6"/>
      <c r="LJB35" s="6"/>
      <c r="LJC35" s="6"/>
      <c r="LJJ35" s="6"/>
      <c r="LJK35" s="6"/>
      <c r="LJR35" s="6"/>
      <c r="LJS35" s="6"/>
      <c r="LJZ35" s="6"/>
      <c r="LKA35" s="6"/>
      <c r="LKH35" s="6"/>
      <c r="LKI35" s="6"/>
      <c r="LKP35" s="6"/>
      <c r="LKQ35" s="6"/>
      <c r="LKX35" s="6"/>
      <c r="LKY35" s="6"/>
      <c r="LLF35" s="6"/>
      <c r="LLG35" s="6"/>
      <c r="LLN35" s="6"/>
      <c r="LLO35" s="6"/>
      <c r="LLV35" s="6"/>
      <c r="LLW35" s="6"/>
      <c r="LMD35" s="6"/>
      <c r="LME35" s="6"/>
      <c r="LML35" s="6"/>
      <c r="LMM35" s="6"/>
      <c r="LMT35" s="6"/>
      <c r="LMU35" s="6"/>
      <c r="LNB35" s="6"/>
      <c r="LNC35" s="6"/>
      <c r="LNJ35" s="6"/>
      <c r="LNK35" s="6"/>
      <c r="LNR35" s="6"/>
      <c r="LNS35" s="6"/>
      <c r="LNZ35" s="6"/>
      <c r="LOA35" s="6"/>
      <c r="LOH35" s="6"/>
      <c r="LOI35" s="6"/>
      <c r="LOP35" s="6"/>
      <c r="LOQ35" s="6"/>
      <c r="LOX35" s="6"/>
      <c r="LOY35" s="6"/>
      <c r="LPF35" s="6"/>
      <c r="LPG35" s="6"/>
      <c r="LPN35" s="6"/>
      <c r="LPO35" s="6"/>
      <c r="LPV35" s="6"/>
      <c r="LPW35" s="6"/>
      <c r="LQD35" s="6"/>
      <c r="LQE35" s="6"/>
      <c r="LQL35" s="6"/>
      <c r="LQM35" s="6"/>
      <c r="LQT35" s="6"/>
      <c r="LQU35" s="6"/>
      <c r="LRB35" s="6"/>
      <c r="LRC35" s="6"/>
      <c r="LRJ35" s="6"/>
      <c r="LRK35" s="6"/>
      <c r="LRR35" s="6"/>
      <c r="LRS35" s="6"/>
      <c r="LRZ35" s="6"/>
      <c r="LSA35" s="6"/>
      <c r="LSH35" s="6"/>
      <c r="LSI35" s="6"/>
      <c r="LSP35" s="6"/>
      <c r="LSQ35" s="6"/>
      <c r="LSX35" s="6"/>
      <c r="LSY35" s="6"/>
      <c r="LTF35" s="6"/>
      <c r="LTG35" s="6"/>
      <c r="LTN35" s="6"/>
      <c r="LTO35" s="6"/>
      <c r="LTV35" s="6"/>
      <c r="LTW35" s="6"/>
      <c r="LUD35" s="6"/>
      <c r="LUE35" s="6"/>
      <c r="LUL35" s="6"/>
      <c r="LUM35" s="6"/>
      <c r="LUT35" s="6"/>
      <c r="LUU35" s="6"/>
      <c r="LVB35" s="6"/>
      <c r="LVC35" s="6"/>
      <c r="LVJ35" s="6"/>
      <c r="LVK35" s="6"/>
      <c r="LVR35" s="6"/>
      <c r="LVS35" s="6"/>
      <c r="LVZ35" s="6"/>
      <c r="LWA35" s="6"/>
      <c r="LWH35" s="6"/>
      <c r="LWI35" s="6"/>
      <c r="LWP35" s="6"/>
      <c r="LWQ35" s="6"/>
      <c r="LWX35" s="6"/>
      <c r="LWY35" s="6"/>
      <c r="LXF35" s="6"/>
      <c r="LXG35" s="6"/>
      <c r="LXN35" s="6"/>
      <c r="LXO35" s="6"/>
      <c r="LXV35" s="6"/>
      <c r="LXW35" s="6"/>
      <c r="LYD35" s="6"/>
      <c r="LYE35" s="6"/>
      <c r="LYL35" s="6"/>
      <c r="LYM35" s="6"/>
      <c r="LYT35" s="6"/>
      <c r="LYU35" s="6"/>
      <c r="LZB35" s="6"/>
      <c r="LZC35" s="6"/>
      <c r="LZJ35" s="6"/>
      <c r="LZK35" s="6"/>
      <c r="LZR35" s="6"/>
      <c r="LZS35" s="6"/>
      <c r="LZZ35" s="6"/>
      <c r="MAA35" s="6"/>
      <c r="MAH35" s="6"/>
      <c r="MAI35" s="6"/>
      <c r="MAP35" s="6"/>
      <c r="MAQ35" s="6"/>
      <c r="MAX35" s="6"/>
      <c r="MAY35" s="6"/>
      <c r="MBF35" s="6"/>
      <c r="MBG35" s="6"/>
      <c r="MBN35" s="6"/>
      <c r="MBO35" s="6"/>
      <c r="MBV35" s="6"/>
      <c r="MBW35" s="6"/>
      <c r="MCD35" s="6"/>
      <c r="MCE35" s="6"/>
      <c r="MCL35" s="6"/>
      <c r="MCM35" s="6"/>
      <c r="MCT35" s="6"/>
      <c r="MCU35" s="6"/>
      <c r="MDB35" s="6"/>
      <c r="MDC35" s="6"/>
      <c r="MDJ35" s="6"/>
      <c r="MDK35" s="6"/>
      <c r="MDR35" s="6"/>
      <c r="MDS35" s="6"/>
      <c r="MDZ35" s="6"/>
      <c r="MEA35" s="6"/>
      <c r="MEH35" s="6"/>
      <c r="MEI35" s="6"/>
      <c r="MEP35" s="6"/>
      <c r="MEQ35" s="6"/>
      <c r="MEX35" s="6"/>
      <c r="MEY35" s="6"/>
      <c r="MFF35" s="6"/>
      <c r="MFG35" s="6"/>
      <c r="MFN35" s="6"/>
      <c r="MFO35" s="6"/>
      <c r="MFV35" s="6"/>
      <c r="MFW35" s="6"/>
      <c r="MGD35" s="6"/>
      <c r="MGE35" s="6"/>
      <c r="MGL35" s="6"/>
      <c r="MGM35" s="6"/>
      <c r="MGT35" s="6"/>
      <c r="MGU35" s="6"/>
      <c r="MHB35" s="6"/>
      <c r="MHC35" s="6"/>
      <c r="MHJ35" s="6"/>
      <c r="MHK35" s="6"/>
      <c r="MHR35" s="6"/>
      <c r="MHS35" s="6"/>
      <c r="MHZ35" s="6"/>
      <c r="MIA35" s="6"/>
      <c r="MIH35" s="6"/>
      <c r="MII35" s="6"/>
      <c r="MIP35" s="6"/>
      <c r="MIQ35" s="6"/>
      <c r="MIX35" s="6"/>
      <c r="MIY35" s="6"/>
      <c r="MJF35" s="6"/>
      <c r="MJG35" s="6"/>
      <c r="MJN35" s="6"/>
      <c r="MJO35" s="6"/>
      <c r="MJV35" s="6"/>
      <c r="MJW35" s="6"/>
      <c r="MKD35" s="6"/>
      <c r="MKE35" s="6"/>
      <c r="MKL35" s="6"/>
      <c r="MKM35" s="6"/>
      <c r="MKT35" s="6"/>
      <c r="MKU35" s="6"/>
      <c r="MLB35" s="6"/>
      <c r="MLC35" s="6"/>
      <c r="MLJ35" s="6"/>
      <c r="MLK35" s="6"/>
      <c r="MLR35" s="6"/>
      <c r="MLS35" s="6"/>
      <c r="MLZ35" s="6"/>
      <c r="MMA35" s="6"/>
      <c r="MMH35" s="6"/>
      <c r="MMI35" s="6"/>
      <c r="MMP35" s="6"/>
      <c r="MMQ35" s="6"/>
      <c r="MMX35" s="6"/>
      <c r="MMY35" s="6"/>
      <c r="MNF35" s="6"/>
      <c r="MNG35" s="6"/>
      <c r="MNN35" s="6"/>
      <c r="MNO35" s="6"/>
      <c r="MNV35" s="6"/>
      <c r="MNW35" s="6"/>
      <c r="MOD35" s="6"/>
      <c r="MOE35" s="6"/>
      <c r="MOL35" s="6"/>
      <c r="MOM35" s="6"/>
      <c r="MOT35" s="6"/>
      <c r="MOU35" s="6"/>
      <c r="MPB35" s="6"/>
      <c r="MPC35" s="6"/>
      <c r="MPJ35" s="6"/>
      <c r="MPK35" s="6"/>
      <c r="MPR35" s="6"/>
      <c r="MPS35" s="6"/>
      <c r="MPZ35" s="6"/>
      <c r="MQA35" s="6"/>
      <c r="MQH35" s="6"/>
      <c r="MQI35" s="6"/>
      <c r="MQP35" s="6"/>
      <c r="MQQ35" s="6"/>
      <c r="MQX35" s="6"/>
      <c r="MQY35" s="6"/>
      <c r="MRF35" s="6"/>
      <c r="MRG35" s="6"/>
      <c r="MRN35" s="6"/>
      <c r="MRO35" s="6"/>
      <c r="MRV35" s="6"/>
      <c r="MRW35" s="6"/>
      <c r="MSD35" s="6"/>
      <c r="MSE35" s="6"/>
      <c r="MSL35" s="6"/>
      <c r="MSM35" s="6"/>
      <c r="MST35" s="6"/>
      <c r="MSU35" s="6"/>
      <c r="MTB35" s="6"/>
      <c r="MTC35" s="6"/>
      <c r="MTJ35" s="6"/>
      <c r="MTK35" s="6"/>
      <c r="MTR35" s="6"/>
      <c r="MTS35" s="6"/>
      <c r="MTZ35" s="6"/>
      <c r="MUA35" s="6"/>
      <c r="MUH35" s="6"/>
      <c r="MUI35" s="6"/>
      <c r="MUP35" s="6"/>
      <c r="MUQ35" s="6"/>
      <c r="MUX35" s="6"/>
      <c r="MUY35" s="6"/>
      <c r="MVF35" s="6"/>
      <c r="MVG35" s="6"/>
      <c r="MVN35" s="6"/>
      <c r="MVO35" s="6"/>
      <c r="MVV35" s="6"/>
      <c r="MVW35" s="6"/>
      <c r="MWD35" s="6"/>
      <c r="MWE35" s="6"/>
      <c r="MWL35" s="6"/>
      <c r="MWM35" s="6"/>
      <c r="MWT35" s="6"/>
      <c r="MWU35" s="6"/>
      <c r="MXB35" s="6"/>
      <c r="MXC35" s="6"/>
      <c r="MXJ35" s="6"/>
      <c r="MXK35" s="6"/>
      <c r="MXR35" s="6"/>
      <c r="MXS35" s="6"/>
      <c r="MXZ35" s="6"/>
      <c r="MYA35" s="6"/>
      <c r="MYH35" s="6"/>
      <c r="MYI35" s="6"/>
      <c r="MYP35" s="6"/>
      <c r="MYQ35" s="6"/>
      <c r="MYX35" s="6"/>
      <c r="MYY35" s="6"/>
      <c r="MZF35" s="6"/>
      <c r="MZG35" s="6"/>
      <c r="MZN35" s="6"/>
      <c r="MZO35" s="6"/>
      <c r="MZV35" s="6"/>
      <c r="MZW35" s="6"/>
      <c r="NAD35" s="6"/>
      <c r="NAE35" s="6"/>
      <c r="NAL35" s="6"/>
      <c r="NAM35" s="6"/>
      <c r="NAT35" s="6"/>
      <c r="NAU35" s="6"/>
      <c r="NBB35" s="6"/>
      <c r="NBC35" s="6"/>
      <c r="NBJ35" s="6"/>
      <c r="NBK35" s="6"/>
      <c r="NBR35" s="6"/>
      <c r="NBS35" s="6"/>
      <c r="NBZ35" s="6"/>
      <c r="NCA35" s="6"/>
      <c r="NCH35" s="6"/>
      <c r="NCI35" s="6"/>
      <c r="NCP35" s="6"/>
      <c r="NCQ35" s="6"/>
      <c r="NCX35" s="6"/>
      <c r="NCY35" s="6"/>
      <c r="NDF35" s="6"/>
      <c r="NDG35" s="6"/>
      <c r="NDN35" s="6"/>
      <c r="NDO35" s="6"/>
      <c r="NDV35" s="6"/>
      <c r="NDW35" s="6"/>
      <c r="NED35" s="6"/>
      <c r="NEE35" s="6"/>
      <c r="NEL35" s="6"/>
      <c r="NEM35" s="6"/>
      <c r="NET35" s="6"/>
      <c r="NEU35" s="6"/>
      <c r="NFB35" s="6"/>
      <c r="NFC35" s="6"/>
      <c r="NFJ35" s="6"/>
      <c r="NFK35" s="6"/>
      <c r="NFR35" s="6"/>
      <c r="NFS35" s="6"/>
      <c r="NFZ35" s="6"/>
      <c r="NGA35" s="6"/>
      <c r="NGH35" s="6"/>
      <c r="NGI35" s="6"/>
      <c r="NGP35" s="6"/>
      <c r="NGQ35" s="6"/>
      <c r="NGX35" s="6"/>
      <c r="NGY35" s="6"/>
      <c r="NHF35" s="6"/>
      <c r="NHG35" s="6"/>
      <c r="NHN35" s="6"/>
      <c r="NHO35" s="6"/>
      <c r="NHV35" s="6"/>
      <c r="NHW35" s="6"/>
      <c r="NID35" s="6"/>
      <c r="NIE35" s="6"/>
      <c r="NIL35" s="6"/>
      <c r="NIM35" s="6"/>
      <c r="NIT35" s="6"/>
      <c r="NIU35" s="6"/>
      <c r="NJB35" s="6"/>
      <c r="NJC35" s="6"/>
      <c r="NJJ35" s="6"/>
      <c r="NJK35" s="6"/>
      <c r="NJR35" s="6"/>
      <c r="NJS35" s="6"/>
      <c r="NJZ35" s="6"/>
      <c r="NKA35" s="6"/>
      <c r="NKH35" s="6"/>
      <c r="NKI35" s="6"/>
      <c r="NKP35" s="6"/>
      <c r="NKQ35" s="6"/>
      <c r="NKX35" s="6"/>
      <c r="NKY35" s="6"/>
      <c r="NLF35" s="6"/>
      <c r="NLG35" s="6"/>
      <c r="NLN35" s="6"/>
      <c r="NLO35" s="6"/>
      <c r="NLV35" s="6"/>
      <c r="NLW35" s="6"/>
      <c r="NMD35" s="6"/>
      <c r="NME35" s="6"/>
      <c r="NML35" s="6"/>
      <c r="NMM35" s="6"/>
      <c r="NMT35" s="6"/>
      <c r="NMU35" s="6"/>
      <c r="NNB35" s="6"/>
      <c r="NNC35" s="6"/>
      <c r="NNJ35" s="6"/>
      <c r="NNK35" s="6"/>
      <c r="NNR35" s="6"/>
      <c r="NNS35" s="6"/>
      <c r="NNZ35" s="6"/>
      <c r="NOA35" s="6"/>
      <c r="NOH35" s="6"/>
      <c r="NOI35" s="6"/>
      <c r="NOP35" s="6"/>
      <c r="NOQ35" s="6"/>
      <c r="NOX35" s="6"/>
      <c r="NOY35" s="6"/>
      <c r="NPF35" s="6"/>
      <c r="NPG35" s="6"/>
      <c r="NPN35" s="6"/>
      <c r="NPO35" s="6"/>
      <c r="NPV35" s="6"/>
      <c r="NPW35" s="6"/>
      <c r="NQD35" s="6"/>
      <c r="NQE35" s="6"/>
      <c r="NQL35" s="6"/>
      <c r="NQM35" s="6"/>
      <c r="NQT35" s="6"/>
      <c r="NQU35" s="6"/>
      <c r="NRB35" s="6"/>
      <c r="NRC35" s="6"/>
      <c r="NRJ35" s="6"/>
      <c r="NRK35" s="6"/>
      <c r="NRR35" s="6"/>
      <c r="NRS35" s="6"/>
      <c r="NRZ35" s="6"/>
      <c r="NSA35" s="6"/>
      <c r="NSH35" s="6"/>
      <c r="NSI35" s="6"/>
      <c r="NSP35" s="6"/>
      <c r="NSQ35" s="6"/>
      <c r="NSX35" s="6"/>
      <c r="NSY35" s="6"/>
      <c r="NTF35" s="6"/>
      <c r="NTG35" s="6"/>
      <c r="NTN35" s="6"/>
      <c r="NTO35" s="6"/>
      <c r="NTV35" s="6"/>
      <c r="NTW35" s="6"/>
      <c r="NUD35" s="6"/>
      <c r="NUE35" s="6"/>
      <c r="NUL35" s="6"/>
      <c r="NUM35" s="6"/>
      <c r="NUT35" s="6"/>
      <c r="NUU35" s="6"/>
      <c r="NVB35" s="6"/>
      <c r="NVC35" s="6"/>
      <c r="NVJ35" s="6"/>
      <c r="NVK35" s="6"/>
      <c r="NVR35" s="6"/>
      <c r="NVS35" s="6"/>
      <c r="NVZ35" s="6"/>
      <c r="NWA35" s="6"/>
      <c r="NWH35" s="6"/>
      <c r="NWI35" s="6"/>
      <c r="NWP35" s="6"/>
      <c r="NWQ35" s="6"/>
      <c r="NWX35" s="6"/>
      <c r="NWY35" s="6"/>
      <c r="NXF35" s="6"/>
      <c r="NXG35" s="6"/>
      <c r="NXN35" s="6"/>
      <c r="NXO35" s="6"/>
      <c r="NXV35" s="6"/>
      <c r="NXW35" s="6"/>
      <c r="NYD35" s="6"/>
      <c r="NYE35" s="6"/>
      <c r="NYL35" s="6"/>
      <c r="NYM35" s="6"/>
      <c r="NYT35" s="6"/>
      <c r="NYU35" s="6"/>
      <c r="NZB35" s="6"/>
      <c r="NZC35" s="6"/>
      <c r="NZJ35" s="6"/>
      <c r="NZK35" s="6"/>
      <c r="NZR35" s="6"/>
      <c r="NZS35" s="6"/>
      <c r="NZZ35" s="6"/>
      <c r="OAA35" s="6"/>
      <c r="OAH35" s="6"/>
      <c r="OAI35" s="6"/>
      <c r="OAP35" s="6"/>
      <c r="OAQ35" s="6"/>
      <c r="OAX35" s="6"/>
      <c r="OAY35" s="6"/>
      <c r="OBF35" s="6"/>
      <c r="OBG35" s="6"/>
      <c r="OBN35" s="6"/>
      <c r="OBO35" s="6"/>
      <c r="OBV35" s="6"/>
      <c r="OBW35" s="6"/>
      <c r="OCD35" s="6"/>
      <c r="OCE35" s="6"/>
      <c r="OCL35" s="6"/>
      <c r="OCM35" s="6"/>
      <c r="OCT35" s="6"/>
      <c r="OCU35" s="6"/>
      <c r="ODB35" s="6"/>
      <c r="ODC35" s="6"/>
      <c r="ODJ35" s="6"/>
      <c r="ODK35" s="6"/>
      <c r="ODR35" s="6"/>
      <c r="ODS35" s="6"/>
      <c r="ODZ35" s="6"/>
      <c r="OEA35" s="6"/>
      <c r="OEH35" s="6"/>
      <c r="OEI35" s="6"/>
      <c r="OEP35" s="6"/>
      <c r="OEQ35" s="6"/>
      <c r="OEX35" s="6"/>
      <c r="OEY35" s="6"/>
      <c r="OFF35" s="6"/>
      <c r="OFG35" s="6"/>
      <c r="OFN35" s="6"/>
      <c r="OFO35" s="6"/>
      <c r="OFV35" s="6"/>
      <c r="OFW35" s="6"/>
      <c r="OGD35" s="6"/>
      <c r="OGE35" s="6"/>
      <c r="OGL35" s="6"/>
      <c r="OGM35" s="6"/>
      <c r="OGT35" s="6"/>
      <c r="OGU35" s="6"/>
      <c r="OHB35" s="6"/>
      <c r="OHC35" s="6"/>
      <c r="OHJ35" s="6"/>
      <c r="OHK35" s="6"/>
      <c r="OHR35" s="6"/>
      <c r="OHS35" s="6"/>
      <c r="OHZ35" s="6"/>
      <c r="OIA35" s="6"/>
      <c r="OIH35" s="6"/>
      <c r="OII35" s="6"/>
      <c r="OIP35" s="6"/>
      <c r="OIQ35" s="6"/>
      <c r="OIX35" s="6"/>
      <c r="OIY35" s="6"/>
      <c r="OJF35" s="6"/>
      <c r="OJG35" s="6"/>
      <c r="OJN35" s="6"/>
      <c r="OJO35" s="6"/>
      <c r="OJV35" s="6"/>
      <c r="OJW35" s="6"/>
      <c r="OKD35" s="6"/>
      <c r="OKE35" s="6"/>
      <c r="OKL35" s="6"/>
      <c r="OKM35" s="6"/>
      <c r="OKT35" s="6"/>
      <c r="OKU35" s="6"/>
      <c r="OLB35" s="6"/>
      <c r="OLC35" s="6"/>
      <c r="OLJ35" s="6"/>
      <c r="OLK35" s="6"/>
      <c r="OLR35" s="6"/>
      <c r="OLS35" s="6"/>
      <c r="OLZ35" s="6"/>
      <c r="OMA35" s="6"/>
      <c r="OMH35" s="6"/>
      <c r="OMI35" s="6"/>
      <c r="OMP35" s="6"/>
      <c r="OMQ35" s="6"/>
      <c r="OMX35" s="6"/>
      <c r="OMY35" s="6"/>
      <c r="ONF35" s="6"/>
      <c r="ONG35" s="6"/>
      <c r="ONN35" s="6"/>
      <c r="ONO35" s="6"/>
      <c r="ONV35" s="6"/>
      <c r="ONW35" s="6"/>
      <c r="OOD35" s="6"/>
      <c r="OOE35" s="6"/>
      <c r="OOL35" s="6"/>
      <c r="OOM35" s="6"/>
      <c r="OOT35" s="6"/>
      <c r="OOU35" s="6"/>
      <c r="OPB35" s="6"/>
      <c r="OPC35" s="6"/>
      <c r="OPJ35" s="6"/>
      <c r="OPK35" s="6"/>
      <c r="OPR35" s="6"/>
      <c r="OPS35" s="6"/>
      <c r="OPZ35" s="6"/>
      <c r="OQA35" s="6"/>
      <c r="OQH35" s="6"/>
      <c r="OQI35" s="6"/>
      <c r="OQP35" s="6"/>
      <c r="OQQ35" s="6"/>
      <c r="OQX35" s="6"/>
      <c r="OQY35" s="6"/>
      <c r="ORF35" s="6"/>
      <c r="ORG35" s="6"/>
      <c r="ORN35" s="6"/>
      <c r="ORO35" s="6"/>
      <c r="ORV35" s="6"/>
      <c r="ORW35" s="6"/>
      <c r="OSD35" s="6"/>
      <c r="OSE35" s="6"/>
      <c r="OSL35" s="6"/>
      <c r="OSM35" s="6"/>
      <c r="OST35" s="6"/>
      <c r="OSU35" s="6"/>
      <c r="OTB35" s="6"/>
      <c r="OTC35" s="6"/>
      <c r="OTJ35" s="6"/>
      <c r="OTK35" s="6"/>
      <c r="OTR35" s="6"/>
      <c r="OTS35" s="6"/>
      <c r="OTZ35" s="6"/>
      <c r="OUA35" s="6"/>
      <c r="OUH35" s="6"/>
      <c r="OUI35" s="6"/>
      <c r="OUP35" s="6"/>
      <c r="OUQ35" s="6"/>
      <c r="OUX35" s="6"/>
      <c r="OUY35" s="6"/>
      <c r="OVF35" s="6"/>
      <c r="OVG35" s="6"/>
      <c r="OVN35" s="6"/>
      <c r="OVO35" s="6"/>
      <c r="OVV35" s="6"/>
      <c r="OVW35" s="6"/>
      <c r="OWD35" s="6"/>
      <c r="OWE35" s="6"/>
      <c r="OWL35" s="6"/>
      <c r="OWM35" s="6"/>
      <c r="OWT35" s="6"/>
      <c r="OWU35" s="6"/>
      <c r="OXB35" s="6"/>
      <c r="OXC35" s="6"/>
      <c r="OXJ35" s="6"/>
      <c r="OXK35" s="6"/>
      <c r="OXR35" s="6"/>
      <c r="OXS35" s="6"/>
      <c r="OXZ35" s="6"/>
      <c r="OYA35" s="6"/>
      <c r="OYH35" s="6"/>
      <c r="OYI35" s="6"/>
      <c r="OYP35" s="6"/>
      <c r="OYQ35" s="6"/>
      <c r="OYX35" s="6"/>
      <c r="OYY35" s="6"/>
      <c r="OZF35" s="6"/>
      <c r="OZG35" s="6"/>
      <c r="OZN35" s="6"/>
      <c r="OZO35" s="6"/>
      <c r="OZV35" s="6"/>
      <c r="OZW35" s="6"/>
      <c r="PAD35" s="6"/>
      <c r="PAE35" s="6"/>
      <c r="PAL35" s="6"/>
      <c r="PAM35" s="6"/>
      <c r="PAT35" s="6"/>
      <c r="PAU35" s="6"/>
      <c r="PBB35" s="6"/>
      <c r="PBC35" s="6"/>
      <c r="PBJ35" s="6"/>
      <c r="PBK35" s="6"/>
      <c r="PBR35" s="6"/>
      <c r="PBS35" s="6"/>
      <c r="PBZ35" s="6"/>
      <c r="PCA35" s="6"/>
      <c r="PCH35" s="6"/>
      <c r="PCI35" s="6"/>
      <c r="PCP35" s="6"/>
      <c r="PCQ35" s="6"/>
      <c r="PCX35" s="6"/>
      <c r="PCY35" s="6"/>
      <c r="PDF35" s="6"/>
      <c r="PDG35" s="6"/>
      <c r="PDN35" s="6"/>
      <c r="PDO35" s="6"/>
      <c r="PDV35" s="6"/>
      <c r="PDW35" s="6"/>
      <c r="PED35" s="6"/>
      <c r="PEE35" s="6"/>
      <c r="PEL35" s="6"/>
      <c r="PEM35" s="6"/>
      <c r="PET35" s="6"/>
      <c r="PEU35" s="6"/>
      <c r="PFB35" s="6"/>
      <c r="PFC35" s="6"/>
      <c r="PFJ35" s="6"/>
      <c r="PFK35" s="6"/>
      <c r="PFR35" s="6"/>
      <c r="PFS35" s="6"/>
      <c r="PFZ35" s="6"/>
      <c r="PGA35" s="6"/>
      <c r="PGH35" s="6"/>
      <c r="PGI35" s="6"/>
      <c r="PGP35" s="6"/>
      <c r="PGQ35" s="6"/>
      <c r="PGX35" s="6"/>
      <c r="PGY35" s="6"/>
      <c r="PHF35" s="6"/>
      <c r="PHG35" s="6"/>
      <c r="PHN35" s="6"/>
      <c r="PHO35" s="6"/>
      <c r="PHV35" s="6"/>
      <c r="PHW35" s="6"/>
      <c r="PID35" s="6"/>
      <c r="PIE35" s="6"/>
      <c r="PIL35" s="6"/>
      <c r="PIM35" s="6"/>
      <c r="PIT35" s="6"/>
      <c r="PIU35" s="6"/>
      <c r="PJB35" s="6"/>
      <c r="PJC35" s="6"/>
      <c r="PJJ35" s="6"/>
      <c r="PJK35" s="6"/>
      <c r="PJR35" s="6"/>
      <c r="PJS35" s="6"/>
      <c r="PJZ35" s="6"/>
      <c r="PKA35" s="6"/>
      <c r="PKH35" s="6"/>
      <c r="PKI35" s="6"/>
      <c r="PKP35" s="6"/>
      <c r="PKQ35" s="6"/>
      <c r="PKX35" s="6"/>
      <c r="PKY35" s="6"/>
      <c r="PLF35" s="6"/>
      <c r="PLG35" s="6"/>
      <c r="PLN35" s="6"/>
      <c r="PLO35" s="6"/>
      <c r="PLV35" s="6"/>
      <c r="PLW35" s="6"/>
      <c r="PMD35" s="6"/>
      <c r="PME35" s="6"/>
      <c r="PML35" s="6"/>
      <c r="PMM35" s="6"/>
      <c r="PMT35" s="6"/>
      <c r="PMU35" s="6"/>
      <c r="PNB35" s="6"/>
      <c r="PNC35" s="6"/>
      <c r="PNJ35" s="6"/>
      <c r="PNK35" s="6"/>
      <c r="PNR35" s="6"/>
      <c r="PNS35" s="6"/>
      <c r="PNZ35" s="6"/>
      <c r="POA35" s="6"/>
      <c r="POH35" s="6"/>
      <c r="POI35" s="6"/>
      <c r="POP35" s="6"/>
      <c r="POQ35" s="6"/>
      <c r="POX35" s="6"/>
      <c r="POY35" s="6"/>
      <c r="PPF35" s="6"/>
      <c r="PPG35" s="6"/>
      <c r="PPN35" s="6"/>
      <c r="PPO35" s="6"/>
      <c r="PPV35" s="6"/>
      <c r="PPW35" s="6"/>
      <c r="PQD35" s="6"/>
      <c r="PQE35" s="6"/>
      <c r="PQL35" s="6"/>
      <c r="PQM35" s="6"/>
      <c r="PQT35" s="6"/>
      <c r="PQU35" s="6"/>
      <c r="PRB35" s="6"/>
      <c r="PRC35" s="6"/>
      <c r="PRJ35" s="6"/>
      <c r="PRK35" s="6"/>
      <c r="PRR35" s="6"/>
      <c r="PRS35" s="6"/>
      <c r="PRZ35" s="6"/>
      <c r="PSA35" s="6"/>
      <c r="PSH35" s="6"/>
      <c r="PSI35" s="6"/>
      <c r="PSP35" s="6"/>
      <c r="PSQ35" s="6"/>
      <c r="PSX35" s="6"/>
      <c r="PSY35" s="6"/>
      <c r="PTF35" s="6"/>
      <c r="PTG35" s="6"/>
      <c r="PTN35" s="6"/>
      <c r="PTO35" s="6"/>
      <c r="PTV35" s="6"/>
      <c r="PTW35" s="6"/>
      <c r="PUD35" s="6"/>
      <c r="PUE35" s="6"/>
      <c r="PUL35" s="6"/>
      <c r="PUM35" s="6"/>
      <c r="PUT35" s="6"/>
      <c r="PUU35" s="6"/>
      <c r="PVB35" s="6"/>
      <c r="PVC35" s="6"/>
      <c r="PVJ35" s="6"/>
      <c r="PVK35" s="6"/>
      <c r="PVR35" s="6"/>
      <c r="PVS35" s="6"/>
      <c r="PVZ35" s="6"/>
      <c r="PWA35" s="6"/>
      <c r="PWH35" s="6"/>
      <c r="PWI35" s="6"/>
      <c r="PWP35" s="6"/>
      <c r="PWQ35" s="6"/>
      <c r="PWX35" s="6"/>
      <c r="PWY35" s="6"/>
      <c r="PXF35" s="6"/>
      <c r="PXG35" s="6"/>
      <c r="PXN35" s="6"/>
      <c r="PXO35" s="6"/>
      <c r="PXV35" s="6"/>
      <c r="PXW35" s="6"/>
      <c r="PYD35" s="6"/>
      <c r="PYE35" s="6"/>
      <c r="PYL35" s="6"/>
      <c r="PYM35" s="6"/>
      <c r="PYT35" s="6"/>
      <c r="PYU35" s="6"/>
      <c r="PZB35" s="6"/>
      <c r="PZC35" s="6"/>
      <c r="PZJ35" s="6"/>
      <c r="PZK35" s="6"/>
      <c r="PZR35" s="6"/>
      <c r="PZS35" s="6"/>
      <c r="PZZ35" s="6"/>
      <c r="QAA35" s="6"/>
      <c r="QAH35" s="6"/>
      <c r="QAI35" s="6"/>
      <c r="QAP35" s="6"/>
      <c r="QAQ35" s="6"/>
      <c r="QAX35" s="6"/>
      <c r="QAY35" s="6"/>
      <c r="QBF35" s="6"/>
      <c r="QBG35" s="6"/>
      <c r="QBN35" s="6"/>
      <c r="QBO35" s="6"/>
      <c r="QBV35" s="6"/>
      <c r="QBW35" s="6"/>
      <c r="QCD35" s="6"/>
      <c r="QCE35" s="6"/>
      <c r="QCL35" s="6"/>
      <c r="QCM35" s="6"/>
      <c r="QCT35" s="6"/>
      <c r="QCU35" s="6"/>
      <c r="QDB35" s="6"/>
      <c r="QDC35" s="6"/>
      <c r="QDJ35" s="6"/>
      <c r="QDK35" s="6"/>
      <c r="QDR35" s="6"/>
      <c r="QDS35" s="6"/>
      <c r="QDZ35" s="6"/>
      <c r="QEA35" s="6"/>
      <c r="QEH35" s="6"/>
      <c r="QEI35" s="6"/>
      <c r="QEP35" s="6"/>
      <c r="QEQ35" s="6"/>
      <c r="QEX35" s="6"/>
      <c r="QEY35" s="6"/>
      <c r="QFF35" s="6"/>
      <c r="QFG35" s="6"/>
      <c r="QFN35" s="6"/>
      <c r="QFO35" s="6"/>
      <c r="QFV35" s="6"/>
      <c r="QFW35" s="6"/>
      <c r="QGD35" s="6"/>
      <c r="QGE35" s="6"/>
      <c r="QGL35" s="6"/>
      <c r="QGM35" s="6"/>
      <c r="QGT35" s="6"/>
      <c r="QGU35" s="6"/>
      <c r="QHB35" s="6"/>
      <c r="QHC35" s="6"/>
      <c r="QHJ35" s="6"/>
      <c r="QHK35" s="6"/>
      <c r="QHR35" s="6"/>
      <c r="QHS35" s="6"/>
      <c r="QHZ35" s="6"/>
      <c r="QIA35" s="6"/>
      <c r="QIH35" s="6"/>
      <c r="QII35" s="6"/>
      <c r="QIP35" s="6"/>
      <c r="QIQ35" s="6"/>
      <c r="QIX35" s="6"/>
      <c r="QIY35" s="6"/>
      <c r="QJF35" s="6"/>
      <c r="QJG35" s="6"/>
      <c r="QJN35" s="6"/>
      <c r="QJO35" s="6"/>
      <c r="QJV35" s="6"/>
      <c r="QJW35" s="6"/>
      <c r="QKD35" s="6"/>
      <c r="QKE35" s="6"/>
      <c r="QKL35" s="6"/>
      <c r="QKM35" s="6"/>
      <c r="QKT35" s="6"/>
      <c r="QKU35" s="6"/>
      <c r="QLB35" s="6"/>
      <c r="QLC35" s="6"/>
      <c r="QLJ35" s="6"/>
      <c r="QLK35" s="6"/>
      <c r="QLR35" s="6"/>
      <c r="QLS35" s="6"/>
      <c r="QLZ35" s="6"/>
      <c r="QMA35" s="6"/>
      <c r="QMH35" s="6"/>
      <c r="QMI35" s="6"/>
      <c r="QMP35" s="6"/>
      <c r="QMQ35" s="6"/>
      <c r="QMX35" s="6"/>
      <c r="QMY35" s="6"/>
      <c r="QNF35" s="6"/>
      <c r="QNG35" s="6"/>
      <c r="QNN35" s="6"/>
      <c r="QNO35" s="6"/>
      <c r="QNV35" s="6"/>
      <c r="QNW35" s="6"/>
      <c r="QOD35" s="6"/>
      <c r="QOE35" s="6"/>
      <c r="QOL35" s="6"/>
      <c r="QOM35" s="6"/>
      <c r="QOT35" s="6"/>
      <c r="QOU35" s="6"/>
      <c r="QPB35" s="6"/>
      <c r="QPC35" s="6"/>
      <c r="QPJ35" s="6"/>
      <c r="QPK35" s="6"/>
      <c r="QPR35" s="6"/>
      <c r="QPS35" s="6"/>
      <c r="QPZ35" s="6"/>
      <c r="QQA35" s="6"/>
      <c r="QQH35" s="6"/>
      <c r="QQI35" s="6"/>
      <c r="QQP35" s="6"/>
      <c r="QQQ35" s="6"/>
      <c r="QQX35" s="6"/>
      <c r="QQY35" s="6"/>
      <c r="QRF35" s="6"/>
      <c r="QRG35" s="6"/>
      <c r="QRN35" s="6"/>
      <c r="QRO35" s="6"/>
      <c r="QRV35" s="6"/>
      <c r="QRW35" s="6"/>
      <c r="QSD35" s="6"/>
      <c r="QSE35" s="6"/>
      <c r="QSL35" s="6"/>
      <c r="QSM35" s="6"/>
      <c r="QST35" s="6"/>
      <c r="QSU35" s="6"/>
      <c r="QTB35" s="6"/>
      <c r="QTC35" s="6"/>
      <c r="QTJ35" s="6"/>
      <c r="QTK35" s="6"/>
      <c r="QTR35" s="6"/>
      <c r="QTS35" s="6"/>
      <c r="QTZ35" s="6"/>
      <c r="QUA35" s="6"/>
      <c r="QUH35" s="6"/>
      <c r="QUI35" s="6"/>
      <c r="QUP35" s="6"/>
      <c r="QUQ35" s="6"/>
      <c r="QUX35" s="6"/>
      <c r="QUY35" s="6"/>
      <c r="QVF35" s="6"/>
      <c r="QVG35" s="6"/>
      <c r="QVN35" s="6"/>
      <c r="QVO35" s="6"/>
      <c r="QVV35" s="6"/>
      <c r="QVW35" s="6"/>
      <c r="QWD35" s="6"/>
      <c r="QWE35" s="6"/>
      <c r="QWL35" s="6"/>
      <c r="QWM35" s="6"/>
      <c r="QWT35" s="6"/>
      <c r="QWU35" s="6"/>
      <c r="QXB35" s="6"/>
      <c r="QXC35" s="6"/>
      <c r="QXJ35" s="6"/>
      <c r="QXK35" s="6"/>
      <c r="QXR35" s="6"/>
      <c r="QXS35" s="6"/>
      <c r="QXZ35" s="6"/>
      <c r="QYA35" s="6"/>
      <c r="QYH35" s="6"/>
      <c r="QYI35" s="6"/>
      <c r="QYP35" s="6"/>
      <c r="QYQ35" s="6"/>
      <c r="QYX35" s="6"/>
      <c r="QYY35" s="6"/>
      <c r="QZF35" s="6"/>
      <c r="QZG35" s="6"/>
      <c r="QZN35" s="6"/>
      <c r="QZO35" s="6"/>
      <c r="QZV35" s="6"/>
      <c r="QZW35" s="6"/>
      <c r="RAD35" s="6"/>
      <c r="RAE35" s="6"/>
      <c r="RAL35" s="6"/>
      <c r="RAM35" s="6"/>
      <c r="RAT35" s="6"/>
      <c r="RAU35" s="6"/>
      <c r="RBB35" s="6"/>
      <c r="RBC35" s="6"/>
      <c r="RBJ35" s="6"/>
      <c r="RBK35" s="6"/>
      <c r="RBR35" s="6"/>
      <c r="RBS35" s="6"/>
      <c r="RBZ35" s="6"/>
      <c r="RCA35" s="6"/>
      <c r="RCH35" s="6"/>
      <c r="RCI35" s="6"/>
      <c r="RCP35" s="6"/>
      <c r="RCQ35" s="6"/>
      <c r="RCX35" s="6"/>
      <c r="RCY35" s="6"/>
      <c r="RDF35" s="6"/>
      <c r="RDG35" s="6"/>
      <c r="RDN35" s="6"/>
      <c r="RDO35" s="6"/>
      <c r="RDV35" s="6"/>
      <c r="RDW35" s="6"/>
      <c r="RED35" s="6"/>
      <c r="REE35" s="6"/>
      <c r="REL35" s="6"/>
      <c r="REM35" s="6"/>
      <c r="RET35" s="6"/>
      <c r="REU35" s="6"/>
      <c r="RFB35" s="6"/>
      <c r="RFC35" s="6"/>
      <c r="RFJ35" s="6"/>
      <c r="RFK35" s="6"/>
      <c r="RFR35" s="6"/>
      <c r="RFS35" s="6"/>
      <c r="RFZ35" s="6"/>
      <c r="RGA35" s="6"/>
      <c r="RGH35" s="6"/>
      <c r="RGI35" s="6"/>
      <c r="RGP35" s="6"/>
      <c r="RGQ35" s="6"/>
      <c r="RGX35" s="6"/>
      <c r="RGY35" s="6"/>
      <c r="RHF35" s="6"/>
      <c r="RHG35" s="6"/>
      <c r="RHN35" s="6"/>
      <c r="RHO35" s="6"/>
      <c r="RHV35" s="6"/>
      <c r="RHW35" s="6"/>
      <c r="RID35" s="6"/>
      <c r="RIE35" s="6"/>
      <c r="RIL35" s="6"/>
      <c r="RIM35" s="6"/>
      <c r="RIT35" s="6"/>
      <c r="RIU35" s="6"/>
      <c r="RJB35" s="6"/>
      <c r="RJC35" s="6"/>
      <c r="RJJ35" s="6"/>
      <c r="RJK35" s="6"/>
      <c r="RJR35" s="6"/>
      <c r="RJS35" s="6"/>
      <c r="RJZ35" s="6"/>
      <c r="RKA35" s="6"/>
      <c r="RKH35" s="6"/>
      <c r="RKI35" s="6"/>
      <c r="RKP35" s="6"/>
      <c r="RKQ35" s="6"/>
      <c r="RKX35" s="6"/>
      <c r="RKY35" s="6"/>
      <c r="RLF35" s="6"/>
      <c r="RLG35" s="6"/>
      <c r="RLN35" s="6"/>
      <c r="RLO35" s="6"/>
      <c r="RLV35" s="6"/>
      <c r="RLW35" s="6"/>
      <c r="RMD35" s="6"/>
      <c r="RME35" s="6"/>
      <c r="RML35" s="6"/>
      <c r="RMM35" s="6"/>
      <c r="RMT35" s="6"/>
      <c r="RMU35" s="6"/>
      <c r="RNB35" s="6"/>
      <c r="RNC35" s="6"/>
      <c r="RNJ35" s="6"/>
      <c r="RNK35" s="6"/>
      <c r="RNR35" s="6"/>
      <c r="RNS35" s="6"/>
      <c r="RNZ35" s="6"/>
      <c r="ROA35" s="6"/>
      <c r="ROH35" s="6"/>
      <c r="ROI35" s="6"/>
      <c r="ROP35" s="6"/>
      <c r="ROQ35" s="6"/>
      <c r="ROX35" s="6"/>
      <c r="ROY35" s="6"/>
      <c r="RPF35" s="6"/>
      <c r="RPG35" s="6"/>
      <c r="RPN35" s="6"/>
      <c r="RPO35" s="6"/>
      <c r="RPV35" s="6"/>
      <c r="RPW35" s="6"/>
      <c r="RQD35" s="6"/>
      <c r="RQE35" s="6"/>
      <c r="RQL35" s="6"/>
      <c r="RQM35" s="6"/>
      <c r="RQT35" s="6"/>
      <c r="RQU35" s="6"/>
      <c r="RRB35" s="6"/>
      <c r="RRC35" s="6"/>
      <c r="RRJ35" s="6"/>
      <c r="RRK35" s="6"/>
      <c r="RRR35" s="6"/>
      <c r="RRS35" s="6"/>
      <c r="RRZ35" s="6"/>
      <c r="RSA35" s="6"/>
      <c r="RSH35" s="6"/>
      <c r="RSI35" s="6"/>
      <c r="RSP35" s="6"/>
      <c r="RSQ35" s="6"/>
      <c r="RSX35" s="6"/>
      <c r="RSY35" s="6"/>
      <c r="RTF35" s="6"/>
      <c r="RTG35" s="6"/>
      <c r="RTN35" s="6"/>
      <c r="RTO35" s="6"/>
      <c r="RTV35" s="6"/>
      <c r="RTW35" s="6"/>
      <c r="RUD35" s="6"/>
      <c r="RUE35" s="6"/>
      <c r="RUL35" s="6"/>
      <c r="RUM35" s="6"/>
      <c r="RUT35" s="6"/>
      <c r="RUU35" s="6"/>
      <c r="RVB35" s="6"/>
      <c r="RVC35" s="6"/>
      <c r="RVJ35" s="6"/>
      <c r="RVK35" s="6"/>
      <c r="RVR35" s="6"/>
      <c r="RVS35" s="6"/>
      <c r="RVZ35" s="6"/>
      <c r="RWA35" s="6"/>
      <c r="RWH35" s="6"/>
      <c r="RWI35" s="6"/>
      <c r="RWP35" s="6"/>
      <c r="RWQ35" s="6"/>
      <c r="RWX35" s="6"/>
      <c r="RWY35" s="6"/>
      <c r="RXF35" s="6"/>
      <c r="RXG35" s="6"/>
      <c r="RXN35" s="6"/>
      <c r="RXO35" s="6"/>
      <c r="RXV35" s="6"/>
      <c r="RXW35" s="6"/>
      <c r="RYD35" s="6"/>
      <c r="RYE35" s="6"/>
      <c r="RYL35" s="6"/>
      <c r="RYM35" s="6"/>
      <c r="RYT35" s="6"/>
      <c r="RYU35" s="6"/>
      <c r="RZB35" s="6"/>
      <c r="RZC35" s="6"/>
      <c r="RZJ35" s="6"/>
      <c r="RZK35" s="6"/>
      <c r="RZR35" s="6"/>
      <c r="RZS35" s="6"/>
      <c r="RZZ35" s="6"/>
      <c r="SAA35" s="6"/>
      <c r="SAH35" s="6"/>
      <c r="SAI35" s="6"/>
      <c r="SAP35" s="6"/>
      <c r="SAQ35" s="6"/>
      <c r="SAX35" s="6"/>
      <c r="SAY35" s="6"/>
      <c r="SBF35" s="6"/>
      <c r="SBG35" s="6"/>
      <c r="SBN35" s="6"/>
      <c r="SBO35" s="6"/>
      <c r="SBV35" s="6"/>
      <c r="SBW35" s="6"/>
      <c r="SCD35" s="6"/>
      <c r="SCE35" s="6"/>
      <c r="SCL35" s="6"/>
      <c r="SCM35" s="6"/>
      <c r="SCT35" s="6"/>
      <c r="SCU35" s="6"/>
      <c r="SDB35" s="6"/>
      <c r="SDC35" s="6"/>
      <c r="SDJ35" s="6"/>
      <c r="SDK35" s="6"/>
      <c r="SDR35" s="6"/>
      <c r="SDS35" s="6"/>
      <c r="SDZ35" s="6"/>
      <c r="SEA35" s="6"/>
      <c r="SEH35" s="6"/>
      <c r="SEI35" s="6"/>
      <c r="SEP35" s="6"/>
      <c r="SEQ35" s="6"/>
      <c r="SEX35" s="6"/>
      <c r="SEY35" s="6"/>
      <c r="SFF35" s="6"/>
      <c r="SFG35" s="6"/>
      <c r="SFN35" s="6"/>
      <c r="SFO35" s="6"/>
      <c r="SFV35" s="6"/>
      <c r="SFW35" s="6"/>
      <c r="SGD35" s="6"/>
      <c r="SGE35" s="6"/>
      <c r="SGL35" s="6"/>
      <c r="SGM35" s="6"/>
      <c r="SGT35" s="6"/>
      <c r="SGU35" s="6"/>
      <c r="SHB35" s="6"/>
      <c r="SHC35" s="6"/>
      <c r="SHJ35" s="6"/>
      <c r="SHK35" s="6"/>
      <c r="SHR35" s="6"/>
      <c r="SHS35" s="6"/>
      <c r="SHZ35" s="6"/>
      <c r="SIA35" s="6"/>
      <c r="SIH35" s="6"/>
      <c r="SII35" s="6"/>
      <c r="SIP35" s="6"/>
      <c r="SIQ35" s="6"/>
      <c r="SIX35" s="6"/>
      <c r="SIY35" s="6"/>
      <c r="SJF35" s="6"/>
      <c r="SJG35" s="6"/>
      <c r="SJN35" s="6"/>
      <c r="SJO35" s="6"/>
      <c r="SJV35" s="6"/>
      <c r="SJW35" s="6"/>
      <c r="SKD35" s="6"/>
      <c r="SKE35" s="6"/>
      <c r="SKL35" s="6"/>
      <c r="SKM35" s="6"/>
      <c r="SKT35" s="6"/>
      <c r="SKU35" s="6"/>
      <c r="SLB35" s="6"/>
      <c r="SLC35" s="6"/>
      <c r="SLJ35" s="6"/>
      <c r="SLK35" s="6"/>
      <c r="SLR35" s="6"/>
      <c r="SLS35" s="6"/>
      <c r="SLZ35" s="6"/>
      <c r="SMA35" s="6"/>
      <c r="SMH35" s="6"/>
      <c r="SMI35" s="6"/>
      <c r="SMP35" s="6"/>
      <c r="SMQ35" s="6"/>
      <c r="SMX35" s="6"/>
      <c r="SMY35" s="6"/>
      <c r="SNF35" s="6"/>
      <c r="SNG35" s="6"/>
      <c r="SNN35" s="6"/>
      <c r="SNO35" s="6"/>
      <c r="SNV35" s="6"/>
      <c r="SNW35" s="6"/>
      <c r="SOD35" s="6"/>
      <c r="SOE35" s="6"/>
      <c r="SOL35" s="6"/>
      <c r="SOM35" s="6"/>
      <c r="SOT35" s="6"/>
      <c r="SOU35" s="6"/>
      <c r="SPB35" s="6"/>
      <c r="SPC35" s="6"/>
      <c r="SPJ35" s="6"/>
      <c r="SPK35" s="6"/>
      <c r="SPR35" s="6"/>
      <c r="SPS35" s="6"/>
      <c r="SPZ35" s="6"/>
      <c r="SQA35" s="6"/>
      <c r="SQH35" s="6"/>
      <c r="SQI35" s="6"/>
      <c r="SQP35" s="6"/>
      <c r="SQQ35" s="6"/>
      <c r="SQX35" s="6"/>
      <c r="SQY35" s="6"/>
      <c r="SRF35" s="6"/>
      <c r="SRG35" s="6"/>
      <c r="SRN35" s="6"/>
      <c r="SRO35" s="6"/>
      <c r="SRV35" s="6"/>
      <c r="SRW35" s="6"/>
      <c r="SSD35" s="6"/>
      <c r="SSE35" s="6"/>
      <c r="SSL35" s="6"/>
      <c r="SSM35" s="6"/>
      <c r="SST35" s="6"/>
      <c r="SSU35" s="6"/>
      <c r="STB35" s="6"/>
      <c r="STC35" s="6"/>
      <c r="STJ35" s="6"/>
      <c r="STK35" s="6"/>
      <c r="STR35" s="6"/>
      <c r="STS35" s="6"/>
      <c r="STZ35" s="6"/>
      <c r="SUA35" s="6"/>
      <c r="SUH35" s="6"/>
      <c r="SUI35" s="6"/>
      <c r="SUP35" s="6"/>
      <c r="SUQ35" s="6"/>
      <c r="SUX35" s="6"/>
      <c r="SUY35" s="6"/>
      <c r="SVF35" s="6"/>
      <c r="SVG35" s="6"/>
      <c r="SVN35" s="6"/>
      <c r="SVO35" s="6"/>
      <c r="SVV35" s="6"/>
      <c r="SVW35" s="6"/>
      <c r="SWD35" s="6"/>
      <c r="SWE35" s="6"/>
      <c r="SWL35" s="6"/>
      <c r="SWM35" s="6"/>
      <c r="SWT35" s="6"/>
      <c r="SWU35" s="6"/>
      <c r="SXB35" s="6"/>
      <c r="SXC35" s="6"/>
      <c r="SXJ35" s="6"/>
      <c r="SXK35" s="6"/>
      <c r="SXR35" s="6"/>
      <c r="SXS35" s="6"/>
      <c r="SXZ35" s="6"/>
      <c r="SYA35" s="6"/>
      <c r="SYH35" s="6"/>
      <c r="SYI35" s="6"/>
      <c r="SYP35" s="6"/>
      <c r="SYQ35" s="6"/>
      <c r="SYX35" s="6"/>
      <c r="SYY35" s="6"/>
      <c r="SZF35" s="6"/>
      <c r="SZG35" s="6"/>
      <c r="SZN35" s="6"/>
      <c r="SZO35" s="6"/>
      <c r="SZV35" s="6"/>
      <c r="SZW35" s="6"/>
      <c r="TAD35" s="6"/>
      <c r="TAE35" s="6"/>
      <c r="TAL35" s="6"/>
      <c r="TAM35" s="6"/>
      <c r="TAT35" s="6"/>
      <c r="TAU35" s="6"/>
      <c r="TBB35" s="6"/>
      <c r="TBC35" s="6"/>
      <c r="TBJ35" s="6"/>
      <c r="TBK35" s="6"/>
      <c r="TBR35" s="6"/>
      <c r="TBS35" s="6"/>
      <c r="TBZ35" s="6"/>
      <c r="TCA35" s="6"/>
      <c r="TCH35" s="6"/>
      <c r="TCI35" s="6"/>
      <c r="TCP35" s="6"/>
      <c r="TCQ35" s="6"/>
      <c r="TCX35" s="6"/>
      <c r="TCY35" s="6"/>
      <c r="TDF35" s="6"/>
      <c r="TDG35" s="6"/>
      <c r="TDN35" s="6"/>
      <c r="TDO35" s="6"/>
      <c r="TDV35" s="6"/>
      <c r="TDW35" s="6"/>
      <c r="TED35" s="6"/>
      <c r="TEE35" s="6"/>
      <c r="TEL35" s="6"/>
      <c r="TEM35" s="6"/>
      <c r="TET35" s="6"/>
      <c r="TEU35" s="6"/>
      <c r="TFB35" s="6"/>
      <c r="TFC35" s="6"/>
      <c r="TFJ35" s="6"/>
      <c r="TFK35" s="6"/>
      <c r="TFR35" s="6"/>
      <c r="TFS35" s="6"/>
      <c r="TFZ35" s="6"/>
      <c r="TGA35" s="6"/>
      <c r="TGH35" s="6"/>
      <c r="TGI35" s="6"/>
      <c r="TGP35" s="6"/>
      <c r="TGQ35" s="6"/>
      <c r="TGX35" s="6"/>
      <c r="TGY35" s="6"/>
      <c r="THF35" s="6"/>
      <c r="THG35" s="6"/>
      <c r="THN35" s="6"/>
      <c r="THO35" s="6"/>
      <c r="THV35" s="6"/>
      <c r="THW35" s="6"/>
      <c r="TID35" s="6"/>
      <c r="TIE35" s="6"/>
      <c r="TIL35" s="6"/>
      <c r="TIM35" s="6"/>
      <c r="TIT35" s="6"/>
      <c r="TIU35" s="6"/>
      <c r="TJB35" s="6"/>
      <c r="TJC35" s="6"/>
      <c r="TJJ35" s="6"/>
      <c r="TJK35" s="6"/>
      <c r="TJR35" s="6"/>
      <c r="TJS35" s="6"/>
      <c r="TJZ35" s="6"/>
      <c r="TKA35" s="6"/>
      <c r="TKH35" s="6"/>
      <c r="TKI35" s="6"/>
      <c r="TKP35" s="6"/>
      <c r="TKQ35" s="6"/>
      <c r="TKX35" s="6"/>
      <c r="TKY35" s="6"/>
      <c r="TLF35" s="6"/>
      <c r="TLG35" s="6"/>
      <c r="TLN35" s="6"/>
      <c r="TLO35" s="6"/>
      <c r="TLV35" s="6"/>
      <c r="TLW35" s="6"/>
      <c r="TMD35" s="6"/>
      <c r="TME35" s="6"/>
      <c r="TML35" s="6"/>
      <c r="TMM35" s="6"/>
      <c r="TMT35" s="6"/>
      <c r="TMU35" s="6"/>
      <c r="TNB35" s="6"/>
      <c r="TNC35" s="6"/>
      <c r="TNJ35" s="6"/>
      <c r="TNK35" s="6"/>
      <c r="TNR35" s="6"/>
      <c r="TNS35" s="6"/>
      <c r="TNZ35" s="6"/>
      <c r="TOA35" s="6"/>
      <c r="TOH35" s="6"/>
      <c r="TOI35" s="6"/>
      <c r="TOP35" s="6"/>
      <c r="TOQ35" s="6"/>
      <c r="TOX35" s="6"/>
      <c r="TOY35" s="6"/>
      <c r="TPF35" s="6"/>
      <c r="TPG35" s="6"/>
      <c r="TPN35" s="6"/>
      <c r="TPO35" s="6"/>
      <c r="TPV35" s="6"/>
      <c r="TPW35" s="6"/>
      <c r="TQD35" s="6"/>
      <c r="TQE35" s="6"/>
      <c r="TQL35" s="6"/>
      <c r="TQM35" s="6"/>
      <c r="TQT35" s="6"/>
      <c r="TQU35" s="6"/>
      <c r="TRB35" s="6"/>
      <c r="TRC35" s="6"/>
      <c r="TRJ35" s="6"/>
      <c r="TRK35" s="6"/>
      <c r="TRR35" s="6"/>
      <c r="TRS35" s="6"/>
      <c r="TRZ35" s="6"/>
      <c r="TSA35" s="6"/>
      <c r="TSH35" s="6"/>
      <c r="TSI35" s="6"/>
      <c r="TSP35" s="6"/>
      <c r="TSQ35" s="6"/>
      <c r="TSX35" s="6"/>
      <c r="TSY35" s="6"/>
      <c r="TTF35" s="6"/>
      <c r="TTG35" s="6"/>
      <c r="TTN35" s="6"/>
      <c r="TTO35" s="6"/>
      <c r="TTV35" s="6"/>
      <c r="TTW35" s="6"/>
      <c r="TUD35" s="6"/>
      <c r="TUE35" s="6"/>
      <c r="TUL35" s="6"/>
      <c r="TUM35" s="6"/>
      <c r="TUT35" s="6"/>
      <c r="TUU35" s="6"/>
      <c r="TVB35" s="6"/>
      <c r="TVC35" s="6"/>
      <c r="TVJ35" s="6"/>
      <c r="TVK35" s="6"/>
      <c r="TVR35" s="6"/>
      <c r="TVS35" s="6"/>
      <c r="TVZ35" s="6"/>
      <c r="TWA35" s="6"/>
      <c r="TWH35" s="6"/>
      <c r="TWI35" s="6"/>
      <c r="TWP35" s="6"/>
      <c r="TWQ35" s="6"/>
      <c r="TWX35" s="6"/>
      <c r="TWY35" s="6"/>
      <c r="TXF35" s="6"/>
      <c r="TXG35" s="6"/>
      <c r="TXN35" s="6"/>
      <c r="TXO35" s="6"/>
      <c r="TXV35" s="6"/>
      <c r="TXW35" s="6"/>
      <c r="TYD35" s="6"/>
      <c r="TYE35" s="6"/>
      <c r="TYL35" s="6"/>
      <c r="TYM35" s="6"/>
      <c r="TYT35" s="6"/>
      <c r="TYU35" s="6"/>
      <c r="TZB35" s="6"/>
      <c r="TZC35" s="6"/>
      <c r="TZJ35" s="6"/>
      <c r="TZK35" s="6"/>
      <c r="TZR35" s="6"/>
      <c r="TZS35" s="6"/>
      <c r="TZZ35" s="6"/>
      <c r="UAA35" s="6"/>
      <c r="UAH35" s="6"/>
      <c r="UAI35" s="6"/>
      <c r="UAP35" s="6"/>
      <c r="UAQ35" s="6"/>
      <c r="UAX35" s="6"/>
      <c r="UAY35" s="6"/>
      <c r="UBF35" s="6"/>
      <c r="UBG35" s="6"/>
      <c r="UBN35" s="6"/>
      <c r="UBO35" s="6"/>
      <c r="UBV35" s="6"/>
      <c r="UBW35" s="6"/>
      <c r="UCD35" s="6"/>
      <c r="UCE35" s="6"/>
      <c r="UCL35" s="6"/>
      <c r="UCM35" s="6"/>
      <c r="UCT35" s="6"/>
      <c r="UCU35" s="6"/>
      <c r="UDB35" s="6"/>
      <c r="UDC35" s="6"/>
      <c r="UDJ35" s="6"/>
      <c r="UDK35" s="6"/>
      <c r="UDR35" s="6"/>
      <c r="UDS35" s="6"/>
      <c r="UDZ35" s="6"/>
      <c r="UEA35" s="6"/>
      <c r="UEH35" s="6"/>
      <c r="UEI35" s="6"/>
      <c r="UEP35" s="6"/>
      <c r="UEQ35" s="6"/>
      <c r="UEX35" s="6"/>
      <c r="UEY35" s="6"/>
      <c r="UFF35" s="6"/>
      <c r="UFG35" s="6"/>
      <c r="UFN35" s="6"/>
      <c r="UFO35" s="6"/>
      <c r="UFV35" s="6"/>
      <c r="UFW35" s="6"/>
      <c r="UGD35" s="6"/>
      <c r="UGE35" s="6"/>
      <c r="UGL35" s="6"/>
      <c r="UGM35" s="6"/>
      <c r="UGT35" s="6"/>
      <c r="UGU35" s="6"/>
      <c r="UHB35" s="6"/>
      <c r="UHC35" s="6"/>
      <c r="UHJ35" s="6"/>
      <c r="UHK35" s="6"/>
      <c r="UHR35" s="6"/>
      <c r="UHS35" s="6"/>
      <c r="UHZ35" s="6"/>
      <c r="UIA35" s="6"/>
      <c r="UIH35" s="6"/>
      <c r="UII35" s="6"/>
      <c r="UIP35" s="6"/>
      <c r="UIQ35" s="6"/>
      <c r="UIX35" s="6"/>
      <c r="UIY35" s="6"/>
      <c r="UJF35" s="6"/>
      <c r="UJG35" s="6"/>
      <c r="UJN35" s="6"/>
      <c r="UJO35" s="6"/>
      <c r="UJV35" s="6"/>
      <c r="UJW35" s="6"/>
      <c r="UKD35" s="6"/>
      <c r="UKE35" s="6"/>
      <c r="UKL35" s="6"/>
      <c r="UKM35" s="6"/>
      <c r="UKT35" s="6"/>
      <c r="UKU35" s="6"/>
      <c r="ULB35" s="6"/>
      <c r="ULC35" s="6"/>
      <c r="ULJ35" s="6"/>
      <c r="ULK35" s="6"/>
      <c r="ULR35" s="6"/>
      <c r="ULS35" s="6"/>
      <c r="ULZ35" s="6"/>
      <c r="UMA35" s="6"/>
      <c r="UMH35" s="6"/>
      <c r="UMI35" s="6"/>
      <c r="UMP35" s="6"/>
      <c r="UMQ35" s="6"/>
      <c r="UMX35" s="6"/>
      <c r="UMY35" s="6"/>
      <c r="UNF35" s="6"/>
      <c r="UNG35" s="6"/>
      <c r="UNN35" s="6"/>
      <c r="UNO35" s="6"/>
      <c r="UNV35" s="6"/>
      <c r="UNW35" s="6"/>
      <c r="UOD35" s="6"/>
      <c r="UOE35" s="6"/>
      <c r="UOL35" s="6"/>
      <c r="UOM35" s="6"/>
      <c r="UOT35" s="6"/>
      <c r="UOU35" s="6"/>
      <c r="UPB35" s="6"/>
      <c r="UPC35" s="6"/>
      <c r="UPJ35" s="6"/>
      <c r="UPK35" s="6"/>
      <c r="UPR35" s="6"/>
      <c r="UPS35" s="6"/>
      <c r="UPZ35" s="6"/>
      <c r="UQA35" s="6"/>
      <c r="UQH35" s="6"/>
      <c r="UQI35" s="6"/>
      <c r="UQP35" s="6"/>
      <c r="UQQ35" s="6"/>
      <c r="UQX35" s="6"/>
      <c r="UQY35" s="6"/>
      <c r="URF35" s="6"/>
      <c r="URG35" s="6"/>
      <c r="URN35" s="6"/>
      <c r="URO35" s="6"/>
      <c r="URV35" s="6"/>
      <c r="URW35" s="6"/>
      <c r="USD35" s="6"/>
      <c r="USE35" s="6"/>
      <c r="USL35" s="6"/>
      <c r="USM35" s="6"/>
      <c r="UST35" s="6"/>
      <c r="USU35" s="6"/>
      <c r="UTB35" s="6"/>
      <c r="UTC35" s="6"/>
      <c r="UTJ35" s="6"/>
      <c r="UTK35" s="6"/>
      <c r="UTR35" s="6"/>
      <c r="UTS35" s="6"/>
      <c r="UTZ35" s="6"/>
      <c r="UUA35" s="6"/>
      <c r="UUH35" s="6"/>
      <c r="UUI35" s="6"/>
      <c r="UUP35" s="6"/>
      <c r="UUQ35" s="6"/>
      <c r="UUX35" s="6"/>
      <c r="UUY35" s="6"/>
      <c r="UVF35" s="6"/>
      <c r="UVG35" s="6"/>
      <c r="UVN35" s="6"/>
      <c r="UVO35" s="6"/>
      <c r="UVV35" s="6"/>
      <c r="UVW35" s="6"/>
      <c r="UWD35" s="6"/>
      <c r="UWE35" s="6"/>
      <c r="UWL35" s="6"/>
      <c r="UWM35" s="6"/>
      <c r="UWT35" s="6"/>
      <c r="UWU35" s="6"/>
      <c r="UXB35" s="6"/>
      <c r="UXC35" s="6"/>
      <c r="UXJ35" s="6"/>
      <c r="UXK35" s="6"/>
      <c r="UXR35" s="6"/>
      <c r="UXS35" s="6"/>
      <c r="UXZ35" s="6"/>
      <c r="UYA35" s="6"/>
      <c r="UYH35" s="6"/>
      <c r="UYI35" s="6"/>
      <c r="UYP35" s="6"/>
      <c r="UYQ35" s="6"/>
      <c r="UYX35" s="6"/>
      <c r="UYY35" s="6"/>
      <c r="UZF35" s="6"/>
      <c r="UZG35" s="6"/>
      <c r="UZN35" s="6"/>
      <c r="UZO35" s="6"/>
      <c r="UZV35" s="6"/>
      <c r="UZW35" s="6"/>
      <c r="VAD35" s="6"/>
      <c r="VAE35" s="6"/>
      <c r="VAL35" s="6"/>
      <c r="VAM35" s="6"/>
      <c r="VAT35" s="6"/>
      <c r="VAU35" s="6"/>
      <c r="VBB35" s="6"/>
      <c r="VBC35" s="6"/>
      <c r="VBJ35" s="6"/>
      <c r="VBK35" s="6"/>
      <c r="VBR35" s="6"/>
      <c r="VBS35" s="6"/>
      <c r="VBZ35" s="6"/>
      <c r="VCA35" s="6"/>
      <c r="VCH35" s="6"/>
      <c r="VCI35" s="6"/>
      <c r="VCP35" s="6"/>
      <c r="VCQ35" s="6"/>
      <c r="VCX35" s="6"/>
      <c r="VCY35" s="6"/>
      <c r="VDF35" s="6"/>
      <c r="VDG35" s="6"/>
      <c r="VDN35" s="6"/>
      <c r="VDO35" s="6"/>
      <c r="VDV35" s="6"/>
      <c r="VDW35" s="6"/>
      <c r="VED35" s="6"/>
      <c r="VEE35" s="6"/>
      <c r="VEL35" s="6"/>
      <c r="VEM35" s="6"/>
      <c r="VET35" s="6"/>
      <c r="VEU35" s="6"/>
      <c r="VFB35" s="6"/>
      <c r="VFC35" s="6"/>
      <c r="VFJ35" s="6"/>
      <c r="VFK35" s="6"/>
      <c r="VFR35" s="6"/>
      <c r="VFS35" s="6"/>
      <c r="VFZ35" s="6"/>
      <c r="VGA35" s="6"/>
      <c r="VGH35" s="6"/>
      <c r="VGI35" s="6"/>
      <c r="VGP35" s="6"/>
      <c r="VGQ35" s="6"/>
      <c r="VGX35" s="6"/>
      <c r="VGY35" s="6"/>
      <c r="VHF35" s="6"/>
      <c r="VHG35" s="6"/>
      <c r="VHN35" s="6"/>
      <c r="VHO35" s="6"/>
      <c r="VHV35" s="6"/>
      <c r="VHW35" s="6"/>
      <c r="VID35" s="6"/>
      <c r="VIE35" s="6"/>
      <c r="VIL35" s="6"/>
      <c r="VIM35" s="6"/>
      <c r="VIT35" s="6"/>
      <c r="VIU35" s="6"/>
      <c r="VJB35" s="6"/>
      <c r="VJC35" s="6"/>
      <c r="VJJ35" s="6"/>
      <c r="VJK35" s="6"/>
      <c r="VJR35" s="6"/>
      <c r="VJS35" s="6"/>
      <c r="VJZ35" s="6"/>
      <c r="VKA35" s="6"/>
      <c r="VKH35" s="6"/>
      <c r="VKI35" s="6"/>
      <c r="VKP35" s="6"/>
      <c r="VKQ35" s="6"/>
      <c r="VKX35" s="6"/>
      <c r="VKY35" s="6"/>
      <c r="VLF35" s="6"/>
      <c r="VLG35" s="6"/>
      <c r="VLN35" s="6"/>
      <c r="VLO35" s="6"/>
      <c r="VLV35" s="6"/>
      <c r="VLW35" s="6"/>
      <c r="VMD35" s="6"/>
      <c r="VME35" s="6"/>
      <c r="VML35" s="6"/>
      <c r="VMM35" s="6"/>
      <c r="VMT35" s="6"/>
      <c r="VMU35" s="6"/>
      <c r="VNB35" s="6"/>
      <c r="VNC35" s="6"/>
      <c r="VNJ35" s="6"/>
      <c r="VNK35" s="6"/>
      <c r="VNR35" s="6"/>
      <c r="VNS35" s="6"/>
      <c r="VNZ35" s="6"/>
      <c r="VOA35" s="6"/>
      <c r="VOH35" s="6"/>
      <c r="VOI35" s="6"/>
      <c r="VOP35" s="6"/>
      <c r="VOQ35" s="6"/>
      <c r="VOX35" s="6"/>
      <c r="VOY35" s="6"/>
      <c r="VPF35" s="6"/>
      <c r="VPG35" s="6"/>
      <c r="VPN35" s="6"/>
      <c r="VPO35" s="6"/>
      <c r="VPV35" s="6"/>
      <c r="VPW35" s="6"/>
      <c r="VQD35" s="6"/>
      <c r="VQE35" s="6"/>
      <c r="VQL35" s="6"/>
      <c r="VQM35" s="6"/>
      <c r="VQT35" s="6"/>
      <c r="VQU35" s="6"/>
      <c r="VRB35" s="6"/>
      <c r="VRC35" s="6"/>
      <c r="VRJ35" s="6"/>
      <c r="VRK35" s="6"/>
      <c r="VRR35" s="6"/>
      <c r="VRS35" s="6"/>
      <c r="VRZ35" s="6"/>
      <c r="VSA35" s="6"/>
      <c r="VSH35" s="6"/>
      <c r="VSI35" s="6"/>
      <c r="VSP35" s="6"/>
      <c r="VSQ35" s="6"/>
      <c r="VSX35" s="6"/>
      <c r="VSY35" s="6"/>
      <c r="VTF35" s="6"/>
      <c r="VTG35" s="6"/>
      <c r="VTN35" s="6"/>
      <c r="VTO35" s="6"/>
      <c r="VTV35" s="6"/>
      <c r="VTW35" s="6"/>
      <c r="VUD35" s="6"/>
      <c r="VUE35" s="6"/>
      <c r="VUL35" s="6"/>
      <c r="VUM35" s="6"/>
      <c r="VUT35" s="6"/>
      <c r="VUU35" s="6"/>
      <c r="VVB35" s="6"/>
      <c r="VVC35" s="6"/>
      <c r="VVJ35" s="6"/>
      <c r="VVK35" s="6"/>
      <c r="VVR35" s="6"/>
      <c r="VVS35" s="6"/>
      <c r="VVZ35" s="6"/>
      <c r="VWA35" s="6"/>
      <c r="VWH35" s="6"/>
      <c r="VWI35" s="6"/>
      <c r="VWP35" s="6"/>
      <c r="VWQ35" s="6"/>
      <c r="VWX35" s="6"/>
      <c r="VWY35" s="6"/>
      <c r="VXF35" s="6"/>
      <c r="VXG35" s="6"/>
      <c r="VXN35" s="6"/>
      <c r="VXO35" s="6"/>
      <c r="VXV35" s="6"/>
      <c r="VXW35" s="6"/>
      <c r="VYD35" s="6"/>
      <c r="VYE35" s="6"/>
      <c r="VYL35" s="6"/>
      <c r="VYM35" s="6"/>
      <c r="VYT35" s="6"/>
      <c r="VYU35" s="6"/>
      <c r="VZB35" s="6"/>
      <c r="VZC35" s="6"/>
      <c r="VZJ35" s="6"/>
      <c r="VZK35" s="6"/>
      <c r="VZR35" s="6"/>
      <c r="VZS35" s="6"/>
      <c r="VZZ35" s="6"/>
      <c r="WAA35" s="6"/>
      <c r="WAH35" s="6"/>
      <c r="WAI35" s="6"/>
      <c r="WAP35" s="6"/>
      <c r="WAQ35" s="6"/>
      <c r="WAX35" s="6"/>
      <c r="WAY35" s="6"/>
      <c r="WBF35" s="6"/>
      <c r="WBG35" s="6"/>
      <c r="WBN35" s="6"/>
      <c r="WBO35" s="6"/>
      <c r="WBV35" s="6"/>
      <c r="WBW35" s="6"/>
      <c r="WCD35" s="6"/>
      <c r="WCE35" s="6"/>
      <c r="WCL35" s="6"/>
      <c r="WCM35" s="6"/>
      <c r="WCT35" s="6"/>
      <c r="WCU35" s="6"/>
      <c r="WDB35" s="6"/>
      <c r="WDC35" s="6"/>
      <c r="WDJ35" s="6"/>
      <c r="WDK35" s="6"/>
      <c r="WDR35" s="6"/>
      <c r="WDS35" s="6"/>
      <c r="WDZ35" s="6"/>
      <c r="WEA35" s="6"/>
      <c r="WEH35" s="6"/>
      <c r="WEI35" s="6"/>
      <c r="WEP35" s="6"/>
      <c r="WEQ35" s="6"/>
      <c r="WEX35" s="6"/>
      <c r="WEY35" s="6"/>
      <c r="WFF35" s="6"/>
      <c r="WFG35" s="6"/>
      <c r="WFN35" s="6"/>
      <c r="WFO35" s="6"/>
      <c r="WFV35" s="6"/>
      <c r="WFW35" s="6"/>
      <c r="WGD35" s="6"/>
      <c r="WGE35" s="6"/>
      <c r="WGL35" s="6"/>
      <c r="WGM35" s="6"/>
      <c r="WGT35" s="6"/>
      <c r="WGU35" s="6"/>
      <c r="WHB35" s="6"/>
      <c r="WHC35" s="6"/>
      <c r="WHJ35" s="6"/>
      <c r="WHK35" s="6"/>
      <c r="WHR35" s="6"/>
      <c r="WHS35" s="6"/>
      <c r="WHZ35" s="6"/>
      <c r="WIA35" s="6"/>
      <c r="WIH35" s="6"/>
      <c r="WII35" s="6"/>
      <c r="WIP35" s="6"/>
      <c r="WIQ35" s="6"/>
      <c r="WIX35" s="6"/>
      <c r="WIY35" s="6"/>
      <c r="WJF35" s="6"/>
      <c r="WJG35" s="6"/>
      <c r="WJN35" s="6"/>
      <c r="WJO35" s="6"/>
      <c r="WJV35" s="6"/>
      <c r="WJW35" s="6"/>
      <c r="WKD35" s="6"/>
      <c r="WKE35" s="6"/>
      <c r="WKL35" s="6"/>
      <c r="WKM35" s="6"/>
      <c r="WKT35" s="6"/>
      <c r="WKU35" s="6"/>
      <c r="WLB35" s="6"/>
      <c r="WLC35" s="6"/>
      <c r="WLJ35" s="6"/>
      <c r="WLK35" s="6"/>
      <c r="WLR35" s="6"/>
      <c r="WLS35" s="6"/>
      <c r="WLZ35" s="6"/>
      <c r="WMA35" s="6"/>
      <c r="WMH35" s="6"/>
      <c r="WMI35" s="6"/>
      <c r="WMP35" s="6"/>
      <c r="WMQ35" s="6"/>
      <c r="WMX35" s="6"/>
      <c r="WMY35" s="6"/>
      <c r="WNF35" s="6"/>
      <c r="WNG35" s="6"/>
      <c r="WNN35" s="6"/>
      <c r="WNO35" s="6"/>
      <c r="WNV35" s="6"/>
      <c r="WNW35" s="6"/>
      <c r="WOD35" s="6"/>
      <c r="WOE35" s="6"/>
      <c r="WOL35" s="6"/>
      <c r="WOM35" s="6"/>
      <c r="WOT35" s="6"/>
      <c r="WOU35" s="6"/>
      <c r="WPB35" s="6"/>
      <c r="WPC35" s="6"/>
      <c r="WPJ35" s="6"/>
      <c r="WPK35" s="6"/>
      <c r="WPR35" s="6"/>
      <c r="WPS35" s="6"/>
      <c r="WPZ35" s="6"/>
      <c r="WQA35" s="6"/>
      <c r="WQH35" s="6"/>
      <c r="WQI35" s="6"/>
      <c r="WQP35" s="6"/>
      <c r="WQQ35" s="6"/>
      <c r="WQX35" s="6"/>
      <c r="WQY35" s="6"/>
      <c r="WRF35" s="6"/>
      <c r="WRG35" s="6"/>
      <c r="WRN35" s="6"/>
      <c r="WRO35" s="6"/>
      <c r="WRV35" s="6"/>
      <c r="WRW35" s="6"/>
      <c r="WSD35" s="6"/>
      <c r="WSE35" s="6"/>
      <c r="WSL35" s="6"/>
      <c r="WSM35" s="6"/>
      <c r="WST35" s="6"/>
      <c r="WSU35" s="6"/>
      <c r="WTB35" s="6"/>
      <c r="WTC35" s="6"/>
      <c r="WTJ35" s="6"/>
      <c r="WTK35" s="6"/>
      <c r="WTR35" s="6"/>
      <c r="WTS35" s="6"/>
      <c r="WTZ35" s="6"/>
      <c r="WUA35" s="6"/>
      <c r="WUH35" s="6"/>
      <c r="WUI35" s="6"/>
      <c r="WUP35" s="6"/>
      <c r="WUQ35" s="6"/>
      <c r="WUX35" s="6"/>
      <c r="WUY35" s="6"/>
      <c r="WVF35" s="6"/>
      <c r="WVG35" s="6"/>
      <c r="WVN35" s="6"/>
      <c r="WVO35" s="6"/>
      <c r="WVV35" s="6"/>
      <c r="WVW35" s="6"/>
      <c r="WWD35" s="6"/>
      <c r="WWE35" s="6"/>
      <c r="WWL35" s="6"/>
      <c r="WWM35" s="6"/>
      <c r="WWT35" s="6"/>
      <c r="WWU35" s="6"/>
      <c r="WXB35" s="6"/>
      <c r="WXC35" s="6"/>
      <c r="WXJ35" s="6"/>
      <c r="WXK35" s="6"/>
      <c r="WXR35" s="6"/>
      <c r="WXS35" s="6"/>
      <c r="WXZ35" s="6"/>
      <c r="WYA35" s="6"/>
      <c r="WYH35" s="6"/>
      <c r="WYI35" s="6"/>
      <c r="WYP35" s="6"/>
      <c r="WYQ35" s="6"/>
      <c r="WYX35" s="6"/>
      <c r="WYY35" s="6"/>
      <c r="WZF35" s="6"/>
      <c r="WZG35" s="6"/>
      <c r="WZN35" s="6"/>
      <c r="WZO35" s="6"/>
      <c r="WZV35" s="6"/>
      <c r="WZW35" s="6"/>
      <c r="XAD35" s="6"/>
      <c r="XAE35" s="6"/>
      <c r="XAL35" s="6"/>
      <c r="XAM35" s="6"/>
      <c r="XAT35" s="6"/>
      <c r="XAU35" s="6"/>
      <c r="XBB35" s="6"/>
      <c r="XBC35" s="6"/>
      <c r="XBJ35" s="6"/>
      <c r="XBK35" s="6"/>
      <c r="XBR35" s="6"/>
      <c r="XBS35" s="6"/>
      <c r="XBZ35" s="6"/>
      <c r="XCA35" s="6"/>
      <c r="XCH35" s="6"/>
      <c r="XCI35" s="6"/>
      <c r="XCP35" s="6"/>
      <c r="XCQ35" s="6"/>
      <c r="XCX35" s="6"/>
      <c r="XCY35" s="6"/>
      <c r="XDF35" s="6"/>
      <c r="XDG35" s="6"/>
      <c r="XDN35" s="6"/>
      <c r="XDO35" s="6"/>
      <c r="XDV35" s="6"/>
      <c r="XDW35" s="6"/>
      <c r="XED35" s="6"/>
      <c r="XEE35" s="6"/>
      <c r="XEL35" s="6"/>
      <c r="XEM35" s="6"/>
      <c r="XET35" s="6"/>
      <c r="XEU35" s="6"/>
      <c r="XFB35" s="6"/>
      <c r="XFC35" s="6"/>
    </row>
    <row r="36" spans="1:1023 1030:2047 2054:3071 3078:4095 4102:5119 5126:6143 6150:7167 7174:8191 8198:9215 9222:10239 10246:11263 11270:12287 12294:13311 13318:14335 14342:15359 15366:16383">
      <c r="A36" t="s">
        <v>24</v>
      </c>
      <c r="B36" t="s">
        <v>2279</v>
      </c>
      <c r="C36" s="14" t="s">
        <v>2280</v>
      </c>
      <c r="D36" t="s">
        <v>2281</v>
      </c>
      <c r="E36" t="s">
        <v>2282</v>
      </c>
      <c r="F36">
        <v>1</v>
      </c>
      <c r="G36" s="6">
        <v>11.83</v>
      </c>
      <c r="H36" s="6">
        <f t="shared" si="8"/>
        <v>11.83</v>
      </c>
      <c r="I36" t="s">
        <v>14</v>
      </c>
      <c r="J36" t="s">
        <v>2774</v>
      </c>
      <c r="K36" t="s">
        <v>2780</v>
      </c>
      <c r="L36" t="s">
        <v>2781</v>
      </c>
      <c r="M36" t="s">
        <v>2180</v>
      </c>
    </row>
    <row r="37" spans="1:1023 1030:2047 2054:3071 3078:4095 4102:5119 5126:6143 6150:7167 7174:8191 8198:9215 9222:10239 10246:11263 11270:12287 12294:13311 13318:14335 14342:15359 15366:16383">
      <c r="A37" t="s">
        <v>24</v>
      </c>
      <c r="B37" t="s">
        <v>2367</v>
      </c>
      <c r="C37" s="14">
        <v>4087</v>
      </c>
      <c r="D37" t="s">
        <v>12</v>
      </c>
      <c r="E37" t="s">
        <v>3237</v>
      </c>
      <c r="F37">
        <v>1.0649999999999999</v>
      </c>
      <c r="G37" s="6">
        <v>3.24</v>
      </c>
      <c r="H37" s="6">
        <f>G37*F37</f>
        <v>3.4506000000000001</v>
      </c>
      <c r="I37" t="s">
        <v>14</v>
      </c>
      <c r="J37" t="s">
        <v>2774</v>
      </c>
      <c r="K37" t="s">
        <v>2780</v>
      </c>
      <c r="L37" t="s">
        <v>2781</v>
      </c>
      <c r="M37" t="s">
        <v>2796</v>
      </c>
    </row>
    <row r="38" spans="1:1023 1030:2047 2054:3071 3078:4095 4102:5119 5126:6143 6150:7167 7174:8191 8198:9215 9222:10239 10246:11263 11270:12287 12294:13311 13318:14335 14342:15359 15366:16383">
      <c r="A38" t="s">
        <v>24</v>
      </c>
      <c r="B38" t="s">
        <v>276</v>
      </c>
      <c r="C38" s="14">
        <v>4173</v>
      </c>
      <c r="D38" t="s">
        <v>12</v>
      </c>
      <c r="E38" t="s">
        <v>296</v>
      </c>
      <c r="F38">
        <v>1</v>
      </c>
      <c r="G38" s="6">
        <v>4.34</v>
      </c>
      <c r="H38" s="6">
        <f>G38*F38</f>
        <v>4.34</v>
      </c>
      <c r="I38" t="s">
        <v>14</v>
      </c>
      <c r="J38" t="s">
        <v>2774</v>
      </c>
      <c r="K38" t="s">
        <v>2780</v>
      </c>
      <c r="L38" t="s">
        <v>2781</v>
      </c>
      <c r="M38" t="s">
        <v>2796</v>
      </c>
    </row>
    <row r="39" spans="1:1023 1030:2047 2054:3071 3078:4095 4102:5119 5126:6143 6150:7167 7174:8191 8198:9215 9222:10239 10246:11263 11270:12287 12294:13311 13318:14335 14342:15359 15366:16383">
      <c r="A39" t="s">
        <v>24</v>
      </c>
      <c r="B39" t="s">
        <v>2321</v>
      </c>
      <c r="C39" s="14" t="s">
        <v>3238</v>
      </c>
      <c r="D39" t="s">
        <v>3239</v>
      </c>
      <c r="E39" t="s">
        <v>420</v>
      </c>
      <c r="F39">
        <v>1</v>
      </c>
      <c r="G39" s="6">
        <v>4.97</v>
      </c>
      <c r="H39" s="6">
        <f>G39*F39</f>
        <v>4.97</v>
      </c>
      <c r="I39" t="s">
        <v>14</v>
      </c>
      <c r="J39" t="s">
        <v>2774</v>
      </c>
      <c r="K39" t="s">
        <v>2780</v>
      </c>
      <c r="L39" t="s">
        <v>2781</v>
      </c>
      <c r="M39" t="s">
        <v>2796</v>
      </c>
    </row>
    <row r="40" spans="1:1023 1030:2047 2054:3071 3078:4095 4102:5119 5126:6143 6150:7167 7174:8191 8198:9215 9222:10239 10246:11263 11270:12287 12294:13311 13318:14335 14342:15359 15366:16383">
      <c r="A40" t="s">
        <v>24</v>
      </c>
      <c r="B40" t="s">
        <v>1056</v>
      </c>
      <c r="C40" s="14" t="s">
        <v>2333</v>
      </c>
      <c r="D40" t="s">
        <v>1621</v>
      </c>
      <c r="E40" t="s">
        <v>306</v>
      </c>
      <c r="F40">
        <v>1</v>
      </c>
      <c r="G40" s="6">
        <v>3.97</v>
      </c>
      <c r="H40" s="6">
        <f>G40*F40</f>
        <v>3.97</v>
      </c>
      <c r="I40" t="s">
        <v>14</v>
      </c>
      <c r="J40" t="s">
        <v>2774</v>
      </c>
      <c r="K40" t="s">
        <v>2780</v>
      </c>
      <c r="L40" t="s">
        <v>2781</v>
      </c>
      <c r="M40" t="s">
        <v>2796</v>
      </c>
    </row>
    <row r="41" spans="1:1023 1030:2047 2054:3071 3078:4095 4102:5119 5126:6143 6150:7167 7174:8191 8198:9215 9222:10239 10246:11263 11270:12287 12294:13311 13318:14335 14342:15359 15366:16383">
      <c r="A41" t="s">
        <v>24</v>
      </c>
      <c r="B41" t="s">
        <v>1096</v>
      </c>
      <c r="C41" s="14">
        <v>4067</v>
      </c>
      <c r="D41" t="s">
        <v>12</v>
      </c>
      <c r="E41" t="s">
        <v>3240</v>
      </c>
      <c r="F41">
        <v>0.37</v>
      </c>
      <c r="G41" s="6">
        <v>4.34</v>
      </c>
      <c r="H41" s="6">
        <f t="shared" ref="H41" si="9">G41*F41</f>
        <v>1.6057999999999999</v>
      </c>
      <c r="I41" t="s">
        <v>14</v>
      </c>
      <c r="J41" t="s">
        <v>2774</v>
      </c>
      <c r="K41" t="s">
        <v>2780</v>
      </c>
      <c r="L41" t="s">
        <v>2781</v>
      </c>
      <c r="M41" t="s">
        <v>2796</v>
      </c>
    </row>
    <row r="42" spans="1:1023 1030:2047 2054:3071 3078:4095 4102:5119 5126:6143 6150:7167 7174:8191 8198:9215 9222:10239 10246:11263 11270:12287 12294:13311 13318:14335 14342:15359 15366:16383">
      <c r="A42" t="s">
        <v>24</v>
      </c>
      <c r="B42" t="s">
        <v>2628</v>
      </c>
      <c r="C42" s="14" t="s">
        <v>2629</v>
      </c>
      <c r="D42" t="s">
        <v>12</v>
      </c>
      <c r="E42" t="s">
        <v>354</v>
      </c>
      <c r="F42">
        <v>1</v>
      </c>
      <c r="G42" s="6">
        <v>1.97</v>
      </c>
      <c r="H42" s="6">
        <f>G42*F42</f>
        <v>1.97</v>
      </c>
      <c r="I42" t="s">
        <v>14</v>
      </c>
      <c r="J42" t="s">
        <v>2774</v>
      </c>
      <c r="K42" t="s">
        <v>2780</v>
      </c>
      <c r="L42" t="s">
        <v>2781</v>
      </c>
      <c r="M42" t="s">
        <v>2796</v>
      </c>
    </row>
    <row r="43" spans="1:1023 1030:2047 2054:3071 3078:4095 4102:5119 5126:6143 6150:7167 7174:8191 8198:9215 9222:10239 10246:11263 11270:12287 12294:13311 13318:14335 14342:15359 15366:16383">
      <c r="A43" t="s">
        <v>24</v>
      </c>
      <c r="B43" t="s">
        <v>271</v>
      </c>
      <c r="C43" s="14">
        <v>4023</v>
      </c>
      <c r="D43" t="s">
        <v>12</v>
      </c>
      <c r="E43" t="s">
        <v>1055</v>
      </c>
      <c r="F43">
        <v>1.1850000000000001</v>
      </c>
      <c r="G43" s="6">
        <v>5.45</v>
      </c>
      <c r="H43" s="6">
        <f>G43*F43</f>
        <v>6.4582500000000005</v>
      </c>
      <c r="I43" t="s">
        <v>14</v>
      </c>
      <c r="J43" t="s">
        <v>2774</v>
      </c>
      <c r="K43" t="s">
        <v>2780</v>
      </c>
      <c r="L43" t="s">
        <v>2781</v>
      </c>
      <c r="M43" t="s">
        <v>2796</v>
      </c>
    </row>
    <row r="44" spans="1:1023 1030:2047 2054:3071 3078:4095 4102:5119 5126:6143 6150:7167 7174:8191 8198:9215 9222:10239 10246:11263 11270:12287 12294:13311 13318:14335 14342:15359 15366:16383">
      <c r="A44" t="s">
        <v>24</v>
      </c>
      <c r="B44" t="s">
        <v>197</v>
      </c>
      <c r="C44"/>
      <c r="D44" t="s">
        <v>24</v>
      </c>
      <c r="E44" t="s">
        <v>12</v>
      </c>
      <c r="F44">
        <v>6</v>
      </c>
      <c r="G44" s="6">
        <v>0.05</v>
      </c>
      <c r="H44" s="6">
        <f t="shared" ref="H44" si="10">G44*F44</f>
        <v>0.30000000000000004</v>
      </c>
      <c r="I44" t="s">
        <v>14</v>
      </c>
      <c r="J44" t="s">
        <v>2774</v>
      </c>
      <c r="K44" t="s">
        <v>2780</v>
      </c>
      <c r="L44" t="s">
        <v>197</v>
      </c>
    </row>
    <row r="45" spans="1:1023 1030:2047 2054:3071 3078:4095 4102:5119 5126:6143 6150:7167 7174:8191 8198:9215 9222:10239 10246:11263 11270:12287 12294:13311 13318:14335 14342:15359 15366:16383">
      <c r="A45" t="s">
        <v>24</v>
      </c>
      <c r="B45" t="s">
        <v>23</v>
      </c>
      <c r="D45" t="s">
        <v>12</v>
      </c>
      <c r="E45" t="s">
        <v>12</v>
      </c>
      <c r="F45" s="5">
        <v>0.05</v>
      </c>
      <c r="G45" s="6" t="s">
        <v>12</v>
      </c>
      <c r="H45" s="6">
        <v>3.44</v>
      </c>
      <c r="I45" t="s">
        <v>14</v>
      </c>
      <c r="J45" t="s">
        <v>2774</v>
      </c>
      <c r="K45" t="s">
        <v>2780</v>
      </c>
      <c r="L45" t="s">
        <v>2178</v>
      </c>
      <c r="M45" t="s">
        <v>23</v>
      </c>
    </row>
    <row r="46" spans="1:1023 1030:2047 2054:3071 3078:4095 4102:5119 5126:6143 6150:7167 7174:8191 8198:9215 9222:10239 10246:11263 11270:12287 12294:13311 13318:14335 14342:15359 15366:16383">
      <c r="A46" t="s">
        <v>24</v>
      </c>
      <c r="B46" t="s">
        <v>19</v>
      </c>
      <c r="D46" t="s">
        <v>12</v>
      </c>
      <c r="E46" t="s">
        <v>12</v>
      </c>
      <c r="F46" s="5">
        <v>0.06</v>
      </c>
      <c r="G46" s="6" t="s">
        <v>12</v>
      </c>
      <c r="H46" s="6">
        <v>4.13</v>
      </c>
      <c r="I46" t="s">
        <v>14</v>
      </c>
      <c r="J46" t="s">
        <v>2774</v>
      </c>
      <c r="K46" t="s">
        <v>2780</v>
      </c>
      <c r="L46" t="s">
        <v>2178</v>
      </c>
      <c r="M46" t="s">
        <v>19</v>
      </c>
    </row>
    <row r="47" spans="1:1023 1030:2047 2054:3071 3078:4095 4102:5119 5126:6143 6150:7167 7174:8191 8198:9215 9222:10239 10246:11263 11270:12287 12294:13311 13318:14335 14342:15359 15366:16383">
      <c r="H47" s="10">
        <f>SUM(H2:H46)</f>
        <v>240.90464999999998</v>
      </c>
      <c r="I47" s="28"/>
    </row>
    <row r="49" spans="10:14">
      <c r="J49" t="s">
        <v>2774</v>
      </c>
      <c r="K49" t="s">
        <v>2780</v>
      </c>
      <c r="L49" t="s">
        <v>2781</v>
      </c>
      <c r="M49" t="s">
        <v>2796</v>
      </c>
      <c r="N49" s="6">
        <f>SUM(H2) + SUM(H6:H17) + SUM(H19:H21) + SUM(H23:H35) + SUM(H37:H43)</f>
        <v>181.81464999999997</v>
      </c>
    </row>
    <row r="50" spans="10:14">
      <c r="J50" t="s">
        <v>2774</v>
      </c>
      <c r="K50" t="s">
        <v>2780</v>
      </c>
      <c r="L50" t="s">
        <v>2864</v>
      </c>
      <c r="M50" t="s">
        <v>3009</v>
      </c>
      <c r="N50" s="6">
        <f xml:space="preserve"> SUM(H3)</f>
        <v>5.47</v>
      </c>
    </row>
    <row r="51" spans="10:14">
      <c r="J51" t="s">
        <v>2774</v>
      </c>
      <c r="K51" t="s">
        <v>2780</v>
      </c>
      <c r="L51" t="s">
        <v>2864</v>
      </c>
      <c r="M51" t="s">
        <v>130</v>
      </c>
      <c r="N51" s="6">
        <f xml:space="preserve"> SUM(H4:H5)</f>
        <v>18.95</v>
      </c>
    </row>
    <row r="52" spans="10:14">
      <c r="J52" t="s">
        <v>2774</v>
      </c>
      <c r="K52" t="s">
        <v>3045</v>
      </c>
      <c r="L52" t="s">
        <v>2783</v>
      </c>
      <c r="N52" s="6">
        <f>SUM(H18) + SUM(H22)</f>
        <v>14.97</v>
      </c>
    </row>
    <row r="53" spans="10:14">
      <c r="J53" t="s">
        <v>2774</v>
      </c>
      <c r="K53" t="s">
        <v>2780</v>
      </c>
      <c r="L53" t="s">
        <v>2781</v>
      </c>
      <c r="M53" t="s">
        <v>2180</v>
      </c>
      <c r="N53" s="6">
        <f xml:space="preserve"> H36</f>
        <v>11.83</v>
      </c>
    </row>
    <row r="54" spans="10:14">
      <c r="J54" t="s">
        <v>2774</v>
      </c>
      <c r="K54" t="s">
        <v>2780</v>
      </c>
      <c r="L54" t="s">
        <v>197</v>
      </c>
      <c r="N54" s="6">
        <f xml:space="preserve"> H44</f>
        <v>0.30000000000000004</v>
      </c>
    </row>
    <row r="55" spans="10:14">
      <c r="J55" t="s">
        <v>2774</v>
      </c>
      <c r="K55" t="s">
        <v>2780</v>
      </c>
      <c r="L55" t="s">
        <v>2178</v>
      </c>
      <c r="M55" t="s">
        <v>23</v>
      </c>
      <c r="N55" s="6">
        <f xml:space="preserve"> H45</f>
        <v>3.44</v>
      </c>
    </row>
    <row r="56" spans="10:14">
      <c r="J56" t="s">
        <v>2774</v>
      </c>
      <c r="K56" t="s">
        <v>2780</v>
      </c>
      <c r="L56" t="s">
        <v>2178</v>
      </c>
      <c r="M56" t="s">
        <v>19</v>
      </c>
      <c r="N56" s="6">
        <f xml:space="preserve"> H46</f>
        <v>4.13</v>
      </c>
    </row>
    <row r="57" spans="10:14">
      <c r="N57" s="6">
        <f>SUM(N49:N56)</f>
        <v>240.90464999999998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N16"/>
  <sheetViews>
    <sheetView topLeftCell="B1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23.42578125" bestFit="1" customWidth="1"/>
    <col min="2" max="2" width="26.7109375" bestFit="1" customWidth="1"/>
    <col min="3" max="3" width="14.140625" style="14" bestFit="1" customWidth="1"/>
    <col min="4" max="4" width="23.425781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2" width="12.28515625" bestFit="1" customWidth="1"/>
    <col min="13" max="13" width="10.710937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864</v>
      </c>
      <c r="B2" t="s">
        <v>475</v>
      </c>
      <c r="C2" s="14" t="s">
        <v>3241</v>
      </c>
      <c r="D2" t="s">
        <v>3242</v>
      </c>
      <c r="E2" t="s">
        <v>383</v>
      </c>
      <c r="F2">
        <v>1</v>
      </c>
      <c r="G2" s="6">
        <v>2</v>
      </c>
      <c r="H2" s="6">
        <f xml:space="preserve"> F2 * G2</f>
        <v>2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4">
      <c r="A3" t="s">
        <v>864</v>
      </c>
      <c r="B3" t="s">
        <v>3243</v>
      </c>
      <c r="C3" s="14" t="s">
        <v>3244</v>
      </c>
      <c r="D3" t="s">
        <v>3245</v>
      </c>
      <c r="E3" t="s">
        <v>623</v>
      </c>
      <c r="F3">
        <v>1</v>
      </c>
      <c r="G3" s="6">
        <v>4</v>
      </c>
      <c r="H3" s="6">
        <f xml:space="preserve"> F3 * G3</f>
        <v>4</v>
      </c>
      <c r="I3" t="s">
        <v>14</v>
      </c>
      <c r="J3" t="s">
        <v>2774</v>
      </c>
      <c r="K3" t="s">
        <v>2780</v>
      </c>
      <c r="L3" t="s">
        <v>2864</v>
      </c>
      <c r="M3" t="s">
        <v>130</v>
      </c>
    </row>
    <row r="4" spans="1:14">
      <c r="A4" t="s">
        <v>864</v>
      </c>
      <c r="B4" t="s">
        <v>3246</v>
      </c>
      <c r="C4" s="14" t="s">
        <v>3247</v>
      </c>
      <c r="D4" t="s">
        <v>3248</v>
      </c>
      <c r="E4" t="s">
        <v>12</v>
      </c>
      <c r="F4">
        <v>1</v>
      </c>
      <c r="G4" s="6">
        <v>3.5</v>
      </c>
      <c r="H4" s="6">
        <f xml:space="preserve"> F4 * G4</f>
        <v>3.5</v>
      </c>
      <c r="I4" t="s">
        <v>14</v>
      </c>
      <c r="J4" t="s">
        <v>2774</v>
      </c>
      <c r="K4" t="s">
        <v>3186</v>
      </c>
      <c r="L4" t="s">
        <v>134</v>
      </c>
      <c r="M4" t="s">
        <v>2783</v>
      </c>
    </row>
    <row r="5" spans="1:14">
      <c r="A5" t="s">
        <v>864</v>
      </c>
      <c r="B5" t="s">
        <v>3187</v>
      </c>
      <c r="C5" s="14" t="s">
        <v>3249</v>
      </c>
      <c r="D5" t="s">
        <v>864</v>
      </c>
      <c r="E5" t="s">
        <v>12</v>
      </c>
      <c r="F5">
        <v>1</v>
      </c>
      <c r="G5" s="6">
        <v>0.25</v>
      </c>
      <c r="H5" s="6">
        <f xml:space="preserve"> F5 * G5</f>
        <v>0.25</v>
      </c>
      <c r="I5" t="s">
        <v>14</v>
      </c>
      <c r="J5" t="s">
        <v>2774</v>
      </c>
      <c r="K5" t="s">
        <v>2780</v>
      </c>
      <c r="L5" t="s">
        <v>130</v>
      </c>
      <c r="M5" t="s">
        <v>2783</v>
      </c>
    </row>
    <row r="6" spans="1:14">
      <c r="A6" t="s">
        <v>864</v>
      </c>
      <c r="B6" t="s">
        <v>23</v>
      </c>
      <c r="C6" s="14" t="s">
        <v>12</v>
      </c>
      <c r="D6" t="s">
        <v>12</v>
      </c>
      <c r="E6" t="s">
        <v>12</v>
      </c>
      <c r="F6" s="5">
        <v>0.05</v>
      </c>
      <c r="G6" s="6" t="s">
        <v>12</v>
      </c>
      <c r="H6" s="6">
        <v>0.39</v>
      </c>
      <c r="I6" t="s">
        <v>14</v>
      </c>
      <c r="J6" t="s">
        <v>2774</v>
      </c>
      <c r="K6" t="s">
        <v>2780</v>
      </c>
      <c r="L6" t="s">
        <v>2178</v>
      </c>
      <c r="M6" t="s">
        <v>23</v>
      </c>
    </row>
    <row r="7" spans="1:14">
      <c r="A7" t="s">
        <v>864</v>
      </c>
      <c r="B7" t="s">
        <v>19</v>
      </c>
      <c r="C7" s="14" t="s">
        <v>12</v>
      </c>
      <c r="D7" t="s">
        <v>12</v>
      </c>
      <c r="E7" t="s">
        <v>12</v>
      </c>
      <c r="F7" s="5">
        <v>0.06</v>
      </c>
      <c r="G7" s="6" t="s">
        <v>12</v>
      </c>
      <c r="H7" s="6">
        <v>0.47</v>
      </c>
      <c r="I7" t="s">
        <v>14</v>
      </c>
      <c r="J7" t="s">
        <v>2774</v>
      </c>
      <c r="K7" t="s">
        <v>2780</v>
      </c>
      <c r="L7" t="s">
        <v>2178</v>
      </c>
      <c r="M7" t="s">
        <v>19</v>
      </c>
    </row>
    <row r="8" spans="1:14">
      <c r="H8" s="10">
        <f>SUM(H2:H7)</f>
        <v>10.610000000000001</v>
      </c>
      <c r="I8" s="28"/>
    </row>
    <row r="10" spans="1:14">
      <c r="J10" t="s">
        <v>2774</v>
      </c>
      <c r="K10" t="s">
        <v>2780</v>
      </c>
      <c r="L10" t="s">
        <v>2781</v>
      </c>
      <c r="M10" t="s">
        <v>2796</v>
      </c>
      <c r="N10" s="6">
        <f t="shared" ref="N10:N15" si="0" xml:space="preserve"> H2</f>
        <v>2</v>
      </c>
    </row>
    <row r="11" spans="1:14">
      <c r="J11" t="s">
        <v>2774</v>
      </c>
      <c r="K11" t="s">
        <v>2780</v>
      </c>
      <c r="L11" t="s">
        <v>2864</v>
      </c>
      <c r="M11" t="s">
        <v>130</v>
      </c>
      <c r="N11" s="6">
        <f t="shared" si="0"/>
        <v>4</v>
      </c>
    </row>
    <row r="12" spans="1:14">
      <c r="J12" t="s">
        <v>2774</v>
      </c>
      <c r="K12" t="s">
        <v>3186</v>
      </c>
      <c r="L12" t="s">
        <v>134</v>
      </c>
      <c r="M12" t="s">
        <v>2783</v>
      </c>
      <c r="N12" s="6">
        <f t="shared" si="0"/>
        <v>3.5</v>
      </c>
    </row>
    <row r="13" spans="1:14">
      <c r="J13" t="s">
        <v>2774</v>
      </c>
      <c r="K13" t="s">
        <v>2780</v>
      </c>
      <c r="L13" t="s">
        <v>130</v>
      </c>
      <c r="M13" t="s">
        <v>2783</v>
      </c>
      <c r="N13" s="6">
        <f t="shared" si="0"/>
        <v>0.25</v>
      </c>
    </row>
    <row r="14" spans="1:14">
      <c r="J14" t="s">
        <v>2774</v>
      </c>
      <c r="K14" t="s">
        <v>2780</v>
      </c>
      <c r="L14" t="s">
        <v>2178</v>
      </c>
      <c r="M14" t="s">
        <v>23</v>
      </c>
      <c r="N14" s="6">
        <f t="shared" si="0"/>
        <v>0.39</v>
      </c>
    </row>
    <row r="15" spans="1:14">
      <c r="J15" t="s">
        <v>2774</v>
      </c>
      <c r="K15" t="s">
        <v>2780</v>
      </c>
      <c r="L15" t="s">
        <v>2178</v>
      </c>
      <c r="M15" t="s">
        <v>19</v>
      </c>
      <c r="N15" s="6">
        <f t="shared" si="0"/>
        <v>0.47</v>
      </c>
    </row>
    <row r="16" spans="1:14">
      <c r="N16" s="27">
        <f>SUM(N10:N15)</f>
        <v>10.610000000000001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Q17"/>
  <sheetViews>
    <sheetView topLeftCell="B1" workbookViewId="0">
      <pane ySplit="1" topLeftCell="A2" activePane="bottomLeft" state="frozen"/>
      <selection pane="bottomLeft" activeCell="O14" sqref="O14"/>
    </sheetView>
  </sheetViews>
  <sheetFormatPr defaultRowHeight="15"/>
  <cols>
    <col min="1" max="1" width="16" bestFit="1" customWidth="1"/>
    <col min="2" max="2" width="19.7109375" bestFit="1" customWidth="1"/>
    <col min="3" max="3" width="14.140625" style="14" bestFit="1" customWidth="1"/>
    <col min="4" max="4" width="8.7109375" bestFit="1" customWidth="1"/>
    <col min="5" max="5" width="23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1.5703125" bestFit="1" customWidth="1"/>
    <col min="12" max="12" width="6.85546875" bestFit="1" customWidth="1"/>
    <col min="13" max="13" width="6.5703125" bestFit="1" customWidth="1"/>
    <col min="14" max="14" width="10.7109375" bestFit="1" customWidth="1"/>
    <col min="15" max="15" width="8.42578125" bestFit="1" customWidth="1"/>
    <col min="16" max="16" width="4.42578125" bestFit="1" customWidth="1"/>
    <col min="17" max="17" width="5.7109375" bestFit="1" customWidth="1"/>
  </cols>
  <sheetData>
    <row r="1" spans="1:17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7">
      <c r="A2" t="s">
        <v>24</v>
      </c>
      <c r="B2" t="s">
        <v>3250</v>
      </c>
      <c r="C2" s="14" t="s">
        <v>3251</v>
      </c>
      <c r="D2" t="s">
        <v>24</v>
      </c>
      <c r="E2" t="s">
        <v>354</v>
      </c>
      <c r="F2">
        <v>10</v>
      </c>
      <c r="G2" s="6">
        <v>0.47</v>
      </c>
      <c r="H2" s="6">
        <f>G2*F2</f>
        <v>4.6999999999999993</v>
      </c>
      <c r="I2" t="s">
        <v>14</v>
      </c>
      <c r="J2" t="s">
        <v>2774</v>
      </c>
      <c r="K2" t="s">
        <v>2830</v>
      </c>
      <c r="L2" t="s">
        <v>134</v>
      </c>
      <c r="M2" t="s">
        <v>3252</v>
      </c>
      <c r="N2" t="s">
        <v>2783</v>
      </c>
    </row>
    <row r="3" spans="1:17">
      <c r="A3" t="s">
        <v>24</v>
      </c>
      <c r="B3" t="s">
        <v>23</v>
      </c>
      <c r="D3" t="s">
        <v>12</v>
      </c>
      <c r="E3" t="s">
        <v>12</v>
      </c>
      <c r="F3" s="5">
        <v>0.05</v>
      </c>
      <c r="G3" s="6" t="s">
        <v>12</v>
      </c>
      <c r="H3" s="6">
        <f xml:space="preserve"> H2 * F3</f>
        <v>0.23499999999999999</v>
      </c>
      <c r="I3" t="s">
        <v>14</v>
      </c>
      <c r="J3" t="s">
        <v>2774</v>
      </c>
      <c r="K3" t="s">
        <v>2830</v>
      </c>
      <c r="L3" t="s">
        <v>134</v>
      </c>
      <c r="M3" t="s">
        <v>3252</v>
      </c>
      <c r="N3" t="s">
        <v>2783</v>
      </c>
      <c r="O3" t="s">
        <v>2178</v>
      </c>
      <c r="P3" t="s">
        <v>23</v>
      </c>
    </row>
    <row r="4" spans="1:17">
      <c r="A4" t="s">
        <v>24</v>
      </c>
      <c r="B4" t="s">
        <v>19</v>
      </c>
      <c r="D4" t="s">
        <v>12</v>
      </c>
      <c r="E4" t="s">
        <v>12</v>
      </c>
      <c r="F4" s="5">
        <v>0.06</v>
      </c>
      <c r="G4" s="6" t="s">
        <v>12</v>
      </c>
      <c r="H4" s="6">
        <f xml:space="preserve"> H2 * F4</f>
        <v>0.28199999999999997</v>
      </c>
      <c r="I4" t="s">
        <v>14</v>
      </c>
      <c r="J4" t="s">
        <v>2774</v>
      </c>
      <c r="K4" t="s">
        <v>2830</v>
      </c>
      <c r="L4" t="s">
        <v>134</v>
      </c>
      <c r="M4" t="s">
        <v>3252</v>
      </c>
      <c r="N4" t="s">
        <v>2783</v>
      </c>
      <c r="O4" t="s">
        <v>2178</v>
      </c>
      <c r="P4" t="s">
        <v>19</v>
      </c>
    </row>
    <row r="5" spans="1:17">
      <c r="H5" s="10">
        <f>SUM(H2:H4)</f>
        <v>5.2169999999999996</v>
      </c>
      <c r="I5" s="28"/>
    </row>
    <row r="7" spans="1:17">
      <c r="A7" t="s">
        <v>24</v>
      </c>
      <c r="B7" t="s">
        <v>3253</v>
      </c>
      <c r="C7" s="14" t="s">
        <v>3254</v>
      </c>
      <c r="D7" t="s">
        <v>3255</v>
      </c>
      <c r="E7" t="s">
        <v>3256</v>
      </c>
      <c r="F7">
        <v>1</v>
      </c>
      <c r="G7" s="6">
        <v>2.97</v>
      </c>
      <c r="H7" s="6">
        <f>G7*F7</f>
        <v>2.97</v>
      </c>
      <c r="I7" t="s">
        <v>14</v>
      </c>
      <c r="J7" t="s">
        <v>2774</v>
      </c>
      <c r="K7" t="s">
        <v>2830</v>
      </c>
      <c r="L7" t="s">
        <v>134</v>
      </c>
      <c r="M7" t="s">
        <v>3252</v>
      </c>
      <c r="N7" t="s">
        <v>2783</v>
      </c>
    </row>
    <row r="8" spans="1:17">
      <c r="A8" t="s">
        <v>24</v>
      </c>
      <c r="B8" t="s">
        <v>23</v>
      </c>
      <c r="D8" t="s">
        <v>12</v>
      </c>
      <c r="E8" t="s">
        <v>12</v>
      </c>
      <c r="F8" s="5">
        <v>0.05</v>
      </c>
      <c r="G8" s="6" t="s">
        <v>12</v>
      </c>
      <c r="H8" s="6">
        <f xml:space="preserve"> H7 * F8</f>
        <v>0.14850000000000002</v>
      </c>
      <c r="I8" t="s">
        <v>14</v>
      </c>
      <c r="J8" t="s">
        <v>2774</v>
      </c>
      <c r="K8" t="s">
        <v>2830</v>
      </c>
      <c r="L8" t="s">
        <v>134</v>
      </c>
      <c r="M8" t="s">
        <v>3252</v>
      </c>
      <c r="N8" t="s">
        <v>2783</v>
      </c>
      <c r="O8" t="s">
        <v>2178</v>
      </c>
      <c r="P8" t="s">
        <v>23</v>
      </c>
    </row>
    <row r="9" spans="1:17">
      <c r="A9" t="s">
        <v>24</v>
      </c>
      <c r="B9" t="s">
        <v>19</v>
      </c>
      <c r="D9" t="s">
        <v>12</v>
      </c>
      <c r="E9" t="s">
        <v>12</v>
      </c>
      <c r="F9" s="5">
        <v>0.06</v>
      </c>
      <c r="G9" s="6" t="s">
        <v>12</v>
      </c>
      <c r="H9" s="6">
        <f xml:space="preserve"> H7 * F9</f>
        <v>0.1782</v>
      </c>
      <c r="I9" t="s">
        <v>14</v>
      </c>
      <c r="J9" t="s">
        <v>2774</v>
      </c>
      <c r="K9" t="s">
        <v>2830</v>
      </c>
      <c r="L9" t="s">
        <v>134</v>
      </c>
      <c r="M9" t="s">
        <v>3252</v>
      </c>
      <c r="N9" t="s">
        <v>2783</v>
      </c>
      <c r="O9" t="s">
        <v>2178</v>
      </c>
      <c r="P9" t="s">
        <v>19</v>
      </c>
    </row>
    <row r="10" spans="1:17">
      <c r="H10" s="10">
        <f>SUM(H7:H9)</f>
        <v>3.2967</v>
      </c>
      <c r="I10" s="28"/>
    </row>
    <row r="12" spans="1:17">
      <c r="H12" s="7">
        <f xml:space="preserve"> H5 + H10</f>
        <v>8.5137</v>
      </c>
    </row>
    <row r="14" spans="1:17">
      <c r="J14" t="s">
        <v>2774</v>
      </c>
      <c r="K14" t="s">
        <v>2830</v>
      </c>
      <c r="L14" t="s">
        <v>134</v>
      </c>
      <c r="M14" t="s">
        <v>3252</v>
      </c>
      <c r="N14" t="s">
        <v>2783</v>
      </c>
      <c r="Q14" s="6">
        <f xml:space="preserve"> H2 + H7</f>
        <v>7.67</v>
      </c>
    </row>
    <row r="15" spans="1:17">
      <c r="J15" t="s">
        <v>2774</v>
      </c>
      <c r="K15" t="s">
        <v>2830</v>
      </c>
      <c r="L15" t="s">
        <v>134</v>
      </c>
      <c r="M15" t="s">
        <v>3252</v>
      </c>
      <c r="N15" t="s">
        <v>2783</v>
      </c>
      <c r="O15" t="s">
        <v>2178</v>
      </c>
      <c r="P15" t="s">
        <v>23</v>
      </c>
      <c r="Q15" s="6">
        <f xml:space="preserve"> H3 + H8</f>
        <v>0.38350000000000001</v>
      </c>
    </row>
    <row r="16" spans="1:17">
      <c r="J16" t="s">
        <v>2774</v>
      </c>
      <c r="K16" t="s">
        <v>2830</v>
      </c>
      <c r="L16" t="s">
        <v>134</v>
      </c>
      <c r="M16" t="s">
        <v>3252</v>
      </c>
      <c r="N16" t="s">
        <v>2783</v>
      </c>
      <c r="O16" t="s">
        <v>2178</v>
      </c>
      <c r="P16" t="s">
        <v>19</v>
      </c>
      <c r="Q16" s="6">
        <f xml:space="preserve"> H4 + H9</f>
        <v>0.46019999999999994</v>
      </c>
    </row>
    <row r="17" spans="17:17">
      <c r="Q17" s="6">
        <f>SUM(Q14:Q16)</f>
        <v>8.5137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O55"/>
  <sheetViews>
    <sheetView topLeftCell="B1" workbookViewId="0">
      <pane ySplit="1" topLeftCell="A32" activePane="bottomLeft" state="frozen"/>
      <selection pane="bottomLeft" activeCell="O55" sqref="O55"/>
    </sheetView>
  </sheetViews>
  <sheetFormatPr defaultRowHeight="15"/>
  <cols>
    <col min="1" max="1" width="16.140625" bestFit="1" customWidth="1"/>
    <col min="2" max="2" width="33.42578125" bestFit="1" customWidth="1"/>
    <col min="3" max="3" width="14.140625" style="14" bestFit="1" customWidth="1"/>
    <col min="4" max="4" width="17.42578125" bestFit="1" customWidth="1"/>
    <col min="5" max="5" width="28.855468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0" bestFit="1" customWidth="1"/>
    <col min="12" max="12" width="15.28515625" bestFit="1" customWidth="1"/>
    <col min="13" max="13" width="10.85546875" customWidth="1"/>
    <col min="14" max="14" width="6.85546875" bestFit="1" customWidth="1"/>
    <col min="15" max="15" width="7.71093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24</v>
      </c>
      <c r="B2" t="s">
        <v>800</v>
      </c>
      <c r="C2" s="14" t="s">
        <v>2337</v>
      </c>
      <c r="D2" t="s">
        <v>442</v>
      </c>
      <c r="E2" t="s">
        <v>286</v>
      </c>
      <c r="F2">
        <v>2</v>
      </c>
      <c r="G2" s="6">
        <f xml:space="preserve"> 1.47 + 0.05 + 0.1</f>
        <v>1.62</v>
      </c>
      <c r="H2" s="6">
        <f>G2*F2</f>
        <v>3.24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3">
      <c r="A3" t="s">
        <v>24</v>
      </c>
      <c r="B3" t="s">
        <v>149</v>
      </c>
      <c r="C3" s="14" t="s">
        <v>3257</v>
      </c>
      <c r="D3" t="s">
        <v>261</v>
      </c>
      <c r="E3" t="s">
        <v>554</v>
      </c>
      <c r="F3">
        <v>1</v>
      </c>
      <c r="G3" s="6">
        <v>4.97</v>
      </c>
      <c r="H3" s="6">
        <f>G3*F3</f>
        <v>4.97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3">
      <c r="A4" t="s">
        <v>24</v>
      </c>
      <c r="B4" t="s">
        <v>2674</v>
      </c>
      <c r="C4" s="14" t="s">
        <v>2675</v>
      </c>
      <c r="D4" t="s">
        <v>128</v>
      </c>
      <c r="E4" t="s">
        <v>573</v>
      </c>
      <c r="F4">
        <v>1</v>
      </c>
      <c r="G4" s="6">
        <v>7.97</v>
      </c>
      <c r="H4" s="6">
        <f>G4*F4</f>
        <v>7.97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3">
      <c r="A5" t="s">
        <v>24</v>
      </c>
      <c r="B5" t="s">
        <v>3258</v>
      </c>
      <c r="C5" s="14" t="s">
        <v>3259</v>
      </c>
      <c r="D5" t="s">
        <v>295</v>
      </c>
      <c r="E5" t="s">
        <v>3260</v>
      </c>
      <c r="F5">
        <v>1</v>
      </c>
      <c r="G5" s="6">
        <v>4</v>
      </c>
      <c r="H5" s="6">
        <f t="shared" ref="H5" si="0">G5*F5</f>
        <v>4</v>
      </c>
      <c r="I5" t="s">
        <v>14</v>
      </c>
      <c r="J5" t="s">
        <v>2774</v>
      </c>
      <c r="K5" t="s">
        <v>2780</v>
      </c>
      <c r="L5" t="s">
        <v>2781</v>
      </c>
      <c r="M5" t="s">
        <v>2796</v>
      </c>
    </row>
    <row r="6" spans="1:13">
      <c r="A6" t="s">
        <v>24</v>
      </c>
      <c r="B6" t="s">
        <v>821</v>
      </c>
      <c r="C6" s="14" t="s">
        <v>3261</v>
      </c>
      <c r="D6" t="s">
        <v>153</v>
      </c>
      <c r="E6" t="s">
        <v>383</v>
      </c>
      <c r="F6">
        <v>1</v>
      </c>
      <c r="G6" s="6">
        <f xml:space="preserve"> 9.09 + 0.08 + 0.25</f>
        <v>9.42</v>
      </c>
      <c r="H6" s="6">
        <f>G6*F6</f>
        <v>9.42</v>
      </c>
      <c r="I6" t="s">
        <v>14</v>
      </c>
      <c r="J6" t="s">
        <v>2774</v>
      </c>
      <c r="K6" t="s">
        <v>2780</v>
      </c>
      <c r="L6" t="s">
        <v>2781</v>
      </c>
      <c r="M6" t="s">
        <v>2796</v>
      </c>
    </row>
    <row r="7" spans="1:13">
      <c r="A7" t="s">
        <v>24</v>
      </c>
      <c r="B7" t="s">
        <v>3262</v>
      </c>
      <c r="C7" s="14" t="s">
        <v>3263</v>
      </c>
      <c r="D7" t="s">
        <v>252</v>
      </c>
      <c r="E7" t="s">
        <v>286</v>
      </c>
      <c r="F7">
        <v>1</v>
      </c>
      <c r="G7" s="6">
        <f xml:space="preserve"> 1.47 + 0.07</f>
        <v>1.54</v>
      </c>
      <c r="H7" s="6">
        <f>G7*F7</f>
        <v>1.54</v>
      </c>
      <c r="I7" t="s">
        <v>14</v>
      </c>
      <c r="J7" t="s">
        <v>2774</v>
      </c>
      <c r="K7" t="s">
        <v>2780</v>
      </c>
      <c r="L7" t="s">
        <v>2781</v>
      </c>
      <c r="M7" t="s">
        <v>2796</v>
      </c>
    </row>
    <row r="8" spans="1:13">
      <c r="A8" t="s">
        <v>24</v>
      </c>
      <c r="B8" t="s">
        <v>2809</v>
      </c>
      <c r="C8" s="14" t="s">
        <v>2810</v>
      </c>
      <c r="D8" t="s">
        <v>252</v>
      </c>
      <c r="E8" t="s">
        <v>286</v>
      </c>
      <c r="F8">
        <v>1</v>
      </c>
      <c r="G8" s="6">
        <f xml:space="preserve"> 1.47 + 0.07</f>
        <v>1.54</v>
      </c>
      <c r="H8" s="6">
        <f>G8*F8</f>
        <v>1.54</v>
      </c>
      <c r="I8" t="s">
        <v>14</v>
      </c>
      <c r="J8" t="s">
        <v>2774</v>
      </c>
      <c r="K8" t="s">
        <v>2780</v>
      </c>
      <c r="L8" t="s">
        <v>2781</v>
      </c>
      <c r="M8" t="s">
        <v>2796</v>
      </c>
    </row>
    <row r="9" spans="1:13">
      <c r="A9" t="s">
        <v>24</v>
      </c>
      <c r="B9" t="s">
        <v>291</v>
      </c>
      <c r="C9" s="14" t="s">
        <v>2534</v>
      </c>
      <c r="D9" t="s">
        <v>128</v>
      </c>
      <c r="E9" t="s">
        <v>292</v>
      </c>
      <c r="F9">
        <v>1</v>
      </c>
      <c r="G9" s="6">
        <v>4.97</v>
      </c>
      <c r="H9" s="6">
        <f>G9*F9</f>
        <v>4.97</v>
      </c>
      <c r="I9" t="s">
        <v>14</v>
      </c>
      <c r="J9" t="s">
        <v>2774</v>
      </c>
      <c r="K9" t="s">
        <v>2780</v>
      </c>
      <c r="L9" t="s">
        <v>2781</v>
      </c>
      <c r="M9" t="s">
        <v>2796</v>
      </c>
    </row>
    <row r="10" spans="1:13">
      <c r="A10" t="s">
        <v>24</v>
      </c>
      <c r="B10" t="s">
        <v>3264</v>
      </c>
      <c r="C10" s="14" t="s">
        <v>3265</v>
      </c>
      <c r="D10" t="s">
        <v>166</v>
      </c>
      <c r="E10" t="s">
        <v>805</v>
      </c>
      <c r="F10">
        <v>1</v>
      </c>
      <c r="G10" s="6">
        <v>2.2799999999999998</v>
      </c>
      <c r="H10" s="6">
        <f t="shared" ref="H10:H11" si="1">G10*F10</f>
        <v>2.2799999999999998</v>
      </c>
      <c r="I10" t="s">
        <v>14</v>
      </c>
      <c r="J10" t="s">
        <v>2774</v>
      </c>
      <c r="K10" t="s">
        <v>2780</v>
      </c>
      <c r="L10" t="s">
        <v>2781</v>
      </c>
      <c r="M10" t="s">
        <v>2782</v>
      </c>
    </row>
    <row r="11" spans="1:13">
      <c r="A11" t="s">
        <v>24</v>
      </c>
      <c r="B11" t="s">
        <v>803</v>
      </c>
      <c r="C11" s="14" t="s">
        <v>804</v>
      </c>
      <c r="D11" t="s">
        <v>166</v>
      </c>
      <c r="E11" t="s">
        <v>805</v>
      </c>
      <c r="F11">
        <v>1</v>
      </c>
      <c r="G11" s="6">
        <v>2.2799999999999998</v>
      </c>
      <c r="H11" s="6">
        <f t="shared" si="1"/>
        <v>2.2799999999999998</v>
      </c>
      <c r="I11" t="s">
        <v>14</v>
      </c>
      <c r="J11" t="s">
        <v>2774</v>
      </c>
      <c r="K11" t="s">
        <v>2780</v>
      </c>
      <c r="L11" t="s">
        <v>2781</v>
      </c>
      <c r="M11" t="s">
        <v>2782</v>
      </c>
    </row>
    <row r="12" spans="1:13">
      <c r="A12" t="s">
        <v>24</v>
      </c>
      <c r="B12" t="s">
        <v>496</v>
      </c>
      <c r="C12" s="14" t="s">
        <v>1635</v>
      </c>
      <c r="D12" t="s">
        <v>128</v>
      </c>
      <c r="E12" t="s">
        <v>452</v>
      </c>
      <c r="F12">
        <v>2</v>
      </c>
      <c r="G12" s="6">
        <v>2.67</v>
      </c>
      <c r="H12" s="6">
        <f>G12*F12</f>
        <v>5.34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3">
      <c r="A13" t="s">
        <v>24</v>
      </c>
      <c r="B13" t="s">
        <v>3266</v>
      </c>
      <c r="C13" s="14" t="s">
        <v>3267</v>
      </c>
      <c r="D13" t="s">
        <v>128</v>
      </c>
      <c r="E13" t="s">
        <v>323</v>
      </c>
      <c r="F13">
        <v>2</v>
      </c>
      <c r="G13" s="6">
        <v>1</v>
      </c>
      <c r="H13" s="6">
        <f>G13*F13</f>
        <v>2</v>
      </c>
      <c r="I13" t="s">
        <v>14</v>
      </c>
      <c r="J13" t="s">
        <v>2774</v>
      </c>
      <c r="K13" t="s">
        <v>2780</v>
      </c>
      <c r="L13" t="s">
        <v>2781</v>
      </c>
      <c r="M13" t="s">
        <v>2782</v>
      </c>
    </row>
    <row r="14" spans="1:13">
      <c r="A14" t="s">
        <v>24</v>
      </c>
      <c r="B14" t="s">
        <v>3268</v>
      </c>
      <c r="C14" s="14" t="s">
        <v>3269</v>
      </c>
      <c r="D14" t="s">
        <v>128</v>
      </c>
      <c r="E14" t="s">
        <v>323</v>
      </c>
      <c r="F14">
        <v>1</v>
      </c>
      <c r="G14" s="6">
        <v>1</v>
      </c>
      <c r="H14" s="6">
        <f>G14*F14</f>
        <v>1</v>
      </c>
      <c r="I14" t="s">
        <v>14</v>
      </c>
      <c r="J14" t="s">
        <v>2774</v>
      </c>
      <c r="K14" t="s">
        <v>2780</v>
      </c>
      <c r="L14" t="s">
        <v>2781</v>
      </c>
      <c r="M14" t="s">
        <v>2782</v>
      </c>
    </row>
    <row r="15" spans="1:13">
      <c r="A15" t="s">
        <v>24</v>
      </c>
      <c r="B15" t="s">
        <v>136</v>
      </c>
      <c r="C15" s="14" t="s">
        <v>3270</v>
      </c>
      <c r="D15" t="s">
        <v>3271</v>
      </c>
      <c r="E15" t="s">
        <v>588</v>
      </c>
      <c r="F15">
        <v>1</v>
      </c>
      <c r="G15" s="6">
        <v>1.88</v>
      </c>
      <c r="H15" s="6">
        <f>G15*F15</f>
        <v>1.88</v>
      </c>
      <c r="I15" t="s">
        <v>14</v>
      </c>
      <c r="J15" t="s">
        <v>2774</v>
      </c>
      <c r="K15" t="s">
        <v>2780</v>
      </c>
      <c r="L15" t="s">
        <v>2781</v>
      </c>
      <c r="M15" t="s">
        <v>2796</v>
      </c>
    </row>
    <row r="16" spans="1:13">
      <c r="A16" t="s">
        <v>24</v>
      </c>
      <c r="B16" t="s">
        <v>136</v>
      </c>
      <c r="C16" s="14" t="s">
        <v>3059</v>
      </c>
      <c r="D16" t="s">
        <v>1362</v>
      </c>
      <c r="E16" t="s">
        <v>588</v>
      </c>
      <c r="F16">
        <v>1</v>
      </c>
      <c r="G16" s="6">
        <v>1.88</v>
      </c>
      <c r="H16" s="6">
        <f t="shared" ref="H16" si="2">G16*F16</f>
        <v>1.88</v>
      </c>
      <c r="I16" t="s">
        <v>14</v>
      </c>
      <c r="J16" t="s">
        <v>2774</v>
      </c>
      <c r="K16" t="s">
        <v>2780</v>
      </c>
      <c r="L16" t="s">
        <v>2781</v>
      </c>
      <c r="M16" t="s">
        <v>2796</v>
      </c>
    </row>
    <row r="17" spans="1:14">
      <c r="A17" t="s">
        <v>24</v>
      </c>
      <c r="B17" t="s">
        <v>1971</v>
      </c>
      <c r="C17" s="14" t="s">
        <v>2754</v>
      </c>
      <c r="D17" t="s">
        <v>2755</v>
      </c>
      <c r="E17" t="s">
        <v>402</v>
      </c>
      <c r="F17">
        <v>2</v>
      </c>
      <c r="G17" s="6">
        <v>1.27</v>
      </c>
      <c r="H17" s="6">
        <f>G17*F17</f>
        <v>2.54</v>
      </c>
      <c r="I17" t="s">
        <v>14</v>
      </c>
      <c r="J17" t="s">
        <v>2774</v>
      </c>
      <c r="K17" t="s">
        <v>2780</v>
      </c>
      <c r="L17" t="s">
        <v>2781</v>
      </c>
      <c r="M17" t="s">
        <v>2796</v>
      </c>
    </row>
    <row r="18" spans="1:14">
      <c r="A18" t="s">
        <v>24</v>
      </c>
      <c r="B18" t="s">
        <v>851</v>
      </c>
      <c r="C18" s="14" t="s">
        <v>3218</v>
      </c>
      <c r="D18" t="s">
        <v>3219</v>
      </c>
      <c r="E18" t="s">
        <v>3220</v>
      </c>
      <c r="F18">
        <v>1</v>
      </c>
      <c r="G18" s="6">
        <v>4.34</v>
      </c>
      <c r="H18" s="6">
        <f>G18*F18</f>
        <v>4.34</v>
      </c>
      <c r="I18" t="s">
        <v>14</v>
      </c>
      <c r="J18" t="s">
        <v>2774</v>
      </c>
      <c r="K18" t="s">
        <v>2780</v>
      </c>
      <c r="L18" t="s">
        <v>2781</v>
      </c>
      <c r="M18" t="s">
        <v>2782</v>
      </c>
      <c r="N18" t="s">
        <v>134</v>
      </c>
    </row>
    <row r="19" spans="1:14">
      <c r="A19" t="s">
        <v>24</v>
      </c>
      <c r="B19" t="s">
        <v>409</v>
      </c>
      <c r="C19" s="14" t="s">
        <v>3272</v>
      </c>
      <c r="D19" t="s">
        <v>410</v>
      </c>
      <c r="E19" t="s">
        <v>411</v>
      </c>
      <c r="F19">
        <v>1</v>
      </c>
      <c r="G19" s="6">
        <v>2</v>
      </c>
      <c r="H19" s="6">
        <f t="shared" ref="H19" si="3">G19*F19</f>
        <v>2</v>
      </c>
      <c r="I19" t="s">
        <v>14</v>
      </c>
      <c r="J19" t="s">
        <v>2774</v>
      </c>
      <c r="K19" t="s">
        <v>2780</v>
      </c>
      <c r="L19" t="s">
        <v>2781</v>
      </c>
      <c r="M19" t="s">
        <v>2782</v>
      </c>
    </row>
    <row r="20" spans="1:14">
      <c r="A20" t="s">
        <v>24</v>
      </c>
      <c r="B20" t="s">
        <v>3273</v>
      </c>
      <c r="C20" s="14" t="s">
        <v>3274</v>
      </c>
      <c r="D20" t="s">
        <v>410</v>
      </c>
      <c r="E20" t="s">
        <v>411</v>
      </c>
      <c r="F20">
        <v>1</v>
      </c>
      <c r="G20" s="6">
        <v>2</v>
      </c>
      <c r="H20" s="6">
        <f t="shared" ref="H20:H21" si="4">G20*F20</f>
        <v>2</v>
      </c>
      <c r="I20" t="s">
        <v>14</v>
      </c>
      <c r="J20" t="s">
        <v>2774</v>
      </c>
      <c r="K20" t="s">
        <v>2780</v>
      </c>
      <c r="L20" t="s">
        <v>2781</v>
      </c>
      <c r="M20" t="s">
        <v>2782</v>
      </c>
    </row>
    <row r="21" spans="1:14">
      <c r="A21" t="s">
        <v>24</v>
      </c>
      <c r="B21" t="s">
        <v>1376</v>
      </c>
      <c r="C21" s="14" t="s">
        <v>3275</v>
      </c>
      <c r="D21" t="s">
        <v>128</v>
      </c>
      <c r="E21" t="s">
        <v>3276</v>
      </c>
      <c r="F21">
        <v>1</v>
      </c>
      <c r="G21">
        <v>2.98</v>
      </c>
      <c r="H21" s="6">
        <f t="shared" si="4"/>
        <v>2.98</v>
      </c>
      <c r="I21" t="s">
        <v>14</v>
      </c>
      <c r="J21" t="s">
        <v>2774</v>
      </c>
      <c r="K21" t="s">
        <v>2780</v>
      </c>
      <c r="L21" t="s">
        <v>2781</v>
      </c>
      <c r="M21" t="s">
        <v>2796</v>
      </c>
    </row>
    <row r="22" spans="1:14">
      <c r="A22" t="s">
        <v>24</v>
      </c>
      <c r="B22" t="s">
        <v>2379</v>
      </c>
      <c r="C22" s="14" t="s">
        <v>2380</v>
      </c>
      <c r="D22" t="s">
        <v>2381</v>
      </c>
      <c r="E22" t="s">
        <v>2528</v>
      </c>
      <c r="F22">
        <v>2</v>
      </c>
      <c r="G22" s="6">
        <v>4.2699999999999996</v>
      </c>
      <c r="H22" s="6">
        <f>G22*F22</f>
        <v>8.5399999999999991</v>
      </c>
      <c r="I22" t="s">
        <v>14</v>
      </c>
      <c r="J22" t="s">
        <v>2774</v>
      </c>
      <c r="K22" t="s">
        <v>2780</v>
      </c>
      <c r="L22" t="s">
        <v>2781</v>
      </c>
      <c r="M22" t="s">
        <v>2796</v>
      </c>
    </row>
    <row r="23" spans="1:14">
      <c r="A23" t="s">
        <v>24</v>
      </c>
      <c r="B23" t="s">
        <v>1819</v>
      </c>
      <c r="C23" s="14" t="s">
        <v>1820</v>
      </c>
      <c r="D23" t="s">
        <v>1082</v>
      </c>
      <c r="E23" t="s">
        <v>296</v>
      </c>
      <c r="F23">
        <v>1</v>
      </c>
      <c r="G23" s="6">
        <v>9.9700000000000006</v>
      </c>
      <c r="H23" s="6">
        <f t="shared" ref="H23:H24" si="5">G23*F23</f>
        <v>9.9700000000000006</v>
      </c>
      <c r="I23" t="s">
        <v>14</v>
      </c>
      <c r="J23" t="s">
        <v>2774</v>
      </c>
      <c r="K23" t="s">
        <v>2780</v>
      </c>
      <c r="L23" t="s">
        <v>2781</v>
      </c>
      <c r="M23" t="s">
        <v>2782</v>
      </c>
    </row>
    <row r="24" spans="1:14">
      <c r="A24" t="s">
        <v>24</v>
      </c>
      <c r="B24" t="s">
        <v>621</v>
      </c>
      <c r="C24" s="14" t="s">
        <v>2526</v>
      </c>
      <c r="D24" t="s">
        <v>128</v>
      </c>
      <c r="E24" t="s">
        <v>2527</v>
      </c>
      <c r="F24">
        <v>1</v>
      </c>
      <c r="G24" s="6">
        <v>8.9700000000000006</v>
      </c>
      <c r="H24" s="6">
        <f t="shared" si="5"/>
        <v>8.9700000000000006</v>
      </c>
      <c r="I24" t="s">
        <v>14</v>
      </c>
      <c r="J24" t="s">
        <v>2774</v>
      </c>
      <c r="K24" t="s">
        <v>2780</v>
      </c>
      <c r="L24" t="s">
        <v>2781</v>
      </c>
      <c r="M24" t="s">
        <v>2796</v>
      </c>
    </row>
    <row r="25" spans="1:14">
      <c r="A25" t="s">
        <v>24</v>
      </c>
      <c r="B25" t="s">
        <v>1515</v>
      </c>
      <c r="C25" s="14" t="s">
        <v>799</v>
      </c>
      <c r="D25" t="s">
        <v>128</v>
      </c>
      <c r="E25" t="s">
        <v>328</v>
      </c>
      <c r="F25">
        <v>1</v>
      </c>
      <c r="G25" s="6">
        <v>4.6399999999999997</v>
      </c>
      <c r="H25" s="6">
        <f>G25*F25</f>
        <v>4.6399999999999997</v>
      </c>
      <c r="I25" t="s">
        <v>14</v>
      </c>
      <c r="J25" t="s">
        <v>2774</v>
      </c>
      <c r="K25" t="s">
        <v>2780</v>
      </c>
      <c r="L25" t="s">
        <v>2781</v>
      </c>
      <c r="M25" t="s">
        <v>2796</v>
      </c>
    </row>
    <row r="26" spans="1:14">
      <c r="A26" t="s">
        <v>24</v>
      </c>
      <c r="B26" t="s">
        <v>142</v>
      </c>
      <c r="C26" s="14">
        <v>4799</v>
      </c>
      <c r="D26" t="s">
        <v>985</v>
      </c>
      <c r="E26" t="s">
        <v>2014</v>
      </c>
      <c r="F26">
        <v>2.06</v>
      </c>
      <c r="G26" s="6">
        <v>1.92</v>
      </c>
      <c r="H26" s="6">
        <f t="shared" ref="H26:H27" si="6">G26*F26</f>
        <v>3.9552</v>
      </c>
      <c r="I26" t="s">
        <v>14</v>
      </c>
      <c r="J26" t="s">
        <v>2774</v>
      </c>
      <c r="K26" t="s">
        <v>2780</v>
      </c>
      <c r="L26" t="s">
        <v>2781</v>
      </c>
      <c r="M26" t="s">
        <v>2796</v>
      </c>
    </row>
    <row r="27" spans="1:14">
      <c r="A27" t="s">
        <v>24</v>
      </c>
      <c r="B27" t="s">
        <v>335</v>
      </c>
      <c r="C27" s="14" t="s">
        <v>2363</v>
      </c>
      <c r="D27" t="s">
        <v>261</v>
      </c>
      <c r="E27" t="s">
        <v>420</v>
      </c>
      <c r="F27">
        <v>1</v>
      </c>
      <c r="G27" s="6">
        <v>2.97</v>
      </c>
      <c r="H27" s="6">
        <f t="shared" si="6"/>
        <v>2.97</v>
      </c>
      <c r="I27" t="s">
        <v>14</v>
      </c>
      <c r="J27" t="s">
        <v>2774</v>
      </c>
      <c r="K27" t="s">
        <v>2780</v>
      </c>
      <c r="L27" t="s">
        <v>2781</v>
      </c>
      <c r="M27" t="s">
        <v>2796</v>
      </c>
    </row>
    <row r="28" spans="1:14">
      <c r="A28" t="s">
        <v>24</v>
      </c>
      <c r="B28" t="s">
        <v>1056</v>
      </c>
      <c r="C28" s="14" t="s">
        <v>2333</v>
      </c>
      <c r="D28" t="s">
        <v>1621</v>
      </c>
      <c r="E28" t="s">
        <v>306</v>
      </c>
      <c r="F28">
        <v>1</v>
      </c>
      <c r="G28" s="6">
        <v>4.97</v>
      </c>
      <c r="H28" s="6">
        <f>G28*F28</f>
        <v>4.97</v>
      </c>
      <c r="I28" t="s">
        <v>14</v>
      </c>
      <c r="J28" t="s">
        <v>2774</v>
      </c>
      <c r="K28" t="s">
        <v>2780</v>
      </c>
      <c r="L28" t="s">
        <v>2781</v>
      </c>
      <c r="M28" t="s">
        <v>2796</v>
      </c>
    </row>
    <row r="29" spans="1:14">
      <c r="A29" t="s">
        <v>24</v>
      </c>
      <c r="B29" t="s">
        <v>2321</v>
      </c>
      <c r="C29" s="14" t="s">
        <v>2322</v>
      </c>
      <c r="D29" t="s">
        <v>261</v>
      </c>
      <c r="E29" t="s">
        <v>420</v>
      </c>
      <c r="F29">
        <v>1</v>
      </c>
      <c r="G29" s="6">
        <v>2.4700000000000002</v>
      </c>
      <c r="H29" s="6">
        <f>G29*F29</f>
        <v>2.4700000000000002</v>
      </c>
      <c r="I29" t="s">
        <v>14</v>
      </c>
      <c r="J29" t="s">
        <v>2774</v>
      </c>
      <c r="K29" t="s">
        <v>2780</v>
      </c>
      <c r="L29" t="s">
        <v>2781</v>
      </c>
      <c r="M29" t="s">
        <v>2796</v>
      </c>
    </row>
    <row r="30" spans="1:14">
      <c r="A30" t="s">
        <v>24</v>
      </c>
      <c r="B30" t="s">
        <v>1510</v>
      </c>
      <c r="C30" s="14" t="s">
        <v>2320</v>
      </c>
      <c r="D30" t="s">
        <v>128</v>
      </c>
      <c r="E30" t="s">
        <v>1511</v>
      </c>
      <c r="F30">
        <v>1</v>
      </c>
      <c r="G30" s="6">
        <v>10.97</v>
      </c>
      <c r="H30" s="6">
        <f t="shared" ref="H30" si="7">G30*F30</f>
        <v>10.97</v>
      </c>
      <c r="I30" t="s">
        <v>14</v>
      </c>
      <c r="J30" t="s">
        <v>2774</v>
      </c>
      <c r="K30" t="s">
        <v>2780</v>
      </c>
      <c r="L30" t="s">
        <v>2845</v>
      </c>
    </row>
    <row r="31" spans="1:14">
      <c r="A31" t="s">
        <v>24</v>
      </c>
      <c r="B31" t="s">
        <v>197</v>
      </c>
      <c r="C31"/>
      <c r="D31" t="s">
        <v>24</v>
      </c>
      <c r="E31" t="s">
        <v>12</v>
      </c>
      <c r="F31">
        <v>7</v>
      </c>
      <c r="G31" s="6">
        <v>0.05</v>
      </c>
      <c r="H31" s="6">
        <f t="shared" ref="H31" si="8">G31*F31</f>
        <v>0.35000000000000003</v>
      </c>
      <c r="I31" t="s">
        <v>14</v>
      </c>
      <c r="J31" t="s">
        <v>2774</v>
      </c>
      <c r="K31" t="s">
        <v>2780</v>
      </c>
      <c r="L31" t="s">
        <v>197</v>
      </c>
    </row>
    <row r="32" spans="1:14">
      <c r="A32" t="s">
        <v>24</v>
      </c>
      <c r="B32" t="s">
        <v>23</v>
      </c>
      <c r="D32" t="s">
        <v>12</v>
      </c>
      <c r="E32" t="s">
        <v>12</v>
      </c>
      <c r="F32" s="5">
        <v>0.05</v>
      </c>
      <c r="G32" s="6" t="s">
        <v>12</v>
      </c>
      <c r="H32" s="6">
        <v>2.23</v>
      </c>
      <c r="I32" t="s">
        <v>14</v>
      </c>
      <c r="J32" t="s">
        <v>2774</v>
      </c>
      <c r="K32" t="s">
        <v>2780</v>
      </c>
      <c r="L32" t="s">
        <v>2178</v>
      </c>
      <c r="M32" t="s">
        <v>23</v>
      </c>
    </row>
    <row r="33" spans="1:15">
      <c r="A33" t="s">
        <v>24</v>
      </c>
      <c r="B33" t="s">
        <v>19</v>
      </c>
      <c r="D33" t="s">
        <v>12</v>
      </c>
      <c r="E33" t="s">
        <v>12</v>
      </c>
      <c r="F33" s="5">
        <v>0.06</v>
      </c>
      <c r="G33" s="6" t="s">
        <v>12</v>
      </c>
      <c r="H33" s="6">
        <v>2.67</v>
      </c>
      <c r="I33" t="s">
        <v>14</v>
      </c>
      <c r="J33" t="s">
        <v>2774</v>
      </c>
      <c r="K33" t="s">
        <v>2780</v>
      </c>
      <c r="L33" t="s">
        <v>2178</v>
      </c>
      <c r="M33" t="s">
        <v>19</v>
      </c>
    </row>
    <row r="34" spans="1:15">
      <c r="H34" s="10">
        <f>SUM(H2:H33)</f>
        <v>130.87519999999998</v>
      </c>
      <c r="I34" s="28"/>
    </row>
    <row r="36" spans="1:15">
      <c r="A36" t="s">
        <v>24</v>
      </c>
      <c r="B36" t="s">
        <v>3277</v>
      </c>
      <c r="C36" s="14" t="s">
        <v>3278</v>
      </c>
      <c r="D36" t="s">
        <v>3223</v>
      </c>
      <c r="E36" t="s">
        <v>12</v>
      </c>
      <c r="F36">
        <v>1</v>
      </c>
      <c r="G36" s="6">
        <v>16.97</v>
      </c>
      <c r="H36" s="6">
        <f>G36*F36</f>
        <v>16.97</v>
      </c>
      <c r="I36" t="s">
        <v>14</v>
      </c>
      <c r="J36" t="s">
        <v>2774</v>
      </c>
      <c r="K36" t="s">
        <v>3045</v>
      </c>
      <c r="L36" t="s">
        <v>2783</v>
      </c>
    </row>
    <row r="37" spans="1:15">
      <c r="A37" t="s">
        <v>24</v>
      </c>
      <c r="B37" t="s">
        <v>197</v>
      </c>
      <c r="C37"/>
      <c r="D37" t="s">
        <v>24</v>
      </c>
      <c r="E37" t="s">
        <v>12</v>
      </c>
      <c r="F37">
        <v>1</v>
      </c>
      <c r="G37" s="6">
        <v>0.05</v>
      </c>
      <c r="H37" s="6">
        <f t="shared" ref="H37" si="9">G37*F37</f>
        <v>0.05</v>
      </c>
      <c r="I37" t="s">
        <v>14</v>
      </c>
      <c r="J37" t="s">
        <v>2774</v>
      </c>
      <c r="K37" t="s">
        <v>3045</v>
      </c>
      <c r="L37" t="s">
        <v>2783</v>
      </c>
      <c r="M37" t="s">
        <v>197</v>
      </c>
    </row>
    <row r="38" spans="1:15">
      <c r="A38" t="s">
        <v>24</v>
      </c>
      <c r="B38" t="s">
        <v>23</v>
      </c>
      <c r="D38" t="s">
        <v>12</v>
      </c>
      <c r="E38" t="s">
        <v>12</v>
      </c>
      <c r="F38" s="5">
        <v>0.05</v>
      </c>
      <c r="G38" s="6" t="s">
        <v>12</v>
      </c>
      <c r="H38" s="6">
        <f xml:space="preserve"> SUM(H36:H37) * F38</f>
        <v>0.85099999999999998</v>
      </c>
      <c r="I38" t="s">
        <v>14</v>
      </c>
      <c r="J38" t="s">
        <v>2774</v>
      </c>
      <c r="K38" t="s">
        <v>3045</v>
      </c>
      <c r="L38" t="s">
        <v>2783</v>
      </c>
      <c r="M38" t="s">
        <v>2178</v>
      </c>
      <c r="N38" t="s">
        <v>23</v>
      </c>
    </row>
    <row r="39" spans="1:15">
      <c r="A39" t="s">
        <v>24</v>
      </c>
      <c r="B39" t="s">
        <v>19</v>
      </c>
      <c r="D39" t="s">
        <v>12</v>
      </c>
      <c r="E39" t="s">
        <v>12</v>
      </c>
      <c r="F39" s="5">
        <v>0.06</v>
      </c>
      <c r="G39" s="6" t="s">
        <v>12</v>
      </c>
      <c r="H39" s="6">
        <f xml:space="preserve"> SUM(H36:H37) * F39</f>
        <v>1.0211999999999999</v>
      </c>
      <c r="I39" t="s">
        <v>14</v>
      </c>
      <c r="J39" t="s">
        <v>2774</v>
      </c>
      <c r="K39" t="s">
        <v>3045</v>
      </c>
      <c r="L39" t="s">
        <v>2783</v>
      </c>
      <c r="M39" t="s">
        <v>2178</v>
      </c>
      <c r="N39" t="s">
        <v>19</v>
      </c>
    </row>
    <row r="40" spans="1:15">
      <c r="H40" s="10">
        <f>SUM(H36:H39)</f>
        <v>18.892199999999999</v>
      </c>
      <c r="I40" s="28"/>
    </row>
    <row r="42" spans="1:15">
      <c r="H42" s="7">
        <f xml:space="preserve"> H34 + H40</f>
        <v>149.76739999999998</v>
      </c>
    </row>
    <row r="44" spans="1:15">
      <c r="J44" t="s">
        <v>2774</v>
      </c>
      <c r="K44" t="s">
        <v>2780</v>
      </c>
      <c r="L44" t="s">
        <v>2781</v>
      </c>
      <c r="M44" t="s">
        <v>2796</v>
      </c>
      <c r="O44" s="6">
        <f xml:space="preserve"> SUM(H2:H9) + SUM(H12) + SUM(H15:H17) + SUM(H21:H22) + SUM(H24:H29)</f>
        <v>88.785199999999989</v>
      </c>
    </row>
    <row r="45" spans="1:15">
      <c r="J45" t="s">
        <v>2774</v>
      </c>
      <c r="K45" t="s">
        <v>2780</v>
      </c>
      <c r="L45" t="s">
        <v>2781</v>
      </c>
      <c r="M45" t="s">
        <v>2782</v>
      </c>
      <c r="O45" s="6">
        <f xml:space="preserve"> SUM(H10:H11) + SUM(H13:H14) + SUM(H19:H20) + H23</f>
        <v>21.53</v>
      </c>
    </row>
    <row r="46" spans="1:15">
      <c r="J46" t="s">
        <v>2774</v>
      </c>
      <c r="K46" t="s">
        <v>2780</v>
      </c>
      <c r="L46" t="s">
        <v>2781</v>
      </c>
      <c r="M46" t="s">
        <v>2782</v>
      </c>
      <c r="N46" t="s">
        <v>134</v>
      </c>
      <c r="O46" s="6">
        <f xml:space="preserve"> H18</f>
        <v>4.34</v>
      </c>
    </row>
    <row r="47" spans="1:15">
      <c r="J47" t="s">
        <v>2774</v>
      </c>
      <c r="K47" t="s">
        <v>2780</v>
      </c>
      <c r="L47" t="s">
        <v>2845</v>
      </c>
      <c r="O47" s="6">
        <f xml:space="preserve"> H30</f>
        <v>10.97</v>
      </c>
    </row>
    <row r="48" spans="1:15">
      <c r="J48" t="s">
        <v>2774</v>
      </c>
      <c r="K48" t="s">
        <v>2780</v>
      </c>
      <c r="L48" t="s">
        <v>197</v>
      </c>
      <c r="O48" s="6">
        <f xml:space="preserve"> H31</f>
        <v>0.35000000000000003</v>
      </c>
    </row>
    <row r="49" spans="10:15">
      <c r="J49" t="s">
        <v>2774</v>
      </c>
      <c r="K49" t="s">
        <v>2780</v>
      </c>
      <c r="L49" t="s">
        <v>2178</v>
      </c>
      <c r="M49" t="s">
        <v>23</v>
      </c>
      <c r="O49" s="6">
        <f xml:space="preserve"> H32</f>
        <v>2.23</v>
      </c>
    </row>
    <row r="50" spans="10:15">
      <c r="J50" t="s">
        <v>2774</v>
      </c>
      <c r="K50" t="s">
        <v>2780</v>
      </c>
      <c r="L50" t="s">
        <v>2178</v>
      </c>
      <c r="M50" t="s">
        <v>19</v>
      </c>
      <c r="O50" s="6">
        <f xml:space="preserve"> H33</f>
        <v>2.67</v>
      </c>
    </row>
    <row r="51" spans="10:15">
      <c r="J51" t="s">
        <v>2774</v>
      </c>
      <c r="K51" t="s">
        <v>3045</v>
      </c>
      <c r="L51" t="s">
        <v>2783</v>
      </c>
      <c r="O51" s="6">
        <f xml:space="preserve"> H36</f>
        <v>16.97</v>
      </c>
    </row>
    <row r="52" spans="10:15">
      <c r="J52" t="s">
        <v>2774</v>
      </c>
      <c r="K52" t="s">
        <v>3045</v>
      </c>
      <c r="L52" t="s">
        <v>2783</v>
      </c>
      <c r="M52" t="s">
        <v>197</v>
      </c>
      <c r="O52" s="6">
        <f xml:space="preserve"> H37</f>
        <v>0.05</v>
      </c>
    </row>
    <row r="53" spans="10:15">
      <c r="J53" t="s">
        <v>2774</v>
      </c>
      <c r="K53" t="s">
        <v>3045</v>
      </c>
      <c r="L53" t="s">
        <v>2783</v>
      </c>
      <c r="M53" t="s">
        <v>2178</v>
      </c>
      <c r="N53" t="s">
        <v>23</v>
      </c>
      <c r="O53" s="6">
        <f xml:space="preserve"> H38</f>
        <v>0.85099999999999998</v>
      </c>
    </row>
    <row r="54" spans="10:15">
      <c r="J54" t="s">
        <v>2774</v>
      </c>
      <c r="K54" t="s">
        <v>3045</v>
      </c>
      <c r="L54" t="s">
        <v>2783</v>
      </c>
      <c r="M54" t="s">
        <v>2178</v>
      </c>
      <c r="N54" t="s">
        <v>19</v>
      </c>
      <c r="O54" s="6">
        <f xml:space="preserve"> H39</f>
        <v>1.0211999999999999</v>
      </c>
    </row>
    <row r="55" spans="10:15">
      <c r="O55" s="6">
        <f>SUM(O44:O54)</f>
        <v>149.76739999999998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29"/>
  <sheetViews>
    <sheetView workbookViewId="0">
      <pane ySplit="1" topLeftCell="A2" activePane="bottomLeft" state="frozen"/>
      <selection pane="bottomLeft" activeCell="M22" sqref="M22"/>
    </sheetView>
  </sheetViews>
  <sheetFormatPr defaultRowHeight="15"/>
  <cols>
    <col min="1" max="1" width="23.42578125" bestFit="1" customWidth="1"/>
    <col min="2" max="2" width="28.85546875" bestFit="1" customWidth="1"/>
    <col min="3" max="3" width="13.28515625" bestFit="1" customWidth="1"/>
    <col min="4" max="4" width="23.42578125" bestFit="1" customWidth="1"/>
    <col min="5" max="5" width="8.7109375" bestFit="1" customWidth="1"/>
    <col min="6" max="6" width="5" bestFit="1" customWidth="1"/>
    <col min="7" max="7" width="7.85546875" style="6" bestFit="1" customWidth="1"/>
    <col min="8" max="8" width="8" style="6" customWidth="1"/>
    <col min="9" max="9" width="11.7109375" bestFit="1" customWidth="1"/>
    <col min="10" max="10" width="8.85546875" customWidth="1"/>
    <col min="11" max="11" width="12.28515625" bestFit="1" customWidth="1"/>
    <col min="12" max="12" width="15.42578125" bestFit="1" customWidth="1"/>
    <col min="13" max="13" width="11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1682</v>
      </c>
      <c r="B2" t="s">
        <v>1205</v>
      </c>
      <c r="C2" s="14" t="s">
        <v>3279</v>
      </c>
      <c r="D2" t="s">
        <v>1682</v>
      </c>
      <c r="E2" t="s">
        <v>1206</v>
      </c>
      <c r="F2">
        <v>1</v>
      </c>
      <c r="G2" s="6">
        <v>4.5</v>
      </c>
      <c r="H2" s="6">
        <f>G2*F2</f>
        <v>4.5</v>
      </c>
      <c r="I2" t="s">
        <v>14</v>
      </c>
      <c r="J2" t="s">
        <v>2892</v>
      </c>
      <c r="K2" t="s">
        <v>2879</v>
      </c>
      <c r="L2" t="s">
        <v>1205</v>
      </c>
      <c r="M2" t="s">
        <v>2783</v>
      </c>
    </row>
    <row r="3" spans="1:15">
      <c r="H3" s="10">
        <f>SUM(H2)</f>
        <v>4.5</v>
      </c>
      <c r="I3" s="28"/>
    </row>
    <row r="5" spans="1:15">
      <c r="A5" t="s">
        <v>2193</v>
      </c>
      <c r="B5" t="s">
        <v>2195</v>
      </c>
      <c r="C5" s="11" t="s">
        <v>12</v>
      </c>
      <c r="D5" t="s">
        <v>2193</v>
      </c>
      <c r="E5" t="s">
        <v>12</v>
      </c>
      <c r="F5">
        <v>1</v>
      </c>
      <c r="G5" s="6">
        <v>4.59</v>
      </c>
      <c r="H5" s="6">
        <f t="shared" ref="H5:H8" si="0">G5*F5</f>
        <v>4.59</v>
      </c>
      <c r="I5" t="s">
        <v>14</v>
      </c>
      <c r="J5" t="s">
        <v>2892</v>
      </c>
      <c r="K5" t="s">
        <v>2781</v>
      </c>
      <c r="L5" t="s">
        <v>2893</v>
      </c>
      <c r="M5" t="s">
        <v>2894</v>
      </c>
    </row>
    <row r="6" spans="1:15">
      <c r="A6" t="s">
        <v>2193</v>
      </c>
      <c r="B6" t="s">
        <v>3280</v>
      </c>
      <c r="C6" s="11" t="s">
        <v>12</v>
      </c>
      <c r="D6" t="s">
        <v>2193</v>
      </c>
      <c r="E6" t="s">
        <v>12</v>
      </c>
      <c r="F6">
        <v>1</v>
      </c>
      <c r="G6" s="6">
        <v>10.59</v>
      </c>
      <c r="H6" s="6">
        <f>G6*F6</f>
        <v>10.59</v>
      </c>
      <c r="I6" t="s">
        <v>14</v>
      </c>
      <c r="J6" t="s">
        <v>2892</v>
      </c>
      <c r="K6" t="s">
        <v>2781</v>
      </c>
      <c r="L6" t="s">
        <v>2893</v>
      </c>
      <c r="M6" t="s">
        <v>2894</v>
      </c>
    </row>
    <row r="7" spans="1:15">
      <c r="A7" t="s">
        <v>2193</v>
      </c>
      <c r="B7" t="s">
        <v>1460</v>
      </c>
      <c r="C7" s="11" t="s">
        <v>12</v>
      </c>
      <c r="D7" t="s">
        <v>2193</v>
      </c>
      <c r="E7" t="s">
        <v>12</v>
      </c>
      <c r="F7">
        <v>1</v>
      </c>
      <c r="G7" s="6">
        <v>1.7</v>
      </c>
      <c r="H7" s="6">
        <f>G7*F7</f>
        <v>1.7</v>
      </c>
      <c r="I7" t="s">
        <v>14</v>
      </c>
      <c r="J7" t="s">
        <v>2892</v>
      </c>
      <c r="K7" t="s">
        <v>2781</v>
      </c>
      <c r="L7" t="s">
        <v>2893</v>
      </c>
      <c r="M7" t="s">
        <v>2894</v>
      </c>
    </row>
    <row r="8" spans="1:15">
      <c r="A8" t="s">
        <v>2193</v>
      </c>
      <c r="B8" t="s">
        <v>3281</v>
      </c>
      <c r="C8" s="11" t="s">
        <v>12</v>
      </c>
      <c r="D8" t="s">
        <v>2193</v>
      </c>
      <c r="E8" t="s">
        <v>12</v>
      </c>
      <c r="F8">
        <v>1</v>
      </c>
      <c r="G8" s="6">
        <v>7.89</v>
      </c>
      <c r="H8" s="6">
        <f t="shared" si="0"/>
        <v>7.89</v>
      </c>
      <c r="I8" t="s">
        <v>14</v>
      </c>
      <c r="J8" t="s">
        <v>2892</v>
      </c>
      <c r="K8" t="s">
        <v>2781</v>
      </c>
      <c r="L8" t="s">
        <v>2893</v>
      </c>
      <c r="M8" t="s">
        <v>2894</v>
      </c>
    </row>
    <row r="9" spans="1:15">
      <c r="A9" t="s">
        <v>2193</v>
      </c>
      <c r="B9" t="s">
        <v>3282</v>
      </c>
      <c r="C9" s="11" t="s">
        <v>12</v>
      </c>
      <c r="D9" t="s">
        <v>2193</v>
      </c>
      <c r="E9" t="s">
        <v>12</v>
      </c>
      <c r="F9">
        <v>1</v>
      </c>
      <c r="G9" s="6">
        <v>2</v>
      </c>
      <c r="H9" s="6">
        <f>G9*F9</f>
        <v>2</v>
      </c>
      <c r="I9" t="s">
        <v>14</v>
      </c>
      <c r="J9" t="s">
        <v>2892</v>
      </c>
      <c r="K9" t="s">
        <v>2781</v>
      </c>
      <c r="L9" t="s">
        <v>2893</v>
      </c>
      <c r="M9" t="s">
        <v>2894</v>
      </c>
    </row>
    <row r="10" spans="1:15">
      <c r="A10" t="s">
        <v>2193</v>
      </c>
      <c r="B10" t="s">
        <v>1460</v>
      </c>
      <c r="C10" s="11" t="s">
        <v>12</v>
      </c>
      <c r="D10" t="s">
        <v>2193</v>
      </c>
      <c r="E10" t="s">
        <v>12</v>
      </c>
      <c r="F10">
        <v>1</v>
      </c>
      <c r="G10" s="6">
        <v>4.49</v>
      </c>
      <c r="H10" s="6">
        <f>G10*F10</f>
        <v>4.49</v>
      </c>
      <c r="I10" t="s">
        <v>14</v>
      </c>
      <c r="J10" t="s">
        <v>2892</v>
      </c>
      <c r="K10" t="s">
        <v>2781</v>
      </c>
      <c r="L10" t="s">
        <v>2893</v>
      </c>
      <c r="M10" t="s">
        <v>2894</v>
      </c>
    </row>
    <row r="11" spans="1:15">
      <c r="A11" t="s">
        <v>2193</v>
      </c>
      <c r="B11" t="s">
        <v>23</v>
      </c>
      <c r="C11" s="14"/>
      <c r="D11" t="s">
        <v>12</v>
      </c>
      <c r="E11" t="s">
        <v>12</v>
      </c>
      <c r="F11" s="5">
        <v>0.05</v>
      </c>
      <c r="G11" s="6" t="s">
        <v>12</v>
      </c>
      <c r="H11" s="6">
        <f xml:space="preserve"> SUM(H5:H10) * F11</f>
        <v>1.5629999999999999</v>
      </c>
      <c r="I11" t="s">
        <v>14</v>
      </c>
      <c r="J11" t="s">
        <v>2892</v>
      </c>
      <c r="K11" t="s">
        <v>2781</v>
      </c>
      <c r="L11" t="s">
        <v>2893</v>
      </c>
      <c r="M11" t="s">
        <v>2894</v>
      </c>
      <c r="N11" t="s">
        <v>2178</v>
      </c>
      <c r="O11" t="s">
        <v>23</v>
      </c>
    </row>
    <row r="12" spans="1:15">
      <c r="A12" t="s">
        <v>2193</v>
      </c>
      <c r="B12" t="s">
        <v>19</v>
      </c>
      <c r="C12" s="14"/>
      <c r="D12" t="s">
        <v>12</v>
      </c>
      <c r="E12" t="s">
        <v>12</v>
      </c>
      <c r="F12" s="5">
        <v>0.06</v>
      </c>
      <c r="G12" s="6" t="s">
        <v>12</v>
      </c>
      <c r="H12" s="6">
        <f xml:space="preserve"> SUM(H5:H10) * F12</f>
        <v>1.8755999999999997</v>
      </c>
      <c r="I12" t="s">
        <v>14</v>
      </c>
      <c r="J12" t="s">
        <v>2892</v>
      </c>
      <c r="K12" t="s">
        <v>2781</v>
      </c>
      <c r="L12" t="s">
        <v>2893</v>
      </c>
      <c r="M12" t="s">
        <v>2894</v>
      </c>
      <c r="N12" t="s">
        <v>2178</v>
      </c>
      <c r="O12" t="s">
        <v>19</v>
      </c>
    </row>
    <row r="13" spans="1:15">
      <c r="H13" s="7">
        <f>SUM(H5:H12)</f>
        <v>34.698599999999999</v>
      </c>
      <c r="I13" s="28"/>
    </row>
    <row r="14" spans="1:15">
      <c r="I14" s="28"/>
    </row>
    <row r="15" spans="1:15">
      <c r="A15" t="s">
        <v>2193</v>
      </c>
      <c r="B15" t="s">
        <v>3283</v>
      </c>
      <c r="C15" s="11" t="s">
        <v>12</v>
      </c>
      <c r="D15" t="s">
        <v>2193</v>
      </c>
      <c r="E15" t="s">
        <v>12</v>
      </c>
      <c r="F15">
        <v>2</v>
      </c>
      <c r="G15" s="6">
        <v>1</v>
      </c>
      <c r="H15" s="6">
        <f>G15*F15</f>
        <v>2</v>
      </c>
      <c r="I15" t="s">
        <v>14</v>
      </c>
      <c r="J15" t="s">
        <v>2834</v>
      </c>
      <c r="K15" t="s">
        <v>2781</v>
      </c>
      <c r="L15" t="s">
        <v>2893</v>
      </c>
      <c r="M15" t="s">
        <v>2894</v>
      </c>
    </row>
    <row r="16" spans="1:15">
      <c r="A16" t="s">
        <v>2193</v>
      </c>
      <c r="B16" t="s">
        <v>23</v>
      </c>
      <c r="C16" s="14"/>
      <c r="D16" t="s">
        <v>12</v>
      </c>
      <c r="E16" t="s">
        <v>12</v>
      </c>
      <c r="F16" s="5">
        <v>0.05</v>
      </c>
      <c r="G16" s="6" t="s">
        <v>12</v>
      </c>
      <c r="H16" s="6">
        <f xml:space="preserve"> SUM(H15) * F16</f>
        <v>0.1</v>
      </c>
      <c r="I16" t="s">
        <v>14</v>
      </c>
      <c r="J16" t="s">
        <v>2834</v>
      </c>
      <c r="K16" t="s">
        <v>2781</v>
      </c>
      <c r="L16" t="s">
        <v>2893</v>
      </c>
      <c r="M16" t="s">
        <v>2894</v>
      </c>
      <c r="N16" t="s">
        <v>2178</v>
      </c>
      <c r="O16" t="s">
        <v>23</v>
      </c>
    </row>
    <row r="17" spans="1:16">
      <c r="A17" t="s">
        <v>2193</v>
      </c>
      <c r="B17" t="s">
        <v>19</v>
      </c>
      <c r="C17" s="14"/>
      <c r="D17" t="s">
        <v>12</v>
      </c>
      <c r="E17" t="s">
        <v>12</v>
      </c>
      <c r="F17" s="5">
        <v>0.06</v>
      </c>
      <c r="G17" s="6" t="s">
        <v>12</v>
      </c>
      <c r="H17" s="6">
        <f xml:space="preserve"> SUM(H15) * F17</f>
        <v>0.12</v>
      </c>
      <c r="I17" t="s">
        <v>14</v>
      </c>
      <c r="J17" t="s">
        <v>2834</v>
      </c>
      <c r="K17" t="s">
        <v>2781</v>
      </c>
      <c r="L17" t="s">
        <v>2893</v>
      </c>
      <c r="M17" t="s">
        <v>2894</v>
      </c>
      <c r="N17" t="s">
        <v>2178</v>
      </c>
      <c r="O17" t="s">
        <v>19</v>
      </c>
    </row>
    <row r="18" spans="1:16">
      <c r="H18" s="7">
        <f>SUM(H15:H17)</f>
        <v>2.2200000000000002</v>
      </c>
      <c r="I18" s="28"/>
    </row>
    <row r="19" spans="1:16">
      <c r="I19" s="28"/>
    </row>
    <row r="20" spans="1:16">
      <c r="H20" s="7">
        <f xml:space="preserve"> H3 + H13 + H18</f>
        <v>41.418599999999998</v>
      </c>
    </row>
    <row r="22" spans="1:16">
      <c r="J22" t="s">
        <v>2892</v>
      </c>
      <c r="K22" t="s">
        <v>2879</v>
      </c>
      <c r="L22" t="s">
        <v>1205</v>
      </c>
      <c r="M22" t="s">
        <v>2783</v>
      </c>
      <c r="P22" s="6">
        <f xml:space="preserve"> H2</f>
        <v>4.5</v>
      </c>
    </row>
    <row r="23" spans="1:16">
      <c r="J23" t="s">
        <v>2892</v>
      </c>
      <c r="K23" t="s">
        <v>2781</v>
      </c>
      <c r="L23" t="s">
        <v>2893</v>
      </c>
      <c r="M23" t="s">
        <v>2894</v>
      </c>
      <c r="P23" s="6">
        <f xml:space="preserve"> SUM(H5:H10)</f>
        <v>31.259999999999998</v>
      </c>
    </row>
    <row r="24" spans="1:16">
      <c r="J24" t="s">
        <v>2892</v>
      </c>
      <c r="K24" t="s">
        <v>2781</v>
      </c>
      <c r="L24" t="s">
        <v>2893</v>
      </c>
      <c r="M24" t="s">
        <v>2894</v>
      </c>
      <c r="N24" t="s">
        <v>2178</v>
      </c>
      <c r="O24" t="s">
        <v>23</v>
      </c>
      <c r="P24" s="6">
        <f xml:space="preserve"> H11</f>
        <v>1.5629999999999999</v>
      </c>
    </row>
    <row r="25" spans="1:16">
      <c r="J25" t="s">
        <v>2892</v>
      </c>
      <c r="K25" t="s">
        <v>2781</v>
      </c>
      <c r="L25" t="s">
        <v>2893</v>
      </c>
      <c r="M25" t="s">
        <v>2894</v>
      </c>
      <c r="N25" t="s">
        <v>2178</v>
      </c>
      <c r="O25" t="s">
        <v>19</v>
      </c>
      <c r="P25" s="6">
        <f xml:space="preserve"> H12</f>
        <v>1.8755999999999997</v>
      </c>
    </row>
    <row r="26" spans="1:16">
      <c r="J26" t="s">
        <v>2834</v>
      </c>
      <c r="K26" t="s">
        <v>2781</v>
      </c>
      <c r="L26" t="s">
        <v>2893</v>
      </c>
      <c r="M26" t="s">
        <v>2894</v>
      </c>
      <c r="P26" s="6">
        <f xml:space="preserve"> H15</f>
        <v>2</v>
      </c>
    </row>
    <row r="27" spans="1:16">
      <c r="J27" t="s">
        <v>2834</v>
      </c>
      <c r="K27" t="s">
        <v>2781</v>
      </c>
      <c r="L27" t="s">
        <v>2893</v>
      </c>
      <c r="M27" t="s">
        <v>2894</v>
      </c>
      <c r="N27" t="s">
        <v>2178</v>
      </c>
      <c r="O27" t="s">
        <v>23</v>
      </c>
      <c r="P27" s="6">
        <f xml:space="preserve"> H16</f>
        <v>0.1</v>
      </c>
    </row>
    <row r="28" spans="1:16">
      <c r="J28" t="s">
        <v>2834</v>
      </c>
      <c r="K28" t="s">
        <v>2781</v>
      </c>
      <c r="L28" t="s">
        <v>2893</v>
      </c>
      <c r="M28" t="s">
        <v>2894</v>
      </c>
      <c r="N28" t="s">
        <v>2178</v>
      </c>
      <c r="O28" t="s">
        <v>19</v>
      </c>
      <c r="P28" s="6">
        <f xml:space="preserve"> H17</f>
        <v>0.12</v>
      </c>
    </row>
    <row r="29" spans="1:16">
      <c r="P29" s="6">
        <f>SUM(P22:P28)</f>
        <v>41.418599999999998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O25"/>
  <sheetViews>
    <sheetView topLeftCell="B1" workbookViewId="0">
      <pane ySplit="1" topLeftCell="A9" activePane="bottomLeft" state="frozen"/>
      <selection pane="bottomLeft" activeCell="O25" sqref="O25"/>
    </sheetView>
  </sheetViews>
  <sheetFormatPr defaultRowHeight="15"/>
  <cols>
    <col min="1" max="1" width="23.42578125" bestFit="1" customWidth="1"/>
    <col min="2" max="2" width="26.7109375" bestFit="1" customWidth="1"/>
    <col min="3" max="3" width="14.140625" style="14" bestFit="1" customWidth="1"/>
    <col min="4" max="4" width="23.425781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0.710937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864</v>
      </c>
      <c r="B2" t="s">
        <v>3284</v>
      </c>
      <c r="C2" s="14" t="s">
        <v>3285</v>
      </c>
      <c r="D2" t="s">
        <v>3286</v>
      </c>
      <c r="E2" t="s">
        <v>3287</v>
      </c>
      <c r="F2">
        <v>1</v>
      </c>
      <c r="G2" s="6">
        <v>1</v>
      </c>
      <c r="H2" s="6">
        <f t="shared" ref="H2:H7" si="0" xml:space="preserve"> F2 * G2</f>
        <v>1</v>
      </c>
      <c r="I2" t="s">
        <v>14</v>
      </c>
      <c r="J2" t="s">
        <v>2774</v>
      </c>
      <c r="K2" t="s">
        <v>3045</v>
      </c>
      <c r="L2" t="s">
        <v>2783</v>
      </c>
    </row>
    <row r="3" spans="1:14">
      <c r="A3" t="s">
        <v>864</v>
      </c>
      <c r="B3" t="s">
        <v>3288</v>
      </c>
      <c r="C3" s="14" t="s">
        <v>3289</v>
      </c>
      <c r="D3" t="s">
        <v>3290</v>
      </c>
      <c r="E3" t="s">
        <v>354</v>
      </c>
      <c r="F3">
        <v>1</v>
      </c>
      <c r="G3" s="6">
        <v>0.63</v>
      </c>
      <c r="H3" s="6">
        <f t="shared" si="0"/>
        <v>0.63</v>
      </c>
      <c r="I3" t="s">
        <v>14</v>
      </c>
      <c r="J3" t="s">
        <v>2774</v>
      </c>
      <c r="K3" t="s">
        <v>3045</v>
      </c>
      <c r="L3" t="s">
        <v>2783</v>
      </c>
    </row>
    <row r="4" spans="1:14">
      <c r="A4" t="s">
        <v>864</v>
      </c>
      <c r="B4" t="s">
        <v>3291</v>
      </c>
      <c r="C4" s="14" t="s">
        <v>3292</v>
      </c>
      <c r="D4" t="s">
        <v>3290</v>
      </c>
      <c r="E4" t="s">
        <v>306</v>
      </c>
      <c r="F4">
        <v>1</v>
      </c>
      <c r="G4" s="6">
        <v>1.25</v>
      </c>
      <c r="H4" s="6">
        <f t="shared" si="0"/>
        <v>1.25</v>
      </c>
      <c r="I4" t="s">
        <v>14</v>
      </c>
      <c r="J4" t="s">
        <v>2774</v>
      </c>
      <c r="K4" t="s">
        <v>3045</v>
      </c>
      <c r="L4" t="s">
        <v>2783</v>
      </c>
    </row>
    <row r="5" spans="1:14">
      <c r="A5" t="s">
        <v>864</v>
      </c>
      <c r="B5" t="s">
        <v>3293</v>
      </c>
      <c r="C5" s="14" t="s">
        <v>3294</v>
      </c>
      <c r="D5" t="s">
        <v>3295</v>
      </c>
      <c r="E5" t="s">
        <v>354</v>
      </c>
      <c r="F5">
        <v>1</v>
      </c>
      <c r="G5" s="6">
        <v>1</v>
      </c>
      <c r="H5" s="6">
        <f t="shared" si="0"/>
        <v>1</v>
      </c>
      <c r="I5" t="s">
        <v>14</v>
      </c>
      <c r="J5" t="s">
        <v>2774</v>
      </c>
      <c r="K5" t="s">
        <v>3045</v>
      </c>
      <c r="L5" t="s">
        <v>2783</v>
      </c>
    </row>
    <row r="6" spans="1:14">
      <c r="A6" t="s">
        <v>864</v>
      </c>
      <c r="B6" t="s">
        <v>1316</v>
      </c>
      <c r="C6" s="14" t="s">
        <v>3296</v>
      </c>
      <c r="D6" t="s">
        <v>3297</v>
      </c>
      <c r="E6" t="s">
        <v>1890</v>
      </c>
      <c r="F6">
        <v>1</v>
      </c>
      <c r="G6" s="6">
        <v>2.5</v>
      </c>
      <c r="H6" s="6">
        <f t="shared" si="0"/>
        <v>2.5</v>
      </c>
      <c r="I6" t="s">
        <v>14</v>
      </c>
      <c r="J6" t="s">
        <v>2774</v>
      </c>
      <c r="K6" t="s">
        <v>3045</v>
      </c>
      <c r="L6" t="s">
        <v>2783</v>
      </c>
    </row>
    <row r="7" spans="1:14">
      <c r="A7" t="s">
        <v>864</v>
      </c>
      <c r="B7" t="s">
        <v>3266</v>
      </c>
      <c r="C7" s="14" t="s">
        <v>3298</v>
      </c>
      <c r="D7" t="s">
        <v>3299</v>
      </c>
      <c r="E7" t="s">
        <v>1890</v>
      </c>
      <c r="F7">
        <v>5</v>
      </c>
      <c r="G7" s="6">
        <v>2.5</v>
      </c>
      <c r="H7" s="6">
        <f t="shared" si="0"/>
        <v>12.5</v>
      </c>
      <c r="I7" t="s">
        <v>14</v>
      </c>
      <c r="J7" t="s">
        <v>2774</v>
      </c>
      <c r="K7" t="s">
        <v>3045</v>
      </c>
      <c r="L7" t="s">
        <v>2783</v>
      </c>
    </row>
    <row r="8" spans="1:14">
      <c r="A8" t="s">
        <v>864</v>
      </c>
      <c r="B8" t="s">
        <v>197</v>
      </c>
      <c r="C8"/>
      <c r="D8" t="s">
        <v>864</v>
      </c>
      <c r="E8" t="s">
        <v>12</v>
      </c>
      <c r="F8">
        <v>1</v>
      </c>
      <c r="G8" s="6">
        <v>0.05</v>
      </c>
      <c r="H8" s="6">
        <f t="shared" ref="H8" si="1">G8*F8</f>
        <v>0.05</v>
      </c>
      <c r="I8" t="s">
        <v>14</v>
      </c>
      <c r="J8" t="s">
        <v>2774</v>
      </c>
      <c r="K8" t="s">
        <v>3045</v>
      </c>
      <c r="L8" t="s">
        <v>2783</v>
      </c>
      <c r="M8" t="s">
        <v>197</v>
      </c>
    </row>
    <row r="9" spans="1:14">
      <c r="A9" t="s">
        <v>864</v>
      </c>
      <c r="B9" t="s">
        <v>23</v>
      </c>
      <c r="C9" s="14" t="s">
        <v>12</v>
      </c>
      <c r="D9" t="s">
        <v>12</v>
      </c>
      <c r="E9" t="s">
        <v>12</v>
      </c>
      <c r="F9" s="5">
        <v>0.05</v>
      </c>
      <c r="G9" s="6" t="s">
        <v>12</v>
      </c>
      <c r="H9" s="6">
        <v>0.82</v>
      </c>
      <c r="I9" t="s">
        <v>14</v>
      </c>
      <c r="J9" t="s">
        <v>2774</v>
      </c>
      <c r="K9" t="s">
        <v>3045</v>
      </c>
      <c r="L9" t="s">
        <v>2783</v>
      </c>
      <c r="M9" t="s">
        <v>2178</v>
      </c>
      <c r="N9" t="s">
        <v>23</v>
      </c>
    </row>
    <row r="10" spans="1:14">
      <c r="A10" t="s">
        <v>864</v>
      </c>
      <c r="B10" t="s">
        <v>19</v>
      </c>
      <c r="C10" s="14" t="s">
        <v>12</v>
      </c>
      <c r="D10" t="s">
        <v>12</v>
      </c>
      <c r="E10" t="s">
        <v>12</v>
      </c>
      <c r="F10" s="5">
        <v>0.06</v>
      </c>
      <c r="G10" s="6" t="s">
        <v>12</v>
      </c>
      <c r="H10" s="6">
        <v>0.99</v>
      </c>
      <c r="I10" t="s">
        <v>14</v>
      </c>
      <c r="J10" t="s">
        <v>2774</v>
      </c>
      <c r="K10" t="s">
        <v>3045</v>
      </c>
      <c r="L10" t="s">
        <v>2783</v>
      </c>
      <c r="M10" t="s">
        <v>2178</v>
      </c>
      <c r="N10" t="s">
        <v>19</v>
      </c>
    </row>
    <row r="11" spans="1:14">
      <c r="H11" s="10">
        <f>SUM(H2:H10)</f>
        <v>20.74</v>
      </c>
      <c r="I11" s="28"/>
    </row>
    <row r="13" spans="1:14">
      <c r="A13" t="s">
        <v>1683</v>
      </c>
      <c r="B13" t="s">
        <v>496</v>
      </c>
      <c r="C13" s="14" t="s">
        <v>3300</v>
      </c>
      <c r="D13" t="s">
        <v>3301</v>
      </c>
      <c r="E13" t="s">
        <v>452</v>
      </c>
      <c r="F13">
        <v>2</v>
      </c>
      <c r="G13" s="6">
        <v>3.19</v>
      </c>
      <c r="H13" s="6">
        <f>G13*F13</f>
        <v>6.38</v>
      </c>
      <c r="I13" t="s">
        <v>14</v>
      </c>
      <c r="J13" t="s">
        <v>2774</v>
      </c>
      <c r="K13" t="s">
        <v>3045</v>
      </c>
      <c r="L13" t="s">
        <v>2783</v>
      </c>
    </row>
    <row r="14" spans="1:14">
      <c r="A14" t="s">
        <v>1683</v>
      </c>
      <c r="B14" t="s">
        <v>541</v>
      </c>
      <c r="C14" s="14" t="s">
        <v>3302</v>
      </c>
      <c r="D14" t="s">
        <v>3301</v>
      </c>
      <c r="E14" t="s">
        <v>554</v>
      </c>
      <c r="F14">
        <v>1</v>
      </c>
      <c r="G14" s="6">
        <v>2.69</v>
      </c>
      <c r="H14" s="6">
        <f>G14*F14</f>
        <v>2.69</v>
      </c>
      <c r="I14" t="s">
        <v>14</v>
      </c>
      <c r="J14" t="s">
        <v>2774</v>
      </c>
      <c r="K14" t="s">
        <v>3045</v>
      </c>
      <c r="L14" t="s">
        <v>2783</v>
      </c>
    </row>
    <row r="15" spans="1:14">
      <c r="A15" t="s">
        <v>1683</v>
      </c>
      <c r="B15" t="s">
        <v>23</v>
      </c>
      <c r="C15" t="s">
        <v>12</v>
      </c>
      <c r="D15" t="s">
        <v>12</v>
      </c>
      <c r="E15" t="s">
        <v>12</v>
      </c>
      <c r="F15" s="5">
        <v>0.05</v>
      </c>
      <c r="G15" s="6" t="s">
        <v>12</v>
      </c>
      <c r="H15" s="6">
        <v>0</v>
      </c>
      <c r="I15" t="s">
        <v>14</v>
      </c>
    </row>
    <row r="16" spans="1:14">
      <c r="A16" t="s">
        <v>1683</v>
      </c>
      <c r="B16" t="s">
        <v>19</v>
      </c>
      <c r="C16" t="s">
        <v>12</v>
      </c>
      <c r="D16" t="s">
        <v>12</v>
      </c>
      <c r="E16" t="s">
        <v>12</v>
      </c>
      <c r="F16" s="5">
        <v>0.06</v>
      </c>
      <c r="G16" s="6" t="s">
        <v>12</v>
      </c>
      <c r="H16" s="6">
        <v>0</v>
      </c>
      <c r="I16" t="s">
        <v>14</v>
      </c>
    </row>
    <row r="17" spans="3:15">
      <c r="C17"/>
      <c r="H17" s="10">
        <f>SUM(H13:H16)</f>
        <v>9.07</v>
      </c>
      <c r="I17" s="28"/>
    </row>
    <row r="18" spans="3:15">
      <c r="C18"/>
      <c r="H18" s="10"/>
      <c r="I18" s="28"/>
    </row>
    <row r="19" spans="3:15">
      <c r="H19" s="7">
        <f xml:space="preserve"> H11 + H17</f>
        <v>29.81</v>
      </c>
      <c r="M19" s="6"/>
    </row>
    <row r="20" spans="3:15">
      <c r="M20" s="6"/>
    </row>
    <row r="21" spans="3:15">
      <c r="J21" t="s">
        <v>2774</v>
      </c>
      <c r="K21" t="s">
        <v>3045</v>
      </c>
      <c r="L21" t="s">
        <v>2783</v>
      </c>
      <c r="O21" s="6">
        <f xml:space="preserve"> SUM(H2:H7) + SUM(H13:H14)</f>
        <v>27.95</v>
      </c>
    </row>
    <row r="22" spans="3:15">
      <c r="J22" t="s">
        <v>2774</v>
      </c>
      <c r="K22" t="s">
        <v>3045</v>
      </c>
      <c r="L22" t="s">
        <v>2783</v>
      </c>
      <c r="M22" t="s">
        <v>197</v>
      </c>
      <c r="O22" s="6">
        <f xml:space="preserve"> H8</f>
        <v>0.05</v>
      </c>
    </row>
    <row r="23" spans="3:15">
      <c r="J23" t="s">
        <v>2774</v>
      </c>
      <c r="K23" t="s">
        <v>3045</v>
      </c>
      <c r="L23" t="s">
        <v>2783</v>
      </c>
      <c r="M23" t="s">
        <v>2178</v>
      </c>
      <c r="N23" t="s">
        <v>23</v>
      </c>
      <c r="O23" s="6">
        <f xml:space="preserve"> H9</f>
        <v>0.82</v>
      </c>
    </row>
    <row r="24" spans="3:15">
      <c r="J24" t="s">
        <v>2774</v>
      </c>
      <c r="K24" t="s">
        <v>3045</v>
      </c>
      <c r="L24" t="s">
        <v>2783</v>
      </c>
      <c r="M24" t="s">
        <v>2178</v>
      </c>
      <c r="N24" t="s">
        <v>19</v>
      </c>
      <c r="O24" s="6">
        <f xml:space="preserve"> H10</f>
        <v>0.99</v>
      </c>
    </row>
    <row r="25" spans="3:15">
      <c r="O25" s="6">
        <f>SUM(O21:O24)</f>
        <v>29.81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O17"/>
  <sheetViews>
    <sheetView topLeftCell="B1" workbookViewId="0">
      <pane ySplit="1" topLeftCell="A2" activePane="bottomLeft" state="frozen"/>
      <selection pane="bottomLeft" activeCell="O17" sqref="O17"/>
    </sheetView>
  </sheetViews>
  <sheetFormatPr defaultRowHeight="15"/>
  <cols>
    <col min="1" max="1" width="23.42578125" bestFit="1" customWidth="1"/>
    <col min="2" max="2" width="26.7109375" bestFit="1" customWidth="1"/>
    <col min="3" max="3" width="14.140625" style="14" bestFit="1" customWidth="1"/>
    <col min="4" max="4" width="23.42578125" bestFit="1" customWidth="1"/>
    <col min="5" max="5" width="15.710937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0" bestFit="1" customWidth="1"/>
    <col min="12" max="13" width="10.7109375" bestFit="1" customWidth="1"/>
    <col min="14" max="14" width="4.42578125" bestFit="1" customWidth="1"/>
  </cols>
  <sheetData>
    <row r="1" spans="1:1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864</v>
      </c>
      <c r="B2" t="s">
        <v>3303</v>
      </c>
      <c r="C2" s="14" t="s">
        <v>3304</v>
      </c>
      <c r="D2" t="s">
        <v>3305</v>
      </c>
      <c r="E2" t="s">
        <v>12</v>
      </c>
      <c r="F2">
        <v>1</v>
      </c>
      <c r="G2" s="6">
        <v>2</v>
      </c>
      <c r="H2" s="6">
        <f xml:space="preserve"> F2 * G2</f>
        <v>2</v>
      </c>
      <c r="I2" t="s">
        <v>14</v>
      </c>
      <c r="J2" t="s">
        <v>2774</v>
      </c>
      <c r="K2" t="s">
        <v>2780</v>
      </c>
      <c r="L2" t="s">
        <v>130</v>
      </c>
      <c r="M2" t="s">
        <v>2783</v>
      </c>
    </row>
    <row r="3" spans="1:15">
      <c r="A3" t="s">
        <v>864</v>
      </c>
      <c r="B3" t="s">
        <v>3306</v>
      </c>
      <c r="C3" s="14" t="s">
        <v>12</v>
      </c>
      <c r="D3" t="s">
        <v>12</v>
      </c>
      <c r="E3" t="s">
        <v>12</v>
      </c>
      <c r="F3">
        <v>1</v>
      </c>
      <c r="G3" s="6">
        <v>2</v>
      </c>
      <c r="H3" s="6">
        <f xml:space="preserve"> F3 * G3</f>
        <v>2</v>
      </c>
      <c r="I3" t="s">
        <v>14</v>
      </c>
      <c r="J3" t="s">
        <v>2774</v>
      </c>
      <c r="K3" t="s">
        <v>2780</v>
      </c>
      <c r="L3" t="s">
        <v>130</v>
      </c>
      <c r="M3" t="s">
        <v>2783</v>
      </c>
    </row>
    <row r="4" spans="1:15">
      <c r="A4" t="s">
        <v>864</v>
      </c>
      <c r="B4" t="s">
        <v>1519</v>
      </c>
      <c r="C4" s="14" t="s">
        <v>3307</v>
      </c>
      <c r="D4" t="s">
        <v>3290</v>
      </c>
      <c r="E4" s="12" t="s">
        <v>3308</v>
      </c>
      <c r="F4">
        <v>1</v>
      </c>
      <c r="G4" s="6">
        <v>1.5</v>
      </c>
      <c r="H4" s="6">
        <f>G4*F4</f>
        <v>1.5</v>
      </c>
      <c r="I4" t="s">
        <v>14</v>
      </c>
      <c r="J4" t="s">
        <v>2774</v>
      </c>
      <c r="K4" t="s">
        <v>3045</v>
      </c>
      <c r="L4" t="s">
        <v>2783</v>
      </c>
    </row>
    <row r="5" spans="1:15">
      <c r="A5" t="s">
        <v>864</v>
      </c>
      <c r="B5" t="s">
        <v>3309</v>
      </c>
      <c r="C5" s="14" t="s">
        <v>3310</v>
      </c>
      <c r="D5" t="s">
        <v>3311</v>
      </c>
      <c r="E5" t="s">
        <v>3312</v>
      </c>
      <c r="F5">
        <v>2</v>
      </c>
      <c r="G5" s="6">
        <v>2.5</v>
      </c>
      <c r="H5" s="6">
        <f xml:space="preserve"> F5 * G5</f>
        <v>5</v>
      </c>
      <c r="I5" t="s">
        <v>14</v>
      </c>
      <c r="J5" t="s">
        <v>2774</v>
      </c>
      <c r="K5" t="s">
        <v>2780</v>
      </c>
      <c r="L5" t="s">
        <v>130</v>
      </c>
      <c r="M5" t="s">
        <v>2783</v>
      </c>
    </row>
    <row r="6" spans="1:15">
      <c r="A6" t="s">
        <v>864</v>
      </c>
      <c r="B6" t="s">
        <v>3313</v>
      </c>
      <c r="C6" s="14" t="s">
        <v>3292</v>
      </c>
      <c r="D6" t="s">
        <v>3290</v>
      </c>
      <c r="E6" t="s">
        <v>306</v>
      </c>
      <c r="F6">
        <v>1</v>
      </c>
      <c r="G6" s="6">
        <v>1.25</v>
      </c>
      <c r="H6" s="6">
        <f xml:space="preserve"> F6 * G6</f>
        <v>1.25</v>
      </c>
      <c r="I6" t="s">
        <v>14</v>
      </c>
      <c r="J6" t="s">
        <v>2774</v>
      </c>
      <c r="K6" t="s">
        <v>3045</v>
      </c>
      <c r="L6" t="s">
        <v>2783</v>
      </c>
    </row>
    <row r="7" spans="1:15">
      <c r="A7" t="s">
        <v>864</v>
      </c>
      <c r="B7" t="s">
        <v>197</v>
      </c>
      <c r="C7"/>
      <c r="D7" t="s">
        <v>864</v>
      </c>
      <c r="E7" t="s">
        <v>12</v>
      </c>
      <c r="F7">
        <v>1</v>
      </c>
      <c r="G7" s="6">
        <v>0.05</v>
      </c>
      <c r="H7" s="6">
        <f t="shared" ref="H7" si="0">G7*F7</f>
        <v>0.05</v>
      </c>
      <c r="I7" t="s">
        <v>14</v>
      </c>
      <c r="J7" t="s">
        <v>2774</v>
      </c>
      <c r="K7" t="s">
        <v>3045</v>
      </c>
      <c r="L7" t="s">
        <v>2783</v>
      </c>
      <c r="M7" t="s">
        <v>197</v>
      </c>
    </row>
    <row r="8" spans="1:15">
      <c r="A8" t="s">
        <v>864</v>
      </c>
      <c r="B8" t="s">
        <v>23</v>
      </c>
      <c r="C8" s="14" t="s">
        <v>12</v>
      </c>
      <c r="D8" t="s">
        <v>12</v>
      </c>
      <c r="E8" t="s">
        <v>12</v>
      </c>
      <c r="F8" s="5">
        <v>0.05</v>
      </c>
      <c r="G8" s="6" t="s">
        <v>12</v>
      </c>
      <c r="H8" s="6">
        <v>0.59</v>
      </c>
      <c r="I8" t="s">
        <v>14</v>
      </c>
      <c r="J8" t="s">
        <v>2774</v>
      </c>
      <c r="K8" t="s">
        <v>3045</v>
      </c>
      <c r="L8" t="s">
        <v>2783</v>
      </c>
      <c r="M8" t="s">
        <v>2178</v>
      </c>
      <c r="N8" t="s">
        <v>23</v>
      </c>
    </row>
    <row r="9" spans="1:15">
      <c r="A9" t="s">
        <v>864</v>
      </c>
      <c r="B9" t="s">
        <v>19</v>
      </c>
      <c r="C9" s="14" t="s">
        <v>12</v>
      </c>
      <c r="D9" t="s">
        <v>12</v>
      </c>
      <c r="E9" t="s">
        <v>12</v>
      </c>
      <c r="F9" s="5">
        <v>0.06</v>
      </c>
      <c r="G9" s="6" t="s">
        <v>12</v>
      </c>
      <c r="H9" s="6">
        <v>0.71</v>
      </c>
      <c r="I9" t="s">
        <v>14</v>
      </c>
      <c r="J9" t="s">
        <v>2774</v>
      </c>
      <c r="K9" t="s">
        <v>3045</v>
      </c>
      <c r="L9" t="s">
        <v>2783</v>
      </c>
      <c r="M9" t="s">
        <v>2178</v>
      </c>
      <c r="N9" t="s">
        <v>19</v>
      </c>
    </row>
    <row r="10" spans="1:15">
      <c r="H10" s="10">
        <f>SUM(H2:H9)</f>
        <v>13.100000000000001</v>
      </c>
      <c r="I10" s="28"/>
    </row>
    <row r="12" spans="1:15">
      <c r="J12" t="s">
        <v>2774</v>
      </c>
      <c r="K12" t="s">
        <v>2780</v>
      </c>
      <c r="L12" t="s">
        <v>130</v>
      </c>
      <c r="M12" t="s">
        <v>2783</v>
      </c>
      <c r="O12" s="6">
        <f xml:space="preserve"> SUM(H2:H3) + H5</f>
        <v>9</v>
      </c>
    </row>
    <row r="13" spans="1:15">
      <c r="J13" t="s">
        <v>2774</v>
      </c>
      <c r="K13" t="s">
        <v>3045</v>
      </c>
      <c r="L13" t="s">
        <v>2783</v>
      </c>
      <c r="O13" s="6">
        <f xml:space="preserve"> H4 + H6</f>
        <v>2.75</v>
      </c>
    </row>
    <row r="14" spans="1:15">
      <c r="J14" t="s">
        <v>2774</v>
      </c>
      <c r="K14" t="s">
        <v>3045</v>
      </c>
      <c r="L14" t="s">
        <v>2783</v>
      </c>
      <c r="M14" t="s">
        <v>197</v>
      </c>
      <c r="O14" s="6">
        <f>H7</f>
        <v>0.05</v>
      </c>
    </row>
    <row r="15" spans="1:15">
      <c r="J15" t="s">
        <v>2774</v>
      </c>
      <c r="K15" t="s">
        <v>3045</v>
      </c>
      <c r="L15" t="s">
        <v>2783</v>
      </c>
      <c r="M15" t="s">
        <v>2178</v>
      </c>
      <c r="N15" t="s">
        <v>23</v>
      </c>
      <c r="O15" s="6">
        <f xml:space="preserve"> H8</f>
        <v>0.59</v>
      </c>
    </row>
    <row r="16" spans="1:15">
      <c r="J16" t="s">
        <v>2774</v>
      </c>
      <c r="K16" t="s">
        <v>3045</v>
      </c>
      <c r="L16" t="s">
        <v>2783</v>
      </c>
      <c r="M16" t="s">
        <v>2178</v>
      </c>
      <c r="N16" t="s">
        <v>19</v>
      </c>
      <c r="O16" s="6">
        <f xml:space="preserve"> H9</f>
        <v>0.71</v>
      </c>
    </row>
    <row r="17" spans="15:15">
      <c r="O17" s="6">
        <f>SUM(O12:O16)</f>
        <v>13.100000000000001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56"/>
  <sheetViews>
    <sheetView topLeftCell="B1" workbookViewId="0">
      <pane ySplit="1" topLeftCell="A36" activePane="bottomLeft" state="frozen"/>
      <selection pane="bottomLeft" activeCell="A2" sqref="A2"/>
    </sheetView>
  </sheetViews>
  <sheetFormatPr defaultRowHeight="15"/>
  <cols>
    <col min="1" max="1" width="16.140625" bestFit="1" customWidth="1"/>
    <col min="2" max="2" width="28.7109375" bestFit="1" customWidth="1"/>
    <col min="3" max="3" width="14.140625" style="14" bestFit="1" customWidth="1"/>
    <col min="4" max="4" width="19.5703125" bestFit="1" customWidth="1"/>
    <col min="5" max="5" width="11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2" width="15.28515625" bestFit="1" customWidth="1"/>
    <col min="13" max="13" width="11.85546875" bestFit="1" customWidth="1"/>
    <col min="14" max="14" width="8.42578125" bestFit="1" customWidth="1"/>
    <col min="15" max="15" width="4.42578125" bestFit="1" customWidth="1"/>
  </cols>
  <sheetData>
    <row r="1" spans="1:14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24</v>
      </c>
      <c r="B2" t="s">
        <v>437</v>
      </c>
      <c r="C2" s="14" t="s">
        <v>1626</v>
      </c>
      <c r="D2" t="s">
        <v>128</v>
      </c>
      <c r="E2" t="s">
        <v>970</v>
      </c>
      <c r="F2">
        <v>1</v>
      </c>
      <c r="G2" s="6">
        <v>8.4700000000000006</v>
      </c>
      <c r="H2" s="6">
        <f t="shared" ref="H2" si="0">G2*F2</f>
        <v>8.4700000000000006</v>
      </c>
      <c r="I2" t="s">
        <v>14</v>
      </c>
      <c r="J2" t="s">
        <v>2774</v>
      </c>
      <c r="K2" t="s">
        <v>2780</v>
      </c>
      <c r="L2" t="s">
        <v>2781</v>
      </c>
      <c r="M2" t="s">
        <v>2796</v>
      </c>
    </row>
    <row r="3" spans="1:14">
      <c r="A3" t="s">
        <v>24</v>
      </c>
      <c r="B3" t="s">
        <v>251</v>
      </c>
      <c r="C3" s="14" t="s">
        <v>3314</v>
      </c>
      <c r="D3" t="s">
        <v>385</v>
      </c>
      <c r="E3" t="s">
        <v>3315</v>
      </c>
      <c r="F3">
        <v>1</v>
      </c>
      <c r="G3" s="6">
        <f xml:space="preserve"> 3.97 + 0.48 + 0.6</f>
        <v>5.05</v>
      </c>
      <c r="H3" s="6">
        <f>G3*F3</f>
        <v>5.05</v>
      </c>
      <c r="I3" t="s">
        <v>14</v>
      </c>
      <c r="J3" t="s">
        <v>2774</v>
      </c>
      <c r="K3" t="s">
        <v>2780</v>
      </c>
      <c r="L3" t="s">
        <v>2781</v>
      </c>
      <c r="M3" t="s">
        <v>2796</v>
      </c>
    </row>
    <row r="4" spans="1:14">
      <c r="A4" t="s">
        <v>24</v>
      </c>
      <c r="B4" t="s">
        <v>633</v>
      </c>
      <c r="C4" s="14" t="s">
        <v>3316</v>
      </c>
      <c r="D4" t="s">
        <v>93</v>
      </c>
      <c r="E4" t="s">
        <v>667</v>
      </c>
      <c r="F4">
        <v>1</v>
      </c>
      <c r="G4" s="6">
        <v>17.48</v>
      </c>
      <c r="H4" s="6">
        <f t="shared" ref="H4:H5" si="1">G4*F4</f>
        <v>17.48</v>
      </c>
      <c r="I4" t="s">
        <v>14</v>
      </c>
      <c r="J4" t="s">
        <v>2774</v>
      </c>
      <c r="K4" t="s">
        <v>2780</v>
      </c>
      <c r="L4" t="s">
        <v>2781</v>
      </c>
      <c r="M4" t="s">
        <v>2796</v>
      </c>
    </row>
    <row r="5" spans="1:14">
      <c r="A5" t="s">
        <v>24</v>
      </c>
      <c r="B5" t="s">
        <v>847</v>
      </c>
      <c r="C5" s="14" t="s">
        <v>2756</v>
      </c>
      <c r="D5" t="s">
        <v>781</v>
      </c>
      <c r="E5" t="s">
        <v>1383</v>
      </c>
      <c r="F5">
        <v>3</v>
      </c>
      <c r="G5" s="6">
        <v>2.97</v>
      </c>
      <c r="H5" s="6">
        <f t="shared" si="1"/>
        <v>8.91</v>
      </c>
      <c r="I5" t="s">
        <v>14</v>
      </c>
      <c r="J5" t="s">
        <v>2774</v>
      </c>
      <c r="K5" t="s">
        <v>2780</v>
      </c>
      <c r="L5" t="s">
        <v>2781</v>
      </c>
      <c r="M5" t="s">
        <v>2782</v>
      </c>
    </row>
    <row r="6" spans="1:14">
      <c r="A6" t="s">
        <v>24</v>
      </c>
      <c r="B6" t="s">
        <v>291</v>
      </c>
      <c r="C6" s="14" t="s">
        <v>2534</v>
      </c>
      <c r="D6" t="s">
        <v>128</v>
      </c>
      <c r="E6" t="s">
        <v>292</v>
      </c>
      <c r="F6">
        <v>1</v>
      </c>
      <c r="G6" s="6">
        <v>4.97</v>
      </c>
      <c r="H6" s="6">
        <f>G6*F6</f>
        <v>4.97</v>
      </c>
      <c r="I6" t="s">
        <v>14</v>
      </c>
      <c r="J6" t="s">
        <v>2774</v>
      </c>
      <c r="K6" t="s">
        <v>2780</v>
      </c>
      <c r="L6" t="s">
        <v>2781</v>
      </c>
      <c r="M6" t="s">
        <v>2796</v>
      </c>
    </row>
    <row r="7" spans="1:14">
      <c r="A7" t="s">
        <v>24</v>
      </c>
      <c r="B7" t="s">
        <v>3317</v>
      </c>
      <c r="C7" s="14" t="s">
        <v>3318</v>
      </c>
      <c r="D7" t="s">
        <v>571</v>
      </c>
      <c r="E7" t="s">
        <v>2623</v>
      </c>
      <c r="F7">
        <v>1</v>
      </c>
      <c r="G7" s="6">
        <v>5.97</v>
      </c>
      <c r="H7" s="6">
        <f t="shared" ref="H7:H8" si="2">G7*F7</f>
        <v>5.97</v>
      </c>
      <c r="I7" t="s">
        <v>14</v>
      </c>
      <c r="J7" t="s">
        <v>2774</v>
      </c>
      <c r="K7" t="s">
        <v>2780</v>
      </c>
      <c r="L7" t="s">
        <v>2845</v>
      </c>
    </row>
    <row r="8" spans="1:14">
      <c r="A8" t="s">
        <v>24</v>
      </c>
      <c r="B8" t="s">
        <v>3319</v>
      </c>
      <c r="C8" s="14" t="s">
        <v>3320</v>
      </c>
      <c r="D8" t="s">
        <v>203</v>
      </c>
      <c r="E8" t="s">
        <v>282</v>
      </c>
      <c r="F8">
        <v>1</v>
      </c>
      <c r="G8" s="6">
        <v>3.47</v>
      </c>
      <c r="H8" s="6">
        <f t="shared" si="2"/>
        <v>3.47</v>
      </c>
      <c r="I8" t="s">
        <v>14</v>
      </c>
      <c r="J8" t="s">
        <v>2774</v>
      </c>
      <c r="K8" t="s">
        <v>2780</v>
      </c>
      <c r="L8" t="s">
        <v>2781</v>
      </c>
      <c r="M8" t="s">
        <v>2782</v>
      </c>
    </row>
    <row r="9" spans="1:14">
      <c r="A9" t="s">
        <v>24</v>
      </c>
      <c r="B9" t="s">
        <v>851</v>
      </c>
      <c r="C9" s="14" t="s">
        <v>3218</v>
      </c>
      <c r="D9" t="s">
        <v>3219</v>
      </c>
      <c r="E9" t="s">
        <v>3321</v>
      </c>
      <c r="F9">
        <v>1</v>
      </c>
      <c r="G9" s="6">
        <v>4.34</v>
      </c>
      <c r="H9" s="6">
        <f>G9*F9</f>
        <v>4.34</v>
      </c>
      <c r="I9" t="s">
        <v>14</v>
      </c>
      <c r="J9" t="s">
        <v>2774</v>
      </c>
      <c r="K9" t="s">
        <v>2780</v>
      </c>
      <c r="L9" t="s">
        <v>2781</v>
      </c>
      <c r="M9" t="s">
        <v>2782</v>
      </c>
      <c r="N9" t="s">
        <v>134</v>
      </c>
    </row>
    <row r="10" spans="1:14">
      <c r="A10" t="s">
        <v>24</v>
      </c>
      <c r="B10" t="s">
        <v>1714</v>
      </c>
      <c r="C10" s="14" t="s">
        <v>3322</v>
      </c>
      <c r="D10" t="s">
        <v>1082</v>
      </c>
      <c r="E10" t="s">
        <v>404</v>
      </c>
      <c r="F10">
        <v>1</v>
      </c>
      <c r="G10" s="6">
        <v>4.18</v>
      </c>
      <c r="H10" s="6">
        <f t="shared" ref="H10:H11" si="3">G10*F10</f>
        <v>4.18</v>
      </c>
      <c r="I10" t="s">
        <v>14</v>
      </c>
      <c r="J10" t="s">
        <v>2774</v>
      </c>
      <c r="K10" t="s">
        <v>2780</v>
      </c>
      <c r="L10" t="s">
        <v>2781</v>
      </c>
      <c r="M10" t="s">
        <v>2782</v>
      </c>
    </row>
    <row r="11" spans="1:14">
      <c r="A11" t="s">
        <v>24</v>
      </c>
      <c r="B11" t="s">
        <v>230</v>
      </c>
      <c r="C11" s="14" t="s">
        <v>3323</v>
      </c>
      <c r="D11" t="s">
        <v>227</v>
      </c>
      <c r="E11" t="s">
        <v>1557</v>
      </c>
      <c r="F11">
        <v>2</v>
      </c>
      <c r="G11" s="6">
        <v>1.97</v>
      </c>
      <c r="H11" s="6">
        <f t="shared" si="3"/>
        <v>3.94</v>
      </c>
      <c r="I11" t="s">
        <v>14</v>
      </c>
      <c r="J11" t="s">
        <v>2774</v>
      </c>
      <c r="K11" t="s">
        <v>2780</v>
      </c>
      <c r="L11" t="s">
        <v>2781</v>
      </c>
      <c r="M11" t="s">
        <v>2796</v>
      </c>
    </row>
    <row r="12" spans="1:14">
      <c r="A12" t="s">
        <v>24</v>
      </c>
      <c r="B12" t="s">
        <v>1515</v>
      </c>
      <c r="C12" s="14" t="s">
        <v>799</v>
      </c>
      <c r="D12" t="s">
        <v>128</v>
      </c>
      <c r="E12" t="s">
        <v>328</v>
      </c>
      <c r="F12">
        <v>1</v>
      </c>
      <c r="G12" s="6">
        <v>4.6399999999999997</v>
      </c>
      <c r="H12" s="6">
        <f>G12*F12</f>
        <v>4.6399999999999997</v>
      </c>
      <c r="I12" t="s">
        <v>14</v>
      </c>
      <c r="J12" t="s">
        <v>2774</v>
      </c>
      <c r="K12" t="s">
        <v>2780</v>
      </c>
      <c r="L12" t="s">
        <v>2781</v>
      </c>
      <c r="M12" t="s">
        <v>2796</v>
      </c>
    </row>
    <row r="13" spans="1:14">
      <c r="A13" t="s">
        <v>24</v>
      </c>
      <c r="B13" t="s">
        <v>147</v>
      </c>
      <c r="C13" s="14" t="s">
        <v>2673</v>
      </c>
      <c r="D13" t="s">
        <v>128</v>
      </c>
      <c r="E13" t="s">
        <v>290</v>
      </c>
      <c r="F13">
        <v>1</v>
      </c>
      <c r="G13" s="6">
        <v>6.57</v>
      </c>
      <c r="H13" s="6">
        <f t="shared" ref="H13" si="4">G13*F13</f>
        <v>6.57</v>
      </c>
      <c r="I13" t="s">
        <v>14</v>
      </c>
      <c r="J13" t="s">
        <v>2774</v>
      </c>
      <c r="K13" t="s">
        <v>2780</v>
      </c>
      <c r="L13" t="s">
        <v>2781</v>
      </c>
      <c r="M13" t="s">
        <v>2796</v>
      </c>
    </row>
    <row r="14" spans="1:14">
      <c r="A14" t="s">
        <v>24</v>
      </c>
      <c r="B14" t="s">
        <v>2674</v>
      </c>
      <c r="C14" s="14" t="s">
        <v>2675</v>
      </c>
      <c r="D14" t="s">
        <v>128</v>
      </c>
      <c r="E14" t="s">
        <v>573</v>
      </c>
      <c r="F14">
        <v>1</v>
      </c>
      <c r="G14" s="6">
        <v>7.97</v>
      </c>
      <c r="H14" s="6">
        <f>G14*F14</f>
        <v>7.97</v>
      </c>
      <c r="I14" t="s">
        <v>14</v>
      </c>
      <c r="J14" t="s">
        <v>2774</v>
      </c>
      <c r="K14" t="s">
        <v>2780</v>
      </c>
      <c r="L14" t="s">
        <v>2781</v>
      </c>
      <c r="M14" t="s">
        <v>2796</v>
      </c>
    </row>
    <row r="15" spans="1:14">
      <c r="A15" t="s">
        <v>24</v>
      </c>
      <c r="B15" t="s">
        <v>2130</v>
      </c>
      <c r="C15" s="14" t="s">
        <v>3324</v>
      </c>
      <c r="D15" t="s">
        <v>924</v>
      </c>
      <c r="E15" s="2" t="s">
        <v>3325</v>
      </c>
      <c r="F15">
        <v>1</v>
      </c>
      <c r="G15" s="6">
        <v>4.97</v>
      </c>
      <c r="H15" s="6">
        <f t="shared" ref="H15:H16" si="5">G15*F15</f>
        <v>4.97</v>
      </c>
      <c r="I15" t="s">
        <v>14</v>
      </c>
      <c r="J15" t="s">
        <v>2774</v>
      </c>
      <c r="K15" t="s">
        <v>2780</v>
      </c>
      <c r="L15" t="s">
        <v>3186</v>
      </c>
      <c r="M15" t="s">
        <v>134</v>
      </c>
    </row>
    <row r="16" spans="1:14">
      <c r="A16" t="s">
        <v>24</v>
      </c>
      <c r="B16" t="s">
        <v>3326</v>
      </c>
      <c r="C16" s="14" t="s">
        <v>3327</v>
      </c>
      <c r="D16" t="s">
        <v>626</v>
      </c>
      <c r="E16" t="s">
        <v>623</v>
      </c>
      <c r="F16">
        <v>1</v>
      </c>
      <c r="G16" s="6">
        <f xml:space="preserve"> 1.77 + 0.08 + 0.1</f>
        <v>1.9500000000000002</v>
      </c>
      <c r="H16" s="6">
        <f t="shared" si="5"/>
        <v>1.9500000000000002</v>
      </c>
      <c r="I16" t="s">
        <v>14</v>
      </c>
      <c r="J16" t="s">
        <v>2774</v>
      </c>
      <c r="K16" t="s">
        <v>2780</v>
      </c>
      <c r="L16" t="s">
        <v>2781</v>
      </c>
      <c r="M16" t="s">
        <v>2782</v>
      </c>
    </row>
    <row r="17" spans="1:15">
      <c r="A17" t="s">
        <v>24</v>
      </c>
      <c r="B17" t="s">
        <v>3328</v>
      </c>
      <c r="C17" s="14" t="s">
        <v>3329</v>
      </c>
      <c r="D17" t="s">
        <v>626</v>
      </c>
      <c r="E17" t="s">
        <v>623</v>
      </c>
      <c r="F17">
        <v>2</v>
      </c>
      <c r="G17" s="6">
        <f xml:space="preserve"> 1.77 + 0.08 + 0.1</f>
        <v>1.9500000000000002</v>
      </c>
      <c r="H17" s="6">
        <f t="shared" ref="H17" si="6">G17*F17</f>
        <v>3.9000000000000004</v>
      </c>
      <c r="I17" t="s">
        <v>14</v>
      </c>
      <c r="J17" t="s">
        <v>2774</v>
      </c>
      <c r="K17" t="s">
        <v>2780</v>
      </c>
      <c r="L17" t="s">
        <v>2781</v>
      </c>
      <c r="M17" t="s">
        <v>2782</v>
      </c>
    </row>
    <row r="18" spans="1:15">
      <c r="A18" t="s">
        <v>24</v>
      </c>
      <c r="B18" t="s">
        <v>3330</v>
      </c>
      <c r="C18" s="14" t="s">
        <v>3331</v>
      </c>
      <c r="D18" t="s">
        <v>626</v>
      </c>
      <c r="E18" t="s">
        <v>623</v>
      </c>
      <c r="F18">
        <v>1</v>
      </c>
      <c r="G18" s="6">
        <f xml:space="preserve"> 1.77 + 0.08 + 0.1</f>
        <v>1.9500000000000002</v>
      </c>
      <c r="H18" s="6">
        <f t="shared" ref="H18" si="7">G18*F18</f>
        <v>1.9500000000000002</v>
      </c>
      <c r="I18" t="s">
        <v>14</v>
      </c>
      <c r="J18" t="s">
        <v>2774</v>
      </c>
      <c r="K18" t="s">
        <v>2780</v>
      </c>
      <c r="L18" t="s">
        <v>2781</v>
      </c>
      <c r="M18" t="s">
        <v>2782</v>
      </c>
    </row>
    <row r="19" spans="1:15">
      <c r="A19" t="s">
        <v>24</v>
      </c>
      <c r="B19" t="s">
        <v>197</v>
      </c>
      <c r="C19"/>
      <c r="D19" t="s">
        <v>24</v>
      </c>
      <c r="E19" t="s">
        <v>12</v>
      </c>
      <c r="F19">
        <v>2</v>
      </c>
      <c r="G19" s="6">
        <v>0.05</v>
      </c>
      <c r="H19" s="6">
        <f t="shared" ref="H19" si="8">G19*F19</f>
        <v>0.1</v>
      </c>
      <c r="I19" t="s">
        <v>14</v>
      </c>
      <c r="J19" t="s">
        <v>2774</v>
      </c>
      <c r="K19" t="s">
        <v>2780</v>
      </c>
      <c r="L19" t="s">
        <v>197</v>
      </c>
    </row>
    <row r="20" spans="1:15">
      <c r="A20" t="s">
        <v>24</v>
      </c>
      <c r="B20" t="s">
        <v>23</v>
      </c>
      <c r="D20" t="s">
        <v>12</v>
      </c>
      <c r="E20" t="s">
        <v>12</v>
      </c>
      <c r="F20" s="5">
        <v>0.05</v>
      </c>
      <c r="G20" s="6" t="s">
        <v>12</v>
      </c>
      <c r="H20" s="6">
        <v>1.57</v>
      </c>
      <c r="I20" t="s">
        <v>14</v>
      </c>
      <c r="J20" t="s">
        <v>2774</v>
      </c>
      <c r="K20" t="s">
        <v>2780</v>
      </c>
      <c r="L20" t="s">
        <v>2178</v>
      </c>
      <c r="M20" t="s">
        <v>23</v>
      </c>
    </row>
    <row r="21" spans="1:15">
      <c r="A21" t="s">
        <v>24</v>
      </c>
      <c r="B21" t="s">
        <v>19</v>
      </c>
      <c r="D21" t="s">
        <v>12</v>
      </c>
      <c r="E21" t="s">
        <v>12</v>
      </c>
      <c r="F21" s="5">
        <v>0.06</v>
      </c>
      <c r="G21" s="6" t="s">
        <v>12</v>
      </c>
      <c r="H21" s="6">
        <v>1.84</v>
      </c>
      <c r="I21" t="s">
        <v>14</v>
      </c>
      <c r="J21" t="s">
        <v>2774</v>
      </c>
      <c r="K21" t="s">
        <v>2780</v>
      </c>
      <c r="L21" t="s">
        <v>2178</v>
      </c>
      <c r="M21" t="s">
        <v>19</v>
      </c>
    </row>
    <row r="22" spans="1:15">
      <c r="H22" s="10">
        <f>SUM(H2:H21)</f>
        <v>102.24000000000001</v>
      </c>
      <c r="I22" s="28"/>
    </row>
    <row r="24" spans="1:15">
      <c r="A24" t="s">
        <v>2193</v>
      </c>
      <c r="B24" t="s">
        <v>3283</v>
      </c>
      <c r="C24" s="11" t="s">
        <v>12</v>
      </c>
      <c r="D24" t="s">
        <v>2193</v>
      </c>
      <c r="E24" t="s">
        <v>12</v>
      </c>
      <c r="F24">
        <v>1</v>
      </c>
      <c r="G24" s="6">
        <v>1</v>
      </c>
      <c r="H24" s="6">
        <f>G24*F24</f>
        <v>1</v>
      </c>
      <c r="I24" t="s">
        <v>14</v>
      </c>
      <c r="J24" t="s">
        <v>2834</v>
      </c>
      <c r="K24" t="s">
        <v>2781</v>
      </c>
      <c r="L24" t="s">
        <v>2893</v>
      </c>
      <c r="M24" t="s">
        <v>2894</v>
      </c>
    </row>
    <row r="25" spans="1:15">
      <c r="A25" t="s">
        <v>2193</v>
      </c>
      <c r="B25" t="s">
        <v>23</v>
      </c>
      <c r="D25" t="s">
        <v>12</v>
      </c>
      <c r="E25" t="s">
        <v>12</v>
      </c>
      <c r="F25" s="5">
        <v>0.05</v>
      </c>
      <c r="G25" s="6" t="s">
        <v>12</v>
      </c>
      <c r="H25" s="6">
        <f xml:space="preserve"> SUM(H24) * F25</f>
        <v>0.05</v>
      </c>
      <c r="I25" t="s">
        <v>14</v>
      </c>
      <c r="J25" t="s">
        <v>2834</v>
      </c>
      <c r="K25" t="s">
        <v>2781</v>
      </c>
      <c r="L25" t="s">
        <v>2893</v>
      </c>
      <c r="M25" t="s">
        <v>2894</v>
      </c>
      <c r="N25" t="s">
        <v>2178</v>
      </c>
      <c r="O25" t="s">
        <v>23</v>
      </c>
    </row>
    <row r="26" spans="1:15">
      <c r="A26" t="s">
        <v>2193</v>
      </c>
      <c r="B26" t="s">
        <v>19</v>
      </c>
      <c r="D26" t="s">
        <v>12</v>
      </c>
      <c r="E26" t="s">
        <v>12</v>
      </c>
      <c r="F26" s="5">
        <v>0.06</v>
      </c>
      <c r="G26" s="6" t="s">
        <v>12</v>
      </c>
      <c r="H26" s="6">
        <f xml:space="preserve"> SUM(H24) * F26</f>
        <v>0.06</v>
      </c>
      <c r="I26" t="s">
        <v>14</v>
      </c>
      <c r="J26" t="s">
        <v>2834</v>
      </c>
      <c r="K26" t="s">
        <v>2781</v>
      </c>
      <c r="L26" t="s">
        <v>2893</v>
      </c>
      <c r="M26" t="s">
        <v>2894</v>
      </c>
      <c r="N26" t="s">
        <v>2178</v>
      </c>
      <c r="O26" t="s">
        <v>19</v>
      </c>
    </row>
    <row r="27" spans="1:15">
      <c r="C27"/>
      <c r="H27" s="7">
        <f>SUM(H24:H26)</f>
        <v>1.1100000000000001</v>
      </c>
      <c r="I27" s="28"/>
    </row>
    <row r="28" spans="1:15">
      <c r="C28"/>
      <c r="H28" s="7"/>
      <c r="I28" s="28"/>
    </row>
    <row r="29" spans="1:15">
      <c r="A29" t="s">
        <v>1674</v>
      </c>
      <c r="B29" t="s">
        <v>1845</v>
      </c>
      <c r="C29" s="14" t="s">
        <v>3332</v>
      </c>
      <c r="D29" t="s">
        <v>12</v>
      </c>
      <c r="E29" t="s">
        <v>1713</v>
      </c>
      <c r="F29">
        <v>1</v>
      </c>
      <c r="G29" s="6">
        <v>19</v>
      </c>
      <c r="H29" s="6">
        <f t="shared" ref="H29:H30" si="9">G29*F29</f>
        <v>19</v>
      </c>
      <c r="I29" t="s">
        <v>14</v>
      </c>
      <c r="J29" t="s">
        <v>2774</v>
      </c>
      <c r="K29" t="s">
        <v>2180</v>
      </c>
      <c r="L29" t="s">
        <v>2783</v>
      </c>
    </row>
    <row r="30" spans="1:15">
      <c r="A30" t="s">
        <v>1674</v>
      </c>
      <c r="B30" t="s">
        <v>3333</v>
      </c>
      <c r="C30" s="14" t="s">
        <v>3334</v>
      </c>
      <c r="D30" t="s">
        <v>3335</v>
      </c>
      <c r="E30" t="s">
        <v>12</v>
      </c>
      <c r="F30">
        <v>1</v>
      </c>
      <c r="G30" s="6">
        <v>2</v>
      </c>
      <c r="H30" s="6">
        <f t="shared" si="9"/>
        <v>2</v>
      </c>
      <c r="I30" t="s">
        <v>14</v>
      </c>
      <c r="J30" t="s">
        <v>2774</v>
      </c>
      <c r="K30" t="s">
        <v>134</v>
      </c>
      <c r="L30" t="s">
        <v>2783</v>
      </c>
    </row>
    <row r="31" spans="1:15">
      <c r="A31" t="s">
        <v>1674</v>
      </c>
      <c r="B31" t="s">
        <v>3336</v>
      </c>
      <c r="C31" s="14" t="s">
        <v>3337</v>
      </c>
      <c r="D31" t="s">
        <v>3338</v>
      </c>
      <c r="E31" t="s">
        <v>12</v>
      </c>
      <c r="F31">
        <v>2</v>
      </c>
      <c r="G31" s="6">
        <v>5</v>
      </c>
      <c r="H31" s="6">
        <f t="shared" ref="H31" si="10">G31*F31</f>
        <v>10</v>
      </c>
      <c r="I31" t="s">
        <v>14</v>
      </c>
      <c r="J31" t="s">
        <v>2774</v>
      </c>
      <c r="K31" t="s">
        <v>2845</v>
      </c>
      <c r="L31" t="s">
        <v>2783</v>
      </c>
    </row>
    <row r="32" spans="1:15">
      <c r="A32" t="s">
        <v>1674</v>
      </c>
      <c r="B32" t="s">
        <v>23</v>
      </c>
      <c r="E32" t="s">
        <v>12</v>
      </c>
      <c r="F32" s="5">
        <v>0.05</v>
      </c>
      <c r="G32" s="6" t="s">
        <v>12</v>
      </c>
      <c r="H32" s="6">
        <f xml:space="preserve"> SUM(H29:H31) * F32</f>
        <v>1.55</v>
      </c>
      <c r="I32" t="s">
        <v>14</v>
      </c>
      <c r="J32" t="s">
        <v>2774</v>
      </c>
      <c r="K32" t="s">
        <v>2783</v>
      </c>
      <c r="L32" t="s">
        <v>2178</v>
      </c>
      <c r="M32" t="s">
        <v>23</v>
      </c>
    </row>
    <row r="33" spans="1:16">
      <c r="A33" t="s">
        <v>1674</v>
      </c>
      <c r="B33" t="s">
        <v>19</v>
      </c>
      <c r="D33" t="s">
        <v>12</v>
      </c>
      <c r="E33" t="s">
        <v>12</v>
      </c>
      <c r="F33" s="5">
        <v>0.06</v>
      </c>
      <c r="G33" s="6" t="s">
        <v>12</v>
      </c>
      <c r="H33" s="6">
        <f xml:space="preserve"> SUM(H29:H31) * F33</f>
        <v>1.8599999999999999</v>
      </c>
      <c r="I33" t="s">
        <v>14</v>
      </c>
      <c r="J33" t="s">
        <v>2774</v>
      </c>
      <c r="K33" t="s">
        <v>2783</v>
      </c>
      <c r="L33" t="s">
        <v>2178</v>
      </c>
      <c r="M33" t="s">
        <v>19</v>
      </c>
    </row>
    <row r="34" spans="1:16">
      <c r="H34" s="10">
        <f>SUM(H29:H33)</f>
        <v>34.409999999999997</v>
      </c>
      <c r="I34" s="28"/>
    </row>
    <row r="35" spans="1:16">
      <c r="H35" s="10"/>
      <c r="I35" s="28"/>
    </row>
    <row r="36" spans="1:16">
      <c r="H36" s="7">
        <f xml:space="preserve"> H22 + H27 + H34</f>
        <v>137.76</v>
      </c>
    </row>
    <row r="38" spans="1:16">
      <c r="J38" t="s">
        <v>2774</v>
      </c>
      <c r="K38" t="s">
        <v>2780</v>
      </c>
      <c r="L38" t="s">
        <v>2781</v>
      </c>
      <c r="M38" t="s">
        <v>2796</v>
      </c>
      <c r="P38" s="6">
        <f xml:space="preserve"> SUM(H2:H4) + H6 + SUM(H11:H14)</f>
        <v>59.09</v>
      </c>
    </row>
    <row r="39" spans="1:16">
      <c r="J39" t="s">
        <v>2774</v>
      </c>
      <c r="K39" t="s">
        <v>2780</v>
      </c>
      <c r="L39" t="s">
        <v>2781</v>
      </c>
      <c r="M39" t="s">
        <v>2782</v>
      </c>
      <c r="P39" s="6">
        <f xml:space="preserve"> H5 + H8 + H10 + SUM(H16:H18)</f>
        <v>24.360000000000003</v>
      </c>
    </row>
    <row r="40" spans="1:16">
      <c r="J40" t="s">
        <v>2774</v>
      </c>
      <c r="K40" t="s">
        <v>2780</v>
      </c>
      <c r="L40" t="s">
        <v>2845</v>
      </c>
      <c r="M40" s="6"/>
      <c r="P40" s="6">
        <f xml:space="preserve"> H7</f>
        <v>5.97</v>
      </c>
    </row>
    <row r="41" spans="1:16">
      <c r="J41" t="s">
        <v>2774</v>
      </c>
      <c r="K41" t="s">
        <v>2780</v>
      </c>
      <c r="L41" t="s">
        <v>2781</v>
      </c>
      <c r="M41" t="s">
        <v>2782</v>
      </c>
      <c r="N41" t="s">
        <v>134</v>
      </c>
      <c r="P41" s="6">
        <f xml:space="preserve"> H9</f>
        <v>4.34</v>
      </c>
    </row>
    <row r="42" spans="1:16">
      <c r="J42" t="s">
        <v>2774</v>
      </c>
      <c r="K42" t="s">
        <v>2780</v>
      </c>
      <c r="L42" t="s">
        <v>3186</v>
      </c>
      <c r="M42" t="s">
        <v>134</v>
      </c>
      <c r="P42" s="6">
        <f xml:space="preserve"> H15</f>
        <v>4.97</v>
      </c>
    </row>
    <row r="43" spans="1:16">
      <c r="J43" t="s">
        <v>2774</v>
      </c>
      <c r="K43" t="s">
        <v>2780</v>
      </c>
      <c r="L43" t="s">
        <v>197</v>
      </c>
      <c r="P43" s="6">
        <f xml:space="preserve"> H19</f>
        <v>0.1</v>
      </c>
    </row>
    <row r="44" spans="1:16">
      <c r="J44" t="s">
        <v>2774</v>
      </c>
      <c r="K44" t="s">
        <v>2780</v>
      </c>
      <c r="L44" t="s">
        <v>2178</v>
      </c>
      <c r="M44" t="s">
        <v>23</v>
      </c>
      <c r="P44" s="6">
        <f xml:space="preserve"> H20</f>
        <v>1.57</v>
      </c>
    </row>
    <row r="45" spans="1:16">
      <c r="J45" t="s">
        <v>2774</v>
      </c>
      <c r="K45" t="s">
        <v>2780</v>
      </c>
      <c r="L45" t="s">
        <v>2178</v>
      </c>
      <c r="M45" t="s">
        <v>19</v>
      </c>
      <c r="P45" s="6">
        <f xml:space="preserve"> H21</f>
        <v>1.84</v>
      </c>
    </row>
    <row r="46" spans="1:16">
      <c r="J46" t="s">
        <v>2834</v>
      </c>
      <c r="K46" t="s">
        <v>2781</v>
      </c>
      <c r="L46" t="s">
        <v>2893</v>
      </c>
      <c r="M46" t="s">
        <v>2894</v>
      </c>
      <c r="P46" s="6">
        <f xml:space="preserve"> H24</f>
        <v>1</v>
      </c>
    </row>
    <row r="47" spans="1:16">
      <c r="J47" t="s">
        <v>2834</v>
      </c>
      <c r="K47" t="s">
        <v>2781</v>
      </c>
      <c r="L47" t="s">
        <v>2893</v>
      </c>
      <c r="M47" t="s">
        <v>2894</v>
      </c>
      <c r="N47" t="s">
        <v>2178</v>
      </c>
      <c r="O47" t="s">
        <v>23</v>
      </c>
      <c r="P47" s="6">
        <f xml:space="preserve"> H25</f>
        <v>0.05</v>
      </c>
    </row>
    <row r="48" spans="1:16">
      <c r="J48" t="s">
        <v>2834</v>
      </c>
      <c r="K48" t="s">
        <v>2781</v>
      </c>
      <c r="L48" t="s">
        <v>2893</v>
      </c>
      <c r="M48" t="s">
        <v>2894</v>
      </c>
      <c r="N48" t="s">
        <v>2178</v>
      </c>
      <c r="O48" t="s">
        <v>19</v>
      </c>
      <c r="P48" s="6">
        <f xml:space="preserve"> H26</f>
        <v>0.06</v>
      </c>
    </row>
    <row r="49" spans="10:16">
      <c r="J49" t="s">
        <v>2774</v>
      </c>
      <c r="K49" t="s">
        <v>2180</v>
      </c>
      <c r="L49" t="s">
        <v>2783</v>
      </c>
      <c r="P49" s="6">
        <f xml:space="preserve"> H29</f>
        <v>19</v>
      </c>
    </row>
    <row r="50" spans="10:16">
      <c r="J50" t="s">
        <v>2774</v>
      </c>
      <c r="K50" t="s">
        <v>134</v>
      </c>
      <c r="L50" t="s">
        <v>2783</v>
      </c>
      <c r="P50" s="6">
        <f xml:space="preserve"> H30</f>
        <v>2</v>
      </c>
    </row>
    <row r="51" spans="10:16">
      <c r="J51" t="s">
        <v>2774</v>
      </c>
      <c r="K51" t="s">
        <v>2845</v>
      </c>
      <c r="L51" t="s">
        <v>2783</v>
      </c>
      <c r="P51" s="6">
        <f xml:space="preserve"> H31</f>
        <v>10</v>
      </c>
    </row>
    <row r="52" spans="10:16">
      <c r="J52" t="s">
        <v>2774</v>
      </c>
      <c r="K52" t="s">
        <v>2783</v>
      </c>
      <c r="L52" t="s">
        <v>2178</v>
      </c>
      <c r="M52" t="s">
        <v>23</v>
      </c>
      <c r="P52" s="6">
        <f xml:space="preserve"> H32</f>
        <v>1.55</v>
      </c>
    </row>
    <row r="53" spans="10:16">
      <c r="J53" t="s">
        <v>2774</v>
      </c>
      <c r="K53" t="s">
        <v>2783</v>
      </c>
      <c r="L53" t="s">
        <v>2178</v>
      </c>
      <c r="M53" t="s">
        <v>19</v>
      </c>
      <c r="P53" s="6">
        <f xml:space="preserve"> H33</f>
        <v>1.8599999999999999</v>
      </c>
    </row>
    <row r="54" spans="10:16">
      <c r="P54" s="6">
        <f>SUM(P38:P53)</f>
        <v>137.76000000000002</v>
      </c>
    </row>
    <row r="56" spans="10:16">
      <c r="J56" s="31" t="s">
        <v>2909</v>
      </c>
      <c r="K56" s="31"/>
      <c r="P56" s="28">
        <f xml:space="preserve"> 240.9 + 10.61 + 8.51 + 149.77 + 41.42 + 29.81 + 13.1 + 137.76</f>
        <v>631.88</v>
      </c>
    </row>
  </sheetData>
  <mergeCells count="1">
    <mergeCell ref="J56:K56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P12"/>
  <sheetViews>
    <sheetView topLeftCell="B1" workbookViewId="0">
      <pane ySplit="1" topLeftCell="A2" activePane="bottomLeft" state="frozen"/>
      <selection pane="bottomLeft" activeCell="J9" sqref="J9:P12"/>
    </sheetView>
  </sheetViews>
  <sheetFormatPr defaultRowHeight="15"/>
  <cols>
    <col min="1" max="1" width="16.140625" bestFit="1" customWidth="1"/>
    <col min="2" max="2" width="30.85546875" bestFit="1" customWidth="1"/>
    <col min="3" max="3" width="7.28515625" style="14" bestFit="1" customWidth="1"/>
    <col min="4" max="4" width="12.85546875" bestFit="1" customWidth="1"/>
    <col min="5" max="5" width="9.28515625" bestFit="1" customWidth="1"/>
    <col min="6" max="6" width="5.5703125" bestFit="1" customWidth="1"/>
    <col min="7" max="7" width="6.140625" style="6" bestFit="1" customWidth="1"/>
    <col min="8" max="8" width="5.7109375" style="6" bestFit="1" customWidth="1"/>
    <col min="9" max="9" width="11.85546875" bestFit="1" customWidth="1"/>
    <col min="10" max="10" width="15.7109375" bestFit="1" customWidth="1"/>
    <col min="11" max="11" width="12.28515625" bestFit="1" customWidth="1"/>
    <col min="12" max="12" width="5" bestFit="1" customWidth="1"/>
    <col min="13" max="13" width="11.85546875" bestFit="1" customWidth="1"/>
    <col min="14" max="14" width="8.42578125" bestFit="1" customWidth="1"/>
    <col min="15" max="15" width="4.42578125" bestFit="1" customWidth="1"/>
    <col min="16" max="16" width="5.7109375" bestFit="1" customWidth="1"/>
  </cols>
  <sheetData>
    <row r="1" spans="1:16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6">
      <c r="A2" t="s">
        <v>3339</v>
      </c>
      <c r="B2" t="s">
        <v>3340</v>
      </c>
      <c r="C2" s="14" t="s">
        <v>12</v>
      </c>
      <c r="D2" t="s">
        <v>394</v>
      </c>
      <c r="E2" t="s">
        <v>12</v>
      </c>
      <c r="F2">
        <v>1</v>
      </c>
      <c r="G2" s="6">
        <v>3.29</v>
      </c>
      <c r="H2" s="6">
        <f>G2*F2</f>
        <v>3.29</v>
      </c>
      <c r="I2" t="s">
        <v>14</v>
      </c>
      <c r="J2" t="s">
        <v>2774</v>
      </c>
      <c r="K2" t="s">
        <v>2781</v>
      </c>
      <c r="L2" t="s">
        <v>2893</v>
      </c>
      <c r="M2" t="s">
        <v>2894</v>
      </c>
    </row>
    <row r="3" spans="1:16">
      <c r="A3" t="s">
        <v>3339</v>
      </c>
      <c r="B3" t="s">
        <v>3079</v>
      </c>
      <c r="C3" s="14" t="s">
        <v>12</v>
      </c>
      <c r="D3" t="s">
        <v>1835</v>
      </c>
      <c r="E3" t="s">
        <v>12</v>
      </c>
      <c r="F3">
        <v>1</v>
      </c>
      <c r="G3" s="6">
        <v>1.49</v>
      </c>
      <c r="H3" s="6">
        <f>G3*F3</f>
        <v>1.49</v>
      </c>
      <c r="I3" t="s">
        <v>14</v>
      </c>
      <c r="J3" t="s">
        <v>2774</v>
      </c>
      <c r="K3" t="s">
        <v>2781</v>
      </c>
      <c r="L3" t="s">
        <v>2893</v>
      </c>
      <c r="M3" t="s">
        <v>2894</v>
      </c>
    </row>
    <row r="4" spans="1:16">
      <c r="A4" t="s">
        <v>3339</v>
      </c>
      <c r="B4" t="s">
        <v>23</v>
      </c>
      <c r="D4" t="s">
        <v>12</v>
      </c>
      <c r="E4" t="s">
        <v>12</v>
      </c>
      <c r="F4" s="5">
        <v>0.05</v>
      </c>
      <c r="G4" s="6" t="s">
        <v>12</v>
      </c>
      <c r="H4" s="6">
        <f xml:space="preserve"> SUM(H2:H3) * F4</f>
        <v>0.23900000000000002</v>
      </c>
      <c r="I4" t="s">
        <v>14</v>
      </c>
      <c r="J4" t="s">
        <v>2774</v>
      </c>
      <c r="K4" t="s">
        <v>2781</v>
      </c>
      <c r="L4" t="s">
        <v>2893</v>
      </c>
      <c r="M4" t="s">
        <v>2894</v>
      </c>
      <c r="N4" t="s">
        <v>2178</v>
      </c>
      <c r="O4" t="s">
        <v>23</v>
      </c>
    </row>
    <row r="5" spans="1:16">
      <c r="A5" t="s">
        <v>3339</v>
      </c>
      <c r="B5" t="s">
        <v>19</v>
      </c>
      <c r="D5" t="s">
        <v>12</v>
      </c>
      <c r="E5" t="s">
        <v>12</v>
      </c>
      <c r="F5" s="5">
        <v>0.08</v>
      </c>
      <c r="G5" s="6" t="s">
        <v>12</v>
      </c>
      <c r="H5" s="6">
        <f xml:space="preserve"> SUM(H2:H3) * F5</f>
        <v>0.38240000000000002</v>
      </c>
      <c r="I5" t="s">
        <v>14</v>
      </c>
      <c r="J5" t="s">
        <v>2774</v>
      </c>
      <c r="K5" t="s">
        <v>2781</v>
      </c>
      <c r="L5" t="s">
        <v>2893</v>
      </c>
      <c r="M5" t="s">
        <v>2894</v>
      </c>
      <c r="N5" t="s">
        <v>2178</v>
      </c>
      <c r="O5" t="s">
        <v>19</v>
      </c>
    </row>
    <row r="6" spans="1:16">
      <c r="H6" s="10">
        <f>SUM(H2:H5)</f>
        <v>5.4013999999999998</v>
      </c>
      <c r="I6" s="28"/>
    </row>
    <row r="9" spans="1:16">
      <c r="J9" t="s">
        <v>2774</v>
      </c>
      <c r="K9" t="s">
        <v>2781</v>
      </c>
      <c r="L9" t="s">
        <v>2893</v>
      </c>
      <c r="M9" t="s">
        <v>2894</v>
      </c>
      <c r="P9" s="6">
        <f xml:space="preserve"> SUM(H2:H3)</f>
        <v>4.78</v>
      </c>
    </row>
    <row r="10" spans="1:16">
      <c r="J10" t="s">
        <v>2774</v>
      </c>
      <c r="K10" t="s">
        <v>2781</v>
      </c>
      <c r="L10" t="s">
        <v>2893</v>
      </c>
      <c r="M10" t="s">
        <v>2894</v>
      </c>
      <c r="N10" t="s">
        <v>2178</v>
      </c>
      <c r="O10" t="s">
        <v>23</v>
      </c>
      <c r="P10" s="6">
        <f xml:space="preserve"> H4</f>
        <v>0.23900000000000002</v>
      </c>
    </row>
    <row r="11" spans="1:16">
      <c r="J11" t="s">
        <v>2774</v>
      </c>
      <c r="K11" t="s">
        <v>2781</v>
      </c>
      <c r="L11" t="s">
        <v>2893</v>
      </c>
      <c r="M11" t="s">
        <v>2894</v>
      </c>
      <c r="N11" t="s">
        <v>2178</v>
      </c>
      <c r="O11" t="s">
        <v>19</v>
      </c>
      <c r="P11" s="6">
        <f xml:space="preserve"> H5</f>
        <v>0.38240000000000002</v>
      </c>
    </row>
    <row r="12" spans="1:16">
      <c r="P12" s="6">
        <f>SUM(P9:P11)</f>
        <v>5.4013999999999998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P50"/>
  <sheetViews>
    <sheetView tabSelected="1" topLeftCell="B1" workbookViewId="0">
      <pane ySplit="1" topLeftCell="A32" activePane="bottomLeft" state="frozen"/>
      <selection pane="bottomLeft" activeCell="P38" sqref="P38"/>
    </sheetView>
  </sheetViews>
  <sheetFormatPr defaultRowHeight="15"/>
  <cols>
    <col min="1" max="1" width="16.140625" bestFit="1" customWidth="1"/>
    <col min="2" max="2" width="16" bestFit="1" customWidth="1"/>
    <col min="3" max="3" width="9.140625" bestFit="1" customWidth="1"/>
    <col min="4" max="4" width="11.5703125" bestFit="1" customWidth="1"/>
    <col min="5" max="5" width="9.28515625" bestFit="1" customWidth="1"/>
    <col min="6" max="6" width="7.140625" bestFit="1" customWidth="1"/>
    <col min="7" max="7" width="6.7109375" style="6" bestFit="1" customWidth="1"/>
    <col min="8" max="8" width="7.7109375" style="6" bestFit="1" customWidth="1"/>
    <col min="9" max="9" width="11.85546875" bestFit="1" customWidth="1"/>
    <col min="10" max="10" width="15.7109375" bestFit="1" customWidth="1"/>
    <col min="11" max="12" width="15.42578125" bestFit="1" customWidth="1"/>
    <col min="13" max="13" width="12.140625" bestFit="1" customWidth="1"/>
    <col min="14" max="14" width="8.42578125" bestFit="1" customWidth="1"/>
    <col min="15" max="15" width="4.42578125" bestFit="1" customWidth="1"/>
    <col min="17" max="17" width="7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675</v>
      </c>
      <c r="B2" t="s">
        <v>1181</v>
      </c>
      <c r="C2" s="11" t="s">
        <v>12</v>
      </c>
      <c r="D2" t="s">
        <v>675</v>
      </c>
      <c r="E2" t="s">
        <v>3341</v>
      </c>
      <c r="F2">
        <v>44.988999999999997</v>
      </c>
      <c r="G2" s="6">
        <v>1.089</v>
      </c>
      <c r="H2" s="6">
        <f>G2*F2</f>
        <v>48.993020999999999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5">
      <c r="H3" s="10">
        <f xml:space="preserve"> H2</f>
        <v>48.993020999999999</v>
      </c>
      <c r="I3" s="28"/>
    </row>
    <row r="4" spans="1:15">
      <c r="H4" s="10"/>
      <c r="I4" s="28"/>
    </row>
    <row r="5" spans="1:15">
      <c r="A5" t="s">
        <v>3342</v>
      </c>
      <c r="B5" t="s">
        <v>3343</v>
      </c>
      <c r="C5" s="14" t="s">
        <v>3344</v>
      </c>
      <c r="D5" t="s">
        <v>3342</v>
      </c>
      <c r="E5" t="s">
        <v>12</v>
      </c>
      <c r="F5">
        <v>1</v>
      </c>
      <c r="G5" s="6">
        <v>3.49</v>
      </c>
      <c r="H5" s="6">
        <f>G5*F5</f>
        <v>3.49</v>
      </c>
      <c r="I5" t="s">
        <v>14</v>
      </c>
      <c r="J5" t="s">
        <v>2774</v>
      </c>
      <c r="K5" t="s">
        <v>2781</v>
      </c>
      <c r="L5" t="s">
        <v>2893</v>
      </c>
      <c r="M5" t="s">
        <v>2894</v>
      </c>
    </row>
    <row r="6" spans="1:15">
      <c r="A6" t="s">
        <v>3342</v>
      </c>
      <c r="B6" t="s">
        <v>3345</v>
      </c>
      <c r="C6" s="14" t="s">
        <v>3346</v>
      </c>
      <c r="D6" t="s">
        <v>3342</v>
      </c>
      <c r="E6" t="s">
        <v>12</v>
      </c>
      <c r="F6">
        <v>1</v>
      </c>
      <c r="G6" s="6">
        <v>0.99</v>
      </c>
      <c r="H6" s="6">
        <f>G6*F6</f>
        <v>0.99</v>
      </c>
      <c r="I6" t="s">
        <v>14</v>
      </c>
      <c r="J6" t="s">
        <v>2774</v>
      </c>
      <c r="K6" t="s">
        <v>2781</v>
      </c>
      <c r="L6" t="s">
        <v>2893</v>
      </c>
      <c r="M6" t="s">
        <v>2894</v>
      </c>
    </row>
    <row r="7" spans="1:15">
      <c r="A7" t="s">
        <v>3342</v>
      </c>
      <c r="B7" t="s">
        <v>251</v>
      </c>
      <c r="C7" s="14" t="s">
        <v>3347</v>
      </c>
      <c r="D7" t="s">
        <v>3342</v>
      </c>
      <c r="E7" t="s">
        <v>12</v>
      </c>
      <c r="F7">
        <v>1</v>
      </c>
      <c r="G7" s="6">
        <v>1</v>
      </c>
      <c r="H7" s="6">
        <f>G7*F7</f>
        <v>1</v>
      </c>
      <c r="I7" t="s">
        <v>14</v>
      </c>
      <c r="J7" t="s">
        <v>2774</v>
      </c>
      <c r="K7" t="s">
        <v>2781</v>
      </c>
      <c r="L7" t="s">
        <v>2893</v>
      </c>
      <c r="M7" t="s">
        <v>2894</v>
      </c>
    </row>
    <row r="8" spans="1:15">
      <c r="A8" t="s">
        <v>3342</v>
      </c>
      <c r="B8" t="s">
        <v>23</v>
      </c>
      <c r="C8" s="14"/>
      <c r="D8" t="s">
        <v>12</v>
      </c>
      <c r="E8" t="s">
        <v>12</v>
      </c>
      <c r="F8" s="5">
        <v>0.05</v>
      </c>
      <c r="G8" s="6" t="s">
        <v>12</v>
      </c>
      <c r="H8" s="6">
        <f xml:space="preserve"> SUM(H5:H7) * F8</f>
        <v>0.27400000000000002</v>
      </c>
      <c r="I8" t="s">
        <v>14</v>
      </c>
      <c r="J8" t="s">
        <v>2774</v>
      </c>
      <c r="K8" t="s">
        <v>2781</v>
      </c>
      <c r="L8" t="s">
        <v>2893</v>
      </c>
      <c r="M8" t="s">
        <v>2894</v>
      </c>
      <c r="N8" t="s">
        <v>2178</v>
      </c>
      <c r="O8" t="s">
        <v>23</v>
      </c>
    </row>
    <row r="9" spans="1:15">
      <c r="A9" t="s">
        <v>3342</v>
      </c>
      <c r="B9" t="s">
        <v>19</v>
      </c>
      <c r="C9" s="14"/>
      <c r="D9" t="s">
        <v>12</v>
      </c>
      <c r="E9" t="s">
        <v>12</v>
      </c>
      <c r="F9" s="5">
        <v>0.08</v>
      </c>
      <c r="G9" s="6" t="s">
        <v>12</v>
      </c>
      <c r="H9" s="6">
        <f xml:space="preserve"> SUM(H5:H7) * F9</f>
        <v>0.43840000000000007</v>
      </c>
      <c r="I9" t="s">
        <v>14</v>
      </c>
      <c r="J9" t="s">
        <v>2774</v>
      </c>
      <c r="K9" t="s">
        <v>2781</v>
      </c>
      <c r="L9" t="s">
        <v>2893</v>
      </c>
      <c r="M9" t="s">
        <v>2894</v>
      </c>
      <c r="N9" t="s">
        <v>2178</v>
      </c>
      <c r="O9" t="s">
        <v>19</v>
      </c>
    </row>
    <row r="10" spans="1:15">
      <c r="C10" s="14"/>
      <c r="H10" s="10">
        <f>SUM(H5:H9)</f>
        <v>6.1924000000000001</v>
      </c>
      <c r="I10" s="28"/>
    </row>
    <row r="11" spans="1:15">
      <c r="C11" s="14"/>
    </row>
    <row r="12" spans="1:15">
      <c r="A12" t="s">
        <v>3342</v>
      </c>
      <c r="B12" t="s">
        <v>3348</v>
      </c>
      <c r="C12" s="14" t="s">
        <v>3349</v>
      </c>
      <c r="D12" t="s">
        <v>3342</v>
      </c>
      <c r="E12" t="s">
        <v>12</v>
      </c>
      <c r="F12">
        <v>1</v>
      </c>
      <c r="G12" s="6">
        <v>8.99</v>
      </c>
      <c r="H12" s="6">
        <f>G12*F12</f>
        <v>8.99</v>
      </c>
      <c r="I12" t="s">
        <v>14</v>
      </c>
      <c r="J12" t="s">
        <v>2892</v>
      </c>
      <c r="K12" t="s">
        <v>2781</v>
      </c>
      <c r="L12" t="s">
        <v>2893</v>
      </c>
      <c r="M12" t="s">
        <v>2894</v>
      </c>
    </row>
    <row r="13" spans="1:15">
      <c r="A13" t="s">
        <v>3342</v>
      </c>
      <c r="B13" t="s">
        <v>3350</v>
      </c>
      <c r="C13" s="14" t="s">
        <v>3351</v>
      </c>
      <c r="D13" t="s">
        <v>3342</v>
      </c>
      <c r="E13" t="s">
        <v>12</v>
      </c>
      <c r="F13">
        <v>1</v>
      </c>
      <c r="G13" s="6">
        <v>2.4900000000000002</v>
      </c>
      <c r="H13" s="6">
        <f>G13*F13</f>
        <v>2.4900000000000002</v>
      </c>
      <c r="I13" t="s">
        <v>14</v>
      </c>
      <c r="J13" t="s">
        <v>2892</v>
      </c>
      <c r="K13" t="s">
        <v>2781</v>
      </c>
      <c r="L13" t="s">
        <v>2893</v>
      </c>
      <c r="M13" t="s">
        <v>2894</v>
      </c>
    </row>
    <row r="14" spans="1:15">
      <c r="A14" t="s">
        <v>3342</v>
      </c>
      <c r="B14" t="s">
        <v>3352</v>
      </c>
      <c r="C14" s="14" t="s">
        <v>3353</v>
      </c>
      <c r="D14" t="s">
        <v>3342</v>
      </c>
      <c r="E14" t="s">
        <v>12</v>
      </c>
      <c r="F14">
        <v>1</v>
      </c>
      <c r="G14" s="6">
        <v>8.99</v>
      </c>
      <c r="H14" s="6">
        <f>G14*F14</f>
        <v>8.99</v>
      </c>
      <c r="I14" t="s">
        <v>14</v>
      </c>
      <c r="J14" t="s">
        <v>2892</v>
      </c>
      <c r="K14" t="s">
        <v>2781</v>
      </c>
      <c r="L14" t="s">
        <v>2893</v>
      </c>
      <c r="M14" t="s">
        <v>2894</v>
      </c>
    </row>
    <row r="15" spans="1:15">
      <c r="A15" t="s">
        <v>3342</v>
      </c>
      <c r="B15" t="s">
        <v>251</v>
      </c>
      <c r="C15" s="14" t="s">
        <v>3347</v>
      </c>
      <c r="D15" t="s">
        <v>3342</v>
      </c>
      <c r="E15" t="s">
        <v>12</v>
      </c>
      <c r="F15">
        <v>2</v>
      </c>
      <c r="G15" s="6">
        <v>1</v>
      </c>
      <c r="H15" s="6">
        <f>G15*F15</f>
        <v>2</v>
      </c>
      <c r="I15" t="s">
        <v>14</v>
      </c>
      <c r="J15" t="s">
        <v>2892</v>
      </c>
      <c r="K15" t="s">
        <v>2781</v>
      </c>
      <c r="L15" t="s">
        <v>2893</v>
      </c>
      <c r="M15" t="s">
        <v>2894</v>
      </c>
    </row>
    <row r="16" spans="1:15">
      <c r="A16" t="s">
        <v>3342</v>
      </c>
      <c r="B16" t="s">
        <v>23</v>
      </c>
      <c r="C16" s="14"/>
      <c r="D16" t="s">
        <v>12</v>
      </c>
      <c r="E16" t="s">
        <v>12</v>
      </c>
      <c r="F16" s="5">
        <v>0.05</v>
      </c>
      <c r="G16" s="6" t="s">
        <v>12</v>
      </c>
      <c r="H16" s="6">
        <f xml:space="preserve"> SUM(H12:H15) * F16</f>
        <v>1.1234999999999999</v>
      </c>
      <c r="I16" t="s">
        <v>14</v>
      </c>
      <c r="J16" t="s">
        <v>2892</v>
      </c>
      <c r="K16" t="s">
        <v>2781</v>
      </c>
      <c r="L16" t="s">
        <v>2893</v>
      </c>
      <c r="M16" t="s">
        <v>2894</v>
      </c>
      <c r="N16" t="s">
        <v>2178</v>
      </c>
      <c r="O16" t="s">
        <v>23</v>
      </c>
    </row>
    <row r="17" spans="1:15">
      <c r="A17" t="s">
        <v>3342</v>
      </c>
      <c r="B17" t="s">
        <v>19</v>
      </c>
      <c r="C17" s="14"/>
      <c r="D17" t="s">
        <v>12</v>
      </c>
      <c r="E17" t="s">
        <v>12</v>
      </c>
      <c r="F17" s="5">
        <v>0.08</v>
      </c>
      <c r="G17" s="6" t="s">
        <v>12</v>
      </c>
      <c r="H17" s="6">
        <f xml:space="preserve"> SUM(H12:H15) * F17</f>
        <v>1.7975999999999999</v>
      </c>
      <c r="I17" t="s">
        <v>14</v>
      </c>
      <c r="J17" t="s">
        <v>2892</v>
      </c>
      <c r="K17" t="s">
        <v>2781</v>
      </c>
      <c r="L17" t="s">
        <v>2893</v>
      </c>
      <c r="M17" t="s">
        <v>2894</v>
      </c>
      <c r="N17" t="s">
        <v>2178</v>
      </c>
      <c r="O17" t="s">
        <v>19</v>
      </c>
    </row>
    <row r="18" spans="1:15">
      <c r="C18" s="14"/>
      <c r="H18" s="10">
        <f>SUM(H12:H17)</f>
        <v>25.391099999999998</v>
      </c>
      <c r="I18" s="28"/>
    </row>
    <row r="19" spans="1:15">
      <c r="C19" s="14"/>
    </row>
    <row r="20" spans="1:15">
      <c r="A20" t="s">
        <v>3354</v>
      </c>
      <c r="B20" t="s">
        <v>3355</v>
      </c>
      <c r="C20" s="14" t="s">
        <v>12</v>
      </c>
      <c r="D20" t="s">
        <v>3354</v>
      </c>
      <c r="E20" t="s">
        <v>1033</v>
      </c>
      <c r="F20">
        <v>2</v>
      </c>
      <c r="G20" s="6">
        <v>11.5</v>
      </c>
      <c r="H20" s="6">
        <f>G20*F20</f>
        <v>23</v>
      </c>
      <c r="I20" t="s">
        <v>14</v>
      </c>
      <c r="J20" t="s">
        <v>2774</v>
      </c>
      <c r="K20" t="s">
        <v>2902</v>
      </c>
      <c r="L20" t="s">
        <v>2992</v>
      </c>
      <c r="M20" t="s">
        <v>3356</v>
      </c>
    </row>
    <row r="21" spans="1:15">
      <c r="A21" t="s">
        <v>3354</v>
      </c>
      <c r="B21" t="s">
        <v>3355</v>
      </c>
      <c r="C21" s="14" t="s">
        <v>12</v>
      </c>
      <c r="D21" t="s">
        <v>3354</v>
      </c>
      <c r="E21" t="s">
        <v>1042</v>
      </c>
      <c r="F21">
        <v>1</v>
      </c>
      <c r="G21" s="6">
        <v>9.5</v>
      </c>
      <c r="H21" s="6">
        <f>G21*F21</f>
        <v>9.5</v>
      </c>
      <c r="I21" t="s">
        <v>14</v>
      </c>
      <c r="J21" t="s">
        <v>2774</v>
      </c>
      <c r="K21" t="s">
        <v>2902</v>
      </c>
      <c r="L21" t="s">
        <v>2992</v>
      </c>
      <c r="M21" t="s">
        <v>3356</v>
      </c>
    </row>
    <row r="22" spans="1:15">
      <c r="A22" t="s">
        <v>3354</v>
      </c>
      <c r="B22" t="s">
        <v>23</v>
      </c>
      <c r="C22" s="14"/>
      <c r="D22" t="s">
        <v>12</v>
      </c>
      <c r="E22" t="s">
        <v>12</v>
      </c>
      <c r="F22" s="5">
        <v>0.05</v>
      </c>
      <c r="G22" s="6" t="s">
        <v>12</v>
      </c>
      <c r="H22" s="6">
        <f xml:space="preserve"> SUM(H20:H21) * F22</f>
        <v>1.625</v>
      </c>
      <c r="I22" t="s">
        <v>14</v>
      </c>
      <c r="J22" t="s">
        <v>2774</v>
      </c>
      <c r="K22" t="s">
        <v>2902</v>
      </c>
      <c r="L22" t="s">
        <v>2992</v>
      </c>
      <c r="M22" t="s">
        <v>3356</v>
      </c>
      <c r="N22" t="s">
        <v>2178</v>
      </c>
      <c r="O22" t="s">
        <v>23</v>
      </c>
    </row>
    <row r="23" spans="1:15">
      <c r="A23" t="s">
        <v>3354</v>
      </c>
      <c r="B23" t="s">
        <v>19</v>
      </c>
      <c r="C23" s="14"/>
      <c r="D23" t="s">
        <v>12</v>
      </c>
      <c r="E23" t="s">
        <v>12</v>
      </c>
      <c r="F23" s="5">
        <v>0</v>
      </c>
      <c r="G23" s="6" t="s">
        <v>12</v>
      </c>
      <c r="H23" s="6">
        <f xml:space="preserve"> SUM(H20:H21) * F23</f>
        <v>0</v>
      </c>
      <c r="I23" t="s">
        <v>14</v>
      </c>
    </row>
    <row r="24" spans="1:15">
      <c r="C24" s="14"/>
      <c r="H24" s="10">
        <f>SUM(H20:H23)</f>
        <v>34.125</v>
      </c>
      <c r="I24" s="28"/>
    </row>
    <row r="25" spans="1:15">
      <c r="C25" s="14"/>
    </row>
    <row r="26" spans="1:15">
      <c r="A26" t="s">
        <v>3357</v>
      </c>
      <c r="B26" t="s">
        <v>3358</v>
      </c>
      <c r="C26" s="14" t="s">
        <v>12</v>
      </c>
      <c r="D26" t="s">
        <v>3357</v>
      </c>
      <c r="E26" t="s">
        <v>12</v>
      </c>
      <c r="F26">
        <v>2</v>
      </c>
      <c r="G26" s="6">
        <v>8.4499999999999993</v>
      </c>
      <c r="H26" s="6">
        <f>G26*F26</f>
        <v>16.899999999999999</v>
      </c>
      <c r="I26" t="s">
        <v>14</v>
      </c>
      <c r="J26" t="s">
        <v>2774</v>
      </c>
      <c r="K26" t="s">
        <v>2781</v>
      </c>
      <c r="L26" t="s">
        <v>2893</v>
      </c>
      <c r="M26" t="s">
        <v>2894</v>
      </c>
    </row>
    <row r="27" spans="1:15">
      <c r="A27" t="s">
        <v>3357</v>
      </c>
      <c r="B27" t="s">
        <v>1886</v>
      </c>
      <c r="C27" s="14" t="s">
        <v>12</v>
      </c>
      <c r="D27" t="s">
        <v>3357</v>
      </c>
      <c r="E27" t="s">
        <v>12</v>
      </c>
      <c r="F27" s="5">
        <v>0.15</v>
      </c>
      <c r="G27" s="6" t="s">
        <v>12</v>
      </c>
      <c r="H27" s="6">
        <f xml:space="preserve"> SUM(H26) * F27</f>
        <v>2.5349999999999997</v>
      </c>
      <c r="I27" t="s">
        <v>14</v>
      </c>
      <c r="J27" t="s">
        <v>2774</v>
      </c>
      <c r="K27" t="s">
        <v>2781</v>
      </c>
      <c r="L27" t="s">
        <v>2893</v>
      </c>
      <c r="M27" t="s">
        <v>2894</v>
      </c>
      <c r="N27" t="s">
        <v>1886</v>
      </c>
    </row>
    <row r="28" spans="1:15">
      <c r="A28" t="s">
        <v>3357</v>
      </c>
      <c r="B28" t="s">
        <v>23</v>
      </c>
      <c r="C28" s="14"/>
      <c r="D28" t="s">
        <v>12</v>
      </c>
      <c r="E28" t="s">
        <v>12</v>
      </c>
      <c r="F28" s="5">
        <v>0</v>
      </c>
      <c r="G28" s="6" t="s">
        <v>12</v>
      </c>
      <c r="H28" s="6">
        <f xml:space="preserve"> SUM(H26:H26) * F28</f>
        <v>0</v>
      </c>
      <c r="I28" t="s">
        <v>14</v>
      </c>
    </row>
    <row r="29" spans="1:15">
      <c r="A29" t="s">
        <v>3357</v>
      </c>
      <c r="B29" t="s">
        <v>19</v>
      </c>
      <c r="C29" s="14"/>
      <c r="D29" t="s">
        <v>12</v>
      </c>
      <c r="E29" t="s">
        <v>12</v>
      </c>
      <c r="F29" s="5">
        <v>0</v>
      </c>
      <c r="G29" s="6" t="s">
        <v>12</v>
      </c>
      <c r="H29" s="6">
        <f xml:space="preserve"> SUM(H26:H26) * F29</f>
        <v>0</v>
      </c>
      <c r="I29" t="s">
        <v>14</v>
      </c>
    </row>
    <row r="30" spans="1:15">
      <c r="C30" s="14"/>
      <c r="H30" s="10">
        <f>SUM(H26:H29)</f>
        <v>19.434999999999999</v>
      </c>
      <c r="I30" s="28"/>
    </row>
    <row r="31" spans="1:15">
      <c r="C31" s="14"/>
    </row>
    <row r="32" spans="1:15">
      <c r="A32" t="s">
        <v>3359</v>
      </c>
      <c r="B32" t="s">
        <v>1205</v>
      </c>
      <c r="C32" s="14" t="s">
        <v>3360</v>
      </c>
      <c r="D32" t="s">
        <v>3359</v>
      </c>
      <c r="E32" t="s">
        <v>3361</v>
      </c>
      <c r="F32">
        <v>1</v>
      </c>
      <c r="G32" s="6">
        <v>1.9</v>
      </c>
      <c r="H32" s="6">
        <f>G32*F32</f>
        <v>1.9</v>
      </c>
      <c r="I32" t="s">
        <v>14</v>
      </c>
      <c r="J32" t="s">
        <v>2892</v>
      </c>
      <c r="K32" t="s">
        <v>2879</v>
      </c>
      <c r="L32" t="s">
        <v>1205</v>
      </c>
      <c r="M32" t="s">
        <v>2783</v>
      </c>
    </row>
    <row r="33" spans="1:16">
      <c r="A33" t="s">
        <v>3359</v>
      </c>
      <c r="B33" t="s">
        <v>23</v>
      </c>
      <c r="C33" s="14"/>
      <c r="D33" t="s">
        <v>12</v>
      </c>
      <c r="E33" t="s">
        <v>12</v>
      </c>
      <c r="F33" s="5">
        <v>0.05</v>
      </c>
      <c r="G33" s="6" t="s">
        <v>12</v>
      </c>
      <c r="H33" s="6">
        <f xml:space="preserve"> SUM(H32) * F33</f>
        <v>9.5000000000000001E-2</v>
      </c>
      <c r="I33" t="s">
        <v>14</v>
      </c>
      <c r="J33" t="s">
        <v>2892</v>
      </c>
      <c r="K33" t="s">
        <v>2879</v>
      </c>
      <c r="L33" t="s">
        <v>1205</v>
      </c>
      <c r="M33" t="s">
        <v>2783</v>
      </c>
      <c r="N33" t="s">
        <v>2178</v>
      </c>
      <c r="O33" t="s">
        <v>23</v>
      </c>
    </row>
    <row r="34" spans="1:16">
      <c r="H34" s="10">
        <f>SUM(H32:H33)</f>
        <v>1.9949999999999999</v>
      </c>
      <c r="I34" s="28"/>
    </row>
    <row r="36" spans="1:16">
      <c r="H36" s="7">
        <f xml:space="preserve"> H3 + H10 + H18 + H24 + H30 + H34</f>
        <v>136.13152099999999</v>
      </c>
    </row>
    <row r="38" spans="1:16">
      <c r="J38" t="s">
        <v>2878</v>
      </c>
      <c r="K38" t="s">
        <v>2879</v>
      </c>
      <c r="L38" t="s">
        <v>2880</v>
      </c>
      <c r="M38" t="s">
        <v>2881</v>
      </c>
      <c r="P38" s="6">
        <f xml:space="preserve"> SUM(H2)</f>
        <v>48.993020999999999</v>
      </c>
    </row>
    <row r="39" spans="1:16">
      <c r="J39" t="s">
        <v>2774</v>
      </c>
      <c r="K39" t="s">
        <v>2781</v>
      </c>
      <c r="L39" t="s">
        <v>2893</v>
      </c>
      <c r="M39" t="s">
        <v>2894</v>
      </c>
      <c r="P39" s="6">
        <f xml:space="preserve"> SUM(H5:H7) + H26</f>
        <v>22.38</v>
      </c>
    </row>
    <row r="40" spans="1:16">
      <c r="J40" t="s">
        <v>2774</v>
      </c>
      <c r="K40" t="s">
        <v>2781</v>
      </c>
      <c r="L40" t="s">
        <v>2893</v>
      </c>
      <c r="M40" t="s">
        <v>2894</v>
      </c>
      <c r="N40" t="s">
        <v>2178</v>
      </c>
      <c r="O40" t="s">
        <v>23</v>
      </c>
      <c r="P40" s="6">
        <f xml:space="preserve"> H8</f>
        <v>0.27400000000000002</v>
      </c>
    </row>
    <row r="41" spans="1:16">
      <c r="J41" t="s">
        <v>2774</v>
      </c>
      <c r="K41" t="s">
        <v>2781</v>
      </c>
      <c r="L41" t="s">
        <v>2893</v>
      </c>
      <c r="M41" t="s">
        <v>2894</v>
      </c>
      <c r="N41" t="s">
        <v>2178</v>
      </c>
      <c r="O41" t="s">
        <v>19</v>
      </c>
      <c r="P41" s="6">
        <f xml:space="preserve"> H9</f>
        <v>0.43840000000000007</v>
      </c>
    </row>
    <row r="42" spans="1:16">
      <c r="J42" t="s">
        <v>2892</v>
      </c>
      <c r="K42" t="s">
        <v>2781</v>
      </c>
      <c r="L42" t="s">
        <v>2893</v>
      </c>
      <c r="M42" t="s">
        <v>2894</v>
      </c>
      <c r="P42" s="6">
        <f xml:space="preserve"> SUM(H12:H15)</f>
        <v>22.47</v>
      </c>
    </row>
    <row r="43" spans="1:16">
      <c r="J43" t="s">
        <v>2892</v>
      </c>
      <c r="K43" t="s">
        <v>2781</v>
      </c>
      <c r="L43" t="s">
        <v>2893</v>
      </c>
      <c r="M43" t="s">
        <v>2894</v>
      </c>
      <c r="N43" t="s">
        <v>2178</v>
      </c>
      <c r="O43" t="s">
        <v>23</v>
      </c>
      <c r="P43" s="6">
        <f>H16</f>
        <v>1.1234999999999999</v>
      </c>
    </row>
    <row r="44" spans="1:16">
      <c r="J44" t="s">
        <v>2892</v>
      </c>
      <c r="K44" t="s">
        <v>2781</v>
      </c>
      <c r="L44" t="s">
        <v>2893</v>
      </c>
      <c r="M44" t="s">
        <v>2894</v>
      </c>
      <c r="N44" t="s">
        <v>2178</v>
      </c>
      <c r="O44" t="s">
        <v>19</v>
      </c>
      <c r="P44" s="6">
        <f xml:space="preserve"> H17</f>
        <v>1.7975999999999999</v>
      </c>
    </row>
    <row r="45" spans="1:16">
      <c r="J45" t="s">
        <v>2774</v>
      </c>
      <c r="K45" t="s">
        <v>2902</v>
      </c>
      <c r="L45" t="s">
        <v>2992</v>
      </c>
      <c r="M45" t="s">
        <v>3356</v>
      </c>
      <c r="P45" s="6">
        <f xml:space="preserve"> SUM(H20:H21)</f>
        <v>32.5</v>
      </c>
    </row>
    <row r="46" spans="1:16">
      <c r="J46" t="s">
        <v>2774</v>
      </c>
      <c r="K46" t="s">
        <v>2902</v>
      </c>
      <c r="L46" t="s">
        <v>2992</v>
      </c>
      <c r="M46" t="s">
        <v>3356</v>
      </c>
      <c r="N46" t="s">
        <v>2178</v>
      </c>
      <c r="O46" t="s">
        <v>23</v>
      </c>
      <c r="P46" s="6">
        <f xml:space="preserve"> H22</f>
        <v>1.625</v>
      </c>
    </row>
    <row r="47" spans="1:16">
      <c r="J47" t="s">
        <v>2774</v>
      </c>
      <c r="K47" t="s">
        <v>2781</v>
      </c>
      <c r="L47" t="s">
        <v>2893</v>
      </c>
      <c r="M47" t="s">
        <v>2894</v>
      </c>
      <c r="N47" t="s">
        <v>1886</v>
      </c>
      <c r="P47" s="6">
        <f xml:space="preserve"> H27</f>
        <v>2.5349999999999997</v>
      </c>
    </row>
    <row r="48" spans="1:16">
      <c r="J48" t="s">
        <v>2892</v>
      </c>
      <c r="K48" t="s">
        <v>2879</v>
      </c>
      <c r="L48" t="s">
        <v>1205</v>
      </c>
      <c r="M48" t="s">
        <v>2783</v>
      </c>
      <c r="P48" s="6">
        <f xml:space="preserve"> H32</f>
        <v>1.9</v>
      </c>
    </row>
    <row r="49" spans="10:16">
      <c r="J49" t="s">
        <v>2892</v>
      </c>
      <c r="K49" t="s">
        <v>2879</v>
      </c>
      <c r="L49" t="s">
        <v>1205</v>
      </c>
      <c r="M49" t="s">
        <v>2783</v>
      </c>
      <c r="N49" t="s">
        <v>2178</v>
      </c>
      <c r="O49" t="s">
        <v>23</v>
      </c>
      <c r="P49" s="6">
        <f xml:space="preserve"> H33</f>
        <v>9.5000000000000001E-2</v>
      </c>
    </row>
    <row r="50" spans="10:16">
      <c r="P50" s="6">
        <f>SUM(P38:P49)</f>
        <v>136.13152099999999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P48"/>
  <sheetViews>
    <sheetView topLeftCell="B1" workbookViewId="0">
      <pane ySplit="1" topLeftCell="A25" activePane="bottomLeft" state="frozen"/>
      <selection pane="bottomLeft" activeCell="P48" sqref="P48"/>
    </sheetView>
  </sheetViews>
  <sheetFormatPr defaultRowHeight="15"/>
  <cols>
    <col min="1" max="1" width="16.140625" bestFit="1" customWidth="1"/>
    <col min="2" max="2" width="35.85546875" bestFit="1" customWidth="1"/>
    <col min="3" max="3" width="13.28515625" bestFit="1" customWidth="1"/>
    <col min="4" max="4" width="18.42578125" bestFit="1" customWidth="1"/>
    <col min="5" max="5" width="9.28515625" bestFit="1" customWidth="1"/>
    <col min="6" max="6" width="5.5703125" bestFit="1" customWidth="1"/>
    <col min="7" max="8" width="6.7109375" style="6" bestFit="1" customWidth="1"/>
    <col min="9" max="9" width="11.85546875" bestFit="1" customWidth="1"/>
    <col min="10" max="10" width="15.7109375" bestFit="1" customWidth="1"/>
    <col min="11" max="11" width="12.28515625" bestFit="1" customWidth="1"/>
    <col min="12" max="12" width="6.85546875" bestFit="1" customWidth="1"/>
    <col min="13" max="13" width="11.85546875" bestFit="1" customWidth="1"/>
    <col min="14" max="14" width="8.42578125" bestFit="1" customWidth="1"/>
    <col min="15" max="15" width="4.42578125" bestFit="1" customWidth="1"/>
    <col min="16" max="16" width="6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5">
      <c r="A2" t="s">
        <v>936</v>
      </c>
      <c r="B2" t="s">
        <v>3362</v>
      </c>
      <c r="C2" s="14" t="s">
        <v>3363</v>
      </c>
      <c r="D2" t="s">
        <v>3364</v>
      </c>
      <c r="E2" t="s">
        <v>3365</v>
      </c>
      <c r="F2">
        <v>1</v>
      </c>
      <c r="G2" s="6">
        <v>13.99</v>
      </c>
      <c r="H2" s="6">
        <f>G2*F2</f>
        <v>13.99</v>
      </c>
      <c r="I2" t="s">
        <v>14</v>
      </c>
      <c r="J2" t="s">
        <v>2774</v>
      </c>
      <c r="K2" t="s">
        <v>3144</v>
      </c>
      <c r="L2" t="s">
        <v>134</v>
      </c>
      <c r="M2" t="s">
        <v>2783</v>
      </c>
    </row>
    <row r="3" spans="1:15">
      <c r="A3" t="s">
        <v>936</v>
      </c>
      <c r="B3" t="s">
        <v>23</v>
      </c>
      <c r="C3" s="14"/>
      <c r="D3" t="s">
        <v>12</v>
      </c>
      <c r="E3" t="s">
        <v>12</v>
      </c>
      <c r="F3" s="5">
        <v>0.05</v>
      </c>
      <c r="G3" s="6" t="s">
        <v>12</v>
      </c>
      <c r="H3" s="6">
        <f xml:space="preserve"> SUM(H2:H2) * F3</f>
        <v>0.69950000000000001</v>
      </c>
      <c r="I3" t="s">
        <v>14</v>
      </c>
      <c r="J3" t="s">
        <v>2774</v>
      </c>
      <c r="K3" t="s">
        <v>3144</v>
      </c>
      <c r="L3" t="s">
        <v>134</v>
      </c>
      <c r="M3" t="s">
        <v>2783</v>
      </c>
      <c r="N3" t="s">
        <v>2178</v>
      </c>
      <c r="O3" t="s">
        <v>23</v>
      </c>
    </row>
    <row r="4" spans="1:15">
      <c r="A4" t="s">
        <v>936</v>
      </c>
      <c r="B4" t="s">
        <v>19</v>
      </c>
      <c r="C4" s="14"/>
      <c r="D4" t="s">
        <v>12</v>
      </c>
      <c r="E4" t="s">
        <v>12</v>
      </c>
      <c r="F4" s="5">
        <v>0.08</v>
      </c>
      <c r="G4" s="6" t="s">
        <v>12</v>
      </c>
      <c r="H4" s="6">
        <f xml:space="preserve"> SUM(H2:H2) * F4</f>
        <v>1.1192</v>
      </c>
      <c r="I4" t="s">
        <v>14</v>
      </c>
      <c r="J4" t="s">
        <v>2774</v>
      </c>
      <c r="K4" t="s">
        <v>3144</v>
      </c>
      <c r="L4" t="s">
        <v>134</v>
      </c>
      <c r="M4" t="s">
        <v>2783</v>
      </c>
      <c r="N4" t="s">
        <v>2178</v>
      </c>
      <c r="O4" t="s">
        <v>19</v>
      </c>
    </row>
    <row r="5" spans="1:15">
      <c r="C5" s="14"/>
      <c r="H5" s="10">
        <f>SUM(H2:H4)</f>
        <v>15.8087</v>
      </c>
      <c r="I5" s="28"/>
    </row>
    <row r="6" spans="1:15">
      <c r="C6" s="14"/>
    </row>
    <row r="7" spans="1:15">
      <c r="A7" t="s">
        <v>639</v>
      </c>
      <c r="B7" t="s">
        <v>1102</v>
      </c>
      <c r="C7" s="11" t="s">
        <v>12</v>
      </c>
      <c r="D7" t="s">
        <v>639</v>
      </c>
      <c r="E7" t="s">
        <v>793</v>
      </c>
      <c r="F7">
        <v>1</v>
      </c>
      <c r="G7" s="6">
        <v>2.99</v>
      </c>
      <c r="H7" s="6">
        <f>G7*F7</f>
        <v>2.99</v>
      </c>
      <c r="I7" t="s">
        <v>14</v>
      </c>
      <c r="J7" t="s">
        <v>2834</v>
      </c>
      <c r="K7" t="s">
        <v>2781</v>
      </c>
      <c r="L7" t="s">
        <v>2893</v>
      </c>
      <c r="M7" t="s">
        <v>2894</v>
      </c>
    </row>
    <row r="8" spans="1:15">
      <c r="A8" t="s">
        <v>639</v>
      </c>
      <c r="B8" t="s">
        <v>1103</v>
      </c>
      <c r="C8" s="11" t="s">
        <v>12</v>
      </c>
      <c r="D8" t="s">
        <v>639</v>
      </c>
      <c r="E8" t="s">
        <v>1104</v>
      </c>
      <c r="F8">
        <v>1</v>
      </c>
      <c r="G8" s="6">
        <v>4.59</v>
      </c>
      <c r="H8" s="6">
        <f t="shared" ref="H8" si="0">G8*F8</f>
        <v>4.59</v>
      </c>
      <c r="I8" t="s">
        <v>14</v>
      </c>
      <c r="J8" t="s">
        <v>2834</v>
      </c>
      <c r="K8" t="s">
        <v>2781</v>
      </c>
      <c r="L8" t="s">
        <v>2893</v>
      </c>
      <c r="M8" t="s">
        <v>2894</v>
      </c>
    </row>
    <row r="9" spans="1:15">
      <c r="A9" t="s">
        <v>639</v>
      </c>
      <c r="B9" t="s">
        <v>251</v>
      </c>
      <c r="C9" s="11" t="s">
        <v>12</v>
      </c>
      <c r="D9" t="s">
        <v>1943</v>
      </c>
      <c r="E9" t="s">
        <v>981</v>
      </c>
      <c r="F9">
        <v>1</v>
      </c>
      <c r="G9" s="6">
        <v>1</v>
      </c>
      <c r="H9" s="6">
        <f>G9*F9</f>
        <v>1</v>
      </c>
      <c r="I9" t="s">
        <v>14</v>
      </c>
      <c r="J9" t="s">
        <v>2834</v>
      </c>
      <c r="K9" t="s">
        <v>2781</v>
      </c>
      <c r="L9" t="s">
        <v>2893</v>
      </c>
      <c r="M9" t="s">
        <v>2894</v>
      </c>
    </row>
    <row r="10" spans="1:15">
      <c r="A10" t="s">
        <v>639</v>
      </c>
      <c r="B10" t="s">
        <v>23</v>
      </c>
      <c r="C10" s="14"/>
      <c r="D10" t="s">
        <v>12</v>
      </c>
      <c r="E10" t="s">
        <v>12</v>
      </c>
      <c r="F10" s="5">
        <v>0.05</v>
      </c>
      <c r="G10" s="6" t="s">
        <v>12</v>
      </c>
      <c r="H10" s="6">
        <f xml:space="preserve"> SUM(H7:H9) * F10</f>
        <v>0.42900000000000005</v>
      </c>
      <c r="I10" t="s">
        <v>14</v>
      </c>
      <c r="J10" t="s">
        <v>2834</v>
      </c>
      <c r="K10" t="s">
        <v>2781</v>
      </c>
      <c r="L10" t="s">
        <v>2893</v>
      </c>
      <c r="M10" t="s">
        <v>2894</v>
      </c>
      <c r="N10" t="s">
        <v>2178</v>
      </c>
      <c r="O10" t="s">
        <v>23</v>
      </c>
    </row>
    <row r="11" spans="1:15">
      <c r="A11" t="s">
        <v>639</v>
      </c>
      <c r="B11" t="s">
        <v>19</v>
      </c>
      <c r="C11" s="14"/>
      <c r="D11" t="s">
        <v>12</v>
      </c>
      <c r="E11" t="s">
        <v>12</v>
      </c>
      <c r="F11" s="5">
        <v>0.08</v>
      </c>
      <c r="G11" s="6" t="s">
        <v>12</v>
      </c>
      <c r="H11" s="6">
        <f xml:space="preserve"> SUM(H7:H9) * F11</f>
        <v>0.68640000000000001</v>
      </c>
      <c r="I11" t="s">
        <v>14</v>
      </c>
      <c r="J11" t="s">
        <v>2834</v>
      </c>
      <c r="K11" t="s">
        <v>2781</v>
      </c>
      <c r="L11" t="s">
        <v>2893</v>
      </c>
      <c r="M11" t="s">
        <v>2894</v>
      </c>
      <c r="N11" t="s">
        <v>2178</v>
      </c>
      <c r="O11" t="s">
        <v>19</v>
      </c>
    </row>
    <row r="12" spans="1:15">
      <c r="C12" s="14"/>
      <c r="H12" s="10">
        <f>SUM(H7:H11)</f>
        <v>9.6954000000000011</v>
      </c>
      <c r="I12" s="28"/>
    </row>
    <row r="13" spans="1:15">
      <c r="C13" s="14"/>
    </row>
    <row r="14" spans="1:15">
      <c r="A14" t="s">
        <v>3366</v>
      </c>
      <c r="B14" t="s">
        <v>3367</v>
      </c>
      <c r="C14" s="14" t="s">
        <v>12</v>
      </c>
      <c r="D14" t="s">
        <v>3366</v>
      </c>
      <c r="E14" t="s">
        <v>12</v>
      </c>
      <c r="F14">
        <v>2</v>
      </c>
      <c r="G14" s="6">
        <v>9.75</v>
      </c>
      <c r="H14" s="6">
        <f>G14*F14</f>
        <v>19.5</v>
      </c>
      <c r="I14" t="s">
        <v>14</v>
      </c>
      <c r="J14" t="s">
        <v>2774</v>
      </c>
      <c r="K14" t="s">
        <v>2781</v>
      </c>
      <c r="L14" t="s">
        <v>2893</v>
      </c>
      <c r="M14" t="s">
        <v>2894</v>
      </c>
    </row>
    <row r="15" spans="1:15">
      <c r="A15" t="s">
        <v>3366</v>
      </c>
      <c r="B15" t="s">
        <v>23</v>
      </c>
      <c r="C15" s="14"/>
      <c r="D15" t="s">
        <v>12</v>
      </c>
      <c r="E15" t="s">
        <v>12</v>
      </c>
      <c r="F15" s="5">
        <v>0.05</v>
      </c>
      <c r="G15" s="6" t="s">
        <v>12</v>
      </c>
      <c r="H15" s="6">
        <f xml:space="preserve"> SUM(H14:H14) * F15</f>
        <v>0.97500000000000009</v>
      </c>
      <c r="I15" t="s">
        <v>14</v>
      </c>
      <c r="J15" t="s">
        <v>2774</v>
      </c>
      <c r="K15" t="s">
        <v>2781</v>
      </c>
      <c r="L15" t="s">
        <v>2893</v>
      </c>
      <c r="M15" t="s">
        <v>2894</v>
      </c>
      <c r="N15" t="s">
        <v>2178</v>
      </c>
      <c r="O15" t="s">
        <v>23</v>
      </c>
    </row>
    <row r="16" spans="1:15">
      <c r="A16" t="s">
        <v>3366</v>
      </c>
      <c r="B16" t="s">
        <v>19</v>
      </c>
      <c r="C16" s="14"/>
      <c r="D16" t="s">
        <v>12</v>
      </c>
      <c r="E16" t="s">
        <v>12</v>
      </c>
      <c r="F16" s="5">
        <v>0.08</v>
      </c>
      <c r="G16" s="6" t="s">
        <v>12</v>
      </c>
      <c r="H16" s="6">
        <f xml:space="preserve"> SUM(H14:H14) * F16</f>
        <v>1.56</v>
      </c>
      <c r="I16" t="s">
        <v>14</v>
      </c>
      <c r="J16" t="s">
        <v>2774</v>
      </c>
      <c r="K16" t="s">
        <v>2781</v>
      </c>
      <c r="L16" t="s">
        <v>2893</v>
      </c>
      <c r="M16" t="s">
        <v>2894</v>
      </c>
      <c r="N16" t="s">
        <v>2178</v>
      </c>
      <c r="O16" t="s">
        <v>19</v>
      </c>
    </row>
    <row r="17" spans="1:15">
      <c r="C17" s="14"/>
      <c r="H17" s="10">
        <f>SUM(H14:H16)</f>
        <v>22.035</v>
      </c>
      <c r="I17" s="28"/>
    </row>
    <row r="18" spans="1:15">
      <c r="C18" s="14"/>
    </row>
    <row r="19" spans="1:15">
      <c r="A19" t="s">
        <v>639</v>
      </c>
      <c r="B19" t="s">
        <v>3368</v>
      </c>
      <c r="C19" s="11" t="s">
        <v>12</v>
      </c>
      <c r="D19" t="s">
        <v>639</v>
      </c>
      <c r="E19" t="s">
        <v>12</v>
      </c>
      <c r="F19">
        <v>1</v>
      </c>
      <c r="G19" s="6">
        <v>1</v>
      </c>
      <c r="H19" s="6">
        <f>G19*F19</f>
        <v>1</v>
      </c>
      <c r="I19" t="s">
        <v>14</v>
      </c>
      <c r="J19" t="s">
        <v>2834</v>
      </c>
      <c r="K19" t="s">
        <v>2781</v>
      </c>
      <c r="L19" t="s">
        <v>2893</v>
      </c>
      <c r="M19" t="s">
        <v>2894</v>
      </c>
    </row>
    <row r="20" spans="1:15">
      <c r="A20" t="s">
        <v>639</v>
      </c>
      <c r="B20" t="s">
        <v>23</v>
      </c>
      <c r="C20" s="14"/>
      <c r="D20" t="s">
        <v>12</v>
      </c>
      <c r="E20" t="s">
        <v>12</v>
      </c>
      <c r="F20" s="5">
        <v>0.05</v>
      </c>
      <c r="G20" s="6" t="s">
        <v>12</v>
      </c>
      <c r="H20" s="6">
        <f xml:space="preserve"> SUM(H19) * F20</f>
        <v>0.05</v>
      </c>
      <c r="I20" t="s">
        <v>14</v>
      </c>
      <c r="J20" t="s">
        <v>2834</v>
      </c>
      <c r="K20" t="s">
        <v>2781</v>
      </c>
      <c r="L20" t="s">
        <v>2893</v>
      </c>
      <c r="M20" t="s">
        <v>2894</v>
      </c>
      <c r="N20" t="s">
        <v>2178</v>
      </c>
      <c r="O20" t="s">
        <v>23</v>
      </c>
    </row>
    <row r="21" spans="1:15">
      <c r="A21" t="s">
        <v>639</v>
      </c>
      <c r="B21" t="s">
        <v>19</v>
      </c>
      <c r="C21" s="14"/>
      <c r="D21" t="s">
        <v>12</v>
      </c>
      <c r="E21" t="s">
        <v>12</v>
      </c>
      <c r="F21" s="5">
        <v>0.08</v>
      </c>
      <c r="G21" s="6" t="s">
        <v>12</v>
      </c>
      <c r="H21" s="6">
        <f xml:space="preserve"> SUM(H19) * F21</f>
        <v>0.08</v>
      </c>
      <c r="I21" t="s">
        <v>14</v>
      </c>
      <c r="J21" t="s">
        <v>2834</v>
      </c>
      <c r="K21" t="s">
        <v>2781</v>
      </c>
      <c r="L21" t="s">
        <v>2893</v>
      </c>
      <c r="M21" t="s">
        <v>2894</v>
      </c>
      <c r="N21" t="s">
        <v>2178</v>
      </c>
      <c r="O21" t="s">
        <v>19</v>
      </c>
    </row>
    <row r="22" spans="1:15">
      <c r="C22" s="14"/>
      <c r="H22" s="10">
        <f>SUM(H19:H21)</f>
        <v>1.1300000000000001</v>
      </c>
      <c r="I22" s="28"/>
    </row>
    <row r="23" spans="1:15">
      <c r="C23" s="14"/>
    </row>
    <row r="24" spans="1:15">
      <c r="A24" t="s">
        <v>639</v>
      </c>
      <c r="B24" t="s">
        <v>3368</v>
      </c>
      <c r="C24" s="11" t="s">
        <v>12</v>
      </c>
      <c r="D24" t="s">
        <v>639</v>
      </c>
      <c r="E24" t="s">
        <v>12</v>
      </c>
      <c r="F24">
        <v>1</v>
      </c>
      <c r="G24" s="6">
        <v>1</v>
      </c>
      <c r="H24" s="6">
        <f>G24*F24</f>
        <v>1</v>
      </c>
      <c r="I24" t="s">
        <v>14</v>
      </c>
      <c r="J24" t="s">
        <v>2834</v>
      </c>
      <c r="K24" t="s">
        <v>2781</v>
      </c>
      <c r="L24" t="s">
        <v>2893</v>
      </c>
      <c r="M24" t="s">
        <v>2894</v>
      </c>
    </row>
    <row r="25" spans="1:15">
      <c r="A25" t="s">
        <v>639</v>
      </c>
      <c r="B25" t="s">
        <v>23</v>
      </c>
      <c r="C25" s="14"/>
      <c r="D25" t="s">
        <v>12</v>
      </c>
      <c r="E25" t="s">
        <v>12</v>
      </c>
      <c r="F25" s="5">
        <v>0.05</v>
      </c>
      <c r="G25" s="6" t="s">
        <v>12</v>
      </c>
      <c r="H25" s="6">
        <f xml:space="preserve"> SUM(H24) * F25</f>
        <v>0.05</v>
      </c>
      <c r="I25" t="s">
        <v>14</v>
      </c>
      <c r="J25" t="s">
        <v>2834</v>
      </c>
      <c r="K25" t="s">
        <v>2781</v>
      </c>
      <c r="L25" t="s">
        <v>2893</v>
      </c>
      <c r="M25" t="s">
        <v>2894</v>
      </c>
      <c r="N25" t="s">
        <v>2178</v>
      </c>
      <c r="O25" t="s">
        <v>23</v>
      </c>
    </row>
    <row r="26" spans="1:15">
      <c r="A26" t="s">
        <v>639</v>
      </c>
      <c r="B26" t="s">
        <v>19</v>
      </c>
      <c r="C26" s="14"/>
      <c r="D26" t="s">
        <v>12</v>
      </c>
      <c r="E26" t="s">
        <v>12</v>
      </c>
      <c r="F26" s="5">
        <v>0.08</v>
      </c>
      <c r="G26" s="6" t="s">
        <v>12</v>
      </c>
      <c r="H26" s="6">
        <f xml:space="preserve"> SUM(H24) * F26</f>
        <v>0.08</v>
      </c>
      <c r="I26" t="s">
        <v>14</v>
      </c>
      <c r="J26" t="s">
        <v>2834</v>
      </c>
      <c r="K26" t="s">
        <v>2781</v>
      </c>
      <c r="L26" t="s">
        <v>2893</v>
      </c>
      <c r="M26" t="s">
        <v>2894</v>
      </c>
      <c r="N26" t="s">
        <v>2178</v>
      </c>
      <c r="O26" t="s">
        <v>19</v>
      </c>
    </row>
    <row r="27" spans="1:15">
      <c r="C27" s="14"/>
      <c r="H27" s="10">
        <f>SUM(H24:H26)</f>
        <v>1.1300000000000001</v>
      </c>
      <c r="I27" s="28"/>
    </row>
    <row r="28" spans="1:15">
      <c r="C28" s="14"/>
    </row>
    <row r="29" spans="1:15">
      <c r="A29" t="s">
        <v>3357</v>
      </c>
      <c r="B29" t="s">
        <v>3358</v>
      </c>
      <c r="C29" s="14" t="s">
        <v>12</v>
      </c>
      <c r="D29" t="s">
        <v>3357</v>
      </c>
      <c r="E29" t="s">
        <v>12</v>
      </c>
      <c r="F29">
        <v>2</v>
      </c>
      <c r="G29" s="6">
        <v>7.34</v>
      </c>
      <c r="H29" s="6">
        <f>G29*F29</f>
        <v>14.68</v>
      </c>
      <c r="I29" t="s">
        <v>14</v>
      </c>
      <c r="J29" t="s">
        <v>2892</v>
      </c>
      <c r="K29" t="s">
        <v>2781</v>
      </c>
      <c r="L29" t="s">
        <v>2893</v>
      </c>
      <c r="M29" t="s">
        <v>2894</v>
      </c>
    </row>
    <row r="30" spans="1:15">
      <c r="A30" t="s">
        <v>3357</v>
      </c>
      <c r="B30" t="s">
        <v>1886</v>
      </c>
      <c r="C30" s="14" t="s">
        <v>12</v>
      </c>
      <c r="D30" t="s">
        <v>3357</v>
      </c>
      <c r="E30" t="s">
        <v>12</v>
      </c>
      <c r="F30" s="5">
        <v>0.15</v>
      </c>
      <c r="G30" s="6" t="s">
        <v>12</v>
      </c>
      <c r="H30" s="6">
        <f xml:space="preserve"> SUM(H29) * F30</f>
        <v>2.202</v>
      </c>
      <c r="I30" t="s">
        <v>14</v>
      </c>
      <c r="J30" t="s">
        <v>2892</v>
      </c>
      <c r="K30" t="s">
        <v>2781</v>
      </c>
      <c r="L30" t="s">
        <v>2893</v>
      </c>
      <c r="M30" t="s">
        <v>2894</v>
      </c>
      <c r="N30" t="s">
        <v>1886</v>
      </c>
    </row>
    <row r="31" spans="1:15">
      <c r="A31" t="s">
        <v>3357</v>
      </c>
      <c r="B31" t="s">
        <v>23</v>
      </c>
      <c r="C31" s="14"/>
      <c r="D31" t="s">
        <v>12</v>
      </c>
      <c r="E31" t="s">
        <v>12</v>
      </c>
      <c r="F31" s="5">
        <v>0</v>
      </c>
      <c r="G31" s="6" t="s">
        <v>12</v>
      </c>
      <c r="H31" s="6">
        <f xml:space="preserve"> SUM(H29:H29) * F31</f>
        <v>0</v>
      </c>
      <c r="I31" t="s">
        <v>14</v>
      </c>
    </row>
    <row r="32" spans="1:15">
      <c r="A32" t="s">
        <v>3357</v>
      </c>
      <c r="B32" t="s">
        <v>19</v>
      </c>
      <c r="C32" s="14"/>
      <c r="D32" t="s">
        <v>12</v>
      </c>
      <c r="E32" t="s">
        <v>12</v>
      </c>
      <c r="F32" s="5">
        <v>0</v>
      </c>
      <c r="G32" s="6" t="s">
        <v>12</v>
      </c>
      <c r="H32" s="6">
        <f xml:space="preserve"> SUM(H29:H29) * F32</f>
        <v>0</v>
      </c>
      <c r="I32" t="s">
        <v>14</v>
      </c>
    </row>
    <row r="33" spans="3:16">
      <c r="C33" s="14"/>
      <c r="H33" s="10">
        <f>SUM(H29:H32)</f>
        <v>16.881999999999998</v>
      </c>
      <c r="I33" s="28"/>
    </row>
    <row r="34" spans="3:16">
      <c r="C34" s="14"/>
    </row>
    <row r="35" spans="3:16">
      <c r="H35" s="7">
        <f xml:space="preserve"> H5 + H12 + H17 + H22 + H27 + H33</f>
        <v>66.681100000000015</v>
      </c>
    </row>
    <row r="37" spans="3:16">
      <c r="J37" t="s">
        <v>2774</v>
      </c>
      <c r="K37" t="s">
        <v>3144</v>
      </c>
      <c r="L37" t="s">
        <v>134</v>
      </c>
      <c r="M37" t="s">
        <v>2783</v>
      </c>
      <c r="P37" s="6">
        <f xml:space="preserve"> SUM(H2)</f>
        <v>13.99</v>
      </c>
    </row>
    <row r="38" spans="3:16">
      <c r="J38" t="s">
        <v>2774</v>
      </c>
      <c r="K38" t="s">
        <v>3144</v>
      </c>
      <c r="L38" t="s">
        <v>134</v>
      </c>
      <c r="M38" t="s">
        <v>2783</v>
      </c>
      <c r="N38" t="s">
        <v>2178</v>
      </c>
      <c r="O38" t="s">
        <v>23</v>
      </c>
      <c r="P38" s="6">
        <f xml:space="preserve"> SUM(H3)</f>
        <v>0.69950000000000001</v>
      </c>
    </row>
    <row r="39" spans="3:16">
      <c r="J39" t="s">
        <v>2774</v>
      </c>
      <c r="K39" t="s">
        <v>3144</v>
      </c>
      <c r="L39" t="s">
        <v>134</v>
      </c>
      <c r="M39" t="s">
        <v>2783</v>
      </c>
      <c r="N39" t="s">
        <v>2178</v>
      </c>
      <c r="O39" t="s">
        <v>19</v>
      </c>
      <c r="P39" s="6">
        <f xml:space="preserve"> SUM(H4)</f>
        <v>1.1192</v>
      </c>
    </row>
    <row r="40" spans="3:16">
      <c r="J40" t="s">
        <v>2834</v>
      </c>
      <c r="K40" t="s">
        <v>2781</v>
      </c>
      <c r="L40" t="s">
        <v>2893</v>
      </c>
      <c r="M40" t="s">
        <v>2894</v>
      </c>
      <c r="P40" s="6">
        <f xml:space="preserve"> SUM(H7:H9) + H19 + H24</f>
        <v>10.58</v>
      </c>
    </row>
    <row r="41" spans="3:16">
      <c r="J41" t="s">
        <v>2834</v>
      </c>
      <c r="K41" t="s">
        <v>2781</v>
      </c>
      <c r="L41" t="s">
        <v>2893</v>
      </c>
      <c r="M41" t="s">
        <v>2894</v>
      </c>
      <c r="N41" t="s">
        <v>2178</v>
      </c>
      <c r="O41" t="s">
        <v>23</v>
      </c>
      <c r="P41" s="6">
        <f xml:space="preserve"> H10 + H20 + H25</f>
        <v>0.52900000000000003</v>
      </c>
    </row>
    <row r="42" spans="3:16">
      <c r="J42" t="s">
        <v>2834</v>
      </c>
      <c r="K42" t="s">
        <v>2781</v>
      </c>
      <c r="L42" t="s">
        <v>2893</v>
      </c>
      <c r="M42" t="s">
        <v>2894</v>
      </c>
      <c r="N42" t="s">
        <v>2178</v>
      </c>
      <c r="O42" t="s">
        <v>19</v>
      </c>
      <c r="P42" s="6">
        <f xml:space="preserve"> H11 + H21 + H26</f>
        <v>0.84639999999999993</v>
      </c>
    </row>
    <row r="43" spans="3:16">
      <c r="J43" t="s">
        <v>2774</v>
      </c>
      <c r="K43" t="s">
        <v>2781</v>
      </c>
      <c r="L43" t="s">
        <v>2893</v>
      </c>
      <c r="M43" t="s">
        <v>2894</v>
      </c>
      <c r="P43" s="6">
        <f xml:space="preserve"> H14</f>
        <v>19.5</v>
      </c>
    </row>
    <row r="44" spans="3:16">
      <c r="J44" t="s">
        <v>2774</v>
      </c>
      <c r="K44" t="s">
        <v>2781</v>
      </c>
      <c r="L44" t="s">
        <v>2893</v>
      </c>
      <c r="M44" t="s">
        <v>2894</v>
      </c>
      <c r="N44" t="s">
        <v>2178</v>
      </c>
      <c r="O44" t="s">
        <v>23</v>
      </c>
      <c r="P44" s="6">
        <f xml:space="preserve"> H15</f>
        <v>0.97500000000000009</v>
      </c>
    </row>
    <row r="45" spans="3:16">
      <c r="J45" t="s">
        <v>2774</v>
      </c>
      <c r="K45" t="s">
        <v>2781</v>
      </c>
      <c r="L45" t="s">
        <v>2893</v>
      </c>
      <c r="M45" t="s">
        <v>2894</v>
      </c>
      <c r="N45" t="s">
        <v>2178</v>
      </c>
      <c r="O45" t="s">
        <v>19</v>
      </c>
      <c r="P45" s="6">
        <f xml:space="preserve"> H16</f>
        <v>1.56</v>
      </c>
    </row>
    <row r="46" spans="3:16">
      <c r="J46" t="s">
        <v>2892</v>
      </c>
      <c r="K46" t="s">
        <v>2781</v>
      </c>
      <c r="L46" t="s">
        <v>2893</v>
      </c>
      <c r="M46" t="s">
        <v>2894</v>
      </c>
      <c r="P46" s="6">
        <f xml:space="preserve"> SUM(H29)</f>
        <v>14.68</v>
      </c>
    </row>
    <row r="47" spans="3:16">
      <c r="J47" t="s">
        <v>2892</v>
      </c>
      <c r="K47" t="s">
        <v>2781</v>
      </c>
      <c r="L47" t="s">
        <v>2893</v>
      </c>
      <c r="M47" t="s">
        <v>2894</v>
      </c>
      <c r="N47" t="s">
        <v>1886</v>
      </c>
      <c r="P47" s="6">
        <f xml:space="preserve"> H30</f>
        <v>2.202</v>
      </c>
    </row>
    <row r="48" spans="3:16">
      <c r="P48" s="6">
        <f>SUM(P37:P47)</f>
        <v>66.681100000000001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N17"/>
  <sheetViews>
    <sheetView topLeftCell="B1" workbookViewId="0">
      <pane ySplit="1" topLeftCell="A2" activePane="bottomLeft" state="frozen"/>
      <selection pane="bottomLeft" activeCell="H5" sqref="H5"/>
    </sheetView>
  </sheetViews>
  <sheetFormatPr defaultRowHeight="15"/>
  <cols>
    <col min="1" max="1" width="19.85546875" bestFit="1" customWidth="1"/>
    <col min="2" max="2" width="13.85546875" bestFit="1" customWidth="1"/>
    <col min="3" max="3" width="19.42578125" bestFit="1" customWidth="1"/>
    <col min="4" max="4" width="19.85546875" bestFit="1" customWidth="1"/>
    <col min="5" max="5" width="9.2851562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0.7109375" bestFit="1" customWidth="1"/>
    <col min="12" max="12" width="5.85546875" bestFit="1" customWidth="1"/>
    <col min="13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3369</v>
      </c>
      <c r="B2" t="s">
        <v>3370</v>
      </c>
      <c r="C2" s="14" t="s">
        <v>3371</v>
      </c>
      <c r="D2" t="s">
        <v>3369</v>
      </c>
      <c r="E2" t="s">
        <v>1042</v>
      </c>
      <c r="F2">
        <v>1</v>
      </c>
      <c r="G2" s="6">
        <v>11.25</v>
      </c>
      <c r="H2" s="6">
        <f>G2*F2</f>
        <v>11.25</v>
      </c>
      <c r="I2" t="s">
        <v>14</v>
      </c>
      <c r="J2" t="s">
        <v>2774</v>
      </c>
      <c r="K2" t="s">
        <v>2781</v>
      </c>
      <c r="L2" t="s">
        <v>2796</v>
      </c>
    </row>
    <row r="3" spans="1:13">
      <c r="A3" t="s">
        <v>3369</v>
      </c>
      <c r="B3" t="s">
        <v>3370</v>
      </c>
      <c r="C3" s="14" t="s">
        <v>3372</v>
      </c>
      <c r="D3" t="s">
        <v>3369</v>
      </c>
      <c r="E3" t="s">
        <v>1033</v>
      </c>
      <c r="F3">
        <v>1</v>
      </c>
      <c r="G3" s="6">
        <v>14.7</v>
      </c>
      <c r="H3" s="6">
        <f>G3*F3</f>
        <v>14.7</v>
      </c>
      <c r="I3" t="s">
        <v>14</v>
      </c>
      <c r="J3" t="s">
        <v>2774</v>
      </c>
      <c r="K3" t="s">
        <v>2781</v>
      </c>
      <c r="L3" t="s">
        <v>2796</v>
      </c>
    </row>
    <row r="4" spans="1:13">
      <c r="A4" t="s">
        <v>3369</v>
      </c>
      <c r="B4" t="s">
        <v>3370</v>
      </c>
      <c r="C4" s="14" t="s">
        <v>3373</v>
      </c>
      <c r="D4" t="s">
        <v>3369</v>
      </c>
      <c r="E4" t="s">
        <v>1033</v>
      </c>
      <c r="F4">
        <v>1</v>
      </c>
      <c r="G4" s="6">
        <v>14.7</v>
      </c>
      <c r="H4" s="6">
        <f>G4*F4</f>
        <v>14.7</v>
      </c>
      <c r="I4" t="s">
        <v>14</v>
      </c>
      <c r="J4" t="s">
        <v>2774</v>
      </c>
      <c r="K4" t="s">
        <v>2781</v>
      </c>
      <c r="L4" t="s">
        <v>2796</v>
      </c>
    </row>
    <row r="5" spans="1:13">
      <c r="A5" t="s">
        <v>3369</v>
      </c>
      <c r="B5" t="s">
        <v>23</v>
      </c>
      <c r="C5" s="14"/>
      <c r="D5" t="s">
        <v>12</v>
      </c>
      <c r="E5" t="s">
        <v>12</v>
      </c>
      <c r="F5" s="5">
        <v>0.05</v>
      </c>
      <c r="G5" s="6" t="s">
        <v>12</v>
      </c>
      <c r="H5" s="6">
        <f xml:space="preserve"> SUM(H2:H2) * F5</f>
        <v>0.5625</v>
      </c>
      <c r="I5" t="s">
        <v>14</v>
      </c>
      <c r="J5" t="s">
        <v>2774</v>
      </c>
      <c r="K5" t="s">
        <v>2781</v>
      </c>
      <c r="L5" t="s">
        <v>2796</v>
      </c>
    </row>
    <row r="6" spans="1:13">
      <c r="A6" t="s">
        <v>3369</v>
      </c>
      <c r="B6" t="s">
        <v>19</v>
      </c>
      <c r="C6" s="14"/>
      <c r="D6" t="s">
        <v>12</v>
      </c>
      <c r="E6" t="s">
        <v>12</v>
      </c>
      <c r="F6" s="5">
        <v>0</v>
      </c>
      <c r="G6" s="6" t="s">
        <v>12</v>
      </c>
      <c r="H6" s="6">
        <f xml:space="preserve"> SUM(H2:H2) * F6</f>
        <v>0</v>
      </c>
      <c r="I6" t="s">
        <v>14</v>
      </c>
      <c r="J6" t="s">
        <v>2774</v>
      </c>
      <c r="K6" t="s">
        <v>2781</v>
      </c>
      <c r="L6" t="s">
        <v>2796</v>
      </c>
    </row>
    <row r="7" spans="1:13">
      <c r="C7" s="14"/>
      <c r="H7" s="10">
        <f>SUM(H2:H6)</f>
        <v>41.212499999999999</v>
      </c>
      <c r="I7" s="28"/>
    </row>
    <row r="8" spans="1:13">
      <c r="C8" s="14"/>
    </row>
    <row r="9" spans="1:13">
      <c r="A9" t="s">
        <v>3369</v>
      </c>
      <c r="B9" t="s">
        <v>3374</v>
      </c>
      <c r="C9" s="14" t="s">
        <v>12</v>
      </c>
      <c r="D9" t="s">
        <v>3369</v>
      </c>
      <c r="E9" t="s">
        <v>12</v>
      </c>
      <c r="F9">
        <v>1</v>
      </c>
      <c r="G9" s="6">
        <v>7.99</v>
      </c>
      <c r="H9" s="6">
        <f>G9*F9</f>
        <v>7.99</v>
      </c>
      <c r="I9" t="s">
        <v>14</v>
      </c>
      <c r="J9" t="s">
        <v>2774</v>
      </c>
      <c r="K9" t="s">
        <v>2781</v>
      </c>
      <c r="L9" t="s">
        <v>2796</v>
      </c>
    </row>
    <row r="10" spans="1:13">
      <c r="A10" t="s">
        <v>3369</v>
      </c>
      <c r="B10" t="s">
        <v>23</v>
      </c>
      <c r="C10" s="14"/>
      <c r="D10" t="s">
        <v>12</v>
      </c>
      <c r="E10" t="s">
        <v>12</v>
      </c>
      <c r="F10" s="5">
        <v>0.05</v>
      </c>
      <c r="G10" s="6" t="s">
        <v>12</v>
      </c>
      <c r="H10" s="6">
        <f xml:space="preserve"> SUM(H9) * F10</f>
        <v>0.39950000000000002</v>
      </c>
      <c r="I10" t="s">
        <v>14</v>
      </c>
      <c r="J10" t="s">
        <v>2774</v>
      </c>
      <c r="K10" t="s">
        <v>2781</v>
      </c>
      <c r="L10" t="s">
        <v>2796</v>
      </c>
    </row>
    <row r="11" spans="1:13">
      <c r="A11" t="s">
        <v>3369</v>
      </c>
      <c r="B11" t="s">
        <v>19</v>
      </c>
      <c r="C11" s="14"/>
      <c r="D11" t="s">
        <v>12</v>
      </c>
      <c r="E11" t="s">
        <v>12</v>
      </c>
      <c r="F11" s="5">
        <v>7.0000000000000007E-2</v>
      </c>
      <c r="G11" s="6" t="s">
        <v>12</v>
      </c>
      <c r="H11" s="6">
        <f xml:space="preserve"> SUM(H9) * F11</f>
        <v>0.55930000000000002</v>
      </c>
      <c r="I11" t="s">
        <v>14</v>
      </c>
      <c r="J11" t="s">
        <v>2774</v>
      </c>
      <c r="K11" t="s">
        <v>2781</v>
      </c>
      <c r="L11" t="s">
        <v>2796</v>
      </c>
    </row>
    <row r="12" spans="1:13">
      <c r="C12" s="14"/>
      <c r="H12" s="10">
        <f>SUM(H9:H11)</f>
        <v>8.9488000000000003</v>
      </c>
      <c r="I12" s="28"/>
    </row>
    <row r="13" spans="1:13">
      <c r="C13" s="14"/>
    </row>
    <row r="14" spans="1:13">
      <c r="A14" t="s">
        <v>1149</v>
      </c>
      <c r="B14" t="s">
        <v>1181</v>
      </c>
      <c r="C14" s="11" t="s">
        <v>12</v>
      </c>
      <c r="D14" t="s">
        <v>1149</v>
      </c>
      <c r="E14" t="s">
        <v>3375</v>
      </c>
      <c r="F14">
        <v>10.09</v>
      </c>
      <c r="G14" s="6">
        <v>1.129</v>
      </c>
      <c r="H14" s="6">
        <f>G14*F14</f>
        <v>11.39161</v>
      </c>
      <c r="I14" t="s">
        <v>14</v>
      </c>
      <c r="J14" t="s">
        <v>2878</v>
      </c>
      <c r="K14" t="s">
        <v>2879</v>
      </c>
      <c r="L14" t="s">
        <v>2880</v>
      </c>
      <c r="M14" t="s">
        <v>2881</v>
      </c>
    </row>
    <row r="15" spans="1:13">
      <c r="H15" s="10">
        <f xml:space="preserve"> H14</f>
        <v>11.39161</v>
      </c>
      <c r="I15" s="28"/>
    </row>
    <row r="16" spans="1:13">
      <c r="H16" s="10"/>
      <c r="I16" s="28"/>
    </row>
    <row r="17" spans="8:14">
      <c r="H17" s="7">
        <f xml:space="preserve"> H7 + H12 + H15</f>
        <v>61.552909999999997</v>
      </c>
      <c r="J17" t="s">
        <v>2878</v>
      </c>
      <c r="K17" t="s">
        <v>2879</v>
      </c>
      <c r="L17" t="s">
        <v>2880</v>
      </c>
      <c r="M17" t="s">
        <v>2881</v>
      </c>
      <c r="N17" s="6" t="e">
        <f>SUM(#REF!)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M3"/>
  <sheetViews>
    <sheetView topLeftCell="B1" workbookViewId="0">
      <pane ySplit="1" topLeftCell="A2" activePane="bottomLeft" state="frozen"/>
      <selection pane="bottomLeft" activeCell="H2" sqref="H2"/>
    </sheetView>
  </sheetViews>
  <sheetFormatPr defaultRowHeight="15"/>
  <cols>
    <col min="1" max="1" width="19.85546875" bestFit="1" customWidth="1"/>
    <col min="2" max="2" width="13.85546875" bestFit="1" customWidth="1"/>
    <col min="3" max="3" width="19.42578125" bestFit="1" customWidth="1"/>
    <col min="4" max="4" width="19.85546875" bestFit="1" customWidth="1"/>
    <col min="5" max="5" width="9.2851562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0.7109375" bestFit="1" customWidth="1"/>
    <col min="12" max="12" width="5.85546875" bestFit="1" customWidth="1"/>
    <col min="13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469</v>
      </c>
      <c r="B2" t="s">
        <v>1181</v>
      </c>
      <c r="C2" s="11" t="s">
        <v>12</v>
      </c>
      <c r="D2" t="s">
        <v>469</v>
      </c>
      <c r="E2" t="s">
        <v>3376</v>
      </c>
      <c r="F2">
        <v>28.981999999999999</v>
      </c>
      <c r="G2" s="6">
        <v>1.194</v>
      </c>
      <c r="H2" s="6">
        <f>G2*F2</f>
        <v>34.604507999999996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3">
      <c r="H3" s="10">
        <f xml:space="preserve"> H2</f>
        <v>34.604507999999996</v>
      </c>
      <c r="I3" s="2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XFC59"/>
  <sheetViews>
    <sheetView topLeftCell="B1"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16" bestFit="1" customWidth="1"/>
    <col min="2" max="2" width="27.28515625" bestFit="1" customWidth="1"/>
    <col min="3" max="3" width="14.140625" bestFit="1" customWidth="1"/>
    <col min="4" max="4" width="17.285156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3" bestFit="1" customWidth="1"/>
    <col min="13" max="13" width="11.85546875" bestFit="1" customWidth="1"/>
    <col min="15" max="15" width="15.7109375" bestFit="1" customWidth="1"/>
    <col min="16" max="16" width="12.28515625" bestFit="1" customWidth="1"/>
    <col min="17" max="17" width="13" bestFit="1" customWidth="1"/>
    <col min="18" max="18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675</v>
      </c>
      <c r="B2" t="s">
        <v>1181</v>
      </c>
      <c r="C2" s="11" t="s">
        <v>12</v>
      </c>
      <c r="D2" t="s">
        <v>675</v>
      </c>
      <c r="E2" t="s">
        <v>3377</v>
      </c>
      <c r="F2">
        <v>51.643999999999998</v>
      </c>
      <c r="G2" s="6">
        <v>1.079</v>
      </c>
      <c r="H2" s="6">
        <f>G2*F2</f>
        <v>55.723875999999997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3">
      <c r="H3" s="10">
        <f xml:space="preserve"> H2</f>
        <v>55.723875999999997</v>
      </c>
      <c r="I3" s="28"/>
    </row>
    <row r="4" spans="1:13">
      <c r="H4" s="10"/>
      <c r="I4" s="28"/>
    </row>
    <row r="5" spans="1:13">
      <c r="A5" t="s">
        <v>675</v>
      </c>
      <c r="B5" t="s">
        <v>3378</v>
      </c>
      <c r="C5" s="14" t="s">
        <v>3379</v>
      </c>
      <c r="D5" t="s">
        <v>693</v>
      </c>
      <c r="E5" t="s">
        <v>3380</v>
      </c>
      <c r="F5">
        <v>1.3560000000000001</v>
      </c>
      <c r="G5" s="6">
        <v>15.99</v>
      </c>
      <c r="H5" s="6">
        <f>G5*F5</f>
        <v>21.682440000000003</v>
      </c>
      <c r="I5" t="s">
        <v>14</v>
      </c>
      <c r="J5" t="s">
        <v>2878</v>
      </c>
      <c r="K5" t="s">
        <v>2781</v>
      </c>
      <c r="L5" t="s">
        <v>2958</v>
      </c>
    </row>
    <row r="6" spans="1:13">
      <c r="A6" t="s">
        <v>675</v>
      </c>
      <c r="B6" t="s">
        <v>136</v>
      </c>
      <c r="C6" s="14" t="s">
        <v>3381</v>
      </c>
      <c r="D6" t="s">
        <v>3382</v>
      </c>
      <c r="E6" t="s">
        <v>542</v>
      </c>
      <c r="F6">
        <v>1</v>
      </c>
      <c r="G6" s="6">
        <v>5.99</v>
      </c>
      <c r="H6" s="6">
        <f t="shared" ref="H6" si="0">G6*F6</f>
        <v>5.99</v>
      </c>
      <c r="I6" t="s">
        <v>14</v>
      </c>
      <c r="J6" t="s">
        <v>2774</v>
      </c>
      <c r="K6" t="s">
        <v>2781</v>
      </c>
      <c r="L6" t="s">
        <v>2796</v>
      </c>
    </row>
    <row r="7" spans="1:13">
      <c r="A7" t="s">
        <v>675</v>
      </c>
      <c r="B7" t="s">
        <v>3383</v>
      </c>
      <c r="C7" s="14" t="s">
        <v>3384</v>
      </c>
      <c r="D7" t="s">
        <v>1275</v>
      </c>
      <c r="E7" t="s">
        <v>3385</v>
      </c>
      <c r="F7">
        <v>1</v>
      </c>
      <c r="G7" s="6">
        <v>18.989999999999998</v>
      </c>
      <c r="H7" s="6">
        <f>G7*F7</f>
        <v>18.989999999999998</v>
      </c>
      <c r="I7" t="s">
        <v>14</v>
      </c>
    </row>
    <row r="8" spans="1:13">
      <c r="A8" t="s">
        <v>675</v>
      </c>
      <c r="B8" t="s">
        <v>514</v>
      </c>
      <c r="C8" s="14" t="s">
        <v>690</v>
      </c>
      <c r="D8" t="s">
        <v>691</v>
      </c>
      <c r="E8" t="s">
        <v>420</v>
      </c>
      <c r="F8">
        <v>1</v>
      </c>
      <c r="G8" s="6">
        <v>4.49</v>
      </c>
      <c r="H8" s="6">
        <f t="shared" ref="H8" si="1">G8*F8</f>
        <v>4.49</v>
      </c>
      <c r="I8" t="s">
        <v>14</v>
      </c>
    </row>
    <row r="9" spans="1:13">
      <c r="A9" t="s">
        <v>675</v>
      </c>
      <c r="B9" t="s">
        <v>694</v>
      </c>
      <c r="C9" s="14" t="s">
        <v>3386</v>
      </c>
      <c r="D9" t="s">
        <v>693</v>
      </c>
      <c r="E9" t="s">
        <v>3387</v>
      </c>
      <c r="F9">
        <v>3.0979999999999999</v>
      </c>
      <c r="G9" s="6">
        <v>10.99</v>
      </c>
      <c r="H9" s="6">
        <f t="shared" ref="H9:H14" si="2">G9*F9</f>
        <v>34.047019999999996</v>
      </c>
      <c r="I9" t="s">
        <v>14</v>
      </c>
      <c r="J9" t="s">
        <v>2878</v>
      </c>
      <c r="K9" t="s">
        <v>2781</v>
      </c>
      <c r="L9" t="s">
        <v>2958</v>
      </c>
    </row>
    <row r="10" spans="1:13">
      <c r="A10" t="s">
        <v>675</v>
      </c>
      <c r="B10" t="s">
        <v>258</v>
      </c>
      <c r="C10" s="14" t="s">
        <v>3388</v>
      </c>
      <c r="D10" t="s">
        <v>3389</v>
      </c>
      <c r="E10" t="s">
        <v>3390</v>
      </c>
      <c r="F10">
        <v>2.1520000000000001</v>
      </c>
      <c r="G10" s="6">
        <v>11.99</v>
      </c>
      <c r="H10" s="6">
        <f t="shared" si="2"/>
        <v>25.802480000000003</v>
      </c>
      <c r="I10" t="s">
        <v>14</v>
      </c>
      <c r="J10" t="s">
        <v>2878</v>
      </c>
      <c r="K10" t="s">
        <v>2781</v>
      </c>
      <c r="L10" t="s">
        <v>2958</v>
      </c>
    </row>
    <row r="11" spans="1:13">
      <c r="A11" t="s">
        <v>675</v>
      </c>
      <c r="B11" t="s">
        <v>258</v>
      </c>
      <c r="C11" s="14" t="s">
        <v>3391</v>
      </c>
      <c r="D11" t="s">
        <v>3389</v>
      </c>
      <c r="E11" t="s">
        <v>3392</v>
      </c>
      <c r="F11">
        <v>2.1379999999999999</v>
      </c>
      <c r="G11" s="6">
        <v>11.99</v>
      </c>
      <c r="H11" s="6">
        <f t="shared" si="2"/>
        <v>25.634619999999998</v>
      </c>
      <c r="I11" t="s">
        <v>14</v>
      </c>
      <c r="J11" t="s">
        <v>2878</v>
      </c>
      <c r="K11" t="s">
        <v>2781</v>
      </c>
      <c r="L11" t="s">
        <v>2958</v>
      </c>
    </row>
    <row r="12" spans="1:13">
      <c r="A12" t="s">
        <v>675</v>
      </c>
      <c r="B12" t="s">
        <v>260</v>
      </c>
      <c r="C12" s="14" t="s">
        <v>3393</v>
      </c>
      <c r="D12" t="s">
        <v>693</v>
      </c>
      <c r="E12" t="s">
        <v>3394</v>
      </c>
      <c r="F12">
        <v>2.78</v>
      </c>
      <c r="G12" s="6">
        <v>7.99</v>
      </c>
      <c r="H12" s="6">
        <f t="shared" si="2"/>
        <v>22.212199999999999</v>
      </c>
      <c r="I12" t="s">
        <v>14</v>
      </c>
      <c r="J12" t="s">
        <v>2878</v>
      </c>
      <c r="K12" t="s">
        <v>2781</v>
      </c>
      <c r="L12" t="s">
        <v>2958</v>
      </c>
    </row>
    <row r="13" spans="1:13">
      <c r="A13" t="s">
        <v>675</v>
      </c>
      <c r="B13" t="s">
        <v>255</v>
      </c>
      <c r="C13" s="14" t="s">
        <v>3395</v>
      </c>
      <c r="D13" t="s">
        <v>12</v>
      </c>
      <c r="E13" t="s">
        <v>3396</v>
      </c>
      <c r="F13">
        <v>3.37</v>
      </c>
      <c r="G13" s="6">
        <v>5.99</v>
      </c>
      <c r="H13" s="6">
        <f t="shared" si="2"/>
        <v>20.186300000000003</v>
      </c>
      <c r="I13" t="s">
        <v>14</v>
      </c>
      <c r="J13" t="s">
        <v>2878</v>
      </c>
      <c r="K13" t="s">
        <v>2781</v>
      </c>
      <c r="L13" t="s">
        <v>2958</v>
      </c>
    </row>
    <row r="14" spans="1:13">
      <c r="A14" t="s">
        <v>675</v>
      </c>
      <c r="B14" t="s">
        <v>260</v>
      </c>
      <c r="C14" s="14" t="s">
        <v>3397</v>
      </c>
      <c r="D14" t="s">
        <v>693</v>
      </c>
      <c r="E14" t="s">
        <v>3398</v>
      </c>
      <c r="F14">
        <v>2.548</v>
      </c>
      <c r="G14" s="6">
        <v>7.99</v>
      </c>
      <c r="H14" s="6">
        <f t="shared" si="2"/>
        <v>20.358520000000002</v>
      </c>
      <c r="I14" t="s">
        <v>14</v>
      </c>
      <c r="J14" t="s">
        <v>2878</v>
      </c>
      <c r="K14" t="s">
        <v>2781</v>
      </c>
      <c r="L14" t="s">
        <v>2958</v>
      </c>
    </row>
    <row r="15" spans="1:13">
      <c r="A15" t="s">
        <v>675</v>
      </c>
      <c r="B15" t="s">
        <v>23</v>
      </c>
      <c r="C15" s="11"/>
      <c r="D15" t="s">
        <v>12</v>
      </c>
      <c r="E15" t="s">
        <v>12</v>
      </c>
      <c r="F15" s="5">
        <v>0.05</v>
      </c>
      <c r="G15" s="6" t="s">
        <v>12</v>
      </c>
      <c r="H15" s="6">
        <v>0.95</v>
      </c>
      <c r="I15" t="s">
        <v>14</v>
      </c>
    </row>
    <row r="16" spans="1:13">
      <c r="A16" t="s">
        <v>675</v>
      </c>
      <c r="B16" t="s">
        <v>19</v>
      </c>
      <c r="C16" s="11"/>
      <c r="D16" t="s">
        <v>12</v>
      </c>
      <c r="E16" t="s">
        <v>12</v>
      </c>
      <c r="F16" s="5">
        <v>0.06</v>
      </c>
      <c r="G16" s="6" t="s">
        <v>12</v>
      </c>
      <c r="H16" s="6">
        <v>1.1399999999999999</v>
      </c>
      <c r="I16" t="s">
        <v>14</v>
      </c>
    </row>
    <row r="17" spans="1:1023 1030:2047 2054:3071 3078:4095 4102:5119 5126:6143 6150:7167 7174:8191 8198:9215 9222:10239 10246:11263 11270:12287 12294:13311 13318:14335 14342:15359 15366:16383">
      <c r="H17" s="10">
        <f>SUM(H5:H16)</f>
        <v>201.48357999999996</v>
      </c>
      <c r="I17" s="28"/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1059</v>
      </c>
      <c r="C19" s="14" t="s">
        <v>3037</v>
      </c>
      <c r="D19" t="s">
        <v>3038</v>
      </c>
      <c r="E19" t="s">
        <v>605</v>
      </c>
      <c r="F19">
        <v>1</v>
      </c>
      <c r="G19" s="6">
        <v>5.97</v>
      </c>
      <c r="H19" s="6">
        <f t="shared" ref="H19" si="3">G19*F19</f>
        <v>5.97</v>
      </c>
      <c r="I19" t="s">
        <v>14</v>
      </c>
      <c r="J19" t="s">
        <v>2774</v>
      </c>
      <c r="K19" t="s">
        <v>2781</v>
      </c>
      <c r="L19" t="s">
        <v>2796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821</v>
      </c>
      <c r="C20" s="14" t="s">
        <v>2303</v>
      </c>
      <c r="D20" t="s">
        <v>802</v>
      </c>
      <c r="E20" t="s">
        <v>384</v>
      </c>
      <c r="F20">
        <v>3</v>
      </c>
      <c r="G20" s="6">
        <f xml:space="preserve"> 4.97 + 0.05 + 0.25</f>
        <v>5.27</v>
      </c>
      <c r="H20" s="6">
        <f>G20*F20</f>
        <v>15.809999999999999</v>
      </c>
      <c r="I20" t="s">
        <v>14</v>
      </c>
      <c r="J20" t="s">
        <v>2774</v>
      </c>
      <c r="K20" t="s">
        <v>2781</v>
      </c>
      <c r="L20" t="s">
        <v>2796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496</v>
      </c>
      <c r="C21" s="14" t="s">
        <v>1635</v>
      </c>
      <c r="D21" t="s">
        <v>128</v>
      </c>
      <c r="E21" t="s">
        <v>452</v>
      </c>
      <c r="F21">
        <v>1</v>
      </c>
      <c r="G21" s="6">
        <v>2.67</v>
      </c>
      <c r="H21" s="6">
        <f>G21*F21</f>
        <v>2.67</v>
      </c>
      <c r="I21" t="s">
        <v>14</v>
      </c>
      <c r="J21" t="s">
        <v>2774</v>
      </c>
      <c r="K21" t="s">
        <v>2781</v>
      </c>
      <c r="L21" t="s">
        <v>2796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474</v>
      </c>
      <c r="C22" s="14" t="s">
        <v>3399</v>
      </c>
      <c r="D22" t="s">
        <v>153</v>
      </c>
      <c r="E22" t="s">
        <v>383</v>
      </c>
      <c r="F22">
        <v>1</v>
      </c>
      <c r="G22" s="6">
        <f xml:space="preserve"> 4.54 + 0.08 + 0.25</f>
        <v>4.87</v>
      </c>
      <c r="H22" s="6">
        <f t="shared" ref="H22:H23" si="4">G22*F22</f>
        <v>4.87</v>
      </c>
      <c r="I22" t="s">
        <v>14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1309</v>
      </c>
      <c r="C23" s="14" t="s">
        <v>1310</v>
      </c>
      <c r="D23" t="s">
        <v>128</v>
      </c>
      <c r="E23" t="s">
        <v>554</v>
      </c>
      <c r="F23">
        <v>1</v>
      </c>
      <c r="G23" s="6">
        <v>0.98</v>
      </c>
      <c r="H23" s="6">
        <f t="shared" si="4"/>
        <v>0.98</v>
      </c>
      <c r="I23" t="s">
        <v>14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481</v>
      </c>
      <c r="C24" s="14" t="s">
        <v>1636</v>
      </c>
      <c r="D24" t="s">
        <v>128</v>
      </c>
      <c r="E24" t="s">
        <v>287</v>
      </c>
      <c r="F24">
        <v>2</v>
      </c>
      <c r="G24" s="6">
        <v>1.47</v>
      </c>
      <c r="H24" s="6">
        <f>G24*F24</f>
        <v>2.94</v>
      </c>
      <c r="I24" t="s">
        <v>14</v>
      </c>
      <c r="J24" t="s">
        <v>2774</v>
      </c>
      <c r="K24" t="s">
        <v>2781</v>
      </c>
      <c r="L24" t="s">
        <v>2796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1512</v>
      </c>
      <c r="C25" s="14" t="s">
        <v>3400</v>
      </c>
      <c r="D25" t="s">
        <v>128</v>
      </c>
      <c r="E25" t="s">
        <v>1514</v>
      </c>
      <c r="F25">
        <v>1</v>
      </c>
      <c r="G25" s="6">
        <v>2.77</v>
      </c>
      <c r="H25" s="6">
        <f>G25*F25</f>
        <v>2.77</v>
      </c>
      <c r="I25" t="s">
        <v>14</v>
      </c>
      <c r="J25" t="s">
        <v>2774</v>
      </c>
      <c r="K25" t="s">
        <v>2781</v>
      </c>
      <c r="L25" t="s">
        <v>2796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494</v>
      </c>
      <c r="C26" s="14" t="s">
        <v>3401</v>
      </c>
      <c r="D26" t="s">
        <v>12</v>
      </c>
      <c r="E26" t="s">
        <v>354</v>
      </c>
      <c r="F26">
        <v>2</v>
      </c>
      <c r="G26">
        <v>0.97</v>
      </c>
      <c r="H26" s="6">
        <f t="shared" ref="H26:H28" si="5">G26*F26</f>
        <v>1.94</v>
      </c>
      <c r="I26" t="s">
        <v>14</v>
      </c>
      <c r="J26" t="s">
        <v>2774</v>
      </c>
      <c r="K26" t="s">
        <v>2781</v>
      </c>
      <c r="L26" t="s">
        <v>2796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654</v>
      </c>
      <c r="C27" s="14" t="s">
        <v>3402</v>
      </c>
      <c r="D27" t="s">
        <v>3403</v>
      </c>
      <c r="E27" t="s">
        <v>655</v>
      </c>
      <c r="F27">
        <v>1</v>
      </c>
      <c r="G27" s="6">
        <v>6.97</v>
      </c>
      <c r="H27" s="6">
        <f t="shared" si="5"/>
        <v>6.97</v>
      </c>
      <c r="I27" t="s">
        <v>14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3404</v>
      </c>
      <c r="C28" s="14" t="s">
        <v>3405</v>
      </c>
      <c r="D28" t="s">
        <v>128</v>
      </c>
      <c r="E28" t="s">
        <v>1375</v>
      </c>
      <c r="F28">
        <v>1</v>
      </c>
      <c r="G28" s="6">
        <v>1.98</v>
      </c>
      <c r="H28" s="6">
        <f t="shared" si="5"/>
        <v>1.98</v>
      </c>
      <c r="I28" t="s">
        <v>14</v>
      </c>
      <c r="J28" t="s">
        <v>2774</v>
      </c>
      <c r="K28" t="s">
        <v>2781</v>
      </c>
      <c r="L28" t="s">
        <v>2796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2316</v>
      </c>
      <c r="C29" s="14" t="s">
        <v>2317</v>
      </c>
      <c r="D29" t="s">
        <v>128</v>
      </c>
      <c r="E29" t="s">
        <v>433</v>
      </c>
      <c r="F29">
        <v>1</v>
      </c>
      <c r="G29" s="6">
        <v>1.98</v>
      </c>
      <c r="H29" s="6">
        <f t="shared" ref="H29" si="6">G29*F29</f>
        <v>1.98</v>
      </c>
      <c r="I29" t="s">
        <v>14</v>
      </c>
      <c r="J29" t="s">
        <v>2774</v>
      </c>
      <c r="K29" t="s">
        <v>2781</v>
      </c>
      <c r="L29" t="s">
        <v>2796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2674</v>
      </c>
      <c r="C30" s="14" t="s">
        <v>2675</v>
      </c>
      <c r="D30" t="s">
        <v>128</v>
      </c>
      <c r="E30" t="s">
        <v>573</v>
      </c>
      <c r="F30">
        <v>1</v>
      </c>
      <c r="G30" s="6">
        <v>7.97</v>
      </c>
      <c r="H30" s="6">
        <f>G30*F30</f>
        <v>7.97</v>
      </c>
      <c r="I30" t="s">
        <v>14</v>
      </c>
      <c r="J30" t="s">
        <v>2774</v>
      </c>
      <c r="K30" t="s">
        <v>2781</v>
      </c>
      <c r="L30" t="s">
        <v>2796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168</v>
      </c>
      <c r="C31" s="14" t="s">
        <v>1641</v>
      </c>
      <c r="D31" t="s">
        <v>128</v>
      </c>
      <c r="E31" t="s">
        <v>554</v>
      </c>
      <c r="F31">
        <v>1</v>
      </c>
      <c r="G31" s="6">
        <v>3.87</v>
      </c>
      <c r="H31" s="6">
        <f t="shared" ref="H31" si="7">G31*F31</f>
        <v>3.87</v>
      </c>
      <c r="I31" t="s">
        <v>14</v>
      </c>
      <c r="J31" t="s">
        <v>2774</v>
      </c>
      <c r="K31" t="s">
        <v>2781</v>
      </c>
      <c r="L31" t="s">
        <v>2796</v>
      </c>
      <c r="N31" s="6"/>
      <c r="O31" s="6"/>
      <c r="V31" s="6"/>
      <c r="W31" s="6"/>
      <c r="AD31" s="6"/>
      <c r="AE31" s="6"/>
      <c r="AL31" s="6"/>
      <c r="AM31" s="6"/>
      <c r="AT31" s="6"/>
      <c r="AU31" s="6"/>
      <c r="BB31" s="6"/>
      <c r="BC31" s="6"/>
      <c r="BJ31" s="6"/>
      <c r="BK31" s="6"/>
      <c r="BR31" s="6"/>
      <c r="BS31" s="6"/>
      <c r="BZ31" s="6"/>
      <c r="CA31" s="6"/>
      <c r="CH31" s="6"/>
      <c r="CI31" s="6"/>
      <c r="CP31" s="6"/>
      <c r="CQ31" s="6"/>
      <c r="CX31" s="6"/>
      <c r="CY31" s="6"/>
      <c r="DF31" s="6"/>
      <c r="DG31" s="6"/>
      <c r="DN31" s="6"/>
      <c r="DO31" s="6"/>
      <c r="DV31" s="6"/>
      <c r="DW31" s="6"/>
      <c r="ED31" s="6"/>
      <c r="EE31" s="6"/>
      <c r="EL31" s="6"/>
      <c r="EM31" s="6"/>
      <c r="ET31" s="6"/>
      <c r="EU31" s="6"/>
      <c r="FB31" s="6"/>
      <c r="FC31" s="6"/>
      <c r="FJ31" s="6"/>
      <c r="FK31" s="6"/>
      <c r="FR31" s="6"/>
      <c r="FS31" s="6"/>
      <c r="FZ31" s="6"/>
      <c r="GA31" s="6"/>
      <c r="GH31" s="6"/>
      <c r="GI31" s="6"/>
      <c r="GP31" s="6"/>
      <c r="GQ31" s="6"/>
      <c r="GX31" s="6"/>
      <c r="GY31" s="6"/>
      <c r="HF31" s="6"/>
      <c r="HG31" s="6"/>
      <c r="HN31" s="6"/>
      <c r="HO31" s="6"/>
      <c r="HV31" s="6"/>
      <c r="HW31" s="6"/>
      <c r="ID31" s="6"/>
      <c r="IE31" s="6"/>
      <c r="IL31" s="6"/>
      <c r="IM31" s="6"/>
      <c r="IT31" s="6"/>
      <c r="IU31" s="6"/>
      <c r="JB31" s="6"/>
      <c r="JC31" s="6"/>
      <c r="JJ31" s="6"/>
      <c r="JK31" s="6"/>
      <c r="JR31" s="6"/>
      <c r="JS31" s="6"/>
      <c r="JZ31" s="6"/>
      <c r="KA31" s="6"/>
      <c r="KH31" s="6"/>
      <c r="KI31" s="6"/>
      <c r="KP31" s="6"/>
      <c r="KQ31" s="6"/>
      <c r="KX31" s="6"/>
      <c r="KY31" s="6"/>
      <c r="LF31" s="6"/>
      <c r="LG31" s="6"/>
      <c r="LN31" s="6"/>
      <c r="LO31" s="6"/>
      <c r="LV31" s="6"/>
      <c r="LW31" s="6"/>
      <c r="MD31" s="6"/>
      <c r="ME31" s="6"/>
      <c r="ML31" s="6"/>
      <c r="MM31" s="6"/>
      <c r="MT31" s="6"/>
      <c r="MU31" s="6"/>
      <c r="NB31" s="6"/>
      <c r="NC31" s="6"/>
      <c r="NJ31" s="6"/>
      <c r="NK31" s="6"/>
      <c r="NR31" s="6"/>
      <c r="NS31" s="6"/>
      <c r="NZ31" s="6"/>
      <c r="OA31" s="6"/>
      <c r="OH31" s="6"/>
      <c r="OI31" s="6"/>
      <c r="OP31" s="6"/>
      <c r="OQ31" s="6"/>
      <c r="OX31" s="6"/>
      <c r="OY31" s="6"/>
      <c r="PF31" s="6"/>
      <c r="PG31" s="6"/>
      <c r="PN31" s="6"/>
      <c r="PO31" s="6"/>
      <c r="PV31" s="6"/>
      <c r="PW31" s="6"/>
      <c r="QD31" s="6"/>
      <c r="QE31" s="6"/>
      <c r="QL31" s="6"/>
      <c r="QM31" s="6"/>
      <c r="QT31" s="6"/>
      <c r="QU31" s="6"/>
      <c r="RB31" s="6"/>
      <c r="RC31" s="6"/>
      <c r="RJ31" s="6"/>
      <c r="RK31" s="6"/>
      <c r="RR31" s="6"/>
      <c r="RS31" s="6"/>
      <c r="RZ31" s="6"/>
      <c r="SA31" s="6"/>
      <c r="SH31" s="6"/>
      <c r="SI31" s="6"/>
      <c r="SP31" s="6"/>
      <c r="SQ31" s="6"/>
      <c r="SX31" s="6"/>
      <c r="SY31" s="6"/>
      <c r="TF31" s="6"/>
      <c r="TG31" s="6"/>
      <c r="TN31" s="6"/>
      <c r="TO31" s="6"/>
      <c r="TV31" s="6"/>
      <c r="TW31" s="6"/>
      <c r="UD31" s="6"/>
      <c r="UE31" s="6"/>
      <c r="UL31" s="6"/>
      <c r="UM31" s="6"/>
      <c r="UT31" s="6"/>
      <c r="UU31" s="6"/>
      <c r="VB31" s="6"/>
      <c r="VC31" s="6"/>
      <c r="VJ31" s="6"/>
      <c r="VK31" s="6"/>
      <c r="VR31" s="6"/>
      <c r="VS31" s="6"/>
      <c r="VZ31" s="6"/>
      <c r="WA31" s="6"/>
      <c r="WH31" s="6"/>
      <c r="WI31" s="6"/>
      <c r="WP31" s="6"/>
      <c r="WQ31" s="6"/>
      <c r="WX31" s="6"/>
      <c r="WY31" s="6"/>
      <c r="XF31" s="6"/>
      <c r="XG31" s="6"/>
      <c r="XN31" s="6"/>
      <c r="XO31" s="6"/>
      <c r="XV31" s="6"/>
      <c r="XW31" s="6"/>
      <c r="YD31" s="6"/>
      <c r="YE31" s="6"/>
      <c r="YL31" s="6"/>
      <c r="YM31" s="6"/>
      <c r="YT31" s="6"/>
      <c r="YU31" s="6"/>
      <c r="ZB31" s="6"/>
      <c r="ZC31" s="6"/>
      <c r="ZJ31" s="6"/>
      <c r="ZK31" s="6"/>
      <c r="ZR31" s="6"/>
      <c r="ZS31" s="6"/>
      <c r="ZZ31" s="6"/>
      <c r="AAA31" s="6"/>
      <c r="AAH31" s="6"/>
      <c r="AAI31" s="6"/>
      <c r="AAP31" s="6"/>
      <c r="AAQ31" s="6"/>
      <c r="AAX31" s="6"/>
      <c r="AAY31" s="6"/>
      <c r="ABF31" s="6"/>
      <c r="ABG31" s="6"/>
      <c r="ABN31" s="6"/>
      <c r="ABO31" s="6"/>
      <c r="ABV31" s="6"/>
      <c r="ABW31" s="6"/>
      <c r="ACD31" s="6"/>
      <c r="ACE31" s="6"/>
      <c r="ACL31" s="6"/>
      <c r="ACM31" s="6"/>
      <c r="ACT31" s="6"/>
      <c r="ACU31" s="6"/>
      <c r="ADB31" s="6"/>
      <c r="ADC31" s="6"/>
      <c r="ADJ31" s="6"/>
      <c r="ADK31" s="6"/>
      <c r="ADR31" s="6"/>
      <c r="ADS31" s="6"/>
      <c r="ADZ31" s="6"/>
      <c r="AEA31" s="6"/>
      <c r="AEH31" s="6"/>
      <c r="AEI31" s="6"/>
      <c r="AEP31" s="6"/>
      <c r="AEQ31" s="6"/>
      <c r="AEX31" s="6"/>
      <c r="AEY31" s="6"/>
      <c r="AFF31" s="6"/>
      <c r="AFG31" s="6"/>
      <c r="AFN31" s="6"/>
      <c r="AFO31" s="6"/>
      <c r="AFV31" s="6"/>
      <c r="AFW31" s="6"/>
      <c r="AGD31" s="6"/>
      <c r="AGE31" s="6"/>
      <c r="AGL31" s="6"/>
      <c r="AGM31" s="6"/>
      <c r="AGT31" s="6"/>
      <c r="AGU31" s="6"/>
      <c r="AHB31" s="6"/>
      <c r="AHC31" s="6"/>
      <c r="AHJ31" s="6"/>
      <c r="AHK31" s="6"/>
      <c r="AHR31" s="6"/>
      <c r="AHS31" s="6"/>
      <c r="AHZ31" s="6"/>
      <c r="AIA31" s="6"/>
      <c r="AIH31" s="6"/>
      <c r="AII31" s="6"/>
      <c r="AIP31" s="6"/>
      <c r="AIQ31" s="6"/>
      <c r="AIX31" s="6"/>
      <c r="AIY31" s="6"/>
      <c r="AJF31" s="6"/>
      <c r="AJG31" s="6"/>
      <c r="AJN31" s="6"/>
      <c r="AJO31" s="6"/>
      <c r="AJV31" s="6"/>
      <c r="AJW31" s="6"/>
      <c r="AKD31" s="6"/>
      <c r="AKE31" s="6"/>
      <c r="AKL31" s="6"/>
      <c r="AKM31" s="6"/>
      <c r="AKT31" s="6"/>
      <c r="AKU31" s="6"/>
      <c r="ALB31" s="6"/>
      <c r="ALC31" s="6"/>
      <c r="ALJ31" s="6"/>
      <c r="ALK31" s="6"/>
      <c r="ALR31" s="6"/>
      <c r="ALS31" s="6"/>
      <c r="ALZ31" s="6"/>
      <c r="AMA31" s="6"/>
      <c r="AMH31" s="6"/>
      <c r="AMI31" s="6"/>
      <c r="AMP31" s="6"/>
      <c r="AMQ31" s="6"/>
      <c r="AMX31" s="6"/>
      <c r="AMY31" s="6"/>
      <c r="ANF31" s="6"/>
      <c r="ANG31" s="6"/>
      <c r="ANN31" s="6"/>
      <c r="ANO31" s="6"/>
      <c r="ANV31" s="6"/>
      <c r="ANW31" s="6"/>
      <c r="AOD31" s="6"/>
      <c r="AOE31" s="6"/>
      <c r="AOL31" s="6"/>
      <c r="AOM31" s="6"/>
      <c r="AOT31" s="6"/>
      <c r="AOU31" s="6"/>
      <c r="APB31" s="6"/>
      <c r="APC31" s="6"/>
      <c r="APJ31" s="6"/>
      <c r="APK31" s="6"/>
      <c r="APR31" s="6"/>
      <c r="APS31" s="6"/>
      <c r="APZ31" s="6"/>
      <c r="AQA31" s="6"/>
      <c r="AQH31" s="6"/>
      <c r="AQI31" s="6"/>
      <c r="AQP31" s="6"/>
      <c r="AQQ31" s="6"/>
      <c r="AQX31" s="6"/>
      <c r="AQY31" s="6"/>
      <c r="ARF31" s="6"/>
      <c r="ARG31" s="6"/>
      <c r="ARN31" s="6"/>
      <c r="ARO31" s="6"/>
      <c r="ARV31" s="6"/>
      <c r="ARW31" s="6"/>
      <c r="ASD31" s="6"/>
      <c r="ASE31" s="6"/>
      <c r="ASL31" s="6"/>
      <c r="ASM31" s="6"/>
      <c r="AST31" s="6"/>
      <c r="ASU31" s="6"/>
      <c r="ATB31" s="6"/>
      <c r="ATC31" s="6"/>
      <c r="ATJ31" s="6"/>
      <c r="ATK31" s="6"/>
      <c r="ATR31" s="6"/>
      <c r="ATS31" s="6"/>
      <c r="ATZ31" s="6"/>
      <c r="AUA31" s="6"/>
      <c r="AUH31" s="6"/>
      <c r="AUI31" s="6"/>
      <c r="AUP31" s="6"/>
      <c r="AUQ31" s="6"/>
      <c r="AUX31" s="6"/>
      <c r="AUY31" s="6"/>
      <c r="AVF31" s="6"/>
      <c r="AVG31" s="6"/>
      <c r="AVN31" s="6"/>
      <c r="AVO31" s="6"/>
      <c r="AVV31" s="6"/>
      <c r="AVW31" s="6"/>
      <c r="AWD31" s="6"/>
      <c r="AWE31" s="6"/>
      <c r="AWL31" s="6"/>
      <c r="AWM31" s="6"/>
      <c r="AWT31" s="6"/>
      <c r="AWU31" s="6"/>
      <c r="AXB31" s="6"/>
      <c r="AXC31" s="6"/>
      <c r="AXJ31" s="6"/>
      <c r="AXK31" s="6"/>
      <c r="AXR31" s="6"/>
      <c r="AXS31" s="6"/>
      <c r="AXZ31" s="6"/>
      <c r="AYA31" s="6"/>
      <c r="AYH31" s="6"/>
      <c r="AYI31" s="6"/>
      <c r="AYP31" s="6"/>
      <c r="AYQ31" s="6"/>
      <c r="AYX31" s="6"/>
      <c r="AYY31" s="6"/>
      <c r="AZF31" s="6"/>
      <c r="AZG31" s="6"/>
      <c r="AZN31" s="6"/>
      <c r="AZO31" s="6"/>
      <c r="AZV31" s="6"/>
      <c r="AZW31" s="6"/>
      <c r="BAD31" s="6"/>
      <c r="BAE31" s="6"/>
      <c r="BAL31" s="6"/>
      <c r="BAM31" s="6"/>
      <c r="BAT31" s="6"/>
      <c r="BAU31" s="6"/>
      <c r="BBB31" s="6"/>
      <c r="BBC31" s="6"/>
      <c r="BBJ31" s="6"/>
      <c r="BBK31" s="6"/>
      <c r="BBR31" s="6"/>
      <c r="BBS31" s="6"/>
      <c r="BBZ31" s="6"/>
      <c r="BCA31" s="6"/>
      <c r="BCH31" s="6"/>
      <c r="BCI31" s="6"/>
      <c r="BCP31" s="6"/>
      <c r="BCQ31" s="6"/>
      <c r="BCX31" s="6"/>
      <c r="BCY31" s="6"/>
      <c r="BDF31" s="6"/>
      <c r="BDG31" s="6"/>
      <c r="BDN31" s="6"/>
      <c r="BDO31" s="6"/>
      <c r="BDV31" s="6"/>
      <c r="BDW31" s="6"/>
      <c r="BED31" s="6"/>
      <c r="BEE31" s="6"/>
      <c r="BEL31" s="6"/>
      <c r="BEM31" s="6"/>
      <c r="BET31" s="6"/>
      <c r="BEU31" s="6"/>
      <c r="BFB31" s="6"/>
      <c r="BFC31" s="6"/>
      <c r="BFJ31" s="6"/>
      <c r="BFK31" s="6"/>
      <c r="BFR31" s="6"/>
      <c r="BFS31" s="6"/>
      <c r="BFZ31" s="6"/>
      <c r="BGA31" s="6"/>
      <c r="BGH31" s="6"/>
      <c r="BGI31" s="6"/>
      <c r="BGP31" s="6"/>
      <c r="BGQ31" s="6"/>
      <c r="BGX31" s="6"/>
      <c r="BGY31" s="6"/>
      <c r="BHF31" s="6"/>
      <c r="BHG31" s="6"/>
      <c r="BHN31" s="6"/>
      <c r="BHO31" s="6"/>
      <c r="BHV31" s="6"/>
      <c r="BHW31" s="6"/>
      <c r="BID31" s="6"/>
      <c r="BIE31" s="6"/>
      <c r="BIL31" s="6"/>
      <c r="BIM31" s="6"/>
      <c r="BIT31" s="6"/>
      <c r="BIU31" s="6"/>
      <c r="BJB31" s="6"/>
      <c r="BJC31" s="6"/>
      <c r="BJJ31" s="6"/>
      <c r="BJK31" s="6"/>
      <c r="BJR31" s="6"/>
      <c r="BJS31" s="6"/>
      <c r="BJZ31" s="6"/>
      <c r="BKA31" s="6"/>
      <c r="BKH31" s="6"/>
      <c r="BKI31" s="6"/>
      <c r="BKP31" s="6"/>
      <c r="BKQ31" s="6"/>
      <c r="BKX31" s="6"/>
      <c r="BKY31" s="6"/>
      <c r="BLF31" s="6"/>
      <c r="BLG31" s="6"/>
      <c r="BLN31" s="6"/>
      <c r="BLO31" s="6"/>
      <c r="BLV31" s="6"/>
      <c r="BLW31" s="6"/>
      <c r="BMD31" s="6"/>
      <c r="BME31" s="6"/>
      <c r="BML31" s="6"/>
      <c r="BMM31" s="6"/>
      <c r="BMT31" s="6"/>
      <c r="BMU31" s="6"/>
      <c r="BNB31" s="6"/>
      <c r="BNC31" s="6"/>
      <c r="BNJ31" s="6"/>
      <c r="BNK31" s="6"/>
      <c r="BNR31" s="6"/>
      <c r="BNS31" s="6"/>
      <c r="BNZ31" s="6"/>
      <c r="BOA31" s="6"/>
      <c r="BOH31" s="6"/>
      <c r="BOI31" s="6"/>
      <c r="BOP31" s="6"/>
      <c r="BOQ31" s="6"/>
      <c r="BOX31" s="6"/>
      <c r="BOY31" s="6"/>
      <c r="BPF31" s="6"/>
      <c r="BPG31" s="6"/>
      <c r="BPN31" s="6"/>
      <c r="BPO31" s="6"/>
      <c r="BPV31" s="6"/>
      <c r="BPW31" s="6"/>
      <c r="BQD31" s="6"/>
      <c r="BQE31" s="6"/>
      <c r="BQL31" s="6"/>
      <c r="BQM31" s="6"/>
      <c r="BQT31" s="6"/>
      <c r="BQU31" s="6"/>
      <c r="BRB31" s="6"/>
      <c r="BRC31" s="6"/>
      <c r="BRJ31" s="6"/>
      <c r="BRK31" s="6"/>
      <c r="BRR31" s="6"/>
      <c r="BRS31" s="6"/>
      <c r="BRZ31" s="6"/>
      <c r="BSA31" s="6"/>
      <c r="BSH31" s="6"/>
      <c r="BSI31" s="6"/>
      <c r="BSP31" s="6"/>
      <c r="BSQ31" s="6"/>
      <c r="BSX31" s="6"/>
      <c r="BSY31" s="6"/>
      <c r="BTF31" s="6"/>
      <c r="BTG31" s="6"/>
      <c r="BTN31" s="6"/>
      <c r="BTO31" s="6"/>
      <c r="BTV31" s="6"/>
      <c r="BTW31" s="6"/>
      <c r="BUD31" s="6"/>
      <c r="BUE31" s="6"/>
      <c r="BUL31" s="6"/>
      <c r="BUM31" s="6"/>
      <c r="BUT31" s="6"/>
      <c r="BUU31" s="6"/>
      <c r="BVB31" s="6"/>
      <c r="BVC31" s="6"/>
      <c r="BVJ31" s="6"/>
      <c r="BVK31" s="6"/>
      <c r="BVR31" s="6"/>
      <c r="BVS31" s="6"/>
      <c r="BVZ31" s="6"/>
      <c r="BWA31" s="6"/>
      <c r="BWH31" s="6"/>
      <c r="BWI31" s="6"/>
      <c r="BWP31" s="6"/>
      <c r="BWQ31" s="6"/>
      <c r="BWX31" s="6"/>
      <c r="BWY31" s="6"/>
      <c r="BXF31" s="6"/>
      <c r="BXG31" s="6"/>
      <c r="BXN31" s="6"/>
      <c r="BXO31" s="6"/>
      <c r="BXV31" s="6"/>
      <c r="BXW31" s="6"/>
      <c r="BYD31" s="6"/>
      <c r="BYE31" s="6"/>
      <c r="BYL31" s="6"/>
      <c r="BYM31" s="6"/>
      <c r="BYT31" s="6"/>
      <c r="BYU31" s="6"/>
      <c r="BZB31" s="6"/>
      <c r="BZC31" s="6"/>
      <c r="BZJ31" s="6"/>
      <c r="BZK31" s="6"/>
      <c r="BZR31" s="6"/>
      <c r="BZS31" s="6"/>
      <c r="BZZ31" s="6"/>
      <c r="CAA31" s="6"/>
      <c r="CAH31" s="6"/>
      <c r="CAI31" s="6"/>
      <c r="CAP31" s="6"/>
      <c r="CAQ31" s="6"/>
      <c r="CAX31" s="6"/>
      <c r="CAY31" s="6"/>
      <c r="CBF31" s="6"/>
      <c r="CBG31" s="6"/>
      <c r="CBN31" s="6"/>
      <c r="CBO31" s="6"/>
      <c r="CBV31" s="6"/>
      <c r="CBW31" s="6"/>
      <c r="CCD31" s="6"/>
      <c r="CCE31" s="6"/>
      <c r="CCL31" s="6"/>
      <c r="CCM31" s="6"/>
      <c r="CCT31" s="6"/>
      <c r="CCU31" s="6"/>
      <c r="CDB31" s="6"/>
      <c r="CDC31" s="6"/>
      <c r="CDJ31" s="6"/>
      <c r="CDK31" s="6"/>
      <c r="CDR31" s="6"/>
      <c r="CDS31" s="6"/>
      <c r="CDZ31" s="6"/>
      <c r="CEA31" s="6"/>
      <c r="CEH31" s="6"/>
      <c r="CEI31" s="6"/>
      <c r="CEP31" s="6"/>
      <c r="CEQ31" s="6"/>
      <c r="CEX31" s="6"/>
      <c r="CEY31" s="6"/>
      <c r="CFF31" s="6"/>
      <c r="CFG31" s="6"/>
      <c r="CFN31" s="6"/>
      <c r="CFO31" s="6"/>
      <c r="CFV31" s="6"/>
      <c r="CFW31" s="6"/>
      <c r="CGD31" s="6"/>
      <c r="CGE31" s="6"/>
      <c r="CGL31" s="6"/>
      <c r="CGM31" s="6"/>
      <c r="CGT31" s="6"/>
      <c r="CGU31" s="6"/>
      <c r="CHB31" s="6"/>
      <c r="CHC31" s="6"/>
      <c r="CHJ31" s="6"/>
      <c r="CHK31" s="6"/>
      <c r="CHR31" s="6"/>
      <c r="CHS31" s="6"/>
      <c r="CHZ31" s="6"/>
      <c r="CIA31" s="6"/>
      <c r="CIH31" s="6"/>
      <c r="CII31" s="6"/>
      <c r="CIP31" s="6"/>
      <c r="CIQ31" s="6"/>
      <c r="CIX31" s="6"/>
      <c r="CIY31" s="6"/>
      <c r="CJF31" s="6"/>
      <c r="CJG31" s="6"/>
      <c r="CJN31" s="6"/>
      <c r="CJO31" s="6"/>
      <c r="CJV31" s="6"/>
      <c r="CJW31" s="6"/>
      <c r="CKD31" s="6"/>
      <c r="CKE31" s="6"/>
      <c r="CKL31" s="6"/>
      <c r="CKM31" s="6"/>
      <c r="CKT31" s="6"/>
      <c r="CKU31" s="6"/>
      <c r="CLB31" s="6"/>
      <c r="CLC31" s="6"/>
      <c r="CLJ31" s="6"/>
      <c r="CLK31" s="6"/>
      <c r="CLR31" s="6"/>
      <c r="CLS31" s="6"/>
      <c r="CLZ31" s="6"/>
      <c r="CMA31" s="6"/>
      <c r="CMH31" s="6"/>
      <c r="CMI31" s="6"/>
      <c r="CMP31" s="6"/>
      <c r="CMQ31" s="6"/>
      <c r="CMX31" s="6"/>
      <c r="CMY31" s="6"/>
      <c r="CNF31" s="6"/>
      <c r="CNG31" s="6"/>
      <c r="CNN31" s="6"/>
      <c r="CNO31" s="6"/>
      <c r="CNV31" s="6"/>
      <c r="CNW31" s="6"/>
      <c r="COD31" s="6"/>
      <c r="COE31" s="6"/>
      <c r="COL31" s="6"/>
      <c r="COM31" s="6"/>
      <c r="COT31" s="6"/>
      <c r="COU31" s="6"/>
      <c r="CPB31" s="6"/>
      <c r="CPC31" s="6"/>
      <c r="CPJ31" s="6"/>
      <c r="CPK31" s="6"/>
      <c r="CPR31" s="6"/>
      <c r="CPS31" s="6"/>
      <c r="CPZ31" s="6"/>
      <c r="CQA31" s="6"/>
      <c r="CQH31" s="6"/>
      <c r="CQI31" s="6"/>
      <c r="CQP31" s="6"/>
      <c r="CQQ31" s="6"/>
      <c r="CQX31" s="6"/>
      <c r="CQY31" s="6"/>
      <c r="CRF31" s="6"/>
      <c r="CRG31" s="6"/>
      <c r="CRN31" s="6"/>
      <c r="CRO31" s="6"/>
      <c r="CRV31" s="6"/>
      <c r="CRW31" s="6"/>
      <c r="CSD31" s="6"/>
      <c r="CSE31" s="6"/>
      <c r="CSL31" s="6"/>
      <c r="CSM31" s="6"/>
      <c r="CST31" s="6"/>
      <c r="CSU31" s="6"/>
      <c r="CTB31" s="6"/>
      <c r="CTC31" s="6"/>
      <c r="CTJ31" s="6"/>
      <c r="CTK31" s="6"/>
      <c r="CTR31" s="6"/>
      <c r="CTS31" s="6"/>
      <c r="CTZ31" s="6"/>
      <c r="CUA31" s="6"/>
      <c r="CUH31" s="6"/>
      <c r="CUI31" s="6"/>
      <c r="CUP31" s="6"/>
      <c r="CUQ31" s="6"/>
      <c r="CUX31" s="6"/>
      <c r="CUY31" s="6"/>
      <c r="CVF31" s="6"/>
      <c r="CVG31" s="6"/>
      <c r="CVN31" s="6"/>
      <c r="CVO31" s="6"/>
      <c r="CVV31" s="6"/>
      <c r="CVW31" s="6"/>
      <c r="CWD31" s="6"/>
      <c r="CWE31" s="6"/>
      <c r="CWL31" s="6"/>
      <c r="CWM31" s="6"/>
      <c r="CWT31" s="6"/>
      <c r="CWU31" s="6"/>
      <c r="CXB31" s="6"/>
      <c r="CXC31" s="6"/>
      <c r="CXJ31" s="6"/>
      <c r="CXK31" s="6"/>
      <c r="CXR31" s="6"/>
      <c r="CXS31" s="6"/>
      <c r="CXZ31" s="6"/>
      <c r="CYA31" s="6"/>
      <c r="CYH31" s="6"/>
      <c r="CYI31" s="6"/>
      <c r="CYP31" s="6"/>
      <c r="CYQ31" s="6"/>
      <c r="CYX31" s="6"/>
      <c r="CYY31" s="6"/>
      <c r="CZF31" s="6"/>
      <c r="CZG31" s="6"/>
      <c r="CZN31" s="6"/>
      <c r="CZO31" s="6"/>
      <c r="CZV31" s="6"/>
      <c r="CZW31" s="6"/>
      <c r="DAD31" s="6"/>
      <c r="DAE31" s="6"/>
      <c r="DAL31" s="6"/>
      <c r="DAM31" s="6"/>
      <c r="DAT31" s="6"/>
      <c r="DAU31" s="6"/>
      <c r="DBB31" s="6"/>
      <c r="DBC31" s="6"/>
      <c r="DBJ31" s="6"/>
      <c r="DBK31" s="6"/>
      <c r="DBR31" s="6"/>
      <c r="DBS31" s="6"/>
      <c r="DBZ31" s="6"/>
      <c r="DCA31" s="6"/>
      <c r="DCH31" s="6"/>
      <c r="DCI31" s="6"/>
      <c r="DCP31" s="6"/>
      <c r="DCQ31" s="6"/>
      <c r="DCX31" s="6"/>
      <c r="DCY31" s="6"/>
      <c r="DDF31" s="6"/>
      <c r="DDG31" s="6"/>
      <c r="DDN31" s="6"/>
      <c r="DDO31" s="6"/>
      <c r="DDV31" s="6"/>
      <c r="DDW31" s="6"/>
      <c r="DED31" s="6"/>
      <c r="DEE31" s="6"/>
      <c r="DEL31" s="6"/>
      <c r="DEM31" s="6"/>
      <c r="DET31" s="6"/>
      <c r="DEU31" s="6"/>
      <c r="DFB31" s="6"/>
      <c r="DFC31" s="6"/>
      <c r="DFJ31" s="6"/>
      <c r="DFK31" s="6"/>
      <c r="DFR31" s="6"/>
      <c r="DFS31" s="6"/>
      <c r="DFZ31" s="6"/>
      <c r="DGA31" s="6"/>
      <c r="DGH31" s="6"/>
      <c r="DGI31" s="6"/>
      <c r="DGP31" s="6"/>
      <c r="DGQ31" s="6"/>
      <c r="DGX31" s="6"/>
      <c r="DGY31" s="6"/>
      <c r="DHF31" s="6"/>
      <c r="DHG31" s="6"/>
      <c r="DHN31" s="6"/>
      <c r="DHO31" s="6"/>
      <c r="DHV31" s="6"/>
      <c r="DHW31" s="6"/>
      <c r="DID31" s="6"/>
      <c r="DIE31" s="6"/>
      <c r="DIL31" s="6"/>
      <c r="DIM31" s="6"/>
      <c r="DIT31" s="6"/>
      <c r="DIU31" s="6"/>
      <c r="DJB31" s="6"/>
      <c r="DJC31" s="6"/>
      <c r="DJJ31" s="6"/>
      <c r="DJK31" s="6"/>
      <c r="DJR31" s="6"/>
      <c r="DJS31" s="6"/>
      <c r="DJZ31" s="6"/>
      <c r="DKA31" s="6"/>
      <c r="DKH31" s="6"/>
      <c r="DKI31" s="6"/>
      <c r="DKP31" s="6"/>
      <c r="DKQ31" s="6"/>
      <c r="DKX31" s="6"/>
      <c r="DKY31" s="6"/>
      <c r="DLF31" s="6"/>
      <c r="DLG31" s="6"/>
      <c r="DLN31" s="6"/>
      <c r="DLO31" s="6"/>
      <c r="DLV31" s="6"/>
      <c r="DLW31" s="6"/>
      <c r="DMD31" s="6"/>
      <c r="DME31" s="6"/>
      <c r="DML31" s="6"/>
      <c r="DMM31" s="6"/>
      <c r="DMT31" s="6"/>
      <c r="DMU31" s="6"/>
      <c r="DNB31" s="6"/>
      <c r="DNC31" s="6"/>
      <c r="DNJ31" s="6"/>
      <c r="DNK31" s="6"/>
      <c r="DNR31" s="6"/>
      <c r="DNS31" s="6"/>
      <c r="DNZ31" s="6"/>
      <c r="DOA31" s="6"/>
      <c r="DOH31" s="6"/>
      <c r="DOI31" s="6"/>
      <c r="DOP31" s="6"/>
      <c r="DOQ31" s="6"/>
      <c r="DOX31" s="6"/>
      <c r="DOY31" s="6"/>
      <c r="DPF31" s="6"/>
      <c r="DPG31" s="6"/>
      <c r="DPN31" s="6"/>
      <c r="DPO31" s="6"/>
      <c r="DPV31" s="6"/>
      <c r="DPW31" s="6"/>
      <c r="DQD31" s="6"/>
      <c r="DQE31" s="6"/>
      <c r="DQL31" s="6"/>
      <c r="DQM31" s="6"/>
      <c r="DQT31" s="6"/>
      <c r="DQU31" s="6"/>
      <c r="DRB31" s="6"/>
      <c r="DRC31" s="6"/>
      <c r="DRJ31" s="6"/>
      <c r="DRK31" s="6"/>
      <c r="DRR31" s="6"/>
      <c r="DRS31" s="6"/>
      <c r="DRZ31" s="6"/>
      <c r="DSA31" s="6"/>
      <c r="DSH31" s="6"/>
      <c r="DSI31" s="6"/>
      <c r="DSP31" s="6"/>
      <c r="DSQ31" s="6"/>
      <c r="DSX31" s="6"/>
      <c r="DSY31" s="6"/>
      <c r="DTF31" s="6"/>
      <c r="DTG31" s="6"/>
      <c r="DTN31" s="6"/>
      <c r="DTO31" s="6"/>
      <c r="DTV31" s="6"/>
      <c r="DTW31" s="6"/>
      <c r="DUD31" s="6"/>
      <c r="DUE31" s="6"/>
      <c r="DUL31" s="6"/>
      <c r="DUM31" s="6"/>
      <c r="DUT31" s="6"/>
      <c r="DUU31" s="6"/>
      <c r="DVB31" s="6"/>
      <c r="DVC31" s="6"/>
      <c r="DVJ31" s="6"/>
      <c r="DVK31" s="6"/>
      <c r="DVR31" s="6"/>
      <c r="DVS31" s="6"/>
      <c r="DVZ31" s="6"/>
      <c r="DWA31" s="6"/>
      <c r="DWH31" s="6"/>
      <c r="DWI31" s="6"/>
      <c r="DWP31" s="6"/>
      <c r="DWQ31" s="6"/>
      <c r="DWX31" s="6"/>
      <c r="DWY31" s="6"/>
      <c r="DXF31" s="6"/>
      <c r="DXG31" s="6"/>
      <c r="DXN31" s="6"/>
      <c r="DXO31" s="6"/>
      <c r="DXV31" s="6"/>
      <c r="DXW31" s="6"/>
      <c r="DYD31" s="6"/>
      <c r="DYE31" s="6"/>
      <c r="DYL31" s="6"/>
      <c r="DYM31" s="6"/>
      <c r="DYT31" s="6"/>
      <c r="DYU31" s="6"/>
      <c r="DZB31" s="6"/>
      <c r="DZC31" s="6"/>
      <c r="DZJ31" s="6"/>
      <c r="DZK31" s="6"/>
      <c r="DZR31" s="6"/>
      <c r="DZS31" s="6"/>
      <c r="DZZ31" s="6"/>
      <c r="EAA31" s="6"/>
      <c r="EAH31" s="6"/>
      <c r="EAI31" s="6"/>
      <c r="EAP31" s="6"/>
      <c r="EAQ31" s="6"/>
      <c r="EAX31" s="6"/>
      <c r="EAY31" s="6"/>
      <c r="EBF31" s="6"/>
      <c r="EBG31" s="6"/>
      <c r="EBN31" s="6"/>
      <c r="EBO31" s="6"/>
      <c r="EBV31" s="6"/>
      <c r="EBW31" s="6"/>
      <c r="ECD31" s="6"/>
      <c r="ECE31" s="6"/>
      <c r="ECL31" s="6"/>
      <c r="ECM31" s="6"/>
      <c r="ECT31" s="6"/>
      <c r="ECU31" s="6"/>
      <c r="EDB31" s="6"/>
      <c r="EDC31" s="6"/>
      <c r="EDJ31" s="6"/>
      <c r="EDK31" s="6"/>
      <c r="EDR31" s="6"/>
      <c r="EDS31" s="6"/>
      <c r="EDZ31" s="6"/>
      <c r="EEA31" s="6"/>
      <c r="EEH31" s="6"/>
      <c r="EEI31" s="6"/>
      <c r="EEP31" s="6"/>
      <c r="EEQ31" s="6"/>
      <c r="EEX31" s="6"/>
      <c r="EEY31" s="6"/>
      <c r="EFF31" s="6"/>
      <c r="EFG31" s="6"/>
      <c r="EFN31" s="6"/>
      <c r="EFO31" s="6"/>
      <c r="EFV31" s="6"/>
      <c r="EFW31" s="6"/>
      <c r="EGD31" s="6"/>
      <c r="EGE31" s="6"/>
      <c r="EGL31" s="6"/>
      <c r="EGM31" s="6"/>
      <c r="EGT31" s="6"/>
      <c r="EGU31" s="6"/>
      <c r="EHB31" s="6"/>
      <c r="EHC31" s="6"/>
      <c r="EHJ31" s="6"/>
      <c r="EHK31" s="6"/>
      <c r="EHR31" s="6"/>
      <c r="EHS31" s="6"/>
      <c r="EHZ31" s="6"/>
      <c r="EIA31" s="6"/>
      <c r="EIH31" s="6"/>
      <c r="EII31" s="6"/>
      <c r="EIP31" s="6"/>
      <c r="EIQ31" s="6"/>
      <c r="EIX31" s="6"/>
      <c r="EIY31" s="6"/>
      <c r="EJF31" s="6"/>
      <c r="EJG31" s="6"/>
      <c r="EJN31" s="6"/>
      <c r="EJO31" s="6"/>
      <c r="EJV31" s="6"/>
      <c r="EJW31" s="6"/>
      <c r="EKD31" s="6"/>
      <c r="EKE31" s="6"/>
      <c r="EKL31" s="6"/>
      <c r="EKM31" s="6"/>
      <c r="EKT31" s="6"/>
      <c r="EKU31" s="6"/>
      <c r="ELB31" s="6"/>
      <c r="ELC31" s="6"/>
      <c r="ELJ31" s="6"/>
      <c r="ELK31" s="6"/>
      <c r="ELR31" s="6"/>
      <c r="ELS31" s="6"/>
      <c r="ELZ31" s="6"/>
      <c r="EMA31" s="6"/>
      <c r="EMH31" s="6"/>
      <c r="EMI31" s="6"/>
      <c r="EMP31" s="6"/>
      <c r="EMQ31" s="6"/>
      <c r="EMX31" s="6"/>
      <c r="EMY31" s="6"/>
      <c r="ENF31" s="6"/>
      <c r="ENG31" s="6"/>
      <c r="ENN31" s="6"/>
      <c r="ENO31" s="6"/>
      <c r="ENV31" s="6"/>
      <c r="ENW31" s="6"/>
      <c r="EOD31" s="6"/>
      <c r="EOE31" s="6"/>
      <c r="EOL31" s="6"/>
      <c r="EOM31" s="6"/>
      <c r="EOT31" s="6"/>
      <c r="EOU31" s="6"/>
      <c r="EPB31" s="6"/>
      <c r="EPC31" s="6"/>
      <c r="EPJ31" s="6"/>
      <c r="EPK31" s="6"/>
      <c r="EPR31" s="6"/>
      <c r="EPS31" s="6"/>
      <c r="EPZ31" s="6"/>
      <c r="EQA31" s="6"/>
      <c r="EQH31" s="6"/>
      <c r="EQI31" s="6"/>
      <c r="EQP31" s="6"/>
      <c r="EQQ31" s="6"/>
      <c r="EQX31" s="6"/>
      <c r="EQY31" s="6"/>
      <c r="ERF31" s="6"/>
      <c r="ERG31" s="6"/>
      <c r="ERN31" s="6"/>
      <c r="ERO31" s="6"/>
      <c r="ERV31" s="6"/>
      <c r="ERW31" s="6"/>
      <c r="ESD31" s="6"/>
      <c r="ESE31" s="6"/>
      <c r="ESL31" s="6"/>
      <c r="ESM31" s="6"/>
      <c r="EST31" s="6"/>
      <c r="ESU31" s="6"/>
      <c r="ETB31" s="6"/>
      <c r="ETC31" s="6"/>
      <c r="ETJ31" s="6"/>
      <c r="ETK31" s="6"/>
      <c r="ETR31" s="6"/>
      <c r="ETS31" s="6"/>
      <c r="ETZ31" s="6"/>
      <c r="EUA31" s="6"/>
      <c r="EUH31" s="6"/>
      <c r="EUI31" s="6"/>
      <c r="EUP31" s="6"/>
      <c r="EUQ31" s="6"/>
      <c r="EUX31" s="6"/>
      <c r="EUY31" s="6"/>
      <c r="EVF31" s="6"/>
      <c r="EVG31" s="6"/>
      <c r="EVN31" s="6"/>
      <c r="EVO31" s="6"/>
      <c r="EVV31" s="6"/>
      <c r="EVW31" s="6"/>
      <c r="EWD31" s="6"/>
      <c r="EWE31" s="6"/>
      <c r="EWL31" s="6"/>
      <c r="EWM31" s="6"/>
      <c r="EWT31" s="6"/>
      <c r="EWU31" s="6"/>
      <c r="EXB31" s="6"/>
      <c r="EXC31" s="6"/>
      <c r="EXJ31" s="6"/>
      <c r="EXK31" s="6"/>
      <c r="EXR31" s="6"/>
      <c r="EXS31" s="6"/>
      <c r="EXZ31" s="6"/>
      <c r="EYA31" s="6"/>
      <c r="EYH31" s="6"/>
      <c r="EYI31" s="6"/>
      <c r="EYP31" s="6"/>
      <c r="EYQ31" s="6"/>
      <c r="EYX31" s="6"/>
      <c r="EYY31" s="6"/>
      <c r="EZF31" s="6"/>
      <c r="EZG31" s="6"/>
      <c r="EZN31" s="6"/>
      <c r="EZO31" s="6"/>
      <c r="EZV31" s="6"/>
      <c r="EZW31" s="6"/>
      <c r="FAD31" s="6"/>
      <c r="FAE31" s="6"/>
      <c r="FAL31" s="6"/>
      <c r="FAM31" s="6"/>
      <c r="FAT31" s="6"/>
      <c r="FAU31" s="6"/>
      <c r="FBB31" s="6"/>
      <c r="FBC31" s="6"/>
      <c r="FBJ31" s="6"/>
      <c r="FBK31" s="6"/>
      <c r="FBR31" s="6"/>
      <c r="FBS31" s="6"/>
      <c r="FBZ31" s="6"/>
      <c r="FCA31" s="6"/>
      <c r="FCH31" s="6"/>
      <c r="FCI31" s="6"/>
      <c r="FCP31" s="6"/>
      <c r="FCQ31" s="6"/>
      <c r="FCX31" s="6"/>
      <c r="FCY31" s="6"/>
      <c r="FDF31" s="6"/>
      <c r="FDG31" s="6"/>
      <c r="FDN31" s="6"/>
      <c r="FDO31" s="6"/>
      <c r="FDV31" s="6"/>
      <c r="FDW31" s="6"/>
      <c r="FED31" s="6"/>
      <c r="FEE31" s="6"/>
      <c r="FEL31" s="6"/>
      <c r="FEM31" s="6"/>
      <c r="FET31" s="6"/>
      <c r="FEU31" s="6"/>
      <c r="FFB31" s="6"/>
      <c r="FFC31" s="6"/>
      <c r="FFJ31" s="6"/>
      <c r="FFK31" s="6"/>
      <c r="FFR31" s="6"/>
      <c r="FFS31" s="6"/>
      <c r="FFZ31" s="6"/>
      <c r="FGA31" s="6"/>
      <c r="FGH31" s="6"/>
      <c r="FGI31" s="6"/>
      <c r="FGP31" s="6"/>
      <c r="FGQ31" s="6"/>
      <c r="FGX31" s="6"/>
      <c r="FGY31" s="6"/>
      <c r="FHF31" s="6"/>
      <c r="FHG31" s="6"/>
      <c r="FHN31" s="6"/>
      <c r="FHO31" s="6"/>
      <c r="FHV31" s="6"/>
      <c r="FHW31" s="6"/>
      <c r="FID31" s="6"/>
      <c r="FIE31" s="6"/>
      <c r="FIL31" s="6"/>
      <c r="FIM31" s="6"/>
      <c r="FIT31" s="6"/>
      <c r="FIU31" s="6"/>
      <c r="FJB31" s="6"/>
      <c r="FJC31" s="6"/>
      <c r="FJJ31" s="6"/>
      <c r="FJK31" s="6"/>
      <c r="FJR31" s="6"/>
      <c r="FJS31" s="6"/>
      <c r="FJZ31" s="6"/>
      <c r="FKA31" s="6"/>
      <c r="FKH31" s="6"/>
      <c r="FKI31" s="6"/>
      <c r="FKP31" s="6"/>
      <c r="FKQ31" s="6"/>
      <c r="FKX31" s="6"/>
      <c r="FKY31" s="6"/>
      <c r="FLF31" s="6"/>
      <c r="FLG31" s="6"/>
      <c r="FLN31" s="6"/>
      <c r="FLO31" s="6"/>
      <c r="FLV31" s="6"/>
      <c r="FLW31" s="6"/>
      <c r="FMD31" s="6"/>
      <c r="FME31" s="6"/>
      <c r="FML31" s="6"/>
      <c r="FMM31" s="6"/>
      <c r="FMT31" s="6"/>
      <c r="FMU31" s="6"/>
      <c r="FNB31" s="6"/>
      <c r="FNC31" s="6"/>
      <c r="FNJ31" s="6"/>
      <c r="FNK31" s="6"/>
      <c r="FNR31" s="6"/>
      <c r="FNS31" s="6"/>
      <c r="FNZ31" s="6"/>
      <c r="FOA31" s="6"/>
      <c r="FOH31" s="6"/>
      <c r="FOI31" s="6"/>
      <c r="FOP31" s="6"/>
      <c r="FOQ31" s="6"/>
      <c r="FOX31" s="6"/>
      <c r="FOY31" s="6"/>
      <c r="FPF31" s="6"/>
      <c r="FPG31" s="6"/>
      <c r="FPN31" s="6"/>
      <c r="FPO31" s="6"/>
      <c r="FPV31" s="6"/>
      <c r="FPW31" s="6"/>
      <c r="FQD31" s="6"/>
      <c r="FQE31" s="6"/>
      <c r="FQL31" s="6"/>
      <c r="FQM31" s="6"/>
      <c r="FQT31" s="6"/>
      <c r="FQU31" s="6"/>
      <c r="FRB31" s="6"/>
      <c r="FRC31" s="6"/>
      <c r="FRJ31" s="6"/>
      <c r="FRK31" s="6"/>
      <c r="FRR31" s="6"/>
      <c r="FRS31" s="6"/>
      <c r="FRZ31" s="6"/>
      <c r="FSA31" s="6"/>
      <c r="FSH31" s="6"/>
      <c r="FSI31" s="6"/>
      <c r="FSP31" s="6"/>
      <c r="FSQ31" s="6"/>
      <c r="FSX31" s="6"/>
      <c r="FSY31" s="6"/>
      <c r="FTF31" s="6"/>
      <c r="FTG31" s="6"/>
      <c r="FTN31" s="6"/>
      <c r="FTO31" s="6"/>
      <c r="FTV31" s="6"/>
      <c r="FTW31" s="6"/>
      <c r="FUD31" s="6"/>
      <c r="FUE31" s="6"/>
      <c r="FUL31" s="6"/>
      <c r="FUM31" s="6"/>
      <c r="FUT31" s="6"/>
      <c r="FUU31" s="6"/>
      <c r="FVB31" s="6"/>
      <c r="FVC31" s="6"/>
      <c r="FVJ31" s="6"/>
      <c r="FVK31" s="6"/>
      <c r="FVR31" s="6"/>
      <c r="FVS31" s="6"/>
      <c r="FVZ31" s="6"/>
      <c r="FWA31" s="6"/>
      <c r="FWH31" s="6"/>
      <c r="FWI31" s="6"/>
      <c r="FWP31" s="6"/>
      <c r="FWQ31" s="6"/>
      <c r="FWX31" s="6"/>
      <c r="FWY31" s="6"/>
      <c r="FXF31" s="6"/>
      <c r="FXG31" s="6"/>
      <c r="FXN31" s="6"/>
      <c r="FXO31" s="6"/>
      <c r="FXV31" s="6"/>
      <c r="FXW31" s="6"/>
      <c r="FYD31" s="6"/>
      <c r="FYE31" s="6"/>
      <c r="FYL31" s="6"/>
      <c r="FYM31" s="6"/>
      <c r="FYT31" s="6"/>
      <c r="FYU31" s="6"/>
      <c r="FZB31" s="6"/>
      <c r="FZC31" s="6"/>
      <c r="FZJ31" s="6"/>
      <c r="FZK31" s="6"/>
      <c r="FZR31" s="6"/>
      <c r="FZS31" s="6"/>
      <c r="FZZ31" s="6"/>
      <c r="GAA31" s="6"/>
      <c r="GAH31" s="6"/>
      <c r="GAI31" s="6"/>
      <c r="GAP31" s="6"/>
      <c r="GAQ31" s="6"/>
      <c r="GAX31" s="6"/>
      <c r="GAY31" s="6"/>
      <c r="GBF31" s="6"/>
      <c r="GBG31" s="6"/>
      <c r="GBN31" s="6"/>
      <c r="GBO31" s="6"/>
      <c r="GBV31" s="6"/>
      <c r="GBW31" s="6"/>
      <c r="GCD31" s="6"/>
      <c r="GCE31" s="6"/>
      <c r="GCL31" s="6"/>
      <c r="GCM31" s="6"/>
      <c r="GCT31" s="6"/>
      <c r="GCU31" s="6"/>
      <c r="GDB31" s="6"/>
      <c r="GDC31" s="6"/>
      <c r="GDJ31" s="6"/>
      <c r="GDK31" s="6"/>
      <c r="GDR31" s="6"/>
      <c r="GDS31" s="6"/>
      <c r="GDZ31" s="6"/>
      <c r="GEA31" s="6"/>
      <c r="GEH31" s="6"/>
      <c r="GEI31" s="6"/>
      <c r="GEP31" s="6"/>
      <c r="GEQ31" s="6"/>
      <c r="GEX31" s="6"/>
      <c r="GEY31" s="6"/>
      <c r="GFF31" s="6"/>
      <c r="GFG31" s="6"/>
      <c r="GFN31" s="6"/>
      <c r="GFO31" s="6"/>
      <c r="GFV31" s="6"/>
      <c r="GFW31" s="6"/>
      <c r="GGD31" s="6"/>
      <c r="GGE31" s="6"/>
      <c r="GGL31" s="6"/>
      <c r="GGM31" s="6"/>
      <c r="GGT31" s="6"/>
      <c r="GGU31" s="6"/>
      <c r="GHB31" s="6"/>
      <c r="GHC31" s="6"/>
      <c r="GHJ31" s="6"/>
      <c r="GHK31" s="6"/>
      <c r="GHR31" s="6"/>
      <c r="GHS31" s="6"/>
      <c r="GHZ31" s="6"/>
      <c r="GIA31" s="6"/>
      <c r="GIH31" s="6"/>
      <c r="GII31" s="6"/>
      <c r="GIP31" s="6"/>
      <c r="GIQ31" s="6"/>
      <c r="GIX31" s="6"/>
      <c r="GIY31" s="6"/>
      <c r="GJF31" s="6"/>
      <c r="GJG31" s="6"/>
      <c r="GJN31" s="6"/>
      <c r="GJO31" s="6"/>
      <c r="GJV31" s="6"/>
      <c r="GJW31" s="6"/>
      <c r="GKD31" s="6"/>
      <c r="GKE31" s="6"/>
      <c r="GKL31" s="6"/>
      <c r="GKM31" s="6"/>
      <c r="GKT31" s="6"/>
      <c r="GKU31" s="6"/>
      <c r="GLB31" s="6"/>
      <c r="GLC31" s="6"/>
      <c r="GLJ31" s="6"/>
      <c r="GLK31" s="6"/>
      <c r="GLR31" s="6"/>
      <c r="GLS31" s="6"/>
      <c r="GLZ31" s="6"/>
      <c r="GMA31" s="6"/>
      <c r="GMH31" s="6"/>
      <c r="GMI31" s="6"/>
      <c r="GMP31" s="6"/>
      <c r="GMQ31" s="6"/>
      <c r="GMX31" s="6"/>
      <c r="GMY31" s="6"/>
      <c r="GNF31" s="6"/>
      <c r="GNG31" s="6"/>
      <c r="GNN31" s="6"/>
      <c r="GNO31" s="6"/>
      <c r="GNV31" s="6"/>
      <c r="GNW31" s="6"/>
      <c r="GOD31" s="6"/>
      <c r="GOE31" s="6"/>
      <c r="GOL31" s="6"/>
      <c r="GOM31" s="6"/>
      <c r="GOT31" s="6"/>
      <c r="GOU31" s="6"/>
      <c r="GPB31" s="6"/>
      <c r="GPC31" s="6"/>
      <c r="GPJ31" s="6"/>
      <c r="GPK31" s="6"/>
      <c r="GPR31" s="6"/>
      <c r="GPS31" s="6"/>
      <c r="GPZ31" s="6"/>
      <c r="GQA31" s="6"/>
      <c r="GQH31" s="6"/>
      <c r="GQI31" s="6"/>
      <c r="GQP31" s="6"/>
      <c r="GQQ31" s="6"/>
      <c r="GQX31" s="6"/>
      <c r="GQY31" s="6"/>
      <c r="GRF31" s="6"/>
      <c r="GRG31" s="6"/>
      <c r="GRN31" s="6"/>
      <c r="GRO31" s="6"/>
      <c r="GRV31" s="6"/>
      <c r="GRW31" s="6"/>
      <c r="GSD31" s="6"/>
      <c r="GSE31" s="6"/>
      <c r="GSL31" s="6"/>
      <c r="GSM31" s="6"/>
      <c r="GST31" s="6"/>
      <c r="GSU31" s="6"/>
      <c r="GTB31" s="6"/>
      <c r="GTC31" s="6"/>
      <c r="GTJ31" s="6"/>
      <c r="GTK31" s="6"/>
      <c r="GTR31" s="6"/>
      <c r="GTS31" s="6"/>
      <c r="GTZ31" s="6"/>
      <c r="GUA31" s="6"/>
      <c r="GUH31" s="6"/>
      <c r="GUI31" s="6"/>
      <c r="GUP31" s="6"/>
      <c r="GUQ31" s="6"/>
      <c r="GUX31" s="6"/>
      <c r="GUY31" s="6"/>
      <c r="GVF31" s="6"/>
      <c r="GVG31" s="6"/>
      <c r="GVN31" s="6"/>
      <c r="GVO31" s="6"/>
      <c r="GVV31" s="6"/>
      <c r="GVW31" s="6"/>
      <c r="GWD31" s="6"/>
      <c r="GWE31" s="6"/>
      <c r="GWL31" s="6"/>
      <c r="GWM31" s="6"/>
      <c r="GWT31" s="6"/>
      <c r="GWU31" s="6"/>
      <c r="GXB31" s="6"/>
      <c r="GXC31" s="6"/>
      <c r="GXJ31" s="6"/>
      <c r="GXK31" s="6"/>
      <c r="GXR31" s="6"/>
      <c r="GXS31" s="6"/>
      <c r="GXZ31" s="6"/>
      <c r="GYA31" s="6"/>
      <c r="GYH31" s="6"/>
      <c r="GYI31" s="6"/>
      <c r="GYP31" s="6"/>
      <c r="GYQ31" s="6"/>
      <c r="GYX31" s="6"/>
      <c r="GYY31" s="6"/>
      <c r="GZF31" s="6"/>
      <c r="GZG31" s="6"/>
      <c r="GZN31" s="6"/>
      <c r="GZO31" s="6"/>
      <c r="GZV31" s="6"/>
      <c r="GZW31" s="6"/>
      <c r="HAD31" s="6"/>
      <c r="HAE31" s="6"/>
      <c r="HAL31" s="6"/>
      <c r="HAM31" s="6"/>
      <c r="HAT31" s="6"/>
      <c r="HAU31" s="6"/>
      <c r="HBB31" s="6"/>
      <c r="HBC31" s="6"/>
      <c r="HBJ31" s="6"/>
      <c r="HBK31" s="6"/>
      <c r="HBR31" s="6"/>
      <c r="HBS31" s="6"/>
      <c r="HBZ31" s="6"/>
      <c r="HCA31" s="6"/>
      <c r="HCH31" s="6"/>
      <c r="HCI31" s="6"/>
      <c r="HCP31" s="6"/>
      <c r="HCQ31" s="6"/>
      <c r="HCX31" s="6"/>
      <c r="HCY31" s="6"/>
      <c r="HDF31" s="6"/>
      <c r="HDG31" s="6"/>
      <c r="HDN31" s="6"/>
      <c r="HDO31" s="6"/>
      <c r="HDV31" s="6"/>
      <c r="HDW31" s="6"/>
      <c r="HED31" s="6"/>
      <c r="HEE31" s="6"/>
      <c r="HEL31" s="6"/>
      <c r="HEM31" s="6"/>
      <c r="HET31" s="6"/>
      <c r="HEU31" s="6"/>
      <c r="HFB31" s="6"/>
      <c r="HFC31" s="6"/>
      <c r="HFJ31" s="6"/>
      <c r="HFK31" s="6"/>
      <c r="HFR31" s="6"/>
      <c r="HFS31" s="6"/>
      <c r="HFZ31" s="6"/>
      <c r="HGA31" s="6"/>
      <c r="HGH31" s="6"/>
      <c r="HGI31" s="6"/>
      <c r="HGP31" s="6"/>
      <c r="HGQ31" s="6"/>
      <c r="HGX31" s="6"/>
      <c r="HGY31" s="6"/>
      <c r="HHF31" s="6"/>
      <c r="HHG31" s="6"/>
      <c r="HHN31" s="6"/>
      <c r="HHO31" s="6"/>
      <c r="HHV31" s="6"/>
      <c r="HHW31" s="6"/>
      <c r="HID31" s="6"/>
      <c r="HIE31" s="6"/>
      <c r="HIL31" s="6"/>
      <c r="HIM31" s="6"/>
      <c r="HIT31" s="6"/>
      <c r="HIU31" s="6"/>
      <c r="HJB31" s="6"/>
      <c r="HJC31" s="6"/>
      <c r="HJJ31" s="6"/>
      <c r="HJK31" s="6"/>
      <c r="HJR31" s="6"/>
      <c r="HJS31" s="6"/>
      <c r="HJZ31" s="6"/>
      <c r="HKA31" s="6"/>
      <c r="HKH31" s="6"/>
      <c r="HKI31" s="6"/>
      <c r="HKP31" s="6"/>
      <c r="HKQ31" s="6"/>
      <c r="HKX31" s="6"/>
      <c r="HKY31" s="6"/>
      <c r="HLF31" s="6"/>
      <c r="HLG31" s="6"/>
      <c r="HLN31" s="6"/>
      <c r="HLO31" s="6"/>
      <c r="HLV31" s="6"/>
      <c r="HLW31" s="6"/>
      <c r="HMD31" s="6"/>
      <c r="HME31" s="6"/>
      <c r="HML31" s="6"/>
      <c r="HMM31" s="6"/>
      <c r="HMT31" s="6"/>
      <c r="HMU31" s="6"/>
      <c r="HNB31" s="6"/>
      <c r="HNC31" s="6"/>
      <c r="HNJ31" s="6"/>
      <c r="HNK31" s="6"/>
      <c r="HNR31" s="6"/>
      <c r="HNS31" s="6"/>
      <c r="HNZ31" s="6"/>
      <c r="HOA31" s="6"/>
      <c r="HOH31" s="6"/>
      <c r="HOI31" s="6"/>
      <c r="HOP31" s="6"/>
      <c r="HOQ31" s="6"/>
      <c r="HOX31" s="6"/>
      <c r="HOY31" s="6"/>
      <c r="HPF31" s="6"/>
      <c r="HPG31" s="6"/>
      <c r="HPN31" s="6"/>
      <c r="HPO31" s="6"/>
      <c r="HPV31" s="6"/>
      <c r="HPW31" s="6"/>
      <c r="HQD31" s="6"/>
      <c r="HQE31" s="6"/>
      <c r="HQL31" s="6"/>
      <c r="HQM31" s="6"/>
      <c r="HQT31" s="6"/>
      <c r="HQU31" s="6"/>
      <c r="HRB31" s="6"/>
      <c r="HRC31" s="6"/>
      <c r="HRJ31" s="6"/>
      <c r="HRK31" s="6"/>
      <c r="HRR31" s="6"/>
      <c r="HRS31" s="6"/>
      <c r="HRZ31" s="6"/>
      <c r="HSA31" s="6"/>
      <c r="HSH31" s="6"/>
      <c r="HSI31" s="6"/>
      <c r="HSP31" s="6"/>
      <c r="HSQ31" s="6"/>
      <c r="HSX31" s="6"/>
      <c r="HSY31" s="6"/>
      <c r="HTF31" s="6"/>
      <c r="HTG31" s="6"/>
      <c r="HTN31" s="6"/>
      <c r="HTO31" s="6"/>
      <c r="HTV31" s="6"/>
      <c r="HTW31" s="6"/>
      <c r="HUD31" s="6"/>
      <c r="HUE31" s="6"/>
      <c r="HUL31" s="6"/>
      <c r="HUM31" s="6"/>
      <c r="HUT31" s="6"/>
      <c r="HUU31" s="6"/>
      <c r="HVB31" s="6"/>
      <c r="HVC31" s="6"/>
      <c r="HVJ31" s="6"/>
      <c r="HVK31" s="6"/>
      <c r="HVR31" s="6"/>
      <c r="HVS31" s="6"/>
      <c r="HVZ31" s="6"/>
      <c r="HWA31" s="6"/>
      <c r="HWH31" s="6"/>
      <c r="HWI31" s="6"/>
      <c r="HWP31" s="6"/>
      <c r="HWQ31" s="6"/>
      <c r="HWX31" s="6"/>
      <c r="HWY31" s="6"/>
      <c r="HXF31" s="6"/>
      <c r="HXG31" s="6"/>
      <c r="HXN31" s="6"/>
      <c r="HXO31" s="6"/>
      <c r="HXV31" s="6"/>
      <c r="HXW31" s="6"/>
      <c r="HYD31" s="6"/>
      <c r="HYE31" s="6"/>
      <c r="HYL31" s="6"/>
      <c r="HYM31" s="6"/>
      <c r="HYT31" s="6"/>
      <c r="HYU31" s="6"/>
      <c r="HZB31" s="6"/>
      <c r="HZC31" s="6"/>
      <c r="HZJ31" s="6"/>
      <c r="HZK31" s="6"/>
      <c r="HZR31" s="6"/>
      <c r="HZS31" s="6"/>
      <c r="HZZ31" s="6"/>
      <c r="IAA31" s="6"/>
      <c r="IAH31" s="6"/>
      <c r="IAI31" s="6"/>
      <c r="IAP31" s="6"/>
      <c r="IAQ31" s="6"/>
      <c r="IAX31" s="6"/>
      <c r="IAY31" s="6"/>
      <c r="IBF31" s="6"/>
      <c r="IBG31" s="6"/>
      <c r="IBN31" s="6"/>
      <c r="IBO31" s="6"/>
      <c r="IBV31" s="6"/>
      <c r="IBW31" s="6"/>
      <c r="ICD31" s="6"/>
      <c r="ICE31" s="6"/>
      <c r="ICL31" s="6"/>
      <c r="ICM31" s="6"/>
      <c r="ICT31" s="6"/>
      <c r="ICU31" s="6"/>
      <c r="IDB31" s="6"/>
      <c r="IDC31" s="6"/>
      <c r="IDJ31" s="6"/>
      <c r="IDK31" s="6"/>
      <c r="IDR31" s="6"/>
      <c r="IDS31" s="6"/>
      <c r="IDZ31" s="6"/>
      <c r="IEA31" s="6"/>
      <c r="IEH31" s="6"/>
      <c r="IEI31" s="6"/>
      <c r="IEP31" s="6"/>
      <c r="IEQ31" s="6"/>
      <c r="IEX31" s="6"/>
      <c r="IEY31" s="6"/>
      <c r="IFF31" s="6"/>
      <c r="IFG31" s="6"/>
      <c r="IFN31" s="6"/>
      <c r="IFO31" s="6"/>
      <c r="IFV31" s="6"/>
      <c r="IFW31" s="6"/>
      <c r="IGD31" s="6"/>
      <c r="IGE31" s="6"/>
      <c r="IGL31" s="6"/>
      <c r="IGM31" s="6"/>
      <c r="IGT31" s="6"/>
      <c r="IGU31" s="6"/>
      <c r="IHB31" s="6"/>
      <c r="IHC31" s="6"/>
      <c r="IHJ31" s="6"/>
      <c r="IHK31" s="6"/>
      <c r="IHR31" s="6"/>
      <c r="IHS31" s="6"/>
      <c r="IHZ31" s="6"/>
      <c r="IIA31" s="6"/>
      <c r="IIH31" s="6"/>
      <c r="III31" s="6"/>
      <c r="IIP31" s="6"/>
      <c r="IIQ31" s="6"/>
      <c r="IIX31" s="6"/>
      <c r="IIY31" s="6"/>
      <c r="IJF31" s="6"/>
      <c r="IJG31" s="6"/>
      <c r="IJN31" s="6"/>
      <c r="IJO31" s="6"/>
      <c r="IJV31" s="6"/>
      <c r="IJW31" s="6"/>
      <c r="IKD31" s="6"/>
      <c r="IKE31" s="6"/>
      <c r="IKL31" s="6"/>
      <c r="IKM31" s="6"/>
      <c r="IKT31" s="6"/>
      <c r="IKU31" s="6"/>
      <c r="ILB31" s="6"/>
      <c r="ILC31" s="6"/>
      <c r="ILJ31" s="6"/>
      <c r="ILK31" s="6"/>
      <c r="ILR31" s="6"/>
      <c r="ILS31" s="6"/>
      <c r="ILZ31" s="6"/>
      <c r="IMA31" s="6"/>
      <c r="IMH31" s="6"/>
      <c r="IMI31" s="6"/>
      <c r="IMP31" s="6"/>
      <c r="IMQ31" s="6"/>
      <c r="IMX31" s="6"/>
      <c r="IMY31" s="6"/>
      <c r="INF31" s="6"/>
      <c r="ING31" s="6"/>
      <c r="INN31" s="6"/>
      <c r="INO31" s="6"/>
      <c r="INV31" s="6"/>
      <c r="INW31" s="6"/>
      <c r="IOD31" s="6"/>
      <c r="IOE31" s="6"/>
      <c r="IOL31" s="6"/>
      <c r="IOM31" s="6"/>
      <c r="IOT31" s="6"/>
      <c r="IOU31" s="6"/>
      <c r="IPB31" s="6"/>
      <c r="IPC31" s="6"/>
      <c r="IPJ31" s="6"/>
      <c r="IPK31" s="6"/>
      <c r="IPR31" s="6"/>
      <c r="IPS31" s="6"/>
      <c r="IPZ31" s="6"/>
      <c r="IQA31" s="6"/>
      <c r="IQH31" s="6"/>
      <c r="IQI31" s="6"/>
      <c r="IQP31" s="6"/>
      <c r="IQQ31" s="6"/>
      <c r="IQX31" s="6"/>
      <c r="IQY31" s="6"/>
      <c r="IRF31" s="6"/>
      <c r="IRG31" s="6"/>
      <c r="IRN31" s="6"/>
      <c r="IRO31" s="6"/>
      <c r="IRV31" s="6"/>
      <c r="IRW31" s="6"/>
      <c r="ISD31" s="6"/>
      <c r="ISE31" s="6"/>
      <c r="ISL31" s="6"/>
      <c r="ISM31" s="6"/>
      <c r="IST31" s="6"/>
      <c r="ISU31" s="6"/>
      <c r="ITB31" s="6"/>
      <c r="ITC31" s="6"/>
      <c r="ITJ31" s="6"/>
      <c r="ITK31" s="6"/>
      <c r="ITR31" s="6"/>
      <c r="ITS31" s="6"/>
      <c r="ITZ31" s="6"/>
      <c r="IUA31" s="6"/>
      <c r="IUH31" s="6"/>
      <c r="IUI31" s="6"/>
      <c r="IUP31" s="6"/>
      <c r="IUQ31" s="6"/>
      <c r="IUX31" s="6"/>
      <c r="IUY31" s="6"/>
      <c r="IVF31" s="6"/>
      <c r="IVG31" s="6"/>
      <c r="IVN31" s="6"/>
      <c r="IVO31" s="6"/>
      <c r="IVV31" s="6"/>
      <c r="IVW31" s="6"/>
      <c r="IWD31" s="6"/>
      <c r="IWE31" s="6"/>
      <c r="IWL31" s="6"/>
      <c r="IWM31" s="6"/>
      <c r="IWT31" s="6"/>
      <c r="IWU31" s="6"/>
      <c r="IXB31" s="6"/>
      <c r="IXC31" s="6"/>
      <c r="IXJ31" s="6"/>
      <c r="IXK31" s="6"/>
      <c r="IXR31" s="6"/>
      <c r="IXS31" s="6"/>
      <c r="IXZ31" s="6"/>
      <c r="IYA31" s="6"/>
      <c r="IYH31" s="6"/>
      <c r="IYI31" s="6"/>
      <c r="IYP31" s="6"/>
      <c r="IYQ31" s="6"/>
      <c r="IYX31" s="6"/>
      <c r="IYY31" s="6"/>
      <c r="IZF31" s="6"/>
      <c r="IZG31" s="6"/>
      <c r="IZN31" s="6"/>
      <c r="IZO31" s="6"/>
      <c r="IZV31" s="6"/>
      <c r="IZW31" s="6"/>
      <c r="JAD31" s="6"/>
      <c r="JAE31" s="6"/>
      <c r="JAL31" s="6"/>
      <c r="JAM31" s="6"/>
      <c r="JAT31" s="6"/>
      <c r="JAU31" s="6"/>
      <c r="JBB31" s="6"/>
      <c r="JBC31" s="6"/>
      <c r="JBJ31" s="6"/>
      <c r="JBK31" s="6"/>
      <c r="JBR31" s="6"/>
      <c r="JBS31" s="6"/>
      <c r="JBZ31" s="6"/>
      <c r="JCA31" s="6"/>
      <c r="JCH31" s="6"/>
      <c r="JCI31" s="6"/>
      <c r="JCP31" s="6"/>
      <c r="JCQ31" s="6"/>
      <c r="JCX31" s="6"/>
      <c r="JCY31" s="6"/>
      <c r="JDF31" s="6"/>
      <c r="JDG31" s="6"/>
      <c r="JDN31" s="6"/>
      <c r="JDO31" s="6"/>
      <c r="JDV31" s="6"/>
      <c r="JDW31" s="6"/>
      <c r="JED31" s="6"/>
      <c r="JEE31" s="6"/>
      <c r="JEL31" s="6"/>
      <c r="JEM31" s="6"/>
      <c r="JET31" s="6"/>
      <c r="JEU31" s="6"/>
      <c r="JFB31" s="6"/>
      <c r="JFC31" s="6"/>
      <c r="JFJ31" s="6"/>
      <c r="JFK31" s="6"/>
      <c r="JFR31" s="6"/>
      <c r="JFS31" s="6"/>
      <c r="JFZ31" s="6"/>
      <c r="JGA31" s="6"/>
      <c r="JGH31" s="6"/>
      <c r="JGI31" s="6"/>
      <c r="JGP31" s="6"/>
      <c r="JGQ31" s="6"/>
      <c r="JGX31" s="6"/>
      <c r="JGY31" s="6"/>
      <c r="JHF31" s="6"/>
      <c r="JHG31" s="6"/>
      <c r="JHN31" s="6"/>
      <c r="JHO31" s="6"/>
      <c r="JHV31" s="6"/>
      <c r="JHW31" s="6"/>
      <c r="JID31" s="6"/>
      <c r="JIE31" s="6"/>
      <c r="JIL31" s="6"/>
      <c r="JIM31" s="6"/>
      <c r="JIT31" s="6"/>
      <c r="JIU31" s="6"/>
      <c r="JJB31" s="6"/>
      <c r="JJC31" s="6"/>
      <c r="JJJ31" s="6"/>
      <c r="JJK31" s="6"/>
      <c r="JJR31" s="6"/>
      <c r="JJS31" s="6"/>
      <c r="JJZ31" s="6"/>
      <c r="JKA31" s="6"/>
      <c r="JKH31" s="6"/>
      <c r="JKI31" s="6"/>
      <c r="JKP31" s="6"/>
      <c r="JKQ31" s="6"/>
      <c r="JKX31" s="6"/>
      <c r="JKY31" s="6"/>
      <c r="JLF31" s="6"/>
      <c r="JLG31" s="6"/>
      <c r="JLN31" s="6"/>
      <c r="JLO31" s="6"/>
      <c r="JLV31" s="6"/>
      <c r="JLW31" s="6"/>
      <c r="JMD31" s="6"/>
      <c r="JME31" s="6"/>
      <c r="JML31" s="6"/>
      <c r="JMM31" s="6"/>
      <c r="JMT31" s="6"/>
      <c r="JMU31" s="6"/>
      <c r="JNB31" s="6"/>
      <c r="JNC31" s="6"/>
      <c r="JNJ31" s="6"/>
      <c r="JNK31" s="6"/>
      <c r="JNR31" s="6"/>
      <c r="JNS31" s="6"/>
      <c r="JNZ31" s="6"/>
      <c r="JOA31" s="6"/>
      <c r="JOH31" s="6"/>
      <c r="JOI31" s="6"/>
      <c r="JOP31" s="6"/>
      <c r="JOQ31" s="6"/>
      <c r="JOX31" s="6"/>
      <c r="JOY31" s="6"/>
      <c r="JPF31" s="6"/>
      <c r="JPG31" s="6"/>
      <c r="JPN31" s="6"/>
      <c r="JPO31" s="6"/>
      <c r="JPV31" s="6"/>
      <c r="JPW31" s="6"/>
      <c r="JQD31" s="6"/>
      <c r="JQE31" s="6"/>
      <c r="JQL31" s="6"/>
      <c r="JQM31" s="6"/>
      <c r="JQT31" s="6"/>
      <c r="JQU31" s="6"/>
      <c r="JRB31" s="6"/>
      <c r="JRC31" s="6"/>
      <c r="JRJ31" s="6"/>
      <c r="JRK31" s="6"/>
      <c r="JRR31" s="6"/>
      <c r="JRS31" s="6"/>
      <c r="JRZ31" s="6"/>
      <c r="JSA31" s="6"/>
      <c r="JSH31" s="6"/>
      <c r="JSI31" s="6"/>
      <c r="JSP31" s="6"/>
      <c r="JSQ31" s="6"/>
      <c r="JSX31" s="6"/>
      <c r="JSY31" s="6"/>
      <c r="JTF31" s="6"/>
      <c r="JTG31" s="6"/>
      <c r="JTN31" s="6"/>
      <c r="JTO31" s="6"/>
      <c r="JTV31" s="6"/>
      <c r="JTW31" s="6"/>
      <c r="JUD31" s="6"/>
      <c r="JUE31" s="6"/>
      <c r="JUL31" s="6"/>
      <c r="JUM31" s="6"/>
      <c r="JUT31" s="6"/>
      <c r="JUU31" s="6"/>
      <c r="JVB31" s="6"/>
      <c r="JVC31" s="6"/>
      <c r="JVJ31" s="6"/>
      <c r="JVK31" s="6"/>
      <c r="JVR31" s="6"/>
      <c r="JVS31" s="6"/>
      <c r="JVZ31" s="6"/>
      <c r="JWA31" s="6"/>
      <c r="JWH31" s="6"/>
      <c r="JWI31" s="6"/>
      <c r="JWP31" s="6"/>
      <c r="JWQ31" s="6"/>
      <c r="JWX31" s="6"/>
      <c r="JWY31" s="6"/>
      <c r="JXF31" s="6"/>
      <c r="JXG31" s="6"/>
      <c r="JXN31" s="6"/>
      <c r="JXO31" s="6"/>
      <c r="JXV31" s="6"/>
      <c r="JXW31" s="6"/>
      <c r="JYD31" s="6"/>
      <c r="JYE31" s="6"/>
      <c r="JYL31" s="6"/>
      <c r="JYM31" s="6"/>
      <c r="JYT31" s="6"/>
      <c r="JYU31" s="6"/>
      <c r="JZB31" s="6"/>
      <c r="JZC31" s="6"/>
      <c r="JZJ31" s="6"/>
      <c r="JZK31" s="6"/>
      <c r="JZR31" s="6"/>
      <c r="JZS31" s="6"/>
      <c r="JZZ31" s="6"/>
      <c r="KAA31" s="6"/>
      <c r="KAH31" s="6"/>
      <c r="KAI31" s="6"/>
      <c r="KAP31" s="6"/>
      <c r="KAQ31" s="6"/>
      <c r="KAX31" s="6"/>
      <c r="KAY31" s="6"/>
      <c r="KBF31" s="6"/>
      <c r="KBG31" s="6"/>
      <c r="KBN31" s="6"/>
      <c r="KBO31" s="6"/>
      <c r="KBV31" s="6"/>
      <c r="KBW31" s="6"/>
      <c r="KCD31" s="6"/>
      <c r="KCE31" s="6"/>
      <c r="KCL31" s="6"/>
      <c r="KCM31" s="6"/>
      <c r="KCT31" s="6"/>
      <c r="KCU31" s="6"/>
      <c r="KDB31" s="6"/>
      <c r="KDC31" s="6"/>
      <c r="KDJ31" s="6"/>
      <c r="KDK31" s="6"/>
      <c r="KDR31" s="6"/>
      <c r="KDS31" s="6"/>
      <c r="KDZ31" s="6"/>
      <c r="KEA31" s="6"/>
      <c r="KEH31" s="6"/>
      <c r="KEI31" s="6"/>
      <c r="KEP31" s="6"/>
      <c r="KEQ31" s="6"/>
      <c r="KEX31" s="6"/>
      <c r="KEY31" s="6"/>
      <c r="KFF31" s="6"/>
      <c r="KFG31" s="6"/>
      <c r="KFN31" s="6"/>
      <c r="KFO31" s="6"/>
      <c r="KFV31" s="6"/>
      <c r="KFW31" s="6"/>
      <c r="KGD31" s="6"/>
      <c r="KGE31" s="6"/>
      <c r="KGL31" s="6"/>
      <c r="KGM31" s="6"/>
      <c r="KGT31" s="6"/>
      <c r="KGU31" s="6"/>
      <c r="KHB31" s="6"/>
      <c r="KHC31" s="6"/>
      <c r="KHJ31" s="6"/>
      <c r="KHK31" s="6"/>
      <c r="KHR31" s="6"/>
      <c r="KHS31" s="6"/>
      <c r="KHZ31" s="6"/>
      <c r="KIA31" s="6"/>
      <c r="KIH31" s="6"/>
      <c r="KII31" s="6"/>
      <c r="KIP31" s="6"/>
      <c r="KIQ31" s="6"/>
      <c r="KIX31" s="6"/>
      <c r="KIY31" s="6"/>
      <c r="KJF31" s="6"/>
      <c r="KJG31" s="6"/>
      <c r="KJN31" s="6"/>
      <c r="KJO31" s="6"/>
      <c r="KJV31" s="6"/>
      <c r="KJW31" s="6"/>
      <c r="KKD31" s="6"/>
      <c r="KKE31" s="6"/>
      <c r="KKL31" s="6"/>
      <c r="KKM31" s="6"/>
      <c r="KKT31" s="6"/>
      <c r="KKU31" s="6"/>
      <c r="KLB31" s="6"/>
      <c r="KLC31" s="6"/>
      <c r="KLJ31" s="6"/>
      <c r="KLK31" s="6"/>
      <c r="KLR31" s="6"/>
      <c r="KLS31" s="6"/>
      <c r="KLZ31" s="6"/>
      <c r="KMA31" s="6"/>
      <c r="KMH31" s="6"/>
      <c r="KMI31" s="6"/>
      <c r="KMP31" s="6"/>
      <c r="KMQ31" s="6"/>
      <c r="KMX31" s="6"/>
      <c r="KMY31" s="6"/>
      <c r="KNF31" s="6"/>
      <c r="KNG31" s="6"/>
      <c r="KNN31" s="6"/>
      <c r="KNO31" s="6"/>
      <c r="KNV31" s="6"/>
      <c r="KNW31" s="6"/>
      <c r="KOD31" s="6"/>
      <c r="KOE31" s="6"/>
      <c r="KOL31" s="6"/>
      <c r="KOM31" s="6"/>
      <c r="KOT31" s="6"/>
      <c r="KOU31" s="6"/>
      <c r="KPB31" s="6"/>
      <c r="KPC31" s="6"/>
      <c r="KPJ31" s="6"/>
      <c r="KPK31" s="6"/>
      <c r="KPR31" s="6"/>
      <c r="KPS31" s="6"/>
      <c r="KPZ31" s="6"/>
      <c r="KQA31" s="6"/>
      <c r="KQH31" s="6"/>
      <c r="KQI31" s="6"/>
      <c r="KQP31" s="6"/>
      <c r="KQQ31" s="6"/>
      <c r="KQX31" s="6"/>
      <c r="KQY31" s="6"/>
      <c r="KRF31" s="6"/>
      <c r="KRG31" s="6"/>
      <c r="KRN31" s="6"/>
      <c r="KRO31" s="6"/>
      <c r="KRV31" s="6"/>
      <c r="KRW31" s="6"/>
      <c r="KSD31" s="6"/>
      <c r="KSE31" s="6"/>
      <c r="KSL31" s="6"/>
      <c r="KSM31" s="6"/>
      <c r="KST31" s="6"/>
      <c r="KSU31" s="6"/>
      <c r="KTB31" s="6"/>
      <c r="KTC31" s="6"/>
      <c r="KTJ31" s="6"/>
      <c r="KTK31" s="6"/>
      <c r="KTR31" s="6"/>
      <c r="KTS31" s="6"/>
      <c r="KTZ31" s="6"/>
      <c r="KUA31" s="6"/>
      <c r="KUH31" s="6"/>
      <c r="KUI31" s="6"/>
      <c r="KUP31" s="6"/>
      <c r="KUQ31" s="6"/>
      <c r="KUX31" s="6"/>
      <c r="KUY31" s="6"/>
      <c r="KVF31" s="6"/>
      <c r="KVG31" s="6"/>
      <c r="KVN31" s="6"/>
      <c r="KVO31" s="6"/>
      <c r="KVV31" s="6"/>
      <c r="KVW31" s="6"/>
      <c r="KWD31" s="6"/>
      <c r="KWE31" s="6"/>
      <c r="KWL31" s="6"/>
      <c r="KWM31" s="6"/>
      <c r="KWT31" s="6"/>
      <c r="KWU31" s="6"/>
      <c r="KXB31" s="6"/>
      <c r="KXC31" s="6"/>
      <c r="KXJ31" s="6"/>
      <c r="KXK31" s="6"/>
      <c r="KXR31" s="6"/>
      <c r="KXS31" s="6"/>
      <c r="KXZ31" s="6"/>
      <c r="KYA31" s="6"/>
      <c r="KYH31" s="6"/>
      <c r="KYI31" s="6"/>
      <c r="KYP31" s="6"/>
      <c r="KYQ31" s="6"/>
      <c r="KYX31" s="6"/>
      <c r="KYY31" s="6"/>
      <c r="KZF31" s="6"/>
      <c r="KZG31" s="6"/>
      <c r="KZN31" s="6"/>
      <c r="KZO31" s="6"/>
      <c r="KZV31" s="6"/>
      <c r="KZW31" s="6"/>
      <c r="LAD31" s="6"/>
      <c r="LAE31" s="6"/>
      <c r="LAL31" s="6"/>
      <c r="LAM31" s="6"/>
      <c r="LAT31" s="6"/>
      <c r="LAU31" s="6"/>
      <c r="LBB31" s="6"/>
      <c r="LBC31" s="6"/>
      <c r="LBJ31" s="6"/>
      <c r="LBK31" s="6"/>
      <c r="LBR31" s="6"/>
      <c r="LBS31" s="6"/>
      <c r="LBZ31" s="6"/>
      <c r="LCA31" s="6"/>
      <c r="LCH31" s="6"/>
      <c r="LCI31" s="6"/>
      <c r="LCP31" s="6"/>
      <c r="LCQ31" s="6"/>
      <c r="LCX31" s="6"/>
      <c r="LCY31" s="6"/>
      <c r="LDF31" s="6"/>
      <c r="LDG31" s="6"/>
      <c r="LDN31" s="6"/>
      <c r="LDO31" s="6"/>
      <c r="LDV31" s="6"/>
      <c r="LDW31" s="6"/>
      <c r="LED31" s="6"/>
      <c r="LEE31" s="6"/>
      <c r="LEL31" s="6"/>
      <c r="LEM31" s="6"/>
      <c r="LET31" s="6"/>
      <c r="LEU31" s="6"/>
      <c r="LFB31" s="6"/>
      <c r="LFC31" s="6"/>
      <c r="LFJ31" s="6"/>
      <c r="LFK31" s="6"/>
      <c r="LFR31" s="6"/>
      <c r="LFS31" s="6"/>
      <c r="LFZ31" s="6"/>
      <c r="LGA31" s="6"/>
      <c r="LGH31" s="6"/>
      <c r="LGI31" s="6"/>
      <c r="LGP31" s="6"/>
      <c r="LGQ31" s="6"/>
      <c r="LGX31" s="6"/>
      <c r="LGY31" s="6"/>
      <c r="LHF31" s="6"/>
      <c r="LHG31" s="6"/>
      <c r="LHN31" s="6"/>
      <c r="LHO31" s="6"/>
      <c r="LHV31" s="6"/>
      <c r="LHW31" s="6"/>
      <c r="LID31" s="6"/>
      <c r="LIE31" s="6"/>
      <c r="LIL31" s="6"/>
      <c r="LIM31" s="6"/>
      <c r="LIT31" s="6"/>
      <c r="LIU31" s="6"/>
      <c r="LJB31" s="6"/>
      <c r="LJC31" s="6"/>
      <c r="LJJ31" s="6"/>
      <c r="LJK31" s="6"/>
      <c r="LJR31" s="6"/>
      <c r="LJS31" s="6"/>
      <c r="LJZ31" s="6"/>
      <c r="LKA31" s="6"/>
      <c r="LKH31" s="6"/>
      <c r="LKI31" s="6"/>
      <c r="LKP31" s="6"/>
      <c r="LKQ31" s="6"/>
      <c r="LKX31" s="6"/>
      <c r="LKY31" s="6"/>
      <c r="LLF31" s="6"/>
      <c r="LLG31" s="6"/>
      <c r="LLN31" s="6"/>
      <c r="LLO31" s="6"/>
      <c r="LLV31" s="6"/>
      <c r="LLW31" s="6"/>
      <c r="LMD31" s="6"/>
      <c r="LME31" s="6"/>
      <c r="LML31" s="6"/>
      <c r="LMM31" s="6"/>
      <c r="LMT31" s="6"/>
      <c r="LMU31" s="6"/>
      <c r="LNB31" s="6"/>
      <c r="LNC31" s="6"/>
      <c r="LNJ31" s="6"/>
      <c r="LNK31" s="6"/>
      <c r="LNR31" s="6"/>
      <c r="LNS31" s="6"/>
      <c r="LNZ31" s="6"/>
      <c r="LOA31" s="6"/>
      <c r="LOH31" s="6"/>
      <c r="LOI31" s="6"/>
      <c r="LOP31" s="6"/>
      <c r="LOQ31" s="6"/>
      <c r="LOX31" s="6"/>
      <c r="LOY31" s="6"/>
      <c r="LPF31" s="6"/>
      <c r="LPG31" s="6"/>
      <c r="LPN31" s="6"/>
      <c r="LPO31" s="6"/>
      <c r="LPV31" s="6"/>
      <c r="LPW31" s="6"/>
      <c r="LQD31" s="6"/>
      <c r="LQE31" s="6"/>
      <c r="LQL31" s="6"/>
      <c r="LQM31" s="6"/>
      <c r="LQT31" s="6"/>
      <c r="LQU31" s="6"/>
      <c r="LRB31" s="6"/>
      <c r="LRC31" s="6"/>
      <c r="LRJ31" s="6"/>
      <c r="LRK31" s="6"/>
      <c r="LRR31" s="6"/>
      <c r="LRS31" s="6"/>
      <c r="LRZ31" s="6"/>
      <c r="LSA31" s="6"/>
      <c r="LSH31" s="6"/>
      <c r="LSI31" s="6"/>
      <c r="LSP31" s="6"/>
      <c r="LSQ31" s="6"/>
      <c r="LSX31" s="6"/>
      <c r="LSY31" s="6"/>
      <c r="LTF31" s="6"/>
      <c r="LTG31" s="6"/>
      <c r="LTN31" s="6"/>
      <c r="LTO31" s="6"/>
      <c r="LTV31" s="6"/>
      <c r="LTW31" s="6"/>
      <c r="LUD31" s="6"/>
      <c r="LUE31" s="6"/>
      <c r="LUL31" s="6"/>
      <c r="LUM31" s="6"/>
      <c r="LUT31" s="6"/>
      <c r="LUU31" s="6"/>
      <c r="LVB31" s="6"/>
      <c r="LVC31" s="6"/>
      <c r="LVJ31" s="6"/>
      <c r="LVK31" s="6"/>
      <c r="LVR31" s="6"/>
      <c r="LVS31" s="6"/>
      <c r="LVZ31" s="6"/>
      <c r="LWA31" s="6"/>
      <c r="LWH31" s="6"/>
      <c r="LWI31" s="6"/>
      <c r="LWP31" s="6"/>
      <c r="LWQ31" s="6"/>
      <c r="LWX31" s="6"/>
      <c r="LWY31" s="6"/>
      <c r="LXF31" s="6"/>
      <c r="LXG31" s="6"/>
      <c r="LXN31" s="6"/>
      <c r="LXO31" s="6"/>
      <c r="LXV31" s="6"/>
      <c r="LXW31" s="6"/>
      <c r="LYD31" s="6"/>
      <c r="LYE31" s="6"/>
      <c r="LYL31" s="6"/>
      <c r="LYM31" s="6"/>
      <c r="LYT31" s="6"/>
      <c r="LYU31" s="6"/>
      <c r="LZB31" s="6"/>
      <c r="LZC31" s="6"/>
      <c r="LZJ31" s="6"/>
      <c r="LZK31" s="6"/>
      <c r="LZR31" s="6"/>
      <c r="LZS31" s="6"/>
      <c r="LZZ31" s="6"/>
      <c r="MAA31" s="6"/>
      <c r="MAH31" s="6"/>
      <c r="MAI31" s="6"/>
      <c r="MAP31" s="6"/>
      <c r="MAQ31" s="6"/>
      <c r="MAX31" s="6"/>
      <c r="MAY31" s="6"/>
      <c r="MBF31" s="6"/>
      <c r="MBG31" s="6"/>
      <c r="MBN31" s="6"/>
      <c r="MBO31" s="6"/>
      <c r="MBV31" s="6"/>
      <c r="MBW31" s="6"/>
      <c r="MCD31" s="6"/>
      <c r="MCE31" s="6"/>
      <c r="MCL31" s="6"/>
      <c r="MCM31" s="6"/>
      <c r="MCT31" s="6"/>
      <c r="MCU31" s="6"/>
      <c r="MDB31" s="6"/>
      <c r="MDC31" s="6"/>
      <c r="MDJ31" s="6"/>
      <c r="MDK31" s="6"/>
      <c r="MDR31" s="6"/>
      <c r="MDS31" s="6"/>
      <c r="MDZ31" s="6"/>
      <c r="MEA31" s="6"/>
      <c r="MEH31" s="6"/>
      <c r="MEI31" s="6"/>
      <c r="MEP31" s="6"/>
      <c r="MEQ31" s="6"/>
      <c r="MEX31" s="6"/>
      <c r="MEY31" s="6"/>
      <c r="MFF31" s="6"/>
      <c r="MFG31" s="6"/>
      <c r="MFN31" s="6"/>
      <c r="MFO31" s="6"/>
      <c r="MFV31" s="6"/>
      <c r="MFW31" s="6"/>
      <c r="MGD31" s="6"/>
      <c r="MGE31" s="6"/>
      <c r="MGL31" s="6"/>
      <c r="MGM31" s="6"/>
      <c r="MGT31" s="6"/>
      <c r="MGU31" s="6"/>
      <c r="MHB31" s="6"/>
      <c r="MHC31" s="6"/>
      <c r="MHJ31" s="6"/>
      <c r="MHK31" s="6"/>
      <c r="MHR31" s="6"/>
      <c r="MHS31" s="6"/>
      <c r="MHZ31" s="6"/>
      <c r="MIA31" s="6"/>
      <c r="MIH31" s="6"/>
      <c r="MII31" s="6"/>
      <c r="MIP31" s="6"/>
      <c r="MIQ31" s="6"/>
      <c r="MIX31" s="6"/>
      <c r="MIY31" s="6"/>
      <c r="MJF31" s="6"/>
      <c r="MJG31" s="6"/>
      <c r="MJN31" s="6"/>
      <c r="MJO31" s="6"/>
      <c r="MJV31" s="6"/>
      <c r="MJW31" s="6"/>
      <c r="MKD31" s="6"/>
      <c r="MKE31" s="6"/>
      <c r="MKL31" s="6"/>
      <c r="MKM31" s="6"/>
      <c r="MKT31" s="6"/>
      <c r="MKU31" s="6"/>
      <c r="MLB31" s="6"/>
      <c r="MLC31" s="6"/>
      <c r="MLJ31" s="6"/>
      <c r="MLK31" s="6"/>
      <c r="MLR31" s="6"/>
      <c r="MLS31" s="6"/>
      <c r="MLZ31" s="6"/>
      <c r="MMA31" s="6"/>
      <c r="MMH31" s="6"/>
      <c r="MMI31" s="6"/>
      <c r="MMP31" s="6"/>
      <c r="MMQ31" s="6"/>
      <c r="MMX31" s="6"/>
      <c r="MMY31" s="6"/>
      <c r="MNF31" s="6"/>
      <c r="MNG31" s="6"/>
      <c r="MNN31" s="6"/>
      <c r="MNO31" s="6"/>
      <c r="MNV31" s="6"/>
      <c r="MNW31" s="6"/>
      <c r="MOD31" s="6"/>
      <c r="MOE31" s="6"/>
      <c r="MOL31" s="6"/>
      <c r="MOM31" s="6"/>
      <c r="MOT31" s="6"/>
      <c r="MOU31" s="6"/>
      <c r="MPB31" s="6"/>
      <c r="MPC31" s="6"/>
      <c r="MPJ31" s="6"/>
      <c r="MPK31" s="6"/>
      <c r="MPR31" s="6"/>
      <c r="MPS31" s="6"/>
      <c r="MPZ31" s="6"/>
      <c r="MQA31" s="6"/>
      <c r="MQH31" s="6"/>
      <c r="MQI31" s="6"/>
      <c r="MQP31" s="6"/>
      <c r="MQQ31" s="6"/>
      <c r="MQX31" s="6"/>
      <c r="MQY31" s="6"/>
      <c r="MRF31" s="6"/>
      <c r="MRG31" s="6"/>
      <c r="MRN31" s="6"/>
      <c r="MRO31" s="6"/>
      <c r="MRV31" s="6"/>
      <c r="MRW31" s="6"/>
      <c r="MSD31" s="6"/>
      <c r="MSE31" s="6"/>
      <c r="MSL31" s="6"/>
      <c r="MSM31" s="6"/>
      <c r="MST31" s="6"/>
      <c r="MSU31" s="6"/>
      <c r="MTB31" s="6"/>
      <c r="MTC31" s="6"/>
      <c r="MTJ31" s="6"/>
      <c r="MTK31" s="6"/>
      <c r="MTR31" s="6"/>
      <c r="MTS31" s="6"/>
      <c r="MTZ31" s="6"/>
      <c r="MUA31" s="6"/>
      <c r="MUH31" s="6"/>
      <c r="MUI31" s="6"/>
      <c r="MUP31" s="6"/>
      <c r="MUQ31" s="6"/>
      <c r="MUX31" s="6"/>
      <c r="MUY31" s="6"/>
      <c r="MVF31" s="6"/>
      <c r="MVG31" s="6"/>
      <c r="MVN31" s="6"/>
      <c r="MVO31" s="6"/>
      <c r="MVV31" s="6"/>
      <c r="MVW31" s="6"/>
      <c r="MWD31" s="6"/>
      <c r="MWE31" s="6"/>
      <c r="MWL31" s="6"/>
      <c r="MWM31" s="6"/>
      <c r="MWT31" s="6"/>
      <c r="MWU31" s="6"/>
      <c r="MXB31" s="6"/>
      <c r="MXC31" s="6"/>
      <c r="MXJ31" s="6"/>
      <c r="MXK31" s="6"/>
      <c r="MXR31" s="6"/>
      <c r="MXS31" s="6"/>
      <c r="MXZ31" s="6"/>
      <c r="MYA31" s="6"/>
      <c r="MYH31" s="6"/>
      <c r="MYI31" s="6"/>
      <c r="MYP31" s="6"/>
      <c r="MYQ31" s="6"/>
      <c r="MYX31" s="6"/>
      <c r="MYY31" s="6"/>
      <c r="MZF31" s="6"/>
      <c r="MZG31" s="6"/>
      <c r="MZN31" s="6"/>
      <c r="MZO31" s="6"/>
      <c r="MZV31" s="6"/>
      <c r="MZW31" s="6"/>
      <c r="NAD31" s="6"/>
      <c r="NAE31" s="6"/>
      <c r="NAL31" s="6"/>
      <c r="NAM31" s="6"/>
      <c r="NAT31" s="6"/>
      <c r="NAU31" s="6"/>
      <c r="NBB31" s="6"/>
      <c r="NBC31" s="6"/>
      <c r="NBJ31" s="6"/>
      <c r="NBK31" s="6"/>
      <c r="NBR31" s="6"/>
      <c r="NBS31" s="6"/>
      <c r="NBZ31" s="6"/>
      <c r="NCA31" s="6"/>
      <c r="NCH31" s="6"/>
      <c r="NCI31" s="6"/>
      <c r="NCP31" s="6"/>
      <c r="NCQ31" s="6"/>
      <c r="NCX31" s="6"/>
      <c r="NCY31" s="6"/>
      <c r="NDF31" s="6"/>
      <c r="NDG31" s="6"/>
      <c r="NDN31" s="6"/>
      <c r="NDO31" s="6"/>
      <c r="NDV31" s="6"/>
      <c r="NDW31" s="6"/>
      <c r="NED31" s="6"/>
      <c r="NEE31" s="6"/>
      <c r="NEL31" s="6"/>
      <c r="NEM31" s="6"/>
      <c r="NET31" s="6"/>
      <c r="NEU31" s="6"/>
      <c r="NFB31" s="6"/>
      <c r="NFC31" s="6"/>
      <c r="NFJ31" s="6"/>
      <c r="NFK31" s="6"/>
      <c r="NFR31" s="6"/>
      <c r="NFS31" s="6"/>
      <c r="NFZ31" s="6"/>
      <c r="NGA31" s="6"/>
      <c r="NGH31" s="6"/>
      <c r="NGI31" s="6"/>
      <c r="NGP31" s="6"/>
      <c r="NGQ31" s="6"/>
      <c r="NGX31" s="6"/>
      <c r="NGY31" s="6"/>
      <c r="NHF31" s="6"/>
      <c r="NHG31" s="6"/>
      <c r="NHN31" s="6"/>
      <c r="NHO31" s="6"/>
      <c r="NHV31" s="6"/>
      <c r="NHW31" s="6"/>
      <c r="NID31" s="6"/>
      <c r="NIE31" s="6"/>
      <c r="NIL31" s="6"/>
      <c r="NIM31" s="6"/>
      <c r="NIT31" s="6"/>
      <c r="NIU31" s="6"/>
      <c r="NJB31" s="6"/>
      <c r="NJC31" s="6"/>
      <c r="NJJ31" s="6"/>
      <c r="NJK31" s="6"/>
      <c r="NJR31" s="6"/>
      <c r="NJS31" s="6"/>
      <c r="NJZ31" s="6"/>
      <c r="NKA31" s="6"/>
      <c r="NKH31" s="6"/>
      <c r="NKI31" s="6"/>
      <c r="NKP31" s="6"/>
      <c r="NKQ31" s="6"/>
      <c r="NKX31" s="6"/>
      <c r="NKY31" s="6"/>
      <c r="NLF31" s="6"/>
      <c r="NLG31" s="6"/>
      <c r="NLN31" s="6"/>
      <c r="NLO31" s="6"/>
      <c r="NLV31" s="6"/>
      <c r="NLW31" s="6"/>
      <c r="NMD31" s="6"/>
      <c r="NME31" s="6"/>
      <c r="NML31" s="6"/>
      <c r="NMM31" s="6"/>
      <c r="NMT31" s="6"/>
      <c r="NMU31" s="6"/>
      <c r="NNB31" s="6"/>
      <c r="NNC31" s="6"/>
      <c r="NNJ31" s="6"/>
      <c r="NNK31" s="6"/>
      <c r="NNR31" s="6"/>
      <c r="NNS31" s="6"/>
      <c r="NNZ31" s="6"/>
      <c r="NOA31" s="6"/>
      <c r="NOH31" s="6"/>
      <c r="NOI31" s="6"/>
      <c r="NOP31" s="6"/>
      <c r="NOQ31" s="6"/>
      <c r="NOX31" s="6"/>
      <c r="NOY31" s="6"/>
      <c r="NPF31" s="6"/>
      <c r="NPG31" s="6"/>
      <c r="NPN31" s="6"/>
      <c r="NPO31" s="6"/>
      <c r="NPV31" s="6"/>
      <c r="NPW31" s="6"/>
      <c r="NQD31" s="6"/>
      <c r="NQE31" s="6"/>
      <c r="NQL31" s="6"/>
      <c r="NQM31" s="6"/>
      <c r="NQT31" s="6"/>
      <c r="NQU31" s="6"/>
      <c r="NRB31" s="6"/>
      <c r="NRC31" s="6"/>
      <c r="NRJ31" s="6"/>
      <c r="NRK31" s="6"/>
      <c r="NRR31" s="6"/>
      <c r="NRS31" s="6"/>
      <c r="NRZ31" s="6"/>
      <c r="NSA31" s="6"/>
      <c r="NSH31" s="6"/>
      <c r="NSI31" s="6"/>
      <c r="NSP31" s="6"/>
      <c r="NSQ31" s="6"/>
      <c r="NSX31" s="6"/>
      <c r="NSY31" s="6"/>
      <c r="NTF31" s="6"/>
      <c r="NTG31" s="6"/>
      <c r="NTN31" s="6"/>
      <c r="NTO31" s="6"/>
      <c r="NTV31" s="6"/>
      <c r="NTW31" s="6"/>
      <c r="NUD31" s="6"/>
      <c r="NUE31" s="6"/>
      <c r="NUL31" s="6"/>
      <c r="NUM31" s="6"/>
      <c r="NUT31" s="6"/>
      <c r="NUU31" s="6"/>
      <c r="NVB31" s="6"/>
      <c r="NVC31" s="6"/>
      <c r="NVJ31" s="6"/>
      <c r="NVK31" s="6"/>
      <c r="NVR31" s="6"/>
      <c r="NVS31" s="6"/>
      <c r="NVZ31" s="6"/>
      <c r="NWA31" s="6"/>
      <c r="NWH31" s="6"/>
      <c r="NWI31" s="6"/>
      <c r="NWP31" s="6"/>
      <c r="NWQ31" s="6"/>
      <c r="NWX31" s="6"/>
      <c r="NWY31" s="6"/>
      <c r="NXF31" s="6"/>
      <c r="NXG31" s="6"/>
      <c r="NXN31" s="6"/>
      <c r="NXO31" s="6"/>
      <c r="NXV31" s="6"/>
      <c r="NXW31" s="6"/>
      <c r="NYD31" s="6"/>
      <c r="NYE31" s="6"/>
      <c r="NYL31" s="6"/>
      <c r="NYM31" s="6"/>
      <c r="NYT31" s="6"/>
      <c r="NYU31" s="6"/>
      <c r="NZB31" s="6"/>
      <c r="NZC31" s="6"/>
      <c r="NZJ31" s="6"/>
      <c r="NZK31" s="6"/>
      <c r="NZR31" s="6"/>
      <c r="NZS31" s="6"/>
      <c r="NZZ31" s="6"/>
      <c r="OAA31" s="6"/>
      <c r="OAH31" s="6"/>
      <c r="OAI31" s="6"/>
      <c r="OAP31" s="6"/>
      <c r="OAQ31" s="6"/>
      <c r="OAX31" s="6"/>
      <c r="OAY31" s="6"/>
      <c r="OBF31" s="6"/>
      <c r="OBG31" s="6"/>
      <c r="OBN31" s="6"/>
      <c r="OBO31" s="6"/>
      <c r="OBV31" s="6"/>
      <c r="OBW31" s="6"/>
      <c r="OCD31" s="6"/>
      <c r="OCE31" s="6"/>
      <c r="OCL31" s="6"/>
      <c r="OCM31" s="6"/>
      <c r="OCT31" s="6"/>
      <c r="OCU31" s="6"/>
      <c r="ODB31" s="6"/>
      <c r="ODC31" s="6"/>
      <c r="ODJ31" s="6"/>
      <c r="ODK31" s="6"/>
      <c r="ODR31" s="6"/>
      <c r="ODS31" s="6"/>
      <c r="ODZ31" s="6"/>
      <c r="OEA31" s="6"/>
      <c r="OEH31" s="6"/>
      <c r="OEI31" s="6"/>
      <c r="OEP31" s="6"/>
      <c r="OEQ31" s="6"/>
      <c r="OEX31" s="6"/>
      <c r="OEY31" s="6"/>
      <c r="OFF31" s="6"/>
      <c r="OFG31" s="6"/>
      <c r="OFN31" s="6"/>
      <c r="OFO31" s="6"/>
      <c r="OFV31" s="6"/>
      <c r="OFW31" s="6"/>
      <c r="OGD31" s="6"/>
      <c r="OGE31" s="6"/>
      <c r="OGL31" s="6"/>
      <c r="OGM31" s="6"/>
      <c r="OGT31" s="6"/>
      <c r="OGU31" s="6"/>
      <c r="OHB31" s="6"/>
      <c r="OHC31" s="6"/>
      <c r="OHJ31" s="6"/>
      <c r="OHK31" s="6"/>
      <c r="OHR31" s="6"/>
      <c r="OHS31" s="6"/>
      <c r="OHZ31" s="6"/>
      <c r="OIA31" s="6"/>
      <c r="OIH31" s="6"/>
      <c r="OII31" s="6"/>
      <c r="OIP31" s="6"/>
      <c r="OIQ31" s="6"/>
      <c r="OIX31" s="6"/>
      <c r="OIY31" s="6"/>
      <c r="OJF31" s="6"/>
      <c r="OJG31" s="6"/>
      <c r="OJN31" s="6"/>
      <c r="OJO31" s="6"/>
      <c r="OJV31" s="6"/>
      <c r="OJW31" s="6"/>
      <c r="OKD31" s="6"/>
      <c r="OKE31" s="6"/>
      <c r="OKL31" s="6"/>
      <c r="OKM31" s="6"/>
      <c r="OKT31" s="6"/>
      <c r="OKU31" s="6"/>
      <c r="OLB31" s="6"/>
      <c r="OLC31" s="6"/>
      <c r="OLJ31" s="6"/>
      <c r="OLK31" s="6"/>
      <c r="OLR31" s="6"/>
      <c r="OLS31" s="6"/>
      <c r="OLZ31" s="6"/>
      <c r="OMA31" s="6"/>
      <c r="OMH31" s="6"/>
      <c r="OMI31" s="6"/>
      <c r="OMP31" s="6"/>
      <c r="OMQ31" s="6"/>
      <c r="OMX31" s="6"/>
      <c r="OMY31" s="6"/>
      <c r="ONF31" s="6"/>
      <c r="ONG31" s="6"/>
      <c r="ONN31" s="6"/>
      <c r="ONO31" s="6"/>
      <c r="ONV31" s="6"/>
      <c r="ONW31" s="6"/>
      <c r="OOD31" s="6"/>
      <c r="OOE31" s="6"/>
      <c r="OOL31" s="6"/>
      <c r="OOM31" s="6"/>
      <c r="OOT31" s="6"/>
      <c r="OOU31" s="6"/>
      <c r="OPB31" s="6"/>
      <c r="OPC31" s="6"/>
      <c r="OPJ31" s="6"/>
      <c r="OPK31" s="6"/>
      <c r="OPR31" s="6"/>
      <c r="OPS31" s="6"/>
      <c r="OPZ31" s="6"/>
      <c r="OQA31" s="6"/>
      <c r="OQH31" s="6"/>
      <c r="OQI31" s="6"/>
      <c r="OQP31" s="6"/>
      <c r="OQQ31" s="6"/>
      <c r="OQX31" s="6"/>
      <c r="OQY31" s="6"/>
      <c r="ORF31" s="6"/>
      <c r="ORG31" s="6"/>
      <c r="ORN31" s="6"/>
      <c r="ORO31" s="6"/>
      <c r="ORV31" s="6"/>
      <c r="ORW31" s="6"/>
      <c r="OSD31" s="6"/>
      <c r="OSE31" s="6"/>
      <c r="OSL31" s="6"/>
      <c r="OSM31" s="6"/>
      <c r="OST31" s="6"/>
      <c r="OSU31" s="6"/>
      <c r="OTB31" s="6"/>
      <c r="OTC31" s="6"/>
      <c r="OTJ31" s="6"/>
      <c r="OTK31" s="6"/>
      <c r="OTR31" s="6"/>
      <c r="OTS31" s="6"/>
      <c r="OTZ31" s="6"/>
      <c r="OUA31" s="6"/>
      <c r="OUH31" s="6"/>
      <c r="OUI31" s="6"/>
      <c r="OUP31" s="6"/>
      <c r="OUQ31" s="6"/>
      <c r="OUX31" s="6"/>
      <c r="OUY31" s="6"/>
      <c r="OVF31" s="6"/>
      <c r="OVG31" s="6"/>
      <c r="OVN31" s="6"/>
      <c r="OVO31" s="6"/>
      <c r="OVV31" s="6"/>
      <c r="OVW31" s="6"/>
      <c r="OWD31" s="6"/>
      <c r="OWE31" s="6"/>
      <c r="OWL31" s="6"/>
      <c r="OWM31" s="6"/>
      <c r="OWT31" s="6"/>
      <c r="OWU31" s="6"/>
      <c r="OXB31" s="6"/>
      <c r="OXC31" s="6"/>
      <c r="OXJ31" s="6"/>
      <c r="OXK31" s="6"/>
      <c r="OXR31" s="6"/>
      <c r="OXS31" s="6"/>
      <c r="OXZ31" s="6"/>
      <c r="OYA31" s="6"/>
      <c r="OYH31" s="6"/>
      <c r="OYI31" s="6"/>
      <c r="OYP31" s="6"/>
      <c r="OYQ31" s="6"/>
      <c r="OYX31" s="6"/>
      <c r="OYY31" s="6"/>
      <c r="OZF31" s="6"/>
      <c r="OZG31" s="6"/>
      <c r="OZN31" s="6"/>
      <c r="OZO31" s="6"/>
      <c r="OZV31" s="6"/>
      <c r="OZW31" s="6"/>
      <c r="PAD31" s="6"/>
      <c r="PAE31" s="6"/>
      <c r="PAL31" s="6"/>
      <c r="PAM31" s="6"/>
      <c r="PAT31" s="6"/>
      <c r="PAU31" s="6"/>
      <c r="PBB31" s="6"/>
      <c r="PBC31" s="6"/>
      <c r="PBJ31" s="6"/>
      <c r="PBK31" s="6"/>
      <c r="PBR31" s="6"/>
      <c r="PBS31" s="6"/>
      <c r="PBZ31" s="6"/>
      <c r="PCA31" s="6"/>
      <c r="PCH31" s="6"/>
      <c r="PCI31" s="6"/>
      <c r="PCP31" s="6"/>
      <c r="PCQ31" s="6"/>
      <c r="PCX31" s="6"/>
      <c r="PCY31" s="6"/>
      <c r="PDF31" s="6"/>
      <c r="PDG31" s="6"/>
      <c r="PDN31" s="6"/>
      <c r="PDO31" s="6"/>
      <c r="PDV31" s="6"/>
      <c r="PDW31" s="6"/>
      <c r="PED31" s="6"/>
      <c r="PEE31" s="6"/>
      <c r="PEL31" s="6"/>
      <c r="PEM31" s="6"/>
      <c r="PET31" s="6"/>
      <c r="PEU31" s="6"/>
      <c r="PFB31" s="6"/>
      <c r="PFC31" s="6"/>
      <c r="PFJ31" s="6"/>
      <c r="PFK31" s="6"/>
      <c r="PFR31" s="6"/>
      <c r="PFS31" s="6"/>
      <c r="PFZ31" s="6"/>
      <c r="PGA31" s="6"/>
      <c r="PGH31" s="6"/>
      <c r="PGI31" s="6"/>
      <c r="PGP31" s="6"/>
      <c r="PGQ31" s="6"/>
      <c r="PGX31" s="6"/>
      <c r="PGY31" s="6"/>
      <c r="PHF31" s="6"/>
      <c r="PHG31" s="6"/>
      <c r="PHN31" s="6"/>
      <c r="PHO31" s="6"/>
      <c r="PHV31" s="6"/>
      <c r="PHW31" s="6"/>
      <c r="PID31" s="6"/>
      <c r="PIE31" s="6"/>
      <c r="PIL31" s="6"/>
      <c r="PIM31" s="6"/>
      <c r="PIT31" s="6"/>
      <c r="PIU31" s="6"/>
      <c r="PJB31" s="6"/>
      <c r="PJC31" s="6"/>
      <c r="PJJ31" s="6"/>
      <c r="PJK31" s="6"/>
      <c r="PJR31" s="6"/>
      <c r="PJS31" s="6"/>
      <c r="PJZ31" s="6"/>
      <c r="PKA31" s="6"/>
      <c r="PKH31" s="6"/>
      <c r="PKI31" s="6"/>
      <c r="PKP31" s="6"/>
      <c r="PKQ31" s="6"/>
      <c r="PKX31" s="6"/>
      <c r="PKY31" s="6"/>
      <c r="PLF31" s="6"/>
      <c r="PLG31" s="6"/>
      <c r="PLN31" s="6"/>
      <c r="PLO31" s="6"/>
      <c r="PLV31" s="6"/>
      <c r="PLW31" s="6"/>
      <c r="PMD31" s="6"/>
      <c r="PME31" s="6"/>
      <c r="PML31" s="6"/>
      <c r="PMM31" s="6"/>
      <c r="PMT31" s="6"/>
      <c r="PMU31" s="6"/>
      <c r="PNB31" s="6"/>
      <c r="PNC31" s="6"/>
      <c r="PNJ31" s="6"/>
      <c r="PNK31" s="6"/>
      <c r="PNR31" s="6"/>
      <c r="PNS31" s="6"/>
      <c r="PNZ31" s="6"/>
      <c r="POA31" s="6"/>
      <c r="POH31" s="6"/>
      <c r="POI31" s="6"/>
      <c r="POP31" s="6"/>
      <c r="POQ31" s="6"/>
      <c r="POX31" s="6"/>
      <c r="POY31" s="6"/>
      <c r="PPF31" s="6"/>
      <c r="PPG31" s="6"/>
      <c r="PPN31" s="6"/>
      <c r="PPO31" s="6"/>
      <c r="PPV31" s="6"/>
      <c r="PPW31" s="6"/>
      <c r="PQD31" s="6"/>
      <c r="PQE31" s="6"/>
      <c r="PQL31" s="6"/>
      <c r="PQM31" s="6"/>
      <c r="PQT31" s="6"/>
      <c r="PQU31" s="6"/>
      <c r="PRB31" s="6"/>
      <c r="PRC31" s="6"/>
      <c r="PRJ31" s="6"/>
      <c r="PRK31" s="6"/>
      <c r="PRR31" s="6"/>
      <c r="PRS31" s="6"/>
      <c r="PRZ31" s="6"/>
      <c r="PSA31" s="6"/>
      <c r="PSH31" s="6"/>
      <c r="PSI31" s="6"/>
      <c r="PSP31" s="6"/>
      <c r="PSQ31" s="6"/>
      <c r="PSX31" s="6"/>
      <c r="PSY31" s="6"/>
      <c r="PTF31" s="6"/>
      <c r="PTG31" s="6"/>
      <c r="PTN31" s="6"/>
      <c r="PTO31" s="6"/>
      <c r="PTV31" s="6"/>
      <c r="PTW31" s="6"/>
      <c r="PUD31" s="6"/>
      <c r="PUE31" s="6"/>
      <c r="PUL31" s="6"/>
      <c r="PUM31" s="6"/>
      <c r="PUT31" s="6"/>
      <c r="PUU31" s="6"/>
      <c r="PVB31" s="6"/>
      <c r="PVC31" s="6"/>
      <c r="PVJ31" s="6"/>
      <c r="PVK31" s="6"/>
      <c r="PVR31" s="6"/>
      <c r="PVS31" s="6"/>
      <c r="PVZ31" s="6"/>
      <c r="PWA31" s="6"/>
      <c r="PWH31" s="6"/>
      <c r="PWI31" s="6"/>
      <c r="PWP31" s="6"/>
      <c r="PWQ31" s="6"/>
      <c r="PWX31" s="6"/>
      <c r="PWY31" s="6"/>
      <c r="PXF31" s="6"/>
      <c r="PXG31" s="6"/>
      <c r="PXN31" s="6"/>
      <c r="PXO31" s="6"/>
      <c r="PXV31" s="6"/>
      <c r="PXW31" s="6"/>
      <c r="PYD31" s="6"/>
      <c r="PYE31" s="6"/>
      <c r="PYL31" s="6"/>
      <c r="PYM31" s="6"/>
      <c r="PYT31" s="6"/>
      <c r="PYU31" s="6"/>
      <c r="PZB31" s="6"/>
      <c r="PZC31" s="6"/>
      <c r="PZJ31" s="6"/>
      <c r="PZK31" s="6"/>
      <c r="PZR31" s="6"/>
      <c r="PZS31" s="6"/>
      <c r="PZZ31" s="6"/>
      <c r="QAA31" s="6"/>
      <c r="QAH31" s="6"/>
      <c r="QAI31" s="6"/>
      <c r="QAP31" s="6"/>
      <c r="QAQ31" s="6"/>
      <c r="QAX31" s="6"/>
      <c r="QAY31" s="6"/>
      <c r="QBF31" s="6"/>
      <c r="QBG31" s="6"/>
      <c r="QBN31" s="6"/>
      <c r="QBO31" s="6"/>
      <c r="QBV31" s="6"/>
      <c r="QBW31" s="6"/>
      <c r="QCD31" s="6"/>
      <c r="QCE31" s="6"/>
      <c r="QCL31" s="6"/>
      <c r="QCM31" s="6"/>
      <c r="QCT31" s="6"/>
      <c r="QCU31" s="6"/>
      <c r="QDB31" s="6"/>
      <c r="QDC31" s="6"/>
      <c r="QDJ31" s="6"/>
      <c r="QDK31" s="6"/>
      <c r="QDR31" s="6"/>
      <c r="QDS31" s="6"/>
      <c r="QDZ31" s="6"/>
      <c r="QEA31" s="6"/>
      <c r="QEH31" s="6"/>
      <c r="QEI31" s="6"/>
      <c r="QEP31" s="6"/>
      <c r="QEQ31" s="6"/>
      <c r="QEX31" s="6"/>
      <c r="QEY31" s="6"/>
      <c r="QFF31" s="6"/>
      <c r="QFG31" s="6"/>
      <c r="QFN31" s="6"/>
      <c r="QFO31" s="6"/>
      <c r="QFV31" s="6"/>
      <c r="QFW31" s="6"/>
      <c r="QGD31" s="6"/>
      <c r="QGE31" s="6"/>
      <c r="QGL31" s="6"/>
      <c r="QGM31" s="6"/>
      <c r="QGT31" s="6"/>
      <c r="QGU31" s="6"/>
      <c r="QHB31" s="6"/>
      <c r="QHC31" s="6"/>
      <c r="QHJ31" s="6"/>
      <c r="QHK31" s="6"/>
      <c r="QHR31" s="6"/>
      <c r="QHS31" s="6"/>
      <c r="QHZ31" s="6"/>
      <c r="QIA31" s="6"/>
      <c r="QIH31" s="6"/>
      <c r="QII31" s="6"/>
      <c r="QIP31" s="6"/>
      <c r="QIQ31" s="6"/>
      <c r="QIX31" s="6"/>
      <c r="QIY31" s="6"/>
      <c r="QJF31" s="6"/>
      <c r="QJG31" s="6"/>
      <c r="QJN31" s="6"/>
      <c r="QJO31" s="6"/>
      <c r="QJV31" s="6"/>
      <c r="QJW31" s="6"/>
      <c r="QKD31" s="6"/>
      <c r="QKE31" s="6"/>
      <c r="QKL31" s="6"/>
      <c r="QKM31" s="6"/>
      <c r="QKT31" s="6"/>
      <c r="QKU31" s="6"/>
      <c r="QLB31" s="6"/>
      <c r="QLC31" s="6"/>
      <c r="QLJ31" s="6"/>
      <c r="QLK31" s="6"/>
      <c r="QLR31" s="6"/>
      <c r="QLS31" s="6"/>
      <c r="QLZ31" s="6"/>
      <c r="QMA31" s="6"/>
      <c r="QMH31" s="6"/>
      <c r="QMI31" s="6"/>
      <c r="QMP31" s="6"/>
      <c r="QMQ31" s="6"/>
      <c r="QMX31" s="6"/>
      <c r="QMY31" s="6"/>
      <c r="QNF31" s="6"/>
      <c r="QNG31" s="6"/>
      <c r="QNN31" s="6"/>
      <c r="QNO31" s="6"/>
      <c r="QNV31" s="6"/>
      <c r="QNW31" s="6"/>
      <c r="QOD31" s="6"/>
      <c r="QOE31" s="6"/>
      <c r="QOL31" s="6"/>
      <c r="QOM31" s="6"/>
      <c r="QOT31" s="6"/>
      <c r="QOU31" s="6"/>
      <c r="QPB31" s="6"/>
      <c r="QPC31" s="6"/>
      <c r="QPJ31" s="6"/>
      <c r="QPK31" s="6"/>
      <c r="QPR31" s="6"/>
      <c r="QPS31" s="6"/>
      <c r="QPZ31" s="6"/>
      <c r="QQA31" s="6"/>
      <c r="QQH31" s="6"/>
      <c r="QQI31" s="6"/>
      <c r="QQP31" s="6"/>
      <c r="QQQ31" s="6"/>
      <c r="QQX31" s="6"/>
      <c r="QQY31" s="6"/>
      <c r="QRF31" s="6"/>
      <c r="QRG31" s="6"/>
      <c r="QRN31" s="6"/>
      <c r="QRO31" s="6"/>
      <c r="QRV31" s="6"/>
      <c r="QRW31" s="6"/>
      <c r="QSD31" s="6"/>
      <c r="QSE31" s="6"/>
      <c r="QSL31" s="6"/>
      <c r="QSM31" s="6"/>
      <c r="QST31" s="6"/>
      <c r="QSU31" s="6"/>
      <c r="QTB31" s="6"/>
      <c r="QTC31" s="6"/>
      <c r="QTJ31" s="6"/>
      <c r="QTK31" s="6"/>
      <c r="QTR31" s="6"/>
      <c r="QTS31" s="6"/>
      <c r="QTZ31" s="6"/>
      <c r="QUA31" s="6"/>
      <c r="QUH31" s="6"/>
      <c r="QUI31" s="6"/>
      <c r="QUP31" s="6"/>
      <c r="QUQ31" s="6"/>
      <c r="QUX31" s="6"/>
      <c r="QUY31" s="6"/>
      <c r="QVF31" s="6"/>
      <c r="QVG31" s="6"/>
      <c r="QVN31" s="6"/>
      <c r="QVO31" s="6"/>
      <c r="QVV31" s="6"/>
      <c r="QVW31" s="6"/>
      <c r="QWD31" s="6"/>
      <c r="QWE31" s="6"/>
      <c r="QWL31" s="6"/>
      <c r="QWM31" s="6"/>
      <c r="QWT31" s="6"/>
      <c r="QWU31" s="6"/>
      <c r="QXB31" s="6"/>
      <c r="QXC31" s="6"/>
      <c r="QXJ31" s="6"/>
      <c r="QXK31" s="6"/>
      <c r="QXR31" s="6"/>
      <c r="QXS31" s="6"/>
      <c r="QXZ31" s="6"/>
      <c r="QYA31" s="6"/>
      <c r="QYH31" s="6"/>
      <c r="QYI31" s="6"/>
      <c r="QYP31" s="6"/>
      <c r="QYQ31" s="6"/>
      <c r="QYX31" s="6"/>
      <c r="QYY31" s="6"/>
      <c r="QZF31" s="6"/>
      <c r="QZG31" s="6"/>
      <c r="QZN31" s="6"/>
      <c r="QZO31" s="6"/>
      <c r="QZV31" s="6"/>
      <c r="QZW31" s="6"/>
      <c r="RAD31" s="6"/>
      <c r="RAE31" s="6"/>
      <c r="RAL31" s="6"/>
      <c r="RAM31" s="6"/>
      <c r="RAT31" s="6"/>
      <c r="RAU31" s="6"/>
      <c r="RBB31" s="6"/>
      <c r="RBC31" s="6"/>
      <c r="RBJ31" s="6"/>
      <c r="RBK31" s="6"/>
      <c r="RBR31" s="6"/>
      <c r="RBS31" s="6"/>
      <c r="RBZ31" s="6"/>
      <c r="RCA31" s="6"/>
      <c r="RCH31" s="6"/>
      <c r="RCI31" s="6"/>
      <c r="RCP31" s="6"/>
      <c r="RCQ31" s="6"/>
      <c r="RCX31" s="6"/>
      <c r="RCY31" s="6"/>
      <c r="RDF31" s="6"/>
      <c r="RDG31" s="6"/>
      <c r="RDN31" s="6"/>
      <c r="RDO31" s="6"/>
      <c r="RDV31" s="6"/>
      <c r="RDW31" s="6"/>
      <c r="RED31" s="6"/>
      <c r="REE31" s="6"/>
      <c r="REL31" s="6"/>
      <c r="REM31" s="6"/>
      <c r="RET31" s="6"/>
      <c r="REU31" s="6"/>
      <c r="RFB31" s="6"/>
      <c r="RFC31" s="6"/>
      <c r="RFJ31" s="6"/>
      <c r="RFK31" s="6"/>
      <c r="RFR31" s="6"/>
      <c r="RFS31" s="6"/>
      <c r="RFZ31" s="6"/>
      <c r="RGA31" s="6"/>
      <c r="RGH31" s="6"/>
      <c r="RGI31" s="6"/>
      <c r="RGP31" s="6"/>
      <c r="RGQ31" s="6"/>
      <c r="RGX31" s="6"/>
      <c r="RGY31" s="6"/>
      <c r="RHF31" s="6"/>
      <c r="RHG31" s="6"/>
      <c r="RHN31" s="6"/>
      <c r="RHO31" s="6"/>
      <c r="RHV31" s="6"/>
      <c r="RHW31" s="6"/>
      <c r="RID31" s="6"/>
      <c r="RIE31" s="6"/>
      <c r="RIL31" s="6"/>
      <c r="RIM31" s="6"/>
      <c r="RIT31" s="6"/>
      <c r="RIU31" s="6"/>
      <c r="RJB31" s="6"/>
      <c r="RJC31" s="6"/>
      <c r="RJJ31" s="6"/>
      <c r="RJK31" s="6"/>
      <c r="RJR31" s="6"/>
      <c r="RJS31" s="6"/>
      <c r="RJZ31" s="6"/>
      <c r="RKA31" s="6"/>
      <c r="RKH31" s="6"/>
      <c r="RKI31" s="6"/>
      <c r="RKP31" s="6"/>
      <c r="RKQ31" s="6"/>
      <c r="RKX31" s="6"/>
      <c r="RKY31" s="6"/>
      <c r="RLF31" s="6"/>
      <c r="RLG31" s="6"/>
      <c r="RLN31" s="6"/>
      <c r="RLO31" s="6"/>
      <c r="RLV31" s="6"/>
      <c r="RLW31" s="6"/>
      <c r="RMD31" s="6"/>
      <c r="RME31" s="6"/>
      <c r="RML31" s="6"/>
      <c r="RMM31" s="6"/>
      <c r="RMT31" s="6"/>
      <c r="RMU31" s="6"/>
      <c r="RNB31" s="6"/>
      <c r="RNC31" s="6"/>
      <c r="RNJ31" s="6"/>
      <c r="RNK31" s="6"/>
      <c r="RNR31" s="6"/>
      <c r="RNS31" s="6"/>
      <c r="RNZ31" s="6"/>
      <c r="ROA31" s="6"/>
      <c r="ROH31" s="6"/>
      <c r="ROI31" s="6"/>
      <c r="ROP31" s="6"/>
      <c r="ROQ31" s="6"/>
      <c r="ROX31" s="6"/>
      <c r="ROY31" s="6"/>
      <c r="RPF31" s="6"/>
      <c r="RPG31" s="6"/>
      <c r="RPN31" s="6"/>
      <c r="RPO31" s="6"/>
      <c r="RPV31" s="6"/>
      <c r="RPW31" s="6"/>
      <c r="RQD31" s="6"/>
      <c r="RQE31" s="6"/>
      <c r="RQL31" s="6"/>
      <c r="RQM31" s="6"/>
      <c r="RQT31" s="6"/>
      <c r="RQU31" s="6"/>
      <c r="RRB31" s="6"/>
      <c r="RRC31" s="6"/>
      <c r="RRJ31" s="6"/>
      <c r="RRK31" s="6"/>
      <c r="RRR31" s="6"/>
      <c r="RRS31" s="6"/>
      <c r="RRZ31" s="6"/>
      <c r="RSA31" s="6"/>
      <c r="RSH31" s="6"/>
      <c r="RSI31" s="6"/>
      <c r="RSP31" s="6"/>
      <c r="RSQ31" s="6"/>
      <c r="RSX31" s="6"/>
      <c r="RSY31" s="6"/>
      <c r="RTF31" s="6"/>
      <c r="RTG31" s="6"/>
      <c r="RTN31" s="6"/>
      <c r="RTO31" s="6"/>
      <c r="RTV31" s="6"/>
      <c r="RTW31" s="6"/>
      <c r="RUD31" s="6"/>
      <c r="RUE31" s="6"/>
      <c r="RUL31" s="6"/>
      <c r="RUM31" s="6"/>
      <c r="RUT31" s="6"/>
      <c r="RUU31" s="6"/>
      <c r="RVB31" s="6"/>
      <c r="RVC31" s="6"/>
      <c r="RVJ31" s="6"/>
      <c r="RVK31" s="6"/>
      <c r="RVR31" s="6"/>
      <c r="RVS31" s="6"/>
      <c r="RVZ31" s="6"/>
      <c r="RWA31" s="6"/>
      <c r="RWH31" s="6"/>
      <c r="RWI31" s="6"/>
      <c r="RWP31" s="6"/>
      <c r="RWQ31" s="6"/>
      <c r="RWX31" s="6"/>
      <c r="RWY31" s="6"/>
      <c r="RXF31" s="6"/>
      <c r="RXG31" s="6"/>
      <c r="RXN31" s="6"/>
      <c r="RXO31" s="6"/>
      <c r="RXV31" s="6"/>
      <c r="RXW31" s="6"/>
      <c r="RYD31" s="6"/>
      <c r="RYE31" s="6"/>
      <c r="RYL31" s="6"/>
      <c r="RYM31" s="6"/>
      <c r="RYT31" s="6"/>
      <c r="RYU31" s="6"/>
      <c r="RZB31" s="6"/>
      <c r="RZC31" s="6"/>
      <c r="RZJ31" s="6"/>
      <c r="RZK31" s="6"/>
      <c r="RZR31" s="6"/>
      <c r="RZS31" s="6"/>
      <c r="RZZ31" s="6"/>
      <c r="SAA31" s="6"/>
      <c r="SAH31" s="6"/>
      <c r="SAI31" s="6"/>
      <c r="SAP31" s="6"/>
      <c r="SAQ31" s="6"/>
      <c r="SAX31" s="6"/>
      <c r="SAY31" s="6"/>
      <c r="SBF31" s="6"/>
      <c r="SBG31" s="6"/>
      <c r="SBN31" s="6"/>
      <c r="SBO31" s="6"/>
      <c r="SBV31" s="6"/>
      <c r="SBW31" s="6"/>
      <c r="SCD31" s="6"/>
      <c r="SCE31" s="6"/>
      <c r="SCL31" s="6"/>
      <c r="SCM31" s="6"/>
      <c r="SCT31" s="6"/>
      <c r="SCU31" s="6"/>
      <c r="SDB31" s="6"/>
      <c r="SDC31" s="6"/>
      <c r="SDJ31" s="6"/>
      <c r="SDK31" s="6"/>
      <c r="SDR31" s="6"/>
      <c r="SDS31" s="6"/>
      <c r="SDZ31" s="6"/>
      <c r="SEA31" s="6"/>
      <c r="SEH31" s="6"/>
      <c r="SEI31" s="6"/>
      <c r="SEP31" s="6"/>
      <c r="SEQ31" s="6"/>
      <c r="SEX31" s="6"/>
      <c r="SEY31" s="6"/>
      <c r="SFF31" s="6"/>
      <c r="SFG31" s="6"/>
      <c r="SFN31" s="6"/>
      <c r="SFO31" s="6"/>
      <c r="SFV31" s="6"/>
      <c r="SFW31" s="6"/>
      <c r="SGD31" s="6"/>
      <c r="SGE31" s="6"/>
      <c r="SGL31" s="6"/>
      <c r="SGM31" s="6"/>
      <c r="SGT31" s="6"/>
      <c r="SGU31" s="6"/>
      <c r="SHB31" s="6"/>
      <c r="SHC31" s="6"/>
      <c r="SHJ31" s="6"/>
      <c r="SHK31" s="6"/>
      <c r="SHR31" s="6"/>
      <c r="SHS31" s="6"/>
      <c r="SHZ31" s="6"/>
      <c r="SIA31" s="6"/>
      <c r="SIH31" s="6"/>
      <c r="SII31" s="6"/>
      <c r="SIP31" s="6"/>
      <c r="SIQ31" s="6"/>
      <c r="SIX31" s="6"/>
      <c r="SIY31" s="6"/>
      <c r="SJF31" s="6"/>
      <c r="SJG31" s="6"/>
      <c r="SJN31" s="6"/>
      <c r="SJO31" s="6"/>
      <c r="SJV31" s="6"/>
      <c r="SJW31" s="6"/>
      <c r="SKD31" s="6"/>
      <c r="SKE31" s="6"/>
      <c r="SKL31" s="6"/>
      <c r="SKM31" s="6"/>
      <c r="SKT31" s="6"/>
      <c r="SKU31" s="6"/>
      <c r="SLB31" s="6"/>
      <c r="SLC31" s="6"/>
      <c r="SLJ31" s="6"/>
      <c r="SLK31" s="6"/>
      <c r="SLR31" s="6"/>
      <c r="SLS31" s="6"/>
      <c r="SLZ31" s="6"/>
      <c r="SMA31" s="6"/>
      <c r="SMH31" s="6"/>
      <c r="SMI31" s="6"/>
      <c r="SMP31" s="6"/>
      <c r="SMQ31" s="6"/>
      <c r="SMX31" s="6"/>
      <c r="SMY31" s="6"/>
      <c r="SNF31" s="6"/>
      <c r="SNG31" s="6"/>
      <c r="SNN31" s="6"/>
      <c r="SNO31" s="6"/>
      <c r="SNV31" s="6"/>
      <c r="SNW31" s="6"/>
      <c r="SOD31" s="6"/>
      <c r="SOE31" s="6"/>
      <c r="SOL31" s="6"/>
      <c r="SOM31" s="6"/>
      <c r="SOT31" s="6"/>
      <c r="SOU31" s="6"/>
      <c r="SPB31" s="6"/>
      <c r="SPC31" s="6"/>
      <c r="SPJ31" s="6"/>
      <c r="SPK31" s="6"/>
      <c r="SPR31" s="6"/>
      <c r="SPS31" s="6"/>
      <c r="SPZ31" s="6"/>
      <c r="SQA31" s="6"/>
      <c r="SQH31" s="6"/>
      <c r="SQI31" s="6"/>
      <c r="SQP31" s="6"/>
      <c r="SQQ31" s="6"/>
      <c r="SQX31" s="6"/>
      <c r="SQY31" s="6"/>
      <c r="SRF31" s="6"/>
      <c r="SRG31" s="6"/>
      <c r="SRN31" s="6"/>
      <c r="SRO31" s="6"/>
      <c r="SRV31" s="6"/>
      <c r="SRW31" s="6"/>
      <c r="SSD31" s="6"/>
      <c r="SSE31" s="6"/>
      <c r="SSL31" s="6"/>
      <c r="SSM31" s="6"/>
      <c r="SST31" s="6"/>
      <c r="SSU31" s="6"/>
      <c r="STB31" s="6"/>
      <c r="STC31" s="6"/>
      <c r="STJ31" s="6"/>
      <c r="STK31" s="6"/>
      <c r="STR31" s="6"/>
      <c r="STS31" s="6"/>
      <c r="STZ31" s="6"/>
      <c r="SUA31" s="6"/>
      <c r="SUH31" s="6"/>
      <c r="SUI31" s="6"/>
      <c r="SUP31" s="6"/>
      <c r="SUQ31" s="6"/>
      <c r="SUX31" s="6"/>
      <c r="SUY31" s="6"/>
      <c r="SVF31" s="6"/>
      <c r="SVG31" s="6"/>
      <c r="SVN31" s="6"/>
      <c r="SVO31" s="6"/>
      <c r="SVV31" s="6"/>
      <c r="SVW31" s="6"/>
      <c r="SWD31" s="6"/>
      <c r="SWE31" s="6"/>
      <c r="SWL31" s="6"/>
      <c r="SWM31" s="6"/>
      <c r="SWT31" s="6"/>
      <c r="SWU31" s="6"/>
      <c r="SXB31" s="6"/>
      <c r="SXC31" s="6"/>
      <c r="SXJ31" s="6"/>
      <c r="SXK31" s="6"/>
      <c r="SXR31" s="6"/>
      <c r="SXS31" s="6"/>
      <c r="SXZ31" s="6"/>
      <c r="SYA31" s="6"/>
      <c r="SYH31" s="6"/>
      <c r="SYI31" s="6"/>
      <c r="SYP31" s="6"/>
      <c r="SYQ31" s="6"/>
      <c r="SYX31" s="6"/>
      <c r="SYY31" s="6"/>
      <c r="SZF31" s="6"/>
      <c r="SZG31" s="6"/>
      <c r="SZN31" s="6"/>
      <c r="SZO31" s="6"/>
      <c r="SZV31" s="6"/>
      <c r="SZW31" s="6"/>
      <c r="TAD31" s="6"/>
      <c r="TAE31" s="6"/>
      <c r="TAL31" s="6"/>
      <c r="TAM31" s="6"/>
      <c r="TAT31" s="6"/>
      <c r="TAU31" s="6"/>
      <c r="TBB31" s="6"/>
      <c r="TBC31" s="6"/>
      <c r="TBJ31" s="6"/>
      <c r="TBK31" s="6"/>
      <c r="TBR31" s="6"/>
      <c r="TBS31" s="6"/>
      <c r="TBZ31" s="6"/>
      <c r="TCA31" s="6"/>
      <c r="TCH31" s="6"/>
      <c r="TCI31" s="6"/>
      <c r="TCP31" s="6"/>
      <c r="TCQ31" s="6"/>
      <c r="TCX31" s="6"/>
      <c r="TCY31" s="6"/>
      <c r="TDF31" s="6"/>
      <c r="TDG31" s="6"/>
      <c r="TDN31" s="6"/>
      <c r="TDO31" s="6"/>
      <c r="TDV31" s="6"/>
      <c r="TDW31" s="6"/>
      <c r="TED31" s="6"/>
      <c r="TEE31" s="6"/>
      <c r="TEL31" s="6"/>
      <c r="TEM31" s="6"/>
      <c r="TET31" s="6"/>
      <c r="TEU31" s="6"/>
      <c r="TFB31" s="6"/>
      <c r="TFC31" s="6"/>
      <c r="TFJ31" s="6"/>
      <c r="TFK31" s="6"/>
      <c r="TFR31" s="6"/>
      <c r="TFS31" s="6"/>
      <c r="TFZ31" s="6"/>
      <c r="TGA31" s="6"/>
      <c r="TGH31" s="6"/>
      <c r="TGI31" s="6"/>
      <c r="TGP31" s="6"/>
      <c r="TGQ31" s="6"/>
      <c r="TGX31" s="6"/>
      <c r="TGY31" s="6"/>
      <c r="THF31" s="6"/>
      <c r="THG31" s="6"/>
      <c r="THN31" s="6"/>
      <c r="THO31" s="6"/>
      <c r="THV31" s="6"/>
      <c r="THW31" s="6"/>
      <c r="TID31" s="6"/>
      <c r="TIE31" s="6"/>
      <c r="TIL31" s="6"/>
      <c r="TIM31" s="6"/>
      <c r="TIT31" s="6"/>
      <c r="TIU31" s="6"/>
      <c r="TJB31" s="6"/>
      <c r="TJC31" s="6"/>
      <c r="TJJ31" s="6"/>
      <c r="TJK31" s="6"/>
      <c r="TJR31" s="6"/>
      <c r="TJS31" s="6"/>
      <c r="TJZ31" s="6"/>
      <c r="TKA31" s="6"/>
      <c r="TKH31" s="6"/>
      <c r="TKI31" s="6"/>
      <c r="TKP31" s="6"/>
      <c r="TKQ31" s="6"/>
      <c r="TKX31" s="6"/>
      <c r="TKY31" s="6"/>
      <c r="TLF31" s="6"/>
      <c r="TLG31" s="6"/>
      <c r="TLN31" s="6"/>
      <c r="TLO31" s="6"/>
      <c r="TLV31" s="6"/>
      <c r="TLW31" s="6"/>
      <c r="TMD31" s="6"/>
      <c r="TME31" s="6"/>
      <c r="TML31" s="6"/>
      <c r="TMM31" s="6"/>
      <c r="TMT31" s="6"/>
      <c r="TMU31" s="6"/>
      <c r="TNB31" s="6"/>
      <c r="TNC31" s="6"/>
      <c r="TNJ31" s="6"/>
      <c r="TNK31" s="6"/>
      <c r="TNR31" s="6"/>
      <c r="TNS31" s="6"/>
      <c r="TNZ31" s="6"/>
      <c r="TOA31" s="6"/>
      <c r="TOH31" s="6"/>
      <c r="TOI31" s="6"/>
      <c r="TOP31" s="6"/>
      <c r="TOQ31" s="6"/>
      <c r="TOX31" s="6"/>
      <c r="TOY31" s="6"/>
      <c r="TPF31" s="6"/>
      <c r="TPG31" s="6"/>
      <c r="TPN31" s="6"/>
      <c r="TPO31" s="6"/>
      <c r="TPV31" s="6"/>
      <c r="TPW31" s="6"/>
      <c r="TQD31" s="6"/>
      <c r="TQE31" s="6"/>
      <c r="TQL31" s="6"/>
      <c r="TQM31" s="6"/>
      <c r="TQT31" s="6"/>
      <c r="TQU31" s="6"/>
      <c r="TRB31" s="6"/>
      <c r="TRC31" s="6"/>
      <c r="TRJ31" s="6"/>
      <c r="TRK31" s="6"/>
      <c r="TRR31" s="6"/>
      <c r="TRS31" s="6"/>
      <c r="TRZ31" s="6"/>
      <c r="TSA31" s="6"/>
      <c r="TSH31" s="6"/>
      <c r="TSI31" s="6"/>
      <c r="TSP31" s="6"/>
      <c r="TSQ31" s="6"/>
      <c r="TSX31" s="6"/>
      <c r="TSY31" s="6"/>
      <c r="TTF31" s="6"/>
      <c r="TTG31" s="6"/>
      <c r="TTN31" s="6"/>
      <c r="TTO31" s="6"/>
      <c r="TTV31" s="6"/>
      <c r="TTW31" s="6"/>
      <c r="TUD31" s="6"/>
      <c r="TUE31" s="6"/>
      <c r="TUL31" s="6"/>
      <c r="TUM31" s="6"/>
      <c r="TUT31" s="6"/>
      <c r="TUU31" s="6"/>
      <c r="TVB31" s="6"/>
      <c r="TVC31" s="6"/>
      <c r="TVJ31" s="6"/>
      <c r="TVK31" s="6"/>
      <c r="TVR31" s="6"/>
      <c r="TVS31" s="6"/>
      <c r="TVZ31" s="6"/>
      <c r="TWA31" s="6"/>
      <c r="TWH31" s="6"/>
      <c r="TWI31" s="6"/>
      <c r="TWP31" s="6"/>
      <c r="TWQ31" s="6"/>
      <c r="TWX31" s="6"/>
      <c r="TWY31" s="6"/>
      <c r="TXF31" s="6"/>
      <c r="TXG31" s="6"/>
      <c r="TXN31" s="6"/>
      <c r="TXO31" s="6"/>
      <c r="TXV31" s="6"/>
      <c r="TXW31" s="6"/>
      <c r="TYD31" s="6"/>
      <c r="TYE31" s="6"/>
      <c r="TYL31" s="6"/>
      <c r="TYM31" s="6"/>
      <c r="TYT31" s="6"/>
      <c r="TYU31" s="6"/>
      <c r="TZB31" s="6"/>
      <c r="TZC31" s="6"/>
      <c r="TZJ31" s="6"/>
      <c r="TZK31" s="6"/>
      <c r="TZR31" s="6"/>
      <c r="TZS31" s="6"/>
      <c r="TZZ31" s="6"/>
      <c r="UAA31" s="6"/>
      <c r="UAH31" s="6"/>
      <c r="UAI31" s="6"/>
      <c r="UAP31" s="6"/>
      <c r="UAQ31" s="6"/>
      <c r="UAX31" s="6"/>
      <c r="UAY31" s="6"/>
      <c r="UBF31" s="6"/>
      <c r="UBG31" s="6"/>
      <c r="UBN31" s="6"/>
      <c r="UBO31" s="6"/>
      <c r="UBV31" s="6"/>
      <c r="UBW31" s="6"/>
      <c r="UCD31" s="6"/>
      <c r="UCE31" s="6"/>
      <c r="UCL31" s="6"/>
      <c r="UCM31" s="6"/>
      <c r="UCT31" s="6"/>
      <c r="UCU31" s="6"/>
      <c r="UDB31" s="6"/>
      <c r="UDC31" s="6"/>
      <c r="UDJ31" s="6"/>
      <c r="UDK31" s="6"/>
      <c r="UDR31" s="6"/>
      <c r="UDS31" s="6"/>
      <c r="UDZ31" s="6"/>
      <c r="UEA31" s="6"/>
      <c r="UEH31" s="6"/>
      <c r="UEI31" s="6"/>
      <c r="UEP31" s="6"/>
      <c r="UEQ31" s="6"/>
      <c r="UEX31" s="6"/>
      <c r="UEY31" s="6"/>
      <c r="UFF31" s="6"/>
      <c r="UFG31" s="6"/>
      <c r="UFN31" s="6"/>
      <c r="UFO31" s="6"/>
      <c r="UFV31" s="6"/>
      <c r="UFW31" s="6"/>
      <c r="UGD31" s="6"/>
      <c r="UGE31" s="6"/>
      <c r="UGL31" s="6"/>
      <c r="UGM31" s="6"/>
      <c r="UGT31" s="6"/>
      <c r="UGU31" s="6"/>
      <c r="UHB31" s="6"/>
      <c r="UHC31" s="6"/>
      <c r="UHJ31" s="6"/>
      <c r="UHK31" s="6"/>
      <c r="UHR31" s="6"/>
      <c r="UHS31" s="6"/>
      <c r="UHZ31" s="6"/>
      <c r="UIA31" s="6"/>
      <c r="UIH31" s="6"/>
      <c r="UII31" s="6"/>
      <c r="UIP31" s="6"/>
      <c r="UIQ31" s="6"/>
      <c r="UIX31" s="6"/>
      <c r="UIY31" s="6"/>
      <c r="UJF31" s="6"/>
      <c r="UJG31" s="6"/>
      <c r="UJN31" s="6"/>
      <c r="UJO31" s="6"/>
      <c r="UJV31" s="6"/>
      <c r="UJW31" s="6"/>
      <c r="UKD31" s="6"/>
      <c r="UKE31" s="6"/>
      <c r="UKL31" s="6"/>
      <c r="UKM31" s="6"/>
      <c r="UKT31" s="6"/>
      <c r="UKU31" s="6"/>
      <c r="ULB31" s="6"/>
      <c r="ULC31" s="6"/>
      <c r="ULJ31" s="6"/>
      <c r="ULK31" s="6"/>
      <c r="ULR31" s="6"/>
      <c r="ULS31" s="6"/>
      <c r="ULZ31" s="6"/>
      <c r="UMA31" s="6"/>
      <c r="UMH31" s="6"/>
      <c r="UMI31" s="6"/>
      <c r="UMP31" s="6"/>
      <c r="UMQ31" s="6"/>
      <c r="UMX31" s="6"/>
      <c r="UMY31" s="6"/>
      <c r="UNF31" s="6"/>
      <c r="UNG31" s="6"/>
      <c r="UNN31" s="6"/>
      <c r="UNO31" s="6"/>
      <c r="UNV31" s="6"/>
      <c r="UNW31" s="6"/>
      <c r="UOD31" s="6"/>
      <c r="UOE31" s="6"/>
      <c r="UOL31" s="6"/>
      <c r="UOM31" s="6"/>
      <c r="UOT31" s="6"/>
      <c r="UOU31" s="6"/>
      <c r="UPB31" s="6"/>
      <c r="UPC31" s="6"/>
      <c r="UPJ31" s="6"/>
      <c r="UPK31" s="6"/>
      <c r="UPR31" s="6"/>
      <c r="UPS31" s="6"/>
      <c r="UPZ31" s="6"/>
      <c r="UQA31" s="6"/>
      <c r="UQH31" s="6"/>
      <c r="UQI31" s="6"/>
      <c r="UQP31" s="6"/>
      <c r="UQQ31" s="6"/>
      <c r="UQX31" s="6"/>
      <c r="UQY31" s="6"/>
      <c r="URF31" s="6"/>
      <c r="URG31" s="6"/>
      <c r="URN31" s="6"/>
      <c r="URO31" s="6"/>
      <c r="URV31" s="6"/>
      <c r="URW31" s="6"/>
      <c r="USD31" s="6"/>
      <c r="USE31" s="6"/>
      <c r="USL31" s="6"/>
      <c r="USM31" s="6"/>
      <c r="UST31" s="6"/>
      <c r="USU31" s="6"/>
      <c r="UTB31" s="6"/>
      <c r="UTC31" s="6"/>
      <c r="UTJ31" s="6"/>
      <c r="UTK31" s="6"/>
      <c r="UTR31" s="6"/>
      <c r="UTS31" s="6"/>
      <c r="UTZ31" s="6"/>
      <c r="UUA31" s="6"/>
      <c r="UUH31" s="6"/>
      <c r="UUI31" s="6"/>
      <c r="UUP31" s="6"/>
      <c r="UUQ31" s="6"/>
      <c r="UUX31" s="6"/>
      <c r="UUY31" s="6"/>
      <c r="UVF31" s="6"/>
      <c r="UVG31" s="6"/>
      <c r="UVN31" s="6"/>
      <c r="UVO31" s="6"/>
      <c r="UVV31" s="6"/>
      <c r="UVW31" s="6"/>
      <c r="UWD31" s="6"/>
      <c r="UWE31" s="6"/>
      <c r="UWL31" s="6"/>
      <c r="UWM31" s="6"/>
      <c r="UWT31" s="6"/>
      <c r="UWU31" s="6"/>
      <c r="UXB31" s="6"/>
      <c r="UXC31" s="6"/>
      <c r="UXJ31" s="6"/>
      <c r="UXK31" s="6"/>
      <c r="UXR31" s="6"/>
      <c r="UXS31" s="6"/>
      <c r="UXZ31" s="6"/>
      <c r="UYA31" s="6"/>
      <c r="UYH31" s="6"/>
      <c r="UYI31" s="6"/>
      <c r="UYP31" s="6"/>
      <c r="UYQ31" s="6"/>
      <c r="UYX31" s="6"/>
      <c r="UYY31" s="6"/>
      <c r="UZF31" s="6"/>
      <c r="UZG31" s="6"/>
      <c r="UZN31" s="6"/>
      <c r="UZO31" s="6"/>
      <c r="UZV31" s="6"/>
      <c r="UZW31" s="6"/>
      <c r="VAD31" s="6"/>
      <c r="VAE31" s="6"/>
      <c r="VAL31" s="6"/>
      <c r="VAM31" s="6"/>
      <c r="VAT31" s="6"/>
      <c r="VAU31" s="6"/>
      <c r="VBB31" s="6"/>
      <c r="VBC31" s="6"/>
      <c r="VBJ31" s="6"/>
      <c r="VBK31" s="6"/>
      <c r="VBR31" s="6"/>
      <c r="VBS31" s="6"/>
      <c r="VBZ31" s="6"/>
      <c r="VCA31" s="6"/>
      <c r="VCH31" s="6"/>
      <c r="VCI31" s="6"/>
      <c r="VCP31" s="6"/>
      <c r="VCQ31" s="6"/>
      <c r="VCX31" s="6"/>
      <c r="VCY31" s="6"/>
      <c r="VDF31" s="6"/>
      <c r="VDG31" s="6"/>
      <c r="VDN31" s="6"/>
      <c r="VDO31" s="6"/>
      <c r="VDV31" s="6"/>
      <c r="VDW31" s="6"/>
      <c r="VED31" s="6"/>
      <c r="VEE31" s="6"/>
      <c r="VEL31" s="6"/>
      <c r="VEM31" s="6"/>
      <c r="VET31" s="6"/>
      <c r="VEU31" s="6"/>
      <c r="VFB31" s="6"/>
      <c r="VFC31" s="6"/>
      <c r="VFJ31" s="6"/>
      <c r="VFK31" s="6"/>
      <c r="VFR31" s="6"/>
      <c r="VFS31" s="6"/>
      <c r="VFZ31" s="6"/>
      <c r="VGA31" s="6"/>
      <c r="VGH31" s="6"/>
      <c r="VGI31" s="6"/>
      <c r="VGP31" s="6"/>
      <c r="VGQ31" s="6"/>
      <c r="VGX31" s="6"/>
      <c r="VGY31" s="6"/>
      <c r="VHF31" s="6"/>
      <c r="VHG31" s="6"/>
      <c r="VHN31" s="6"/>
      <c r="VHO31" s="6"/>
      <c r="VHV31" s="6"/>
      <c r="VHW31" s="6"/>
      <c r="VID31" s="6"/>
      <c r="VIE31" s="6"/>
      <c r="VIL31" s="6"/>
      <c r="VIM31" s="6"/>
      <c r="VIT31" s="6"/>
      <c r="VIU31" s="6"/>
      <c r="VJB31" s="6"/>
      <c r="VJC31" s="6"/>
      <c r="VJJ31" s="6"/>
      <c r="VJK31" s="6"/>
      <c r="VJR31" s="6"/>
      <c r="VJS31" s="6"/>
      <c r="VJZ31" s="6"/>
      <c r="VKA31" s="6"/>
      <c r="VKH31" s="6"/>
      <c r="VKI31" s="6"/>
      <c r="VKP31" s="6"/>
      <c r="VKQ31" s="6"/>
      <c r="VKX31" s="6"/>
      <c r="VKY31" s="6"/>
      <c r="VLF31" s="6"/>
      <c r="VLG31" s="6"/>
      <c r="VLN31" s="6"/>
      <c r="VLO31" s="6"/>
      <c r="VLV31" s="6"/>
      <c r="VLW31" s="6"/>
      <c r="VMD31" s="6"/>
      <c r="VME31" s="6"/>
      <c r="VML31" s="6"/>
      <c r="VMM31" s="6"/>
      <c r="VMT31" s="6"/>
      <c r="VMU31" s="6"/>
      <c r="VNB31" s="6"/>
      <c r="VNC31" s="6"/>
      <c r="VNJ31" s="6"/>
      <c r="VNK31" s="6"/>
      <c r="VNR31" s="6"/>
      <c r="VNS31" s="6"/>
      <c r="VNZ31" s="6"/>
      <c r="VOA31" s="6"/>
      <c r="VOH31" s="6"/>
      <c r="VOI31" s="6"/>
      <c r="VOP31" s="6"/>
      <c r="VOQ31" s="6"/>
      <c r="VOX31" s="6"/>
      <c r="VOY31" s="6"/>
      <c r="VPF31" s="6"/>
      <c r="VPG31" s="6"/>
      <c r="VPN31" s="6"/>
      <c r="VPO31" s="6"/>
      <c r="VPV31" s="6"/>
      <c r="VPW31" s="6"/>
      <c r="VQD31" s="6"/>
      <c r="VQE31" s="6"/>
      <c r="VQL31" s="6"/>
      <c r="VQM31" s="6"/>
      <c r="VQT31" s="6"/>
      <c r="VQU31" s="6"/>
      <c r="VRB31" s="6"/>
      <c r="VRC31" s="6"/>
      <c r="VRJ31" s="6"/>
      <c r="VRK31" s="6"/>
      <c r="VRR31" s="6"/>
      <c r="VRS31" s="6"/>
      <c r="VRZ31" s="6"/>
      <c r="VSA31" s="6"/>
      <c r="VSH31" s="6"/>
      <c r="VSI31" s="6"/>
      <c r="VSP31" s="6"/>
      <c r="VSQ31" s="6"/>
      <c r="VSX31" s="6"/>
      <c r="VSY31" s="6"/>
      <c r="VTF31" s="6"/>
      <c r="VTG31" s="6"/>
      <c r="VTN31" s="6"/>
      <c r="VTO31" s="6"/>
      <c r="VTV31" s="6"/>
      <c r="VTW31" s="6"/>
      <c r="VUD31" s="6"/>
      <c r="VUE31" s="6"/>
      <c r="VUL31" s="6"/>
      <c r="VUM31" s="6"/>
      <c r="VUT31" s="6"/>
      <c r="VUU31" s="6"/>
      <c r="VVB31" s="6"/>
      <c r="VVC31" s="6"/>
      <c r="VVJ31" s="6"/>
      <c r="VVK31" s="6"/>
      <c r="VVR31" s="6"/>
      <c r="VVS31" s="6"/>
      <c r="VVZ31" s="6"/>
      <c r="VWA31" s="6"/>
      <c r="VWH31" s="6"/>
      <c r="VWI31" s="6"/>
      <c r="VWP31" s="6"/>
      <c r="VWQ31" s="6"/>
      <c r="VWX31" s="6"/>
      <c r="VWY31" s="6"/>
      <c r="VXF31" s="6"/>
      <c r="VXG31" s="6"/>
      <c r="VXN31" s="6"/>
      <c r="VXO31" s="6"/>
      <c r="VXV31" s="6"/>
      <c r="VXW31" s="6"/>
      <c r="VYD31" s="6"/>
      <c r="VYE31" s="6"/>
      <c r="VYL31" s="6"/>
      <c r="VYM31" s="6"/>
      <c r="VYT31" s="6"/>
      <c r="VYU31" s="6"/>
      <c r="VZB31" s="6"/>
      <c r="VZC31" s="6"/>
      <c r="VZJ31" s="6"/>
      <c r="VZK31" s="6"/>
      <c r="VZR31" s="6"/>
      <c r="VZS31" s="6"/>
      <c r="VZZ31" s="6"/>
      <c r="WAA31" s="6"/>
      <c r="WAH31" s="6"/>
      <c r="WAI31" s="6"/>
      <c r="WAP31" s="6"/>
      <c r="WAQ31" s="6"/>
      <c r="WAX31" s="6"/>
      <c r="WAY31" s="6"/>
      <c r="WBF31" s="6"/>
      <c r="WBG31" s="6"/>
      <c r="WBN31" s="6"/>
      <c r="WBO31" s="6"/>
      <c r="WBV31" s="6"/>
      <c r="WBW31" s="6"/>
      <c r="WCD31" s="6"/>
      <c r="WCE31" s="6"/>
      <c r="WCL31" s="6"/>
      <c r="WCM31" s="6"/>
      <c r="WCT31" s="6"/>
      <c r="WCU31" s="6"/>
      <c r="WDB31" s="6"/>
      <c r="WDC31" s="6"/>
      <c r="WDJ31" s="6"/>
      <c r="WDK31" s="6"/>
      <c r="WDR31" s="6"/>
      <c r="WDS31" s="6"/>
      <c r="WDZ31" s="6"/>
      <c r="WEA31" s="6"/>
      <c r="WEH31" s="6"/>
      <c r="WEI31" s="6"/>
      <c r="WEP31" s="6"/>
      <c r="WEQ31" s="6"/>
      <c r="WEX31" s="6"/>
      <c r="WEY31" s="6"/>
      <c r="WFF31" s="6"/>
      <c r="WFG31" s="6"/>
      <c r="WFN31" s="6"/>
      <c r="WFO31" s="6"/>
      <c r="WFV31" s="6"/>
      <c r="WFW31" s="6"/>
      <c r="WGD31" s="6"/>
      <c r="WGE31" s="6"/>
      <c r="WGL31" s="6"/>
      <c r="WGM31" s="6"/>
      <c r="WGT31" s="6"/>
      <c r="WGU31" s="6"/>
      <c r="WHB31" s="6"/>
      <c r="WHC31" s="6"/>
      <c r="WHJ31" s="6"/>
      <c r="WHK31" s="6"/>
      <c r="WHR31" s="6"/>
      <c r="WHS31" s="6"/>
      <c r="WHZ31" s="6"/>
      <c r="WIA31" s="6"/>
      <c r="WIH31" s="6"/>
      <c r="WII31" s="6"/>
      <c r="WIP31" s="6"/>
      <c r="WIQ31" s="6"/>
      <c r="WIX31" s="6"/>
      <c r="WIY31" s="6"/>
      <c r="WJF31" s="6"/>
      <c r="WJG31" s="6"/>
      <c r="WJN31" s="6"/>
      <c r="WJO31" s="6"/>
      <c r="WJV31" s="6"/>
      <c r="WJW31" s="6"/>
      <c r="WKD31" s="6"/>
      <c r="WKE31" s="6"/>
      <c r="WKL31" s="6"/>
      <c r="WKM31" s="6"/>
      <c r="WKT31" s="6"/>
      <c r="WKU31" s="6"/>
      <c r="WLB31" s="6"/>
      <c r="WLC31" s="6"/>
      <c r="WLJ31" s="6"/>
      <c r="WLK31" s="6"/>
      <c r="WLR31" s="6"/>
      <c r="WLS31" s="6"/>
      <c r="WLZ31" s="6"/>
      <c r="WMA31" s="6"/>
      <c r="WMH31" s="6"/>
      <c r="WMI31" s="6"/>
      <c r="WMP31" s="6"/>
      <c r="WMQ31" s="6"/>
      <c r="WMX31" s="6"/>
      <c r="WMY31" s="6"/>
      <c r="WNF31" s="6"/>
      <c r="WNG31" s="6"/>
      <c r="WNN31" s="6"/>
      <c r="WNO31" s="6"/>
      <c r="WNV31" s="6"/>
      <c r="WNW31" s="6"/>
      <c r="WOD31" s="6"/>
      <c r="WOE31" s="6"/>
      <c r="WOL31" s="6"/>
      <c r="WOM31" s="6"/>
      <c r="WOT31" s="6"/>
      <c r="WOU31" s="6"/>
      <c r="WPB31" s="6"/>
      <c r="WPC31" s="6"/>
      <c r="WPJ31" s="6"/>
      <c r="WPK31" s="6"/>
      <c r="WPR31" s="6"/>
      <c r="WPS31" s="6"/>
      <c r="WPZ31" s="6"/>
      <c r="WQA31" s="6"/>
      <c r="WQH31" s="6"/>
      <c r="WQI31" s="6"/>
      <c r="WQP31" s="6"/>
      <c r="WQQ31" s="6"/>
      <c r="WQX31" s="6"/>
      <c r="WQY31" s="6"/>
      <c r="WRF31" s="6"/>
      <c r="WRG31" s="6"/>
      <c r="WRN31" s="6"/>
      <c r="WRO31" s="6"/>
      <c r="WRV31" s="6"/>
      <c r="WRW31" s="6"/>
      <c r="WSD31" s="6"/>
      <c r="WSE31" s="6"/>
      <c r="WSL31" s="6"/>
      <c r="WSM31" s="6"/>
      <c r="WST31" s="6"/>
      <c r="WSU31" s="6"/>
      <c r="WTB31" s="6"/>
      <c r="WTC31" s="6"/>
      <c r="WTJ31" s="6"/>
      <c r="WTK31" s="6"/>
      <c r="WTR31" s="6"/>
      <c r="WTS31" s="6"/>
      <c r="WTZ31" s="6"/>
      <c r="WUA31" s="6"/>
      <c r="WUH31" s="6"/>
      <c r="WUI31" s="6"/>
      <c r="WUP31" s="6"/>
      <c r="WUQ31" s="6"/>
      <c r="WUX31" s="6"/>
      <c r="WUY31" s="6"/>
      <c r="WVF31" s="6"/>
      <c r="WVG31" s="6"/>
      <c r="WVN31" s="6"/>
      <c r="WVO31" s="6"/>
      <c r="WVV31" s="6"/>
      <c r="WVW31" s="6"/>
      <c r="WWD31" s="6"/>
      <c r="WWE31" s="6"/>
      <c r="WWL31" s="6"/>
      <c r="WWM31" s="6"/>
      <c r="WWT31" s="6"/>
      <c r="WWU31" s="6"/>
      <c r="WXB31" s="6"/>
      <c r="WXC31" s="6"/>
      <c r="WXJ31" s="6"/>
      <c r="WXK31" s="6"/>
      <c r="WXR31" s="6"/>
      <c r="WXS31" s="6"/>
      <c r="WXZ31" s="6"/>
      <c r="WYA31" s="6"/>
      <c r="WYH31" s="6"/>
      <c r="WYI31" s="6"/>
      <c r="WYP31" s="6"/>
      <c r="WYQ31" s="6"/>
      <c r="WYX31" s="6"/>
      <c r="WYY31" s="6"/>
      <c r="WZF31" s="6"/>
      <c r="WZG31" s="6"/>
      <c r="WZN31" s="6"/>
      <c r="WZO31" s="6"/>
      <c r="WZV31" s="6"/>
      <c r="WZW31" s="6"/>
      <c r="XAD31" s="6"/>
      <c r="XAE31" s="6"/>
      <c r="XAL31" s="6"/>
      <c r="XAM31" s="6"/>
      <c r="XAT31" s="6"/>
      <c r="XAU31" s="6"/>
      <c r="XBB31" s="6"/>
      <c r="XBC31" s="6"/>
      <c r="XBJ31" s="6"/>
      <c r="XBK31" s="6"/>
      <c r="XBR31" s="6"/>
      <c r="XBS31" s="6"/>
      <c r="XBZ31" s="6"/>
      <c r="XCA31" s="6"/>
      <c r="XCH31" s="6"/>
      <c r="XCI31" s="6"/>
      <c r="XCP31" s="6"/>
      <c r="XCQ31" s="6"/>
      <c r="XCX31" s="6"/>
      <c r="XCY31" s="6"/>
      <c r="XDF31" s="6"/>
      <c r="XDG31" s="6"/>
      <c r="XDN31" s="6"/>
      <c r="XDO31" s="6"/>
      <c r="XDV31" s="6"/>
      <c r="XDW31" s="6"/>
      <c r="XED31" s="6"/>
      <c r="XEE31" s="6"/>
      <c r="XEL31" s="6"/>
      <c r="XEM31" s="6"/>
      <c r="XET31" s="6"/>
      <c r="XEU31" s="6"/>
      <c r="XFB31" s="6"/>
      <c r="XFC31" s="6"/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149</v>
      </c>
      <c r="C32" s="14" t="s">
        <v>3257</v>
      </c>
      <c r="D32" t="s">
        <v>261</v>
      </c>
      <c r="E32" t="s">
        <v>554</v>
      </c>
      <c r="F32">
        <v>1</v>
      </c>
      <c r="G32" s="6">
        <v>4.97</v>
      </c>
      <c r="H32" s="6">
        <f>G32*F32</f>
        <v>4.97</v>
      </c>
      <c r="I32" t="s">
        <v>14</v>
      </c>
      <c r="J32" t="s">
        <v>2774</v>
      </c>
      <c r="K32" t="s">
        <v>2781</v>
      </c>
      <c r="L32" t="s">
        <v>2796</v>
      </c>
    </row>
    <row r="33" spans="1:12">
      <c r="A33" t="s">
        <v>24</v>
      </c>
      <c r="B33" t="s">
        <v>291</v>
      </c>
      <c r="C33" s="14" t="s">
        <v>2534</v>
      </c>
      <c r="D33" t="s">
        <v>128</v>
      </c>
      <c r="E33" t="s">
        <v>292</v>
      </c>
      <c r="F33">
        <v>1</v>
      </c>
      <c r="G33" s="6">
        <v>4.97</v>
      </c>
      <c r="H33" s="6">
        <f>G33*F33</f>
        <v>4.97</v>
      </c>
      <c r="I33" t="s">
        <v>14</v>
      </c>
      <c r="J33" t="s">
        <v>2774</v>
      </c>
      <c r="K33" t="s">
        <v>2781</v>
      </c>
      <c r="L33" t="s">
        <v>2796</v>
      </c>
    </row>
    <row r="34" spans="1:12">
      <c r="A34" t="s">
        <v>24</v>
      </c>
      <c r="B34" t="s">
        <v>1419</v>
      </c>
      <c r="C34" s="14" t="s">
        <v>1469</v>
      </c>
      <c r="D34" t="s">
        <v>128</v>
      </c>
      <c r="E34" t="s">
        <v>1420</v>
      </c>
      <c r="F34">
        <v>2</v>
      </c>
      <c r="G34" s="6">
        <v>1</v>
      </c>
      <c r="H34" s="6">
        <f>G34*F34</f>
        <v>2</v>
      </c>
      <c r="I34" t="s">
        <v>14</v>
      </c>
      <c r="J34" t="s">
        <v>2774</v>
      </c>
      <c r="K34" t="s">
        <v>2781</v>
      </c>
      <c r="L34" t="s">
        <v>2796</v>
      </c>
    </row>
    <row r="35" spans="1:12">
      <c r="A35" t="s">
        <v>24</v>
      </c>
      <c r="B35" t="s">
        <v>172</v>
      </c>
      <c r="C35" s="14" t="s">
        <v>2355</v>
      </c>
      <c r="D35" t="s">
        <v>173</v>
      </c>
      <c r="E35" t="s">
        <v>289</v>
      </c>
      <c r="F35">
        <v>1</v>
      </c>
      <c r="G35" s="6">
        <v>5</v>
      </c>
      <c r="H35" s="6">
        <f>G35*F35</f>
        <v>5</v>
      </c>
      <c r="I35" t="s">
        <v>14</v>
      </c>
      <c r="J35" t="s">
        <v>2774</v>
      </c>
      <c r="K35" t="s">
        <v>2781</v>
      </c>
      <c r="L35" t="s">
        <v>2796</v>
      </c>
    </row>
    <row r="36" spans="1:12">
      <c r="A36" t="s">
        <v>24</v>
      </c>
      <c r="B36" t="s">
        <v>198</v>
      </c>
      <c r="C36" s="14" t="s">
        <v>775</v>
      </c>
      <c r="D36" t="s">
        <v>128</v>
      </c>
      <c r="E36" t="s">
        <v>290</v>
      </c>
      <c r="F36">
        <v>1</v>
      </c>
      <c r="G36" s="6">
        <v>2.57</v>
      </c>
      <c r="H36" s="6">
        <f t="shared" ref="H36:H37" si="8">G36*F36</f>
        <v>2.57</v>
      </c>
      <c r="I36" t="s">
        <v>14</v>
      </c>
      <c r="J36" t="s">
        <v>2774</v>
      </c>
      <c r="K36" t="s">
        <v>2781</v>
      </c>
      <c r="L36" t="s">
        <v>2796</v>
      </c>
    </row>
    <row r="37" spans="1:12">
      <c r="A37" t="s">
        <v>24</v>
      </c>
      <c r="B37" t="s">
        <v>505</v>
      </c>
      <c r="C37" s="14">
        <v>4069</v>
      </c>
      <c r="D37" t="s">
        <v>12</v>
      </c>
      <c r="E37" t="s">
        <v>3406</v>
      </c>
      <c r="F37">
        <v>1.5</v>
      </c>
      <c r="G37" s="6">
        <v>2.8</v>
      </c>
      <c r="H37" s="6">
        <f t="shared" si="8"/>
        <v>4.1999999999999993</v>
      </c>
      <c r="I37" t="s">
        <v>14</v>
      </c>
    </row>
    <row r="38" spans="1:12">
      <c r="A38" t="s">
        <v>24</v>
      </c>
      <c r="B38" t="s">
        <v>1515</v>
      </c>
      <c r="C38" s="14" t="s">
        <v>799</v>
      </c>
      <c r="D38" t="s">
        <v>128</v>
      </c>
      <c r="E38" t="s">
        <v>328</v>
      </c>
      <c r="F38">
        <v>1</v>
      </c>
      <c r="G38" s="6">
        <v>4.6399999999999997</v>
      </c>
      <c r="H38" s="6">
        <f>G38*F38</f>
        <v>4.6399999999999997</v>
      </c>
      <c r="I38" t="s">
        <v>14</v>
      </c>
      <c r="J38" t="s">
        <v>2774</v>
      </c>
      <c r="K38" t="s">
        <v>2781</v>
      </c>
      <c r="L38" t="s">
        <v>2796</v>
      </c>
    </row>
    <row r="39" spans="1:12">
      <c r="A39" t="s">
        <v>24</v>
      </c>
      <c r="B39" t="s">
        <v>1056</v>
      </c>
      <c r="C39" s="14" t="s">
        <v>2333</v>
      </c>
      <c r="D39" t="s">
        <v>1621</v>
      </c>
      <c r="E39" t="s">
        <v>306</v>
      </c>
      <c r="F39">
        <v>1</v>
      </c>
      <c r="G39" s="6">
        <v>4.97</v>
      </c>
      <c r="H39" s="6">
        <f>G39*F39</f>
        <v>4.97</v>
      </c>
      <c r="I39" t="s">
        <v>14</v>
      </c>
      <c r="J39" t="s">
        <v>2774</v>
      </c>
      <c r="K39" t="s">
        <v>2781</v>
      </c>
      <c r="L39" t="s">
        <v>2796</v>
      </c>
    </row>
    <row r="40" spans="1:12">
      <c r="A40" t="s">
        <v>24</v>
      </c>
      <c r="B40" t="s">
        <v>518</v>
      </c>
      <c r="C40" s="14" t="s">
        <v>3407</v>
      </c>
      <c r="D40" t="s">
        <v>519</v>
      </c>
      <c r="E40" t="s">
        <v>986</v>
      </c>
      <c r="F40">
        <v>1</v>
      </c>
      <c r="G40" s="6">
        <v>5.57</v>
      </c>
      <c r="H40" s="6">
        <f t="shared" ref="H40:H41" si="9">G40*F40</f>
        <v>5.57</v>
      </c>
      <c r="I40" t="s">
        <v>14</v>
      </c>
    </row>
    <row r="41" spans="1:12">
      <c r="A41" t="s">
        <v>24</v>
      </c>
      <c r="B41" t="s">
        <v>1842</v>
      </c>
      <c r="C41" s="14" t="s">
        <v>2769</v>
      </c>
      <c r="D41" t="s">
        <v>1844</v>
      </c>
      <c r="E41" t="s">
        <v>1612</v>
      </c>
      <c r="F41">
        <v>1</v>
      </c>
      <c r="G41" s="6">
        <v>5.97</v>
      </c>
      <c r="H41" s="6">
        <f t="shared" si="9"/>
        <v>5.97</v>
      </c>
      <c r="I41" t="s">
        <v>14</v>
      </c>
      <c r="J41" t="s">
        <v>2774</v>
      </c>
      <c r="K41" t="s">
        <v>2781</v>
      </c>
      <c r="L41" t="s">
        <v>2796</v>
      </c>
    </row>
    <row r="42" spans="1:12">
      <c r="A42" t="s">
        <v>24</v>
      </c>
      <c r="B42" t="s">
        <v>271</v>
      </c>
      <c r="C42" s="14">
        <v>4023</v>
      </c>
      <c r="D42" t="s">
        <v>12</v>
      </c>
      <c r="E42" t="s">
        <v>2598</v>
      </c>
      <c r="F42">
        <v>0.91500000000000004</v>
      </c>
      <c r="G42" s="6">
        <v>5.45</v>
      </c>
      <c r="H42" s="6">
        <f>G42*F42</f>
        <v>4.9867500000000007</v>
      </c>
      <c r="I42" t="s">
        <v>14</v>
      </c>
      <c r="J42" t="s">
        <v>2774</v>
      </c>
      <c r="K42" t="s">
        <v>2781</v>
      </c>
      <c r="L42" t="s">
        <v>2796</v>
      </c>
    </row>
    <row r="43" spans="1:12">
      <c r="A43" t="s">
        <v>24</v>
      </c>
      <c r="B43" t="s">
        <v>2367</v>
      </c>
      <c r="C43" s="14">
        <v>4087</v>
      </c>
      <c r="D43" t="s">
        <v>12</v>
      </c>
      <c r="E43" t="s">
        <v>3408</v>
      </c>
      <c r="F43">
        <v>1.31</v>
      </c>
      <c r="G43" s="6">
        <v>4.34</v>
      </c>
      <c r="H43" s="6">
        <f>G43*F43</f>
        <v>5.6854000000000005</v>
      </c>
      <c r="I43" t="s">
        <v>14</v>
      </c>
      <c r="J43" t="s">
        <v>2774</v>
      </c>
      <c r="K43" t="s">
        <v>2781</v>
      </c>
      <c r="L43" t="s">
        <v>2796</v>
      </c>
    </row>
    <row r="44" spans="1:12">
      <c r="A44" t="s">
        <v>24</v>
      </c>
      <c r="B44" t="s">
        <v>268</v>
      </c>
      <c r="C44" s="14">
        <v>4011</v>
      </c>
      <c r="D44" t="s">
        <v>3409</v>
      </c>
      <c r="E44" t="s">
        <v>3410</v>
      </c>
      <c r="F44">
        <v>1.03</v>
      </c>
      <c r="G44" s="6">
        <v>1.7</v>
      </c>
      <c r="H44" s="6">
        <f>G44*F44</f>
        <v>1.7509999999999999</v>
      </c>
      <c r="I44" t="s">
        <v>14</v>
      </c>
      <c r="J44" t="s">
        <v>2774</v>
      </c>
      <c r="K44" t="s">
        <v>2781</v>
      </c>
      <c r="L44" t="s">
        <v>2796</v>
      </c>
    </row>
    <row r="45" spans="1:12">
      <c r="A45" t="s">
        <v>24</v>
      </c>
      <c r="B45" t="s">
        <v>197</v>
      </c>
      <c r="D45" t="s">
        <v>24</v>
      </c>
      <c r="E45" t="s">
        <v>12</v>
      </c>
      <c r="F45">
        <v>6</v>
      </c>
      <c r="G45" s="6">
        <v>0.05</v>
      </c>
      <c r="H45" s="6">
        <f t="shared" ref="H45" si="10">G45*F45</f>
        <v>0.30000000000000004</v>
      </c>
      <c r="I45" t="s">
        <v>14</v>
      </c>
      <c r="J45" t="s">
        <v>2774</v>
      </c>
      <c r="K45" t="s">
        <v>2781</v>
      </c>
      <c r="L45" t="s">
        <v>2796</v>
      </c>
    </row>
    <row r="46" spans="1:12">
      <c r="A46" t="s">
        <v>24</v>
      </c>
      <c r="B46" t="s">
        <v>23</v>
      </c>
      <c r="C46" s="11"/>
      <c r="D46" t="s">
        <v>12</v>
      </c>
      <c r="E46" t="s">
        <v>12</v>
      </c>
      <c r="F46" s="5">
        <v>0.05</v>
      </c>
      <c r="G46" s="6" t="s">
        <v>12</v>
      </c>
      <c r="H46" s="6">
        <v>1.08</v>
      </c>
      <c r="I46" t="s">
        <v>14</v>
      </c>
      <c r="J46" t="s">
        <v>2774</v>
      </c>
      <c r="K46" t="s">
        <v>134</v>
      </c>
      <c r="L46" t="s">
        <v>2783</v>
      </c>
    </row>
    <row r="47" spans="1:12">
      <c r="A47" t="s">
        <v>24</v>
      </c>
      <c r="B47" t="s">
        <v>19</v>
      </c>
      <c r="C47" s="11"/>
      <c r="D47" t="s">
        <v>12</v>
      </c>
      <c r="E47" t="s">
        <v>12</v>
      </c>
      <c r="F47" s="5">
        <v>0.06</v>
      </c>
      <c r="G47" s="6" t="s">
        <v>12</v>
      </c>
      <c r="H47" s="6">
        <v>1.29</v>
      </c>
      <c r="I47" t="s">
        <v>14</v>
      </c>
      <c r="J47" t="s">
        <v>2774</v>
      </c>
      <c r="K47" t="s">
        <v>134</v>
      </c>
      <c r="L47" t="s">
        <v>2783</v>
      </c>
    </row>
    <row r="48" spans="1:12">
      <c r="H48" s="10">
        <f>SUM(H19:H47)</f>
        <v>120.67314999999999</v>
      </c>
      <c r="I48" s="28"/>
    </row>
    <row r="50" spans="8:14">
      <c r="H50" s="7">
        <f xml:space="preserve"> H3 + H17 + H48</f>
        <v>377.88060599999994</v>
      </c>
    </row>
    <row r="52" spans="8:14">
      <c r="J52" t="s">
        <v>2878</v>
      </c>
      <c r="K52" t="s">
        <v>2879</v>
      </c>
      <c r="L52" t="s">
        <v>2880</v>
      </c>
      <c r="M52" t="s">
        <v>2881</v>
      </c>
      <c r="N52" s="6">
        <f>SUM(H2)</f>
        <v>55.723875999999997</v>
      </c>
    </row>
    <row r="53" spans="8:14">
      <c r="J53" t="s">
        <v>2878</v>
      </c>
      <c r="K53" t="s">
        <v>2781</v>
      </c>
      <c r="L53" t="s">
        <v>2958</v>
      </c>
      <c r="N53" s="6">
        <f>SUM(H5:H14)</f>
        <v>199.39357999999999</v>
      </c>
    </row>
    <row r="54" spans="8:14">
      <c r="J54" t="s">
        <v>2878</v>
      </c>
      <c r="K54" t="s">
        <v>2781</v>
      </c>
      <c r="L54" t="s">
        <v>2796</v>
      </c>
      <c r="N54" s="6" t="e">
        <f>SUM(#REF!)</f>
        <v>#REF!</v>
      </c>
    </row>
    <row r="55" spans="8:14">
      <c r="J55" t="s">
        <v>2878</v>
      </c>
      <c r="K55" t="s">
        <v>2781</v>
      </c>
      <c r="L55" t="s">
        <v>2823</v>
      </c>
      <c r="M55" t="s">
        <v>2783</v>
      </c>
      <c r="N55" s="6" t="e">
        <f>SUM(#REF!)</f>
        <v>#REF!</v>
      </c>
    </row>
    <row r="56" spans="8:14">
      <c r="J56" t="s">
        <v>2774</v>
      </c>
      <c r="K56" t="s">
        <v>134</v>
      </c>
      <c r="L56" t="s">
        <v>2783</v>
      </c>
      <c r="N56" s="6" t="e">
        <f>SUM(#REF!) + SUM(H46:H47)</f>
        <v>#REF!</v>
      </c>
    </row>
    <row r="57" spans="8:14">
      <c r="J57" t="s">
        <v>2774</v>
      </c>
      <c r="K57" t="s">
        <v>130</v>
      </c>
      <c r="L57" t="s">
        <v>2783</v>
      </c>
      <c r="N57" s="6" t="e">
        <f>SUM(#REF!)</f>
        <v>#REF!</v>
      </c>
    </row>
    <row r="58" spans="8:14">
      <c r="J58" t="s">
        <v>2774</v>
      </c>
      <c r="K58" t="s">
        <v>2781</v>
      </c>
      <c r="L58" t="s">
        <v>2893</v>
      </c>
      <c r="M58" t="s">
        <v>2894</v>
      </c>
      <c r="N58" s="6" t="e">
        <f>SUM(#REF!)</f>
        <v>#REF!</v>
      </c>
    </row>
    <row r="59" spans="8:14">
      <c r="N59" s="6" t="e">
        <f>SUM(N52:N58)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N35"/>
  <sheetViews>
    <sheetView topLeftCell="B1" workbookViewId="0">
      <pane ySplit="1" topLeftCell="A10" activePane="bottomLeft" state="frozen"/>
      <selection pane="bottomLeft" activeCell="A27" sqref="A27:XFD29"/>
    </sheetView>
  </sheetViews>
  <sheetFormatPr defaultRowHeight="15"/>
  <cols>
    <col min="1" max="1" width="23.42578125" bestFit="1" customWidth="1"/>
    <col min="2" max="2" width="27.140625" bestFit="1" customWidth="1"/>
    <col min="3" max="3" width="14.140625" style="14" bestFit="1" customWidth="1"/>
    <col min="4" max="4" width="23.425781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85546875" style="6" bestFit="1" customWidth="1"/>
    <col min="9" max="9" width="11.7109375" bestFit="1" customWidth="1"/>
    <col min="10" max="10" width="15.7109375" bestFit="1" customWidth="1"/>
    <col min="11" max="11" width="15.42578125" bestFit="1" customWidth="1"/>
    <col min="12" max="12" width="7.28515625" bestFit="1" customWidth="1"/>
    <col min="13" max="13" width="11.855468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3017</v>
      </c>
      <c r="B2" t="s">
        <v>3018</v>
      </c>
      <c r="C2" s="14" t="s">
        <v>12</v>
      </c>
      <c r="D2" t="s">
        <v>3017</v>
      </c>
      <c r="E2" t="s">
        <v>12</v>
      </c>
      <c r="F2">
        <v>1</v>
      </c>
      <c r="G2" s="6">
        <v>10.59</v>
      </c>
      <c r="H2" s="6">
        <f>G2*F2</f>
        <v>10.59</v>
      </c>
      <c r="I2" t="s">
        <v>14</v>
      </c>
      <c r="J2" t="s">
        <v>2892</v>
      </c>
      <c r="K2" t="s">
        <v>2781</v>
      </c>
      <c r="L2" t="s">
        <v>2893</v>
      </c>
      <c r="M2" t="s">
        <v>2894</v>
      </c>
    </row>
    <row r="3" spans="1:13">
      <c r="A3" t="s">
        <v>3017</v>
      </c>
      <c r="B3" t="s">
        <v>3019</v>
      </c>
      <c r="C3" s="14" t="s">
        <v>12</v>
      </c>
      <c r="D3" t="s">
        <v>3017</v>
      </c>
      <c r="E3" t="s">
        <v>12</v>
      </c>
      <c r="F3">
        <v>2</v>
      </c>
      <c r="G3" s="6">
        <v>-1</v>
      </c>
      <c r="H3" s="6">
        <f>G3*F3</f>
        <v>-2</v>
      </c>
      <c r="I3" t="s">
        <v>14</v>
      </c>
      <c r="J3" t="s">
        <v>2892</v>
      </c>
      <c r="K3" t="s">
        <v>2781</v>
      </c>
      <c r="L3" t="s">
        <v>2893</v>
      </c>
      <c r="M3" t="s">
        <v>2894</v>
      </c>
    </row>
    <row r="4" spans="1:13">
      <c r="A4" t="s">
        <v>3017</v>
      </c>
      <c r="B4" t="s">
        <v>3020</v>
      </c>
      <c r="C4" s="14" t="s">
        <v>12</v>
      </c>
      <c r="D4" t="s">
        <v>3017</v>
      </c>
      <c r="E4" t="s">
        <v>1110</v>
      </c>
      <c r="F4">
        <v>1</v>
      </c>
      <c r="G4" s="6">
        <v>3.49</v>
      </c>
      <c r="H4" s="6">
        <f>G4*F4</f>
        <v>3.49</v>
      </c>
      <c r="I4" t="s">
        <v>14</v>
      </c>
      <c r="J4" t="s">
        <v>2892</v>
      </c>
      <c r="K4" t="s">
        <v>2781</v>
      </c>
      <c r="L4" t="s">
        <v>2893</v>
      </c>
      <c r="M4" t="s">
        <v>2894</v>
      </c>
    </row>
    <row r="5" spans="1:13">
      <c r="A5" t="s">
        <v>3017</v>
      </c>
      <c r="B5" t="s">
        <v>2194</v>
      </c>
      <c r="C5" s="14" t="s">
        <v>12</v>
      </c>
      <c r="D5" t="s">
        <v>3017</v>
      </c>
      <c r="E5" t="s">
        <v>3021</v>
      </c>
      <c r="F5">
        <v>2</v>
      </c>
      <c r="G5" s="6">
        <v>2.79</v>
      </c>
      <c r="H5" s="6">
        <f>G5*F5</f>
        <v>5.58</v>
      </c>
      <c r="I5" t="s">
        <v>14</v>
      </c>
      <c r="J5" t="s">
        <v>2892</v>
      </c>
      <c r="K5" t="s">
        <v>2781</v>
      </c>
      <c r="L5" t="s">
        <v>2893</v>
      </c>
      <c r="M5" t="s">
        <v>2894</v>
      </c>
    </row>
    <row r="6" spans="1:13">
      <c r="A6" t="s">
        <v>3017</v>
      </c>
      <c r="B6" t="s">
        <v>3023</v>
      </c>
      <c r="C6" s="14" t="s">
        <v>12</v>
      </c>
      <c r="D6" t="s">
        <v>3017</v>
      </c>
      <c r="E6" t="s">
        <v>12</v>
      </c>
      <c r="F6">
        <v>1</v>
      </c>
      <c r="G6" s="6">
        <v>10.59</v>
      </c>
      <c r="H6" s="6">
        <f>G6*F6</f>
        <v>10.59</v>
      </c>
      <c r="I6" t="s">
        <v>14</v>
      </c>
      <c r="J6" t="s">
        <v>2774</v>
      </c>
      <c r="K6" t="s">
        <v>2781</v>
      </c>
      <c r="L6" t="s">
        <v>2893</v>
      </c>
      <c r="M6" t="s">
        <v>2894</v>
      </c>
    </row>
    <row r="7" spans="1:13">
      <c r="A7" t="s">
        <v>3017</v>
      </c>
      <c r="B7" t="s">
        <v>3411</v>
      </c>
      <c r="C7" s="14" t="s">
        <v>12</v>
      </c>
      <c r="D7" t="s">
        <v>3017</v>
      </c>
      <c r="E7" t="s">
        <v>12</v>
      </c>
      <c r="F7">
        <v>1</v>
      </c>
      <c r="G7" s="6">
        <v>3.79</v>
      </c>
      <c r="H7" s="6">
        <f t="shared" ref="H7" si="0">G7*F7</f>
        <v>3.79</v>
      </c>
      <c r="I7" t="s">
        <v>14</v>
      </c>
      <c r="J7" t="s">
        <v>2892</v>
      </c>
      <c r="K7" t="s">
        <v>2781</v>
      </c>
      <c r="L7" t="s">
        <v>2893</v>
      </c>
      <c r="M7" t="s">
        <v>2894</v>
      </c>
    </row>
    <row r="8" spans="1:13">
      <c r="A8" t="s">
        <v>3017</v>
      </c>
      <c r="B8" t="s">
        <v>3412</v>
      </c>
      <c r="C8" s="14" t="s">
        <v>12</v>
      </c>
      <c r="D8" t="s">
        <v>3017</v>
      </c>
      <c r="E8" t="s">
        <v>12</v>
      </c>
      <c r="F8">
        <v>1</v>
      </c>
      <c r="G8" s="6">
        <v>5.49</v>
      </c>
      <c r="H8" s="6">
        <f t="shared" ref="H8" si="1">G8*F8</f>
        <v>5.49</v>
      </c>
      <c r="I8" t="s">
        <v>14</v>
      </c>
      <c r="J8" t="s">
        <v>2892</v>
      </c>
      <c r="K8" t="s">
        <v>2781</v>
      </c>
      <c r="L8" t="s">
        <v>2893</v>
      </c>
      <c r="M8" t="s">
        <v>2894</v>
      </c>
    </row>
    <row r="9" spans="1:13">
      <c r="A9" t="s">
        <v>3017</v>
      </c>
      <c r="B9" t="s">
        <v>3020</v>
      </c>
      <c r="C9" s="14" t="s">
        <v>12</v>
      </c>
      <c r="D9" t="s">
        <v>3017</v>
      </c>
      <c r="E9" t="s">
        <v>1108</v>
      </c>
      <c r="F9">
        <v>1</v>
      </c>
      <c r="G9" s="6">
        <v>0</v>
      </c>
      <c r="H9" s="6">
        <f>G9*F9</f>
        <v>0</v>
      </c>
      <c r="I9" t="s">
        <v>14</v>
      </c>
      <c r="J9" t="s">
        <v>2892</v>
      </c>
      <c r="K9" t="s">
        <v>2781</v>
      </c>
      <c r="L9" t="s">
        <v>2893</v>
      </c>
      <c r="M9" t="s">
        <v>2894</v>
      </c>
    </row>
    <row r="10" spans="1:13">
      <c r="A10" t="s">
        <v>3017</v>
      </c>
      <c r="B10" t="s">
        <v>2194</v>
      </c>
      <c r="C10" s="14" t="s">
        <v>12</v>
      </c>
      <c r="D10" t="s">
        <v>3017</v>
      </c>
      <c r="E10" t="s">
        <v>3021</v>
      </c>
      <c r="F10">
        <v>1</v>
      </c>
      <c r="G10" s="6">
        <v>0</v>
      </c>
      <c r="H10" s="6">
        <f>G10*F10</f>
        <v>0</v>
      </c>
      <c r="I10" t="s">
        <v>14</v>
      </c>
      <c r="J10" t="s">
        <v>2892</v>
      </c>
      <c r="K10" t="s">
        <v>2781</v>
      </c>
      <c r="L10" t="s">
        <v>2893</v>
      </c>
      <c r="M10" t="s">
        <v>2894</v>
      </c>
    </row>
    <row r="11" spans="1:13">
      <c r="A11" t="s">
        <v>3017</v>
      </c>
      <c r="B11" t="s">
        <v>23</v>
      </c>
      <c r="D11" t="s">
        <v>12</v>
      </c>
      <c r="E11" t="s">
        <v>12</v>
      </c>
      <c r="F11" s="5">
        <v>0.05</v>
      </c>
      <c r="G11" s="6" t="s">
        <v>12</v>
      </c>
      <c r="H11" s="6">
        <f xml:space="preserve"> SUM(H2:H10) * F11</f>
        <v>1.8765000000000001</v>
      </c>
      <c r="I11" t="s">
        <v>14</v>
      </c>
      <c r="J11" t="s">
        <v>2892</v>
      </c>
      <c r="K11" t="s">
        <v>2781</v>
      </c>
      <c r="L11" t="s">
        <v>2893</v>
      </c>
      <c r="M11" t="s">
        <v>2894</v>
      </c>
    </row>
    <row r="12" spans="1:13">
      <c r="A12" t="s">
        <v>3017</v>
      </c>
      <c r="B12" t="s">
        <v>19</v>
      </c>
      <c r="D12" t="s">
        <v>12</v>
      </c>
      <c r="E12" t="s">
        <v>12</v>
      </c>
      <c r="F12" s="5">
        <v>0.06</v>
      </c>
      <c r="G12" s="6" t="s">
        <v>12</v>
      </c>
      <c r="H12" s="6">
        <f xml:space="preserve"> SUM(H2:H10) * F12</f>
        <v>2.2517999999999998</v>
      </c>
      <c r="I12" t="s">
        <v>14</v>
      </c>
      <c r="J12" t="s">
        <v>2892</v>
      </c>
      <c r="K12" t="s">
        <v>2781</v>
      </c>
      <c r="L12" t="s">
        <v>2893</v>
      </c>
      <c r="M12" t="s">
        <v>2894</v>
      </c>
    </row>
    <row r="13" spans="1:13">
      <c r="H13" s="10">
        <f>SUM(H2:H12)</f>
        <v>41.658300000000004</v>
      </c>
      <c r="I13" s="28"/>
    </row>
    <row r="15" spans="1:13">
      <c r="A15" t="s">
        <v>3017</v>
      </c>
      <c r="B15" t="s">
        <v>3024</v>
      </c>
      <c r="C15" s="14" t="s">
        <v>12</v>
      </c>
      <c r="D15" t="s">
        <v>3017</v>
      </c>
      <c r="E15" t="s">
        <v>12</v>
      </c>
      <c r="F15">
        <v>2</v>
      </c>
      <c r="G15" s="6">
        <v>5.79</v>
      </c>
      <c r="H15" s="6">
        <f>G15*F15</f>
        <v>11.58</v>
      </c>
      <c r="I15" t="s">
        <v>14</v>
      </c>
      <c r="J15" t="s">
        <v>2774</v>
      </c>
      <c r="K15" t="s">
        <v>2781</v>
      </c>
      <c r="L15" t="s">
        <v>2893</v>
      </c>
      <c r="M15" t="s">
        <v>2894</v>
      </c>
    </row>
    <row r="16" spans="1:13">
      <c r="A16" t="s">
        <v>3017</v>
      </c>
      <c r="B16" t="s">
        <v>1886</v>
      </c>
      <c r="C16" s="14" t="s">
        <v>12</v>
      </c>
      <c r="D16" t="s">
        <v>12</v>
      </c>
      <c r="E16" t="s">
        <v>12</v>
      </c>
      <c r="F16" s="5">
        <v>5.5E-2</v>
      </c>
      <c r="G16" s="6" t="s">
        <v>12</v>
      </c>
      <c r="H16" s="6">
        <f xml:space="preserve"> SUM(H15) * F16</f>
        <v>0.63690000000000002</v>
      </c>
      <c r="I16" t="s">
        <v>14</v>
      </c>
      <c r="J16" t="s">
        <v>2774</v>
      </c>
      <c r="K16" t="s">
        <v>2781</v>
      </c>
      <c r="L16" t="s">
        <v>2893</v>
      </c>
      <c r="M16" t="s">
        <v>2894</v>
      </c>
    </row>
    <row r="17" spans="1:14">
      <c r="A17" t="s">
        <v>3017</v>
      </c>
      <c r="B17" t="s">
        <v>23</v>
      </c>
      <c r="D17" t="s">
        <v>12</v>
      </c>
      <c r="E17" t="s">
        <v>12</v>
      </c>
      <c r="F17" s="5">
        <v>0.05</v>
      </c>
      <c r="G17" s="6" t="s">
        <v>12</v>
      </c>
      <c r="H17" s="6">
        <f xml:space="preserve"> SUM(H15:H15) * F17</f>
        <v>0.57900000000000007</v>
      </c>
      <c r="I17" t="s">
        <v>14</v>
      </c>
      <c r="J17" t="s">
        <v>2774</v>
      </c>
      <c r="K17" t="s">
        <v>2781</v>
      </c>
      <c r="L17" t="s">
        <v>2893</v>
      </c>
      <c r="M17" t="s">
        <v>2894</v>
      </c>
    </row>
    <row r="18" spans="1:14">
      <c r="A18" t="s">
        <v>3017</v>
      </c>
      <c r="B18" t="s">
        <v>19</v>
      </c>
      <c r="D18" t="s">
        <v>12</v>
      </c>
      <c r="E18" t="s">
        <v>12</v>
      </c>
      <c r="F18" s="5">
        <v>0.06</v>
      </c>
      <c r="G18" s="6" t="s">
        <v>12</v>
      </c>
      <c r="H18" s="6">
        <f xml:space="preserve"> SUM(H15:H15) * F18</f>
        <v>0.69479999999999997</v>
      </c>
      <c r="I18" t="s">
        <v>14</v>
      </c>
      <c r="J18" t="s">
        <v>2774</v>
      </c>
      <c r="K18" t="s">
        <v>2781</v>
      </c>
      <c r="L18" t="s">
        <v>2893</v>
      </c>
      <c r="M18" t="s">
        <v>2894</v>
      </c>
    </row>
    <row r="19" spans="1:14">
      <c r="H19" s="10">
        <f>SUM(H15:H18)</f>
        <v>13.490700000000002</v>
      </c>
      <c r="I19" s="28"/>
    </row>
    <row r="21" spans="1:14">
      <c r="A21" t="s">
        <v>3413</v>
      </c>
      <c r="B21" t="s">
        <v>3414</v>
      </c>
      <c r="C21" s="14" t="s">
        <v>12</v>
      </c>
      <c r="D21" t="s">
        <v>3413</v>
      </c>
      <c r="E21" t="s">
        <v>12</v>
      </c>
      <c r="F21">
        <v>1</v>
      </c>
      <c r="G21" s="6">
        <v>5.99</v>
      </c>
      <c r="H21" s="6">
        <f>G21*F21</f>
        <v>5.99</v>
      </c>
      <c r="I21" t="s">
        <v>14</v>
      </c>
      <c r="J21" t="s">
        <v>2774</v>
      </c>
      <c r="K21" t="s">
        <v>2781</v>
      </c>
      <c r="L21" t="s">
        <v>2893</v>
      </c>
      <c r="M21" t="s">
        <v>2894</v>
      </c>
    </row>
    <row r="22" spans="1:14">
      <c r="A22" t="s">
        <v>3413</v>
      </c>
      <c r="B22" t="s">
        <v>23</v>
      </c>
      <c r="D22" t="s">
        <v>12</v>
      </c>
      <c r="E22" t="s">
        <v>12</v>
      </c>
      <c r="F22" s="5">
        <v>0.05</v>
      </c>
      <c r="G22" s="6" t="s">
        <v>12</v>
      </c>
      <c r="H22" s="6">
        <f xml:space="preserve"> SUM(H21:H21) * F22</f>
        <v>0.29950000000000004</v>
      </c>
      <c r="I22" t="s">
        <v>14</v>
      </c>
      <c r="J22" t="s">
        <v>2774</v>
      </c>
      <c r="K22" t="s">
        <v>2781</v>
      </c>
      <c r="L22" t="s">
        <v>2893</v>
      </c>
      <c r="M22" t="s">
        <v>2894</v>
      </c>
    </row>
    <row r="23" spans="1:14">
      <c r="A23" t="s">
        <v>3413</v>
      </c>
      <c r="B23" t="s">
        <v>3415</v>
      </c>
      <c r="D23" t="s">
        <v>12</v>
      </c>
      <c r="E23" t="s">
        <v>12</v>
      </c>
      <c r="F23" s="5">
        <v>0.1</v>
      </c>
      <c r="G23" s="6" t="s">
        <v>12</v>
      </c>
      <c r="H23" s="6">
        <f xml:space="preserve"> SUM(H21:H21) * F23</f>
        <v>0.59900000000000009</v>
      </c>
      <c r="I23" t="s">
        <v>14</v>
      </c>
      <c r="J23" t="s">
        <v>2774</v>
      </c>
      <c r="K23" t="s">
        <v>2781</v>
      </c>
      <c r="L23" t="s">
        <v>2893</v>
      </c>
      <c r="M23" t="s">
        <v>2894</v>
      </c>
    </row>
    <row r="24" spans="1:14">
      <c r="A24" t="s">
        <v>3413</v>
      </c>
      <c r="B24" t="s">
        <v>1886</v>
      </c>
      <c r="C24" s="14" t="s">
        <v>12</v>
      </c>
      <c r="D24" t="s">
        <v>12</v>
      </c>
      <c r="E24" t="s">
        <v>12</v>
      </c>
      <c r="F24" s="5">
        <v>0.2</v>
      </c>
      <c r="G24" s="6" t="s">
        <v>12</v>
      </c>
      <c r="H24" s="6">
        <f xml:space="preserve"> SUM(H21:H23) * F24</f>
        <v>1.3777000000000001</v>
      </c>
      <c r="I24" t="s">
        <v>14</v>
      </c>
      <c r="J24" t="s">
        <v>2774</v>
      </c>
      <c r="K24" t="s">
        <v>2781</v>
      </c>
      <c r="L24" t="s">
        <v>2893</v>
      </c>
      <c r="M24" t="s">
        <v>2894</v>
      </c>
    </row>
    <row r="25" spans="1:14">
      <c r="H25" s="10">
        <f>SUM(H21:H24)</f>
        <v>8.2662000000000013</v>
      </c>
      <c r="I25" s="28"/>
    </row>
    <row r="27" spans="1:14">
      <c r="A27" t="s">
        <v>1682</v>
      </c>
      <c r="B27" t="s">
        <v>1205</v>
      </c>
      <c r="C27" s="14" t="s">
        <v>3416</v>
      </c>
      <c r="D27" t="s">
        <v>1682</v>
      </c>
      <c r="E27" t="s">
        <v>1206</v>
      </c>
      <c r="F27">
        <v>1</v>
      </c>
      <c r="G27" s="6">
        <v>6</v>
      </c>
      <c r="H27" s="6">
        <f>G27*F27</f>
        <v>6</v>
      </c>
      <c r="I27" t="s">
        <v>14</v>
      </c>
      <c r="J27" t="s">
        <v>2892</v>
      </c>
      <c r="K27" t="s">
        <v>2879</v>
      </c>
      <c r="L27" t="s">
        <v>1205</v>
      </c>
    </row>
    <row r="28" spans="1:14">
      <c r="C28"/>
      <c r="H28" s="10">
        <f>SUM(H27)</f>
        <v>6</v>
      </c>
      <c r="I28" s="28"/>
    </row>
    <row r="29" spans="1:14">
      <c r="C29"/>
    </row>
    <row r="30" spans="1:14">
      <c r="H30" s="7">
        <f xml:space="preserve"> H13 + H19 + H25 + H28</f>
        <v>69.415200000000013</v>
      </c>
    </row>
    <row r="32" spans="1:14">
      <c r="J32" t="s">
        <v>2892</v>
      </c>
      <c r="K32" t="s">
        <v>2902</v>
      </c>
      <c r="L32" t="s">
        <v>3014</v>
      </c>
      <c r="M32" t="s">
        <v>2783</v>
      </c>
      <c r="N32" s="6" t="e">
        <f>SUM(#REF!)</f>
        <v>#REF!</v>
      </c>
    </row>
    <row r="33" spans="10:14">
      <c r="J33" t="s">
        <v>2892</v>
      </c>
      <c r="K33" t="s">
        <v>2781</v>
      </c>
      <c r="L33" t="s">
        <v>2893</v>
      </c>
      <c r="M33" t="s">
        <v>2894</v>
      </c>
      <c r="N33" s="6" t="e">
        <f>SUM(H2:H12) + SUM(#REF!) + SUM(H15:H18)</f>
        <v>#REF!</v>
      </c>
    </row>
    <row r="34" spans="10:14">
      <c r="J34" t="s">
        <v>2774</v>
      </c>
      <c r="K34" t="s">
        <v>2781</v>
      </c>
      <c r="L34" t="s">
        <v>2796</v>
      </c>
      <c r="N34" s="6" t="e">
        <f>SUM(#REF!)</f>
        <v>#REF!</v>
      </c>
    </row>
    <row r="35" spans="10:14">
      <c r="N35" s="6" t="e">
        <f>SUM(N32:N34)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N32"/>
  <sheetViews>
    <sheetView topLeftCell="B1"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23.42578125" bestFit="1" customWidth="1"/>
    <col min="2" max="2" width="27.140625" bestFit="1" customWidth="1"/>
    <col min="3" max="3" width="14.140625" style="14" bestFit="1" customWidth="1"/>
    <col min="4" max="4" width="23.425781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85546875" style="6" bestFit="1" customWidth="1"/>
    <col min="9" max="9" width="11.7109375" bestFit="1" customWidth="1"/>
    <col min="10" max="10" width="15.7109375" bestFit="1" customWidth="1"/>
    <col min="11" max="11" width="15.42578125" bestFit="1" customWidth="1"/>
    <col min="12" max="12" width="7.28515625" bestFit="1" customWidth="1"/>
    <col min="13" max="13" width="11.85546875" bestFit="1" customWidth="1"/>
  </cols>
  <sheetData>
    <row r="1" spans="1:13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551</v>
      </c>
      <c r="B2" t="s">
        <v>496</v>
      </c>
      <c r="C2" s="14" t="s">
        <v>3417</v>
      </c>
      <c r="D2" t="s">
        <v>2645</v>
      </c>
      <c r="E2" t="s">
        <v>452</v>
      </c>
      <c r="F2">
        <v>4</v>
      </c>
      <c r="G2" s="6">
        <v>2.77</v>
      </c>
      <c r="H2" s="6">
        <f>G2*F2</f>
        <v>11.08</v>
      </c>
      <c r="I2" t="s">
        <v>14</v>
      </c>
      <c r="J2" t="s">
        <v>2774</v>
      </c>
      <c r="K2" t="s">
        <v>2781</v>
      </c>
      <c r="L2" t="s">
        <v>2796</v>
      </c>
    </row>
    <row r="3" spans="1:13">
      <c r="A3" t="s">
        <v>551</v>
      </c>
      <c r="B3" t="s">
        <v>210</v>
      </c>
      <c r="C3" s="14" t="s">
        <v>3418</v>
      </c>
      <c r="D3" t="s">
        <v>2972</v>
      </c>
      <c r="E3" t="s">
        <v>444</v>
      </c>
      <c r="F3">
        <v>1</v>
      </c>
      <c r="G3" s="6">
        <v>2.97</v>
      </c>
      <c r="H3" s="6">
        <f t="shared" ref="H3" si="0">G3*F3</f>
        <v>2.97</v>
      </c>
      <c r="I3" t="s">
        <v>14</v>
      </c>
      <c r="J3" t="s">
        <v>2774</v>
      </c>
      <c r="K3" t="s">
        <v>2781</v>
      </c>
      <c r="L3" t="s">
        <v>2796</v>
      </c>
    </row>
    <row r="4" spans="1:13">
      <c r="A4" t="s">
        <v>551</v>
      </c>
      <c r="B4" t="s">
        <v>1834</v>
      </c>
      <c r="C4" s="14" t="s">
        <v>3419</v>
      </c>
      <c r="D4" t="s">
        <v>3420</v>
      </c>
      <c r="E4" t="s">
        <v>326</v>
      </c>
      <c r="F4">
        <v>1</v>
      </c>
      <c r="G4" s="6">
        <v>1.97</v>
      </c>
      <c r="H4" s="6">
        <f>G4*F4</f>
        <v>1.97</v>
      </c>
      <c r="I4" t="s">
        <v>14</v>
      </c>
    </row>
    <row r="5" spans="1:13">
      <c r="A5" t="s">
        <v>551</v>
      </c>
      <c r="B5" t="s">
        <v>197</v>
      </c>
      <c r="C5"/>
      <c r="D5" t="s">
        <v>551</v>
      </c>
      <c r="E5" t="s">
        <v>12</v>
      </c>
      <c r="F5">
        <v>1</v>
      </c>
      <c r="G5" s="6">
        <v>0.05</v>
      </c>
      <c r="H5" s="6">
        <f t="shared" ref="H5" si="1">G5*F5</f>
        <v>0.05</v>
      </c>
      <c r="I5" t="s">
        <v>14</v>
      </c>
      <c r="J5" t="s">
        <v>2774</v>
      </c>
      <c r="K5" t="s">
        <v>2781</v>
      </c>
      <c r="L5" t="s">
        <v>2796</v>
      </c>
    </row>
    <row r="6" spans="1:13">
      <c r="A6" t="s">
        <v>551</v>
      </c>
      <c r="B6" t="s">
        <v>23</v>
      </c>
      <c r="D6" t="s">
        <v>12</v>
      </c>
      <c r="E6" t="s">
        <v>12</v>
      </c>
      <c r="F6" s="5">
        <v>0.05</v>
      </c>
      <c r="G6" s="6" t="s">
        <v>12</v>
      </c>
      <c r="H6" s="6">
        <f xml:space="preserve"> SUM(H4:H5) * F6</f>
        <v>0.10100000000000001</v>
      </c>
      <c r="I6" t="s">
        <v>14</v>
      </c>
      <c r="J6" t="s">
        <v>2892</v>
      </c>
      <c r="K6" t="s">
        <v>2781</v>
      </c>
      <c r="L6" t="s">
        <v>2893</v>
      </c>
      <c r="M6" t="s">
        <v>2894</v>
      </c>
    </row>
    <row r="7" spans="1:13">
      <c r="A7" t="s">
        <v>551</v>
      </c>
      <c r="B7" t="s">
        <v>19</v>
      </c>
      <c r="D7" t="s">
        <v>12</v>
      </c>
      <c r="E7" t="s">
        <v>12</v>
      </c>
      <c r="F7" s="5">
        <v>0.06</v>
      </c>
      <c r="G7" s="6" t="s">
        <v>12</v>
      </c>
      <c r="H7" s="6">
        <f xml:space="preserve"> SUM(H4:H5) * F7</f>
        <v>0.1212</v>
      </c>
      <c r="I7" t="s">
        <v>14</v>
      </c>
      <c r="J7" t="s">
        <v>2892</v>
      </c>
      <c r="K7" t="s">
        <v>2781</v>
      </c>
      <c r="L7" t="s">
        <v>2893</v>
      </c>
      <c r="M7" t="s">
        <v>2894</v>
      </c>
    </row>
    <row r="8" spans="1:13">
      <c r="H8" s="10">
        <f>SUM(H2:H7)</f>
        <v>16.292200000000001</v>
      </c>
      <c r="I8" s="28"/>
    </row>
    <row r="10" spans="1:13">
      <c r="A10" t="s">
        <v>3199</v>
      </c>
      <c r="B10" t="s">
        <v>3421</v>
      </c>
      <c r="C10" s="14" t="s">
        <v>12</v>
      </c>
      <c r="D10" t="s">
        <v>3199</v>
      </c>
      <c r="E10" t="s">
        <v>2521</v>
      </c>
      <c r="F10">
        <v>1.2649999999999999</v>
      </c>
      <c r="G10" s="6">
        <v>6.6</v>
      </c>
      <c r="H10" s="6">
        <f>G10*F10</f>
        <v>8.3489999999999984</v>
      </c>
      <c r="I10" t="s">
        <v>14</v>
      </c>
      <c r="J10" t="s">
        <v>2774</v>
      </c>
      <c r="K10" t="s">
        <v>2781</v>
      </c>
      <c r="L10" t="s">
        <v>2796</v>
      </c>
    </row>
    <row r="11" spans="1:13">
      <c r="A11" t="s">
        <v>3199</v>
      </c>
      <c r="B11" t="s">
        <v>1971</v>
      </c>
      <c r="C11" s="14" t="s">
        <v>12</v>
      </c>
      <c r="D11" t="s">
        <v>3199</v>
      </c>
      <c r="E11" t="s">
        <v>2521</v>
      </c>
      <c r="F11">
        <v>1.2649999999999999</v>
      </c>
      <c r="G11" s="6">
        <v>4.07</v>
      </c>
      <c r="H11" s="6">
        <f>G11*F11</f>
        <v>5.1485500000000002</v>
      </c>
      <c r="I11" t="s">
        <v>14</v>
      </c>
      <c r="J11" t="s">
        <v>2774</v>
      </c>
      <c r="K11" t="s">
        <v>2781</v>
      </c>
      <c r="L11" t="s">
        <v>2796</v>
      </c>
    </row>
    <row r="12" spans="1:13">
      <c r="A12" t="s">
        <v>3199</v>
      </c>
      <c r="B12" t="s">
        <v>3422</v>
      </c>
      <c r="C12" s="14" t="s">
        <v>3423</v>
      </c>
      <c r="D12" t="s">
        <v>3424</v>
      </c>
      <c r="E12" t="s">
        <v>3425</v>
      </c>
      <c r="F12">
        <v>1</v>
      </c>
      <c r="G12" s="6">
        <v>7.59</v>
      </c>
      <c r="H12" s="6">
        <f>G12*F12</f>
        <v>7.59</v>
      </c>
      <c r="I12" t="s">
        <v>14</v>
      </c>
      <c r="J12" t="s">
        <v>2774</v>
      </c>
      <c r="K12" t="s">
        <v>2781</v>
      </c>
      <c r="L12" t="s">
        <v>2796</v>
      </c>
    </row>
    <row r="13" spans="1:13">
      <c r="A13" t="s">
        <v>3199</v>
      </c>
      <c r="B13" t="s">
        <v>23</v>
      </c>
      <c r="D13" t="s">
        <v>12</v>
      </c>
      <c r="E13" t="s">
        <v>12</v>
      </c>
      <c r="F13" s="5">
        <v>0.05</v>
      </c>
      <c r="G13" s="6" t="s">
        <v>12</v>
      </c>
      <c r="H13" s="6">
        <f xml:space="preserve"> SUM(H12) * F13</f>
        <v>0.3795</v>
      </c>
      <c r="I13" t="s">
        <v>14</v>
      </c>
      <c r="J13" t="s">
        <v>2774</v>
      </c>
      <c r="K13" t="s">
        <v>2781</v>
      </c>
      <c r="L13" t="s">
        <v>2796</v>
      </c>
    </row>
    <row r="14" spans="1:13">
      <c r="A14" t="s">
        <v>3199</v>
      </c>
      <c r="B14" t="s">
        <v>19</v>
      </c>
      <c r="D14" t="s">
        <v>12</v>
      </c>
      <c r="E14" t="s">
        <v>12</v>
      </c>
      <c r="F14" s="5">
        <v>0.06</v>
      </c>
      <c r="G14" s="6" t="s">
        <v>12</v>
      </c>
      <c r="H14" s="6">
        <f xml:space="preserve"> SUM(H12) * F14</f>
        <v>0.45539999999999997</v>
      </c>
      <c r="I14" t="s">
        <v>14</v>
      </c>
      <c r="J14" t="s">
        <v>2774</v>
      </c>
      <c r="K14" t="s">
        <v>2781</v>
      </c>
      <c r="L14" t="s">
        <v>2796</v>
      </c>
    </row>
    <row r="15" spans="1:13">
      <c r="H15" s="10">
        <f>SUM(H10:H14)</f>
        <v>21.922450000000001</v>
      </c>
      <c r="I15" s="28"/>
    </row>
    <row r="16" spans="1:13">
      <c r="H16" s="10"/>
      <c r="I16" s="28"/>
    </row>
    <row r="17" spans="1:14">
      <c r="A17" t="s">
        <v>1553</v>
      </c>
      <c r="B17" t="s">
        <v>3426</v>
      </c>
      <c r="C17" s="14" t="s">
        <v>3427</v>
      </c>
      <c r="D17" t="s">
        <v>3428</v>
      </c>
      <c r="E17" t="s">
        <v>3429</v>
      </c>
      <c r="F17">
        <v>1</v>
      </c>
      <c r="G17" s="6">
        <v>2.58</v>
      </c>
      <c r="H17" s="6">
        <f>G17*F17</f>
        <v>2.58</v>
      </c>
      <c r="I17" t="s">
        <v>14</v>
      </c>
    </row>
    <row r="18" spans="1:14">
      <c r="A18" t="s">
        <v>1553</v>
      </c>
      <c r="B18" t="s">
        <v>23</v>
      </c>
      <c r="C18" s="11"/>
      <c r="D18" t="s">
        <v>12</v>
      </c>
      <c r="E18" t="s">
        <v>12</v>
      </c>
      <c r="F18" s="5">
        <v>0.05</v>
      </c>
      <c r="G18" s="6" t="s">
        <v>12</v>
      </c>
      <c r="H18" s="6">
        <f xml:space="preserve"> SUM(H17) * F18</f>
        <v>0.129</v>
      </c>
      <c r="I18" t="s">
        <v>14</v>
      </c>
    </row>
    <row r="19" spans="1:14">
      <c r="A19" t="s">
        <v>1553</v>
      </c>
      <c r="B19" t="s">
        <v>19</v>
      </c>
      <c r="C19" s="11"/>
      <c r="D19" t="s">
        <v>12</v>
      </c>
      <c r="E19" t="s">
        <v>12</v>
      </c>
      <c r="F19" s="5">
        <v>0.06</v>
      </c>
      <c r="G19" s="6" t="s">
        <v>12</v>
      </c>
      <c r="H19" s="6">
        <f xml:space="preserve"> SUM(H17) * F19</f>
        <v>0.15479999999999999</v>
      </c>
      <c r="I19" t="s">
        <v>14</v>
      </c>
    </row>
    <row r="20" spans="1:14">
      <c r="C20"/>
      <c r="H20" s="10">
        <f>SUM(H17:H19)</f>
        <v>2.8637999999999999</v>
      </c>
      <c r="I20" s="28"/>
    </row>
    <row r="22" spans="1:14">
      <c r="A22" t="s">
        <v>1553</v>
      </c>
      <c r="B22" t="s">
        <v>3430</v>
      </c>
      <c r="C22" s="14" t="s">
        <v>3431</v>
      </c>
      <c r="D22" t="s">
        <v>3432</v>
      </c>
      <c r="E22" t="s">
        <v>354</v>
      </c>
      <c r="F22">
        <v>1</v>
      </c>
      <c r="G22" s="6">
        <v>10</v>
      </c>
      <c r="H22" s="6">
        <f>G22*F22</f>
        <v>10</v>
      </c>
      <c r="I22" t="s">
        <v>14</v>
      </c>
    </row>
    <row r="23" spans="1:14">
      <c r="A23" t="s">
        <v>1553</v>
      </c>
      <c r="B23" t="s">
        <v>3433</v>
      </c>
      <c r="C23" s="14" t="s">
        <v>3434</v>
      </c>
      <c r="D23" t="s">
        <v>12</v>
      </c>
      <c r="E23" t="s">
        <v>354</v>
      </c>
      <c r="F23">
        <v>1</v>
      </c>
      <c r="G23" s="6">
        <v>1</v>
      </c>
      <c r="H23" s="6">
        <f t="shared" ref="H23:H24" si="2">G23*F23</f>
        <v>1</v>
      </c>
      <c r="I23" t="s">
        <v>14</v>
      </c>
    </row>
    <row r="24" spans="1:14">
      <c r="A24" t="s">
        <v>1553</v>
      </c>
      <c r="B24" t="s">
        <v>3435</v>
      </c>
      <c r="C24" s="14" t="s">
        <v>3436</v>
      </c>
      <c r="D24" t="s">
        <v>3437</v>
      </c>
      <c r="E24" t="s">
        <v>354</v>
      </c>
      <c r="F24">
        <v>1</v>
      </c>
      <c r="G24" s="6">
        <v>18</v>
      </c>
      <c r="H24" s="6">
        <f t="shared" si="2"/>
        <v>18</v>
      </c>
      <c r="I24" t="s">
        <v>14</v>
      </c>
    </row>
    <row r="25" spans="1:14">
      <c r="A25" t="s">
        <v>1553</v>
      </c>
      <c r="B25" t="s">
        <v>23</v>
      </c>
      <c r="C25" s="11"/>
      <c r="D25" t="s">
        <v>12</v>
      </c>
      <c r="E25" t="s">
        <v>12</v>
      </c>
      <c r="F25" s="5">
        <v>0.05</v>
      </c>
      <c r="G25" s="6" t="s">
        <v>12</v>
      </c>
      <c r="H25" s="6">
        <f xml:space="preserve"> SUM(H22:H24) * F25</f>
        <v>1.4500000000000002</v>
      </c>
      <c r="I25" t="s">
        <v>14</v>
      </c>
    </row>
    <row r="26" spans="1:14">
      <c r="A26" t="s">
        <v>1553</v>
      </c>
      <c r="B26" t="s">
        <v>19</v>
      </c>
      <c r="C26" s="11"/>
      <c r="D26" t="s">
        <v>12</v>
      </c>
      <c r="E26" t="s">
        <v>12</v>
      </c>
      <c r="F26" s="5">
        <v>0.06</v>
      </c>
      <c r="G26" s="6" t="s">
        <v>12</v>
      </c>
      <c r="H26" s="6">
        <f xml:space="preserve"> SUM(H22:H24) * F26</f>
        <v>1.74</v>
      </c>
      <c r="I26" t="s">
        <v>14</v>
      </c>
    </row>
    <row r="27" spans="1:14">
      <c r="C27"/>
      <c r="H27" s="10">
        <f>SUM(H22:H26)</f>
        <v>32.19</v>
      </c>
      <c r="I27" s="28"/>
    </row>
    <row r="29" spans="1:14">
      <c r="H29" s="7">
        <f xml:space="preserve"> H8 + H15 + H20 + H27</f>
        <v>73.268450000000001</v>
      </c>
      <c r="J29" t="s">
        <v>2892</v>
      </c>
      <c r="K29" t="s">
        <v>2902</v>
      </c>
      <c r="L29" t="s">
        <v>3014</v>
      </c>
      <c r="M29" t="s">
        <v>2783</v>
      </c>
      <c r="N29" s="6" t="e">
        <f>SUM(#REF!)</f>
        <v>#REF!</v>
      </c>
    </row>
    <row r="30" spans="1:14">
      <c r="J30" t="s">
        <v>2892</v>
      </c>
      <c r="K30" t="s">
        <v>2781</v>
      </c>
      <c r="L30" t="s">
        <v>2893</v>
      </c>
      <c r="M30" t="s">
        <v>2894</v>
      </c>
      <c r="N30" s="6" t="e">
        <f>SUM(H2:H7) + SUM(#REF!) + SUM(H10:H14)</f>
        <v>#REF!</v>
      </c>
    </row>
    <row r="31" spans="1:14">
      <c r="J31" t="s">
        <v>2774</v>
      </c>
      <c r="K31" t="s">
        <v>2781</v>
      </c>
      <c r="L31" t="s">
        <v>2796</v>
      </c>
      <c r="N31" s="6" t="e">
        <f>SUM(#REF!)</f>
        <v>#REF!</v>
      </c>
    </row>
    <row r="32" spans="1:14">
      <c r="N32" s="6" t="e">
        <f>SUM(N29:N31)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XFC51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140625" bestFit="1" customWidth="1"/>
    <col min="2" max="2" width="33.140625" bestFit="1" customWidth="1"/>
    <col min="3" max="3" width="14.140625" style="14" bestFit="1" customWidth="1"/>
    <col min="4" max="4" width="19.5703125" bestFit="1" customWidth="1"/>
    <col min="5" max="5" width="14.42578125" bestFit="1" customWidth="1"/>
    <col min="6" max="6" width="6.140625" bestFit="1" customWidth="1"/>
    <col min="7" max="7" width="7.570312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0.7109375" bestFit="1" customWidth="1"/>
  </cols>
  <sheetData>
    <row r="1" spans="1:12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2">
      <c r="A2" t="s">
        <v>24</v>
      </c>
      <c r="B2" t="s">
        <v>2321</v>
      </c>
      <c r="C2" s="14" t="s">
        <v>2322</v>
      </c>
      <c r="D2" t="s">
        <v>261</v>
      </c>
      <c r="E2" t="s">
        <v>420</v>
      </c>
      <c r="F2">
        <v>1</v>
      </c>
      <c r="G2" s="6">
        <v>3.47</v>
      </c>
      <c r="H2" s="6">
        <f>G2*F2</f>
        <v>3.47</v>
      </c>
      <c r="I2" t="s">
        <v>14</v>
      </c>
      <c r="J2" t="s">
        <v>2774</v>
      </c>
      <c r="K2" t="s">
        <v>2781</v>
      </c>
      <c r="L2" t="s">
        <v>2796</v>
      </c>
    </row>
    <row r="3" spans="1:12">
      <c r="A3" t="s">
        <v>24</v>
      </c>
      <c r="B3" t="s">
        <v>1056</v>
      </c>
      <c r="C3" s="14" t="s">
        <v>2333</v>
      </c>
      <c r="D3" t="s">
        <v>1621</v>
      </c>
      <c r="E3" t="s">
        <v>306</v>
      </c>
      <c r="F3">
        <v>1</v>
      </c>
      <c r="G3" s="6">
        <v>4.97</v>
      </c>
      <c r="H3" s="6">
        <f>G3*F3</f>
        <v>4.97</v>
      </c>
      <c r="I3" t="s">
        <v>14</v>
      </c>
      <c r="J3" t="s">
        <v>2774</v>
      </c>
      <c r="K3" t="s">
        <v>2781</v>
      </c>
      <c r="L3" t="s">
        <v>2796</v>
      </c>
    </row>
    <row r="4" spans="1:12">
      <c r="A4" t="s">
        <v>24</v>
      </c>
      <c r="B4" t="s">
        <v>335</v>
      </c>
      <c r="C4" s="14" t="s">
        <v>2363</v>
      </c>
      <c r="D4" t="s">
        <v>261</v>
      </c>
      <c r="E4" t="s">
        <v>420</v>
      </c>
      <c r="F4">
        <v>1</v>
      </c>
      <c r="G4" s="6">
        <v>2.97</v>
      </c>
      <c r="H4" s="6">
        <f t="shared" ref="H4" si="0">G4*F4</f>
        <v>2.97</v>
      </c>
      <c r="I4" t="s">
        <v>14</v>
      </c>
      <c r="J4" t="s">
        <v>2774</v>
      </c>
      <c r="K4" t="s">
        <v>2781</v>
      </c>
      <c r="L4" t="s">
        <v>2796</v>
      </c>
    </row>
    <row r="5" spans="1:12">
      <c r="A5" t="s">
        <v>24</v>
      </c>
      <c r="B5" t="s">
        <v>2628</v>
      </c>
      <c r="C5" s="14" t="s">
        <v>2629</v>
      </c>
      <c r="D5" t="s">
        <v>12</v>
      </c>
      <c r="E5" t="s">
        <v>354</v>
      </c>
      <c r="F5">
        <v>1</v>
      </c>
      <c r="G5" s="6">
        <v>1.97</v>
      </c>
      <c r="H5" s="6">
        <f>G5*F5</f>
        <v>1.97</v>
      </c>
      <c r="I5" t="s">
        <v>14</v>
      </c>
      <c r="J5" t="s">
        <v>2774</v>
      </c>
      <c r="K5" t="s">
        <v>2781</v>
      </c>
      <c r="L5" t="s">
        <v>2796</v>
      </c>
    </row>
    <row r="6" spans="1:12">
      <c r="A6" t="s">
        <v>24</v>
      </c>
      <c r="B6" t="s">
        <v>491</v>
      </c>
      <c r="C6" s="14" t="s">
        <v>3438</v>
      </c>
      <c r="D6" t="s">
        <v>827</v>
      </c>
      <c r="E6" t="s">
        <v>296</v>
      </c>
      <c r="F6">
        <v>1</v>
      </c>
      <c r="G6" s="6">
        <v>3.98</v>
      </c>
      <c r="H6" s="6">
        <f t="shared" ref="H6" si="1">G6*F6</f>
        <v>3.98</v>
      </c>
      <c r="I6" t="s">
        <v>14</v>
      </c>
    </row>
    <row r="7" spans="1:12">
      <c r="A7" t="s">
        <v>24</v>
      </c>
      <c r="B7" t="s">
        <v>2601</v>
      </c>
      <c r="C7" s="14" t="s">
        <v>2602</v>
      </c>
      <c r="D7" t="s">
        <v>1464</v>
      </c>
      <c r="E7" t="s">
        <v>289</v>
      </c>
      <c r="F7">
        <v>1</v>
      </c>
      <c r="G7" s="6">
        <v>3.97</v>
      </c>
      <c r="H7" s="6">
        <f>G7*F7</f>
        <v>3.97</v>
      </c>
      <c r="I7" t="s">
        <v>14</v>
      </c>
      <c r="J7" t="s">
        <v>2774</v>
      </c>
      <c r="K7" t="s">
        <v>2781</v>
      </c>
      <c r="L7" t="s">
        <v>2796</v>
      </c>
    </row>
    <row r="8" spans="1:12">
      <c r="A8" t="s">
        <v>24</v>
      </c>
      <c r="B8" t="s">
        <v>2674</v>
      </c>
      <c r="C8" s="14" t="s">
        <v>2675</v>
      </c>
      <c r="D8" t="s">
        <v>128</v>
      </c>
      <c r="E8" t="s">
        <v>573</v>
      </c>
      <c r="F8">
        <v>1</v>
      </c>
      <c r="G8" s="6">
        <v>7.97</v>
      </c>
      <c r="H8" s="6">
        <f>G8*F8</f>
        <v>7.97</v>
      </c>
      <c r="I8" t="s">
        <v>14</v>
      </c>
      <c r="J8" t="s">
        <v>2774</v>
      </c>
      <c r="K8" t="s">
        <v>2781</v>
      </c>
      <c r="L8" t="s">
        <v>2796</v>
      </c>
    </row>
    <row r="9" spans="1:12">
      <c r="A9" t="s">
        <v>24</v>
      </c>
      <c r="B9" t="s">
        <v>1069</v>
      </c>
      <c r="C9" s="14">
        <v>7311</v>
      </c>
      <c r="D9" t="s">
        <v>206</v>
      </c>
      <c r="E9" t="s">
        <v>3439</v>
      </c>
      <c r="F9">
        <v>0.61</v>
      </c>
      <c r="G9" s="6">
        <v>11.2</v>
      </c>
      <c r="H9" s="6">
        <f t="shared" ref="H9:H10" si="2">G9*F9</f>
        <v>6.8319999999999999</v>
      </c>
      <c r="I9" t="s">
        <v>14</v>
      </c>
    </row>
    <row r="10" spans="1:12">
      <c r="A10" t="s">
        <v>24</v>
      </c>
      <c r="B10" t="s">
        <v>1062</v>
      </c>
      <c r="C10" s="14">
        <v>7257</v>
      </c>
      <c r="D10" t="s">
        <v>206</v>
      </c>
      <c r="E10" t="s">
        <v>3440</v>
      </c>
      <c r="F10">
        <v>0.23</v>
      </c>
      <c r="G10" s="6">
        <v>9.9</v>
      </c>
      <c r="H10" s="6">
        <f t="shared" si="2"/>
        <v>2.2770000000000001</v>
      </c>
      <c r="I10" t="s">
        <v>14</v>
      </c>
    </row>
    <row r="11" spans="1:12">
      <c r="A11" t="s">
        <v>24</v>
      </c>
      <c r="B11" t="s">
        <v>268</v>
      </c>
      <c r="C11" s="14">
        <v>4011</v>
      </c>
      <c r="D11" t="s">
        <v>269</v>
      </c>
      <c r="E11" t="s">
        <v>2331</v>
      </c>
      <c r="F11">
        <v>0.94</v>
      </c>
      <c r="G11" s="6">
        <v>1.7</v>
      </c>
      <c r="H11" s="6">
        <f>G11*F11</f>
        <v>1.5979999999999999</v>
      </c>
      <c r="I11" t="s">
        <v>14</v>
      </c>
      <c r="J11" t="s">
        <v>2774</v>
      </c>
      <c r="K11" t="s">
        <v>2781</v>
      </c>
      <c r="L11" t="s">
        <v>2796</v>
      </c>
    </row>
    <row r="12" spans="1:12">
      <c r="A12" t="s">
        <v>24</v>
      </c>
      <c r="B12" t="s">
        <v>2379</v>
      </c>
      <c r="C12" s="14" t="s">
        <v>2380</v>
      </c>
      <c r="D12" t="s">
        <v>2381</v>
      </c>
      <c r="E12" t="s">
        <v>2528</v>
      </c>
      <c r="F12">
        <v>1</v>
      </c>
      <c r="G12" s="6">
        <v>4.2699999999999996</v>
      </c>
      <c r="H12" s="6">
        <f>G12*F12</f>
        <v>4.2699999999999996</v>
      </c>
      <c r="I12" t="s">
        <v>14</v>
      </c>
      <c r="J12" t="s">
        <v>2774</v>
      </c>
      <c r="K12" t="s">
        <v>2781</v>
      </c>
      <c r="L12" t="s">
        <v>2796</v>
      </c>
    </row>
    <row r="13" spans="1:12">
      <c r="A13" t="s">
        <v>24</v>
      </c>
      <c r="B13" t="s">
        <v>2367</v>
      </c>
      <c r="C13" s="14">
        <v>4087</v>
      </c>
      <c r="D13" t="s">
        <v>12</v>
      </c>
      <c r="E13" t="s">
        <v>3441</v>
      </c>
      <c r="F13">
        <v>0.86</v>
      </c>
      <c r="G13" s="6">
        <v>2.14</v>
      </c>
      <c r="H13" s="6">
        <f>G13*F13</f>
        <v>1.8404</v>
      </c>
      <c r="I13" t="s">
        <v>14</v>
      </c>
      <c r="J13" t="s">
        <v>2774</v>
      </c>
      <c r="K13" t="s">
        <v>2781</v>
      </c>
      <c r="L13" t="s">
        <v>2796</v>
      </c>
    </row>
    <row r="14" spans="1:12">
      <c r="A14" t="s">
        <v>24</v>
      </c>
      <c r="B14" t="s">
        <v>131</v>
      </c>
      <c r="C14" s="14" t="s">
        <v>2262</v>
      </c>
      <c r="D14" t="s">
        <v>128</v>
      </c>
      <c r="E14" t="s">
        <v>283</v>
      </c>
      <c r="F14">
        <v>2</v>
      </c>
      <c r="G14" s="6">
        <v>1.57</v>
      </c>
      <c r="H14" s="6">
        <f>G14*F14</f>
        <v>3.14</v>
      </c>
      <c r="I14" t="s">
        <v>14</v>
      </c>
      <c r="J14" t="s">
        <v>2774</v>
      </c>
      <c r="K14" t="s">
        <v>2781</v>
      </c>
      <c r="L14" t="s">
        <v>2796</v>
      </c>
    </row>
    <row r="15" spans="1:12">
      <c r="A15" t="s">
        <v>24</v>
      </c>
      <c r="B15" t="s">
        <v>466</v>
      </c>
      <c r="C15" s="14" t="s">
        <v>1133</v>
      </c>
      <c r="D15" t="s">
        <v>128</v>
      </c>
      <c r="E15" t="s">
        <v>822</v>
      </c>
      <c r="F15">
        <v>1</v>
      </c>
      <c r="G15" s="6">
        <v>8.9700000000000006</v>
      </c>
      <c r="H15" s="6">
        <f t="shared" ref="H15:H20" si="3">G15*F15</f>
        <v>8.9700000000000006</v>
      </c>
      <c r="I15" t="s">
        <v>14</v>
      </c>
      <c r="J15" t="s">
        <v>2774</v>
      </c>
      <c r="K15" t="s">
        <v>2781</v>
      </c>
      <c r="L15" t="s">
        <v>2796</v>
      </c>
    </row>
    <row r="16" spans="1:12">
      <c r="A16" t="s">
        <v>24</v>
      </c>
      <c r="B16" t="s">
        <v>475</v>
      </c>
      <c r="C16" s="14" t="s">
        <v>2808</v>
      </c>
      <c r="D16" t="s">
        <v>128</v>
      </c>
      <c r="E16" t="s">
        <v>383</v>
      </c>
      <c r="F16">
        <v>1</v>
      </c>
      <c r="G16" s="6">
        <v>1.97</v>
      </c>
      <c r="H16" s="6">
        <f t="shared" si="3"/>
        <v>1.97</v>
      </c>
      <c r="I16" t="s">
        <v>14</v>
      </c>
      <c r="J16" t="s">
        <v>2774</v>
      </c>
      <c r="K16" t="s">
        <v>2781</v>
      </c>
      <c r="L16" t="s">
        <v>2796</v>
      </c>
    </row>
    <row r="17" spans="1:1023 1030:2047 2054:3071 3078:4095 4102:5119 5126:6143 6150:7167 7174:8191 8198:9215 9222:10239 10246:11263 11270:12287 12294:13311 13318:14335 14342:15359 15366:16383">
      <c r="A17" t="s">
        <v>24</v>
      </c>
      <c r="B17" t="s">
        <v>559</v>
      </c>
      <c r="C17" s="14" t="s">
        <v>1130</v>
      </c>
      <c r="D17" t="s">
        <v>128</v>
      </c>
      <c r="E17" t="s">
        <v>560</v>
      </c>
      <c r="F17">
        <v>1</v>
      </c>
      <c r="G17" s="6">
        <v>7.97</v>
      </c>
      <c r="H17" s="6">
        <f t="shared" si="3"/>
        <v>7.97</v>
      </c>
      <c r="I17" t="s">
        <v>14</v>
      </c>
    </row>
    <row r="18" spans="1:1023 1030:2047 2054:3071 3078:4095 4102:5119 5126:6143 6150:7167 7174:8191 8198:9215 9222:10239 10246:11263 11270:12287 12294:13311 13318:14335 14342:15359 15366:16383">
      <c r="A18" t="s">
        <v>24</v>
      </c>
      <c r="B18" t="s">
        <v>561</v>
      </c>
      <c r="C18" s="14" t="s">
        <v>1637</v>
      </c>
      <c r="D18" t="s">
        <v>128</v>
      </c>
      <c r="E18" t="s">
        <v>562</v>
      </c>
      <c r="F18">
        <v>1</v>
      </c>
      <c r="G18" s="6">
        <v>5.77</v>
      </c>
      <c r="H18" s="6">
        <f t="shared" si="3"/>
        <v>5.77</v>
      </c>
      <c r="I18" t="s">
        <v>14</v>
      </c>
      <c r="J18" t="s">
        <v>2774</v>
      </c>
      <c r="K18" t="s">
        <v>2781</v>
      </c>
      <c r="L18" t="s">
        <v>2796</v>
      </c>
    </row>
    <row r="19" spans="1:1023 1030:2047 2054:3071 3078:4095 4102:5119 5126:6143 6150:7167 7174:8191 8198:9215 9222:10239 10246:11263 11270:12287 12294:13311 13318:14335 14342:15359 15366:16383">
      <c r="A19" t="s">
        <v>24</v>
      </c>
      <c r="B19" t="s">
        <v>250</v>
      </c>
      <c r="C19" s="14" t="s">
        <v>2670</v>
      </c>
      <c r="D19" t="s">
        <v>128</v>
      </c>
      <c r="E19" t="s">
        <v>420</v>
      </c>
      <c r="F19">
        <v>1</v>
      </c>
      <c r="G19" s="6">
        <v>7.97</v>
      </c>
      <c r="H19" s="6">
        <f t="shared" si="3"/>
        <v>7.97</v>
      </c>
      <c r="I19" t="s">
        <v>14</v>
      </c>
    </row>
    <row r="20" spans="1:1023 1030:2047 2054:3071 3078:4095 4102:5119 5126:6143 6150:7167 7174:8191 8198:9215 9222:10239 10246:11263 11270:12287 12294:13311 13318:14335 14342:15359 15366:16383">
      <c r="A20" t="s">
        <v>24</v>
      </c>
      <c r="B20" t="s">
        <v>474</v>
      </c>
      <c r="C20" s="14" t="s">
        <v>3399</v>
      </c>
      <c r="D20" t="s">
        <v>153</v>
      </c>
      <c r="E20" t="s">
        <v>383</v>
      </c>
      <c r="F20">
        <v>1</v>
      </c>
      <c r="G20" s="6">
        <f xml:space="preserve"> 4.54 + 0.08 + 0.25</f>
        <v>4.87</v>
      </c>
      <c r="H20" s="6">
        <f t="shared" si="3"/>
        <v>4.87</v>
      </c>
      <c r="I20" t="s">
        <v>14</v>
      </c>
    </row>
    <row r="21" spans="1:1023 1030:2047 2054:3071 3078:4095 4102:5119 5126:6143 6150:7167 7174:8191 8198:9215 9222:10239 10246:11263 11270:12287 12294:13311 13318:14335 14342:15359 15366:16383">
      <c r="A21" t="s">
        <v>24</v>
      </c>
      <c r="B21" t="s">
        <v>2242</v>
      </c>
      <c r="C21" s="14" t="s">
        <v>2243</v>
      </c>
      <c r="D21" t="s">
        <v>2244</v>
      </c>
      <c r="E21" t="s">
        <v>2245</v>
      </c>
      <c r="F21">
        <v>1</v>
      </c>
      <c r="G21" s="6">
        <v>2.67</v>
      </c>
      <c r="H21" s="6">
        <f>G21*F21</f>
        <v>2.67</v>
      </c>
      <c r="I21" t="s">
        <v>14</v>
      </c>
    </row>
    <row r="22" spans="1:1023 1030:2047 2054:3071 3078:4095 4102:5119 5126:6143 6150:7167 7174:8191 8198:9215 9222:10239 10246:11263 11270:12287 12294:13311 13318:14335 14342:15359 15366:16383">
      <c r="A22" t="s">
        <v>24</v>
      </c>
      <c r="B22" t="s">
        <v>567</v>
      </c>
      <c r="C22" s="14" t="s">
        <v>2681</v>
      </c>
      <c r="D22" t="s">
        <v>128</v>
      </c>
      <c r="E22" t="s">
        <v>296</v>
      </c>
      <c r="F22">
        <v>1</v>
      </c>
      <c r="G22" s="6">
        <v>1.27</v>
      </c>
      <c r="H22" s="6">
        <f t="shared" ref="H22:H23" si="4">G22*F22</f>
        <v>1.27</v>
      </c>
      <c r="I22" t="s">
        <v>14</v>
      </c>
      <c r="J22" t="s">
        <v>2774</v>
      </c>
      <c r="K22" t="s">
        <v>2781</v>
      </c>
      <c r="L22" t="s">
        <v>2796</v>
      </c>
    </row>
    <row r="23" spans="1:1023 1030:2047 2054:3071 3078:4095 4102:5119 5126:6143 6150:7167 7174:8191 8198:9215 9222:10239 10246:11263 11270:12287 12294:13311 13318:14335 14342:15359 15366:16383">
      <c r="A23" t="s">
        <v>24</v>
      </c>
      <c r="B23" t="s">
        <v>298</v>
      </c>
      <c r="C23" s="14" t="s">
        <v>3039</v>
      </c>
      <c r="D23" t="s">
        <v>128</v>
      </c>
      <c r="E23" t="s">
        <v>299</v>
      </c>
      <c r="F23">
        <v>1</v>
      </c>
      <c r="G23" s="6">
        <v>3.47</v>
      </c>
      <c r="H23" s="6">
        <f t="shared" si="4"/>
        <v>3.47</v>
      </c>
      <c r="I23" t="s">
        <v>14</v>
      </c>
      <c r="J23" t="s">
        <v>2774</v>
      </c>
      <c r="K23" t="s">
        <v>2781</v>
      </c>
      <c r="L23" t="s">
        <v>2796</v>
      </c>
    </row>
    <row r="24" spans="1:1023 1030:2047 2054:3071 3078:4095 4102:5119 5126:6143 6150:7167 7174:8191 8198:9215 9222:10239 10246:11263 11270:12287 12294:13311 13318:14335 14342:15359 15366:16383">
      <c r="A24" t="s">
        <v>24</v>
      </c>
      <c r="B24" t="s">
        <v>3442</v>
      </c>
      <c r="C24" s="14" t="s">
        <v>3443</v>
      </c>
      <c r="D24" t="s">
        <v>3444</v>
      </c>
      <c r="E24" t="s">
        <v>354</v>
      </c>
      <c r="F24">
        <v>1</v>
      </c>
      <c r="G24" s="6">
        <v>6.97</v>
      </c>
      <c r="H24" s="6">
        <f t="shared" ref="H24:H25" si="5">G24*F24</f>
        <v>6.97</v>
      </c>
      <c r="I24" t="s">
        <v>14</v>
      </c>
    </row>
    <row r="25" spans="1:1023 1030:2047 2054:3071 3078:4095 4102:5119 5126:6143 6150:7167 7174:8191 8198:9215 9222:10239 10246:11263 11270:12287 12294:13311 13318:14335 14342:15359 15366:16383">
      <c r="A25" t="s">
        <v>24</v>
      </c>
      <c r="B25" t="s">
        <v>2621</v>
      </c>
      <c r="C25" s="14" t="s">
        <v>2622</v>
      </c>
      <c r="D25" t="s">
        <v>186</v>
      </c>
      <c r="E25" t="s">
        <v>2623</v>
      </c>
      <c r="F25">
        <v>1</v>
      </c>
      <c r="G25" s="6">
        <v>4.97</v>
      </c>
      <c r="H25" s="6">
        <f t="shared" si="5"/>
        <v>4.97</v>
      </c>
      <c r="I25" t="s">
        <v>14</v>
      </c>
    </row>
    <row r="26" spans="1:1023 1030:2047 2054:3071 3078:4095 4102:5119 5126:6143 6150:7167 7174:8191 8198:9215 9222:10239 10246:11263 11270:12287 12294:13311 13318:14335 14342:15359 15366:16383">
      <c r="A26" t="s">
        <v>24</v>
      </c>
      <c r="B26" t="s">
        <v>821</v>
      </c>
      <c r="C26" s="14" t="s">
        <v>2303</v>
      </c>
      <c r="D26" t="s">
        <v>802</v>
      </c>
      <c r="E26" t="s">
        <v>384</v>
      </c>
      <c r="F26">
        <v>3</v>
      </c>
      <c r="G26" s="6">
        <f xml:space="preserve"> 4.97 + 0.05 + 0.25</f>
        <v>5.27</v>
      </c>
      <c r="H26" s="6">
        <f>G26*F26</f>
        <v>15.809999999999999</v>
      </c>
      <c r="I26" t="s">
        <v>14</v>
      </c>
      <c r="J26" t="s">
        <v>2774</v>
      </c>
      <c r="K26" t="s">
        <v>2781</v>
      </c>
      <c r="L26" t="s">
        <v>2796</v>
      </c>
    </row>
    <row r="27" spans="1:1023 1030:2047 2054:3071 3078:4095 4102:5119 5126:6143 6150:7167 7174:8191 8198:9215 9222:10239 10246:11263 11270:12287 12294:13311 13318:14335 14342:15359 15366:16383">
      <c r="A27" t="s">
        <v>24</v>
      </c>
      <c r="B27" t="s">
        <v>800</v>
      </c>
      <c r="C27" s="14" t="s">
        <v>2337</v>
      </c>
      <c r="D27" t="s">
        <v>442</v>
      </c>
      <c r="E27" t="s">
        <v>286</v>
      </c>
      <c r="F27">
        <v>3</v>
      </c>
      <c r="G27" s="6">
        <f xml:space="preserve"> 1.47 + 0.05 + 0.1</f>
        <v>1.62</v>
      </c>
      <c r="H27" s="6">
        <f>G27*F27</f>
        <v>4.8600000000000003</v>
      </c>
      <c r="I27" t="s">
        <v>14</v>
      </c>
      <c r="J27" t="s">
        <v>2774</v>
      </c>
      <c r="K27" t="s">
        <v>2781</v>
      </c>
      <c r="L27" t="s">
        <v>2796</v>
      </c>
    </row>
    <row r="28" spans="1:1023 1030:2047 2054:3071 3078:4095 4102:5119 5126:6143 6150:7167 7174:8191 8198:9215 9222:10239 10246:11263 11270:12287 12294:13311 13318:14335 14342:15359 15366:16383">
      <c r="A28" t="s">
        <v>24</v>
      </c>
      <c r="B28" t="s">
        <v>2279</v>
      </c>
      <c r="C28" s="14" t="s">
        <v>2280</v>
      </c>
      <c r="D28" t="s">
        <v>2281</v>
      </c>
      <c r="E28" t="s">
        <v>2282</v>
      </c>
      <c r="F28">
        <v>1</v>
      </c>
      <c r="G28" s="6">
        <v>11.83</v>
      </c>
      <c r="H28" s="6">
        <f t="shared" ref="H28:H29" si="6">G28*F28</f>
        <v>11.83</v>
      </c>
      <c r="I28" t="s">
        <v>14</v>
      </c>
      <c r="J28" t="s">
        <v>2774</v>
      </c>
      <c r="K28" t="s">
        <v>2781</v>
      </c>
      <c r="L28" t="s">
        <v>2796</v>
      </c>
    </row>
    <row r="29" spans="1:1023 1030:2047 2054:3071 3078:4095 4102:5119 5126:6143 6150:7167 7174:8191 8198:9215 9222:10239 10246:11263 11270:12287 12294:13311 13318:14335 14342:15359 15366:16383">
      <c r="A29" t="s">
        <v>24</v>
      </c>
      <c r="B29" t="s">
        <v>3445</v>
      </c>
      <c r="C29" s="14" t="s">
        <v>3446</v>
      </c>
      <c r="D29" t="s">
        <v>166</v>
      </c>
      <c r="E29" t="s">
        <v>2687</v>
      </c>
      <c r="F29">
        <v>1</v>
      </c>
      <c r="G29" s="6">
        <v>3.97</v>
      </c>
      <c r="H29" s="6">
        <f t="shared" si="6"/>
        <v>3.97</v>
      </c>
      <c r="I29" t="s">
        <v>14</v>
      </c>
    </row>
    <row r="30" spans="1:1023 1030:2047 2054:3071 3078:4095 4102:5119 5126:6143 6150:7167 7174:8191 8198:9215 9222:10239 10246:11263 11270:12287 12294:13311 13318:14335 14342:15359 15366:16383">
      <c r="A30" t="s">
        <v>24</v>
      </c>
      <c r="B30" t="s">
        <v>2803</v>
      </c>
      <c r="C30" s="14" t="s">
        <v>2804</v>
      </c>
      <c r="D30" t="s">
        <v>128</v>
      </c>
      <c r="E30" t="s">
        <v>826</v>
      </c>
      <c r="F30">
        <v>3</v>
      </c>
      <c r="G30" s="6">
        <v>0.87</v>
      </c>
      <c r="H30" s="6">
        <f>G30*F30</f>
        <v>2.61</v>
      </c>
      <c r="I30" t="s">
        <v>14</v>
      </c>
      <c r="J30" t="s">
        <v>2774</v>
      </c>
      <c r="K30" t="s">
        <v>2781</v>
      </c>
      <c r="L30" t="s">
        <v>2796</v>
      </c>
    </row>
    <row r="31" spans="1:1023 1030:2047 2054:3071 3078:4095 4102:5119 5126:6143 6150:7167 7174:8191 8198:9215 9222:10239 10246:11263 11270:12287 12294:13311 13318:14335 14342:15359 15366:16383">
      <c r="A31" t="s">
        <v>24</v>
      </c>
      <c r="B31" t="s">
        <v>291</v>
      </c>
      <c r="C31" s="14" t="s">
        <v>2534</v>
      </c>
      <c r="D31" t="s">
        <v>128</v>
      </c>
      <c r="E31" t="s">
        <v>292</v>
      </c>
      <c r="F31">
        <v>1</v>
      </c>
      <c r="G31" s="6">
        <v>4.97</v>
      </c>
      <c r="H31" s="6">
        <f>G31*F31</f>
        <v>4.97</v>
      </c>
      <c r="I31" t="s">
        <v>14</v>
      </c>
      <c r="J31" t="s">
        <v>2774</v>
      </c>
      <c r="K31" t="s">
        <v>2781</v>
      </c>
      <c r="L31" t="s">
        <v>2796</v>
      </c>
    </row>
    <row r="32" spans="1:1023 1030:2047 2054:3071 3078:4095 4102:5119 5126:6143 6150:7167 7174:8191 8198:9215 9222:10239 10246:11263 11270:12287 12294:13311 13318:14335 14342:15359 15366:16383">
      <c r="A32" t="s">
        <v>24</v>
      </c>
      <c r="B32" t="s">
        <v>249</v>
      </c>
      <c r="C32" s="14" t="s">
        <v>3447</v>
      </c>
      <c r="D32" t="s">
        <v>802</v>
      </c>
      <c r="E32" t="s">
        <v>554</v>
      </c>
      <c r="F32">
        <v>1</v>
      </c>
      <c r="G32" s="6">
        <v>2.97</v>
      </c>
      <c r="H32" s="6">
        <f t="shared" ref="H32" si="7">G32*F32</f>
        <v>2.97</v>
      </c>
      <c r="I32" t="s">
        <v>14</v>
      </c>
      <c r="J32" t="s">
        <v>2774</v>
      </c>
      <c r="K32" t="s">
        <v>2781</v>
      </c>
      <c r="L32" t="s">
        <v>2796</v>
      </c>
      <c r="N32" s="6"/>
      <c r="O32" s="6"/>
      <c r="V32" s="6"/>
      <c r="W32" s="6"/>
      <c r="AD32" s="6"/>
      <c r="AE32" s="6"/>
      <c r="AL32" s="6"/>
      <c r="AM32" s="6"/>
      <c r="AT32" s="6"/>
      <c r="AU32" s="6"/>
      <c r="BB32" s="6"/>
      <c r="BC32" s="6"/>
      <c r="BJ32" s="6"/>
      <c r="BK32" s="6"/>
      <c r="BR32" s="6"/>
      <c r="BS32" s="6"/>
      <c r="BZ32" s="6"/>
      <c r="CA32" s="6"/>
      <c r="CH32" s="6"/>
      <c r="CI32" s="6"/>
      <c r="CP32" s="6"/>
      <c r="CQ32" s="6"/>
      <c r="CX32" s="6"/>
      <c r="CY32" s="6"/>
      <c r="DF32" s="6"/>
      <c r="DG32" s="6"/>
      <c r="DN32" s="6"/>
      <c r="DO32" s="6"/>
      <c r="DV32" s="6"/>
      <c r="DW32" s="6"/>
      <c r="ED32" s="6"/>
      <c r="EE32" s="6"/>
      <c r="EL32" s="6"/>
      <c r="EM32" s="6"/>
      <c r="ET32" s="6"/>
      <c r="EU32" s="6"/>
      <c r="FB32" s="6"/>
      <c r="FC32" s="6"/>
      <c r="FJ32" s="6"/>
      <c r="FK32" s="6"/>
      <c r="FR32" s="6"/>
      <c r="FS32" s="6"/>
      <c r="FZ32" s="6"/>
      <c r="GA32" s="6"/>
      <c r="GH32" s="6"/>
      <c r="GI32" s="6"/>
      <c r="GP32" s="6"/>
      <c r="GQ32" s="6"/>
      <c r="GX32" s="6"/>
      <c r="GY32" s="6"/>
      <c r="HF32" s="6"/>
      <c r="HG32" s="6"/>
      <c r="HN32" s="6"/>
      <c r="HO32" s="6"/>
      <c r="HV32" s="6"/>
      <c r="HW32" s="6"/>
      <c r="ID32" s="6"/>
      <c r="IE32" s="6"/>
      <c r="IL32" s="6"/>
      <c r="IM32" s="6"/>
      <c r="IT32" s="6"/>
      <c r="IU32" s="6"/>
      <c r="JB32" s="6"/>
      <c r="JC32" s="6"/>
      <c r="JJ32" s="6"/>
      <c r="JK32" s="6"/>
      <c r="JR32" s="6"/>
      <c r="JS32" s="6"/>
      <c r="JZ32" s="6"/>
      <c r="KA32" s="6"/>
      <c r="KH32" s="6"/>
      <c r="KI32" s="6"/>
      <c r="KP32" s="6"/>
      <c r="KQ32" s="6"/>
      <c r="KX32" s="6"/>
      <c r="KY32" s="6"/>
      <c r="LF32" s="6"/>
      <c r="LG32" s="6"/>
      <c r="LN32" s="6"/>
      <c r="LO32" s="6"/>
      <c r="LV32" s="6"/>
      <c r="LW32" s="6"/>
      <c r="MD32" s="6"/>
      <c r="ME32" s="6"/>
      <c r="ML32" s="6"/>
      <c r="MM32" s="6"/>
      <c r="MT32" s="6"/>
      <c r="MU32" s="6"/>
      <c r="NB32" s="6"/>
      <c r="NC32" s="6"/>
      <c r="NJ32" s="6"/>
      <c r="NK32" s="6"/>
      <c r="NR32" s="6"/>
      <c r="NS32" s="6"/>
      <c r="NZ32" s="6"/>
      <c r="OA32" s="6"/>
      <c r="OH32" s="6"/>
      <c r="OI32" s="6"/>
      <c r="OP32" s="6"/>
      <c r="OQ32" s="6"/>
      <c r="OX32" s="6"/>
      <c r="OY32" s="6"/>
      <c r="PF32" s="6"/>
      <c r="PG32" s="6"/>
      <c r="PN32" s="6"/>
      <c r="PO32" s="6"/>
      <c r="PV32" s="6"/>
      <c r="PW32" s="6"/>
      <c r="QD32" s="6"/>
      <c r="QE32" s="6"/>
      <c r="QL32" s="6"/>
      <c r="QM32" s="6"/>
      <c r="QT32" s="6"/>
      <c r="QU32" s="6"/>
      <c r="RB32" s="6"/>
      <c r="RC32" s="6"/>
      <c r="RJ32" s="6"/>
      <c r="RK32" s="6"/>
      <c r="RR32" s="6"/>
      <c r="RS32" s="6"/>
      <c r="RZ32" s="6"/>
      <c r="SA32" s="6"/>
      <c r="SH32" s="6"/>
      <c r="SI32" s="6"/>
      <c r="SP32" s="6"/>
      <c r="SQ32" s="6"/>
      <c r="SX32" s="6"/>
      <c r="SY32" s="6"/>
      <c r="TF32" s="6"/>
      <c r="TG32" s="6"/>
      <c r="TN32" s="6"/>
      <c r="TO32" s="6"/>
      <c r="TV32" s="6"/>
      <c r="TW32" s="6"/>
      <c r="UD32" s="6"/>
      <c r="UE32" s="6"/>
      <c r="UL32" s="6"/>
      <c r="UM32" s="6"/>
      <c r="UT32" s="6"/>
      <c r="UU32" s="6"/>
      <c r="VB32" s="6"/>
      <c r="VC32" s="6"/>
      <c r="VJ32" s="6"/>
      <c r="VK32" s="6"/>
      <c r="VR32" s="6"/>
      <c r="VS32" s="6"/>
      <c r="VZ32" s="6"/>
      <c r="WA32" s="6"/>
      <c r="WH32" s="6"/>
      <c r="WI32" s="6"/>
      <c r="WP32" s="6"/>
      <c r="WQ32" s="6"/>
      <c r="WX32" s="6"/>
      <c r="WY32" s="6"/>
      <c r="XF32" s="6"/>
      <c r="XG32" s="6"/>
      <c r="XN32" s="6"/>
      <c r="XO32" s="6"/>
      <c r="XV32" s="6"/>
      <c r="XW32" s="6"/>
      <c r="YD32" s="6"/>
      <c r="YE32" s="6"/>
      <c r="YL32" s="6"/>
      <c r="YM32" s="6"/>
      <c r="YT32" s="6"/>
      <c r="YU32" s="6"/>
      <c r="ZB32" s="6"/>
      <c r="ZC32" s="6"/>
      <c r="ZJ32" s="6"/>
      <c r="ZK32" s="6"/>
      <c r="ZR32" s="6"/>
      <c r="ZS32" s="6"/>
      <c r="ZZ32" s="6"/>
      <c r="AAA32" s="6"/>
      <c r="AAH32" s="6"/>
      <c r="AAI32" s="6"/>
      <c r="AAP32" s="6"/>
      <c r="AAQ32" s="6"/>
      <c r="AAX32" s="6"/>
      <c r="AAY32" s="6"/>
      <c r="ABF32" s="6"/>
      <c r="ABG32" s="6"/>
      <c r="ABN32" s="6"/>
      <c r="ABO32" s="6"/>
      <c r="ABV32" s="6"/>
      <c r="ABW32" s="6"/>
      <c r="ACD32" s="6"/>
      <c r="ACE32" s="6"/>
      <c r="ACL32" s="6"/>
      <c r="ACM32" s="6"/>
      <c r="ACT32" s="6"/>
      <c r="ACU32" s="6"/>
      <c r="ADB32" s="6"/>
      <c r="ADC32" s="6"/>
      <c r="ADJ32" s="6"/>
      <c r="ADK32" s="6"/>
      <c r="ADR32" s="6"/>
      <c r="ADS32" s="6"/>
      <c r="ADZ32" s="6"/>
      <c r="AEA32" s="6"/>
      <c r="AEH32" s="6"/>
      <c r="AEI32" s="6"/>
      <c r="AEP32" s="6"/>
      <c r="AEQ32" s="6"/>
      <c r="AEX32" s="6"/>
      <c r="AEY32" s="6"/>
      <c r="AFF32" s="6"/>
      <c r="AFG32" s="6"/>
      <c r="AFN32" s="6"/>
      <c r="AFO32" s="6"/>
      <c r="AFV32" s="6"/>
      <c r="AFW32" s="6"/>
      <c r="AGD32" s="6"/>
      <c r="AGE32" s="6"/>
      <c r="AGL32" s="6"/>
      <c r="AGM32" s="6"/>
      <c r="AGT32" s="6"/>
      <c r="AGU32" s="6"/>
      <c r="AHB32" s="6"/>
      <c r="AHC32" s="6"/>
      <c r="AHJ32" s="6"/>
      <c r="AHK32" s="6"/>
      <c r="AHR32" s="6"/>
      <c r="AHS32" s="6"/>
      <c r="AHZ32" s="6"/>
      <c r="AIA32" s="6"/>
      <c r="AIH32" s="6"/>
      <c r="AII32" s="6"/>
      <c r="AIP32" s="6"/>
      <c r="AIQ32" s="6"/>
      <c r="AIX32" s="6"/>
      <c r="AIY32" s="6"/>
      <c r="AJF32" s="6"/>
      <c r="AJG32" s="6"/>
      <c r="AJN32" s="6"/>
      <c r="AJO32" s="6"/>
      <c r="AJV32" s="6"/>
      <c r="AJW32" s="6"/>
      <c r="AKD32" s="6"/>
      <c r="AKE32" s="6"/>
      <c r="AKL32" s="6"/>
      <c r="AKM32" s="6"/>
      <c r="AKT32" s="6"/>
      <c r="AKU32" s="6"/>
      <c r="ALB32" s="6"/>
      <c r="ALC32" s="6"/>
      <c r="ALJ32" s="6"/>
      <c r="ALK32" s="6"/>
      <c r="ALR32" s="6"/>
      <c r="ALS32" s="6"/>
      <c r="ALZ32" s="6"/>
      <c r="AMA32" s="6"/>
      <c r="AMH32" s="6"/>
      <c r="AMI32" s="6"/>
      <c r="AMP32" s="6"/>
      <c r="AMQ32" s="6"/>
      <c r="AMX32" s="6"/>
      <c r="AMY32" s="6"/>
      <c r="ANF32" s="6"/>
      <c r="ANG32" s="6"/>
      <c r="ANN32" s="6"/>
      <c r="ANO32" s="6"/>
      <c r="ANV32" s="6"/>
      <c r="ANW32" s="6"/>
      <c r="AOD32" s="6"/>
      <c r="AOE32" s="6"/>
      <c r="AOL32" s="6"/>
      <c r="AOM32" s="6"/>
      <c r="AOT32" s="6"/>
      <c r="AOU32" s="6"/>
      <c r="APB32" s="6"/>
      <c r="APC32" s="6"/>
      <c r="APJ32" s="6"/>
      <c r="APK32" s="6"/>
      <c r="APR32" s="6"/>
      <c r="APS32" s="6"/>
      <c r="APZ32" s="6"/>
      <c r="AQA32" s="6"/>
      <c r="AQH32" s="6"/>
      <c r="AQI32" s="6"/>
      <c r="AQP32" s="6"/>
      <c r="AQQ32" s="6"/>
      <c r="AQX32" s="6"/>
      <c r="AQY32" s="6"/>
      <c r="ARF32" s="6"/>
      <c r="ARG32" s="6"/>
      <c r="ARN32" s="6"/>
      <c r="ARO32" s="6"/>
      <c r="ARV32" s="6"/>
      <c r="ARW32" s="6"/>
      <c r="ASD32" s="6"/>
      <c r="ASE32" s="6"/>
      <c r="ASL32" s="6"/>
      <c r="ASM32" s="6"/>
      <c r="AST32" s="6"/>
      <c r="ASU32" s="6"/>
      <c r="ATB32" s="6"/>
      <c r="ATC32" s="6"/>
      <c r="ATJ32" s="6"/>
      <c r="ATK32" s="6"/>
      <c r="ATR32" s="6"/>
      <c r="ATS32" s="6"/>
      <c r="ATZ32" s="6"/>
      <c r="AUA32" s="6"/>
      <c r="AUH32" s="6"/>
      <c r="AUI32" s="6"/>
      <c r="AUP32" s="6"/>
      <c r="AUQ32" s="6"/>
      <c r="AUX32" s="6"/>
      <c r="AUY32" s="6"/>
      <c r="AVF32" s="6"/>
      <c r="AVG32" s="6"/>
      <c r="AVN32" s="6"/>
      <c r="AVO32" s="6"/>
      <c r="AVV32" s="6"/>
      <c r="AVW32" s="6"/>
      <c r="AWD32" s="6"/>
      <c r="AWE32" s="6"/>
      <c r="AWL32" s="6"/>
      <c r="AWM32" s="6"/>
      <c r="AWT32" s="6"/>
      <c r="AWU32" s="6"/>
      <c r="AXB32" s="6"/>
      <c r="AXC32" s="6"/>
      <c r="AXJ32" s="6"/>
      <c r="AXK32" s="6"/>
      <c r="AXR32" s="6"/>
      <c r="AXS32" s="6"/>
      <c r="AXZ32" s="6"/>
      <c r="AYA32" s="6"/>
      <c r="AYH32" s="6"/>
      <c r="AYI32" s="6"/>
      <c r="AYP32" s="6"/>
      <c r="AYQ32" s="6"/>
      <c r="AYX32" s="6"/>
      <c r="AYY32" s="6"/>
      <c r="AZF32" s="6"/>
      <c r="AZG32" s="6"/>
      <c r="AZN32" s="6"/>
      <c r="AZO32" s="6"/>
      <c r="AZV32" s="6"/>
      <c r="AZW32" s="6"/>
      <c r="BAD32" s="6"/>
      <c r="BAE32" s="6"/>
      <c r="BAL32" s="6"/>
      <c r="BAM32" s="6"/>
      <c r="BAT32" s="6"/>
      <c r="BAU32" s="6"/>
      <c r="BBB32" s="6"/>
      <c r="BBC32" s="6"/>
      <c r="BBJ32" s="6"/>
      <c r="BBK32" s="6"/>
      <c r="BBR32" s="6"/>
      <c r="BBS32" s="6"/>
      <c r="BBZ32" s="6"/>
      <c r="BCA32" s="6"/>
      <c r="BCH32" s="6"/>
      <c r="BCI32" s="6"/>
      <c r="BCP32" s="6"/>
      <c r="BCQ32" s="6"/>
      <c r="BCX32" s="6"/>
      <c r="BCY32" s="6"/>
      <c r="BDF32" s="6"/>
      <c r="BDG32" s="6"/>
      <c r="BDN32" s="6"/>
      <c r="BDO32" s="6"/>
      <c r="BDV32" s="6"/>
      <c r="BDW32" s="6"/>
      <c r="BED32" s="6"/>
      <c r="BEE32" s="6"/>
      <c r="BEL32" s="6"/>
      <c r="BEM32" s="6"/>
      <c r="BET32" s="6"/>
      <c r="BEU32" s="6"/>
      <c r="BFB32" s="6"/>
      <c r="BFC32" s="6"/>
      <c r="BFJ32" s="6"/>
      <c r="BFK32" s="6"/>
      <c r="BFR32" s="6"/>
      <c r="BFS32" s="6"/>
      <c r="BFZ32" s="6"/>
      <c r="BGA32" s="6"/>
      <c r="BGH32" s="6"/>
      <c r="BGI32" s="6"/>
      <c r="BGP32" s="6"/>
      <c r="BGQ32" s="6"/>
      <c r="BGX32" s="6"/>
      <c r="BGY32" s="6"/>
      <c r="BHF32" s="6"/>
      <c r="BHG32" s="6"/>
      <c r="BHN32" s="6"/>
      <c r="BHO32" s="6"/>
      <c r="BHV32" s="6"/>
      <c r="BHW32" s="6"/>
      <c r="BID32" s="6"/>
      <c r="BIE32" s="6"/>
      <c r="BIL32" s="6"/>
      <c r="BIM32" s="6"/>
      <c r="BIT32" s="6"/>
      <c r="BIU32" s="6"/>
      <c r="BJB32" s="6"/>
      <c r="BJC32" s="6"/>
      <c r="BJJ32" s="6"/>
      <c r="BJK32" s="6"/>
      <c r="BJR32" s="6"/>
      <c r="BJS32" s="6"/>
      <c r="BJZ32" s="6"/>
      <c r="BKA32" s="6"/>
      <c r="BKH32" s="6"/>
      <c r="BKI32" s="6"/>
      <c r="BKP32" s="6"/>
      <c r="BKQ32" s="6"/>
      <c r="BKX32" s="6"/>
      <c r="BKY32" s="6"/>
      <c r="BLF32" s="6"/>
      <c r="BLG32" s="6"/>
      <c r="BLN32" s="6"/>
      <c r="BLO32" s="6"/>
      <c r="BLV32" s="6"/>
      <c r="BLW32" s="6"/>
      <c r="BMD32" s="6"/>
      <c r="BME32" s="6"/>
      <c r="BML32" s="6"/>
      <c r="BMM32" s="6"/>
      <c r="BMT32" s="6"/>
      <c r="BMU32" s="6"/>
      <c r="BNB32" s="6"/>
      <c r="BNC32" s="6"/>
      <c r="BNJ32" s="6"/>
      <c r="BNK32" s="6"/>
      <c r="BNR32" s="6"/>
      <c r="BNS32" s="6"/>
      <c r="BNZ32" s="6"/>
      <c r="BOA32" s="6"/>
      <c r="BOH32" s="6"/>
      <c r="BOI32" s="6"/>
      <c r="BOP32" s="6"/>
      <c r="BOQ32" s="6"/>
      <c r="BOX32" s="6"/>
      <c r="BOY32" s="6"/>
      <c r="BPF32" s="6"/>
      <c r="BPG32" s="6"/>
      <c r="BPN32" s="6"/>
      <c r="BPO32" s="6"/>
      <c r="BPV32" s="6"/>
      <c r="BPW32" s="6"/>
      <c r="BQD32" s="6"/>
      <c r="BQE32" s="6"/>
      <c r="BQL32" s="6"/>
      <c r="BQM32" s="6"/>
      <c r="BQT32" s="6"/>
      <c r="BQU32" s="6"/>
      <c r="BRB32" s="6"/>
      <c r="BRC32" s="6"/>
      <c r="BRJ32" s="6"/>
      <c r="BRK32" s="6"/>
      <c r="BRR32" s="6"/>
      <c r="BRS32" s="6"/>
      <c r="BRZ32" s="6"/>
      <c r="BSA32" s="6"/>
      <c r="BSH32" s="6"/>
      <c r="BSI32" s="6"/>
      <c r="BSP32" s="6"/>
      <c r="BSQ32" s="6"/>
      <c r="BSX32" s="6"/>
      <c r="BSY32" s="6"/>
      <c r="BTF32" s="6"/>
      <c r="BTG32" s="6"/>
      <c r="BTN32" s="6"/>
      <c r="BTO32" s="6"/>
      <c r="BTV32" s="6"/>
      <c r="BTW32" s="6"/>
      <c r="BUD32" s="6"/>
      <c r="BUE32" s="6"/>
      <c r="BUL32" s="6"/>
      <c r="BUM32" s="6"/>
      <c r="BUT32" s="6"/>
      <c r="BUU32" s="6"/>
      <c r="BVB32" s="6"/>
      <c r="BVC32" s="6"/>
      <c r="BVJ32" s="6"/>
      <c r="BVK32" s="6"/>
      <c r="BVR32" s="6"/>
      <c r="BVS32" s="6"/>
      <c r="BVZ32" s="6"/>
      <c r="BWA32" s="6"/>
      <c r="BWH32" s="6"/>
      <c r="BWI32" s="6"/>
      <c r="BWP32" s="6"/>
      <c r="BWQ32" s="6"/>
      <c r="BWX32" s="6"/>
      <c r="BWY32" s="6"/>
      <c r="BXF32" s="6"/>
      <c r="BXG32" s="6"/>
      <c r="BXN32" s="6"/>
      <c r="BXO32" s="6"/>
      <c r="BXV32" s="6"/>
      <c r="BXW32" s="6"/>
      <c r="BYD32" s="6"/>
      <c r="BYE32" s="6"/>
      <c r="BYL32" s="6"/>
      <c r="BYM32" s="6"/>
      <c r="BYT32" s="6"/>
      <c r="BYU32" s="6"/>
      <c r="BZB32" s="6"/>
      <c r="BZC32" s="6"/>
      <c r="BZJ32" s="6"/>
      <c r="BZK32" s="6"/>
      <c r="BZR32" s="6"/>
      <c r="BZS32" s="6"/>
      <c r="BZZ32" s="6"/>
      <c r="CAA32" s="6"/>
      <c r="CAH32" s="6"/>
      <c r="CAI32" s="6"/>
      <c r="CAP32" s="6"/>
      <c r="CAQ32" s="6"/>
      <c r="CAX32" s="6"/>
      <c r="CAY32" s="6"/>
      <c r="CBF32" s="6"/>
      <c r="CBG32" s="6"/>
      <c r="CBN32" s="6"/>
      <c r="CBO32" s="6"/>
      <c r="CBV32" s="6"/>
      <c r="CBW32" s="6"/>
      <c r="CCD32" s="6"/>
      <c r="CCE32" s="6"/>
      <c r="CCL32" s="6"/>
      <c r="CCM32" s="6"/>
      <c r="CCT32" s="6"/>
      <c r="CCU32" s="6"/>
      <c r="CDB32" s="6"/>
      <c r="CDC32" s="6"/>
      <c r="CDJ32" s="6"/>
      <c r="CDK32" s="6"/>
      <c r="CDR32" s="6"/>
      <c r="CDS32" s="6"/>
      <c r="CDZ32" s="6"/>
      <c r="CEA32" s="6"/>
      <c r="CEH32" s="6"/>
      <c r="CEI32" s="6"/>
      <c r="CEP32" s="6"/>
      <c r="CEQ32" s="6"/>
      <c r="CEX32" s="6"/>
      <c r="CEY32" s="6"/>
      <c r="CFF32" s="6"/>
      <c r="CFG32" s="6"/>
      <c r="CFN32" s="6"/>
      <c r="CFO32" s="6"/>
      <c r="CFV32" s="6"/>
      <c r="CFW32" s="6"/>
      <c r="CGD32" s="6"/>
      <c r="CGE32" s="6"/>
      <c r="CGL32" s="6"/>
      <c r="CGM32" s="6"/>
      <c r="CGT32" s="6"/>
      <c r="CGU32" s="6"/>
      <c r="CHB32" s="6"/>
      <c r="CHC32" s="6"/>
      <c r="CHJ32" s="6"/>
      <c r="CHK32" s="6"/>
      <c r="CHR32" s="6"/>
      <c r="CHS32" s="6"/>
      <c r="CHZ32" s="6"/>
      <c r="CIA32" s="6"/>
      <c r="CIH32" s="6"/>
      <c r="CII32" s="6"/>
      <c r="CIP32" s="6"/>
      <c r="CIQ32" s="6"/>
      <c r="CIX32" s="6"/>
      <c r="CIY32" s="6"/>
      <c r="CJF32" s="6"/>
      <c r="CJG32" s="6"/>
      <c r="CJN32" s="6"/>
      <c r="CJO32" s="6"/>
      <c r="CJV32" s="6"/>
      <c r="CJW32" s="6"/>
      <c r="CKD32" s="6"/>
      <c r="CKE32" s="6"/>
      <c r="CKL32" s="6"/>
      <c r="CKM32" s="6"/>
      <c r="CKT32" s="6"/>
      <c r="CKU32" s="6"/>
      <c r="CLB32" s="6"/>
      <c r="CLC32" s="6"/>
      <c r="CLJ32" s="6"/>
      <c r="CLK32" s="6"/>
      <c r="CLR32" s="6"/>
      <c r="CLS32" s="6"/>
      <c r="CLZ32" s="6"/>
      <c r="CMA32" s="6"/>
      <c r="CMH32" s="6"/>
      <c r="CMI32" s="6"/>
      <c r="CMP32" s="6"/>
      <c r="CMQ32" s="6"/>
      <c r="CMX32" s="6"/>
      <c r="CMY32" s="6"/>
      <c r="CNF32" s="6"/>
      <c r="CNG32" s="6"/>
      <c r="CNN32" s="6"/>
      <c r="CNO32" s="6"/>
      <c r="CNV32" s="6"/>
      <c r="CNW32" s="6"/>
      <c r="COD32" s="6"/>
      <c r="COE32" s="6"/>
      <c r="COL32" s="6"/>
      <c r="COM32" s="6"/>
      <c r="COT32" s="6"/>
      <c r="COU32" s="6"/>
      <c r="CPB32" s="6"/>
      <c r="CPC32" s="6"/>
      <c r="CPJ32" s="6"/>
      <c r="CPK32" s="6"/>
      <c r="CPR32" s="6"/>
      <c r="CPS32" s="6"/>
      <c r="CPZ32" s="6"/>
      <c r="CQA32" s="6"/>
      <c r="CQH32" s="6"/>
      <c r="CQI32" s="6"/>
      <c r="CQP32" s="6"/>
      <c r="CQQ32" s="6"/>
      <c r="CQX32" s="6"/>
      <c r="CQY32" s="6"/>
      <c r="CRF32" s="6"/>
      <c r="CRG32" s="6"/>
      <c r="CRN32" s="6"/>
      <c r="CRO32" s="6"/>
      <c r="CRV32" s="6"/>
      <c r="CRW32" s="6"/>
      <c r="CSD32" s="6"/>
      <c r="CSE32" s="6"/>
      <c r="CSL32" s="6"/>
      <c r="CSM32" s="6"/>
      <c r="CST32" s="6"/>
      <c r="CSU32" s="6"/>
      <c r="CTB32" s="6"/>
      <c r="CTC32" s="6"/>
      <c r="CTJ32" s="6"/>
      <c r="CTK32" s="6"/>
      <c r="CTR32" s="6"/>
      <c r="CTS32" s="6"/>
      <c r="CTZ32" s="6"/>
      <c r="CUA32" s="6"/>
      <c r="CUH32" s="6"/>
      <c r="CUI32" s="6"/>
      <c r="CUP32" s="6"/>
      <c r="CUQ32" s="6"/>
      <c r="CUX32" s="6"/>
      <c r="CUY32" s="6"/>
      <c r="CVF32" s="6"/>
      <c r="CVG32" s="6"/>
      <c r="CVN32" s="6"/>
      <c r="CVO32" s="6"/>
      <c r="CVV32" s="6"/>
      <c r="CVW32" s="6"/>
      <c r="CWD32" s="6"/>
      <c r="CWE32" s="6"/>
      <c r="CWL32" s="6"/>
      <c r="CWM32" s="6"/>
      <c r="CWT32" s="6"/>
      <c r="CWU32" s="6"/>
      <c r="CXB32" s="6"/>
      <c r="CXC32" s="6"/>
      <c r="CXJ32" s="6"/>
      <c r="CXK32" s="6"/>
      <c r="CXR32" s="6"/>
      <c r="CXS32" s="6"/>
      <c r="CXZ32" s="6"/>
      <c r="CYA32" s="6"/>
      <c r="CYH32" s="6"/>
      <c r="CYI32" s="6"/>
      <c r="CYP32" s="6"/>
      <c r="CYQ32" s="6"/>
      <c r="CYX32" s="6"/>
      <c r="CYY32" s="6"/>
      <c r="CZF32" s="6"/>
      <c r="CZG32" s="6"/>
      <c r="CZN32" s="6"/>
      <c r="CZO32" s="6"/>
      <c r="CZV32" s="6"/>
      <c r="CZW32" s="6"/>
      <c r="DAD32" s="6"/>
      <c r="DAE32" s="6"/>
      <c r="DAL32" s="6"/>
      <c r="DAM32" s="6"/>
      <c r="DAT32" s="6"/>
      <c r="DAU32" s="6"/>
      <c r="DBB32" s="6"/>
      <c r="DBC32" s="6"/>
      <c r="DBJ32" s="6"/>
      <c r="DBK32" s="6"/>
      <c r="DBR32" s="6"/>
      <c r="DBS32" s="6"/>
      <c r="DBZ32" s="6"/>
      <c r="DCA32" s="6"/>
      <c r="DCH32" s="6"/>
      <c r="DCI32" s="6"/>
      <c r="DCP32" s="6"/>
      <c r="DCQ32" s="6"/>
      <c r="DCX32" s="6"/>
      <c r="DCY32" s="6"/>
      <c r="DDF32" s="6"/>
      <c r="DDG32" s="6"/>
      <c r="DDN32" s="6"/>
      <c r="DDO32" s="6"/>
      <c r="DDV32" s="6"/>
      <c r="DDW32" s="6"/>
      <c r="DED32" s="6"/>
      <c r="DEE32" s="6"/>
      <c r="DEL32" s="6"/>
      <c r="DEM32" s="6"/>
      <c r="DET32" s="6"/>
      <c r="DEU32" s="6"/>
      <c r="DFB32" s="6"/>
      <c r="DFC32" s="6"/>
      <c r="DFJ32" s="6"/>
      <c r="DFK32" s="6"/>
      <c r="DFR32" s="6"/>
      <c r="DFS32" s="6"/>
      <c r="DFZ32" s="6"/>
      <c r="DGA32" s="6"/>
      <c r="DGH32" s="6"/>
      <c r="DGI32" s="6"/>
      <c r="DGP32" s="6"/>
      <c r="DGQ32" s="6"/>
      <c r="DGX32" s="6"/>
      <c r="DGY32" s="6"/>
      <c r="DHF32" s="6"/>
      <c r="DHG32" s="6"/>
      <c r="DHN32" s="6"/>
      <c r="DHO32" s="6"/>
      <c r="DHV32" s="6"/>
      <c r="DHW32" s="6"/>
      <c r="DID32" s="6"/>
      <c r="DIE32" s="6"/>
      <c r="DIL32" s="6"/>
      <c r="DIM32" s="6"/>
      <c r="DIT32" s="6"/>
      <c r="DIU32" s="6"/>
      <c r="DJB32" s="6"/>
      <c r="DJC32" s="6"/>
      <c r="DJJ32" s="6"/>
      <c r="DJK32" s="6"/>
      <c r="DJR32" s="6"/>
      <c r="DJS32" s="6"/>
      <c r="DJZ32" s="6"/>
      <c r="DKA32" s="6"/>
      <c r="DKH32" s="6"/>
      <c r="DKI32" s="6"/>
      <c r="DKP32" s="6"/>
      <c r="DKQ32" s="6"/>
      <c r="DKX32" s="6"/>
      <c r="DKY32" s="6"/>
      <c r="DLF32" s="6"/>
      <c r="DLG32" s="6"/>
      <c r="DLN32" s="6"/>
      <c r="DLO32" s="6"/>
      <c r="DLV32" s="6"/>
      <c r="DLW32" s="6"/>
      <c r="DMD32" s="6"/>
      <c r="DME32" s="6"/>
      <c r="DML32" s="6"/>
      <c r="DMM32" s="6"/>
      <c r="DMT32" s="6"/>
      <c r="DMU32" s="6"/>
      <c r="DNB32" s="6"/>
      <c r="DNC32" s="6"/>
      <c r="DNJ32" s="6"/>
      <c r="DNK32" s="6"/>
      <c r="DNR32" s="6"/>
      <c r="DNS32" s="6"/>
      <c r="DNZ32" s="6"/>
      <c r="DOA32" s="6"/>
      <c r="DOH32" s="6"/>
      <c r="DOI32" s="6"/>
      <c r="DOP32" s="6"/>
      <c r="DOQ32" s="6"/>
      <c r="DOX32" s="6"/>
      <c r="DOY32" s="6"/>
      <c r="DPF32" s="6"/>
      <c r="DPG32" s="6"/>
      <c r="DPN32" s="6"/>
      <c r="DPO32" s="6"/>
      <c r="DPV32" s="6"/>
      <c r="DPW32" s="6"/>
      <c r="DQD32" s="6"/>
      <c r="DQE32" s="6"/>
      <c r="DQL32" s="6"/>
      <c r="DQM32" s="6"/>
      <c r="DQT32" s="6"/>
      <c r="DQU32" s="6"/>
      <c r="DRB32" s="6"/>
      <c r="DRC32" s="6"/>
      <c r="DRJ32" s="6"/>
      <c r="DRK32" s="6"/>
      <c r="DRR32" s="6"/>
      <c r="DRS32" s="6"/>
      <c r="DRZ32" s="6"/>
      <c r="DSA32" s="6"/>
      <c r="DSH32" s="6"/>
      <c r="DSI32" s="6"/>
      <c r="DSP32" s="6"/>
      <c r="DSQ32" s="6"/>
      <c r="DSX32" s="6"/>
      <c r="DSY32" s="6"/>
      <c r="DTF32" s="6"/>
      <c r="DTG32" s="6"/>
      <c r="DTN32" s="6"/>
      <c r="DTO32" s="6"/>
      <c r="DTV32" s="6"/>
      <c r="DTW32" s="6"/>
      <c r="DUD32" s="6"/>
      <c r="DUE32" s="6"/>
      <c r="DUL32" s="6"/>
      <c r="DUM32" s="6"/>
      <c r="DUT32" s="6"/>
      <c r="DUU32" s="6"/>
      <c r="DVB32" s="6"/>
      <c r="DVC32" s="6"/>
      <c r="DVJ32" s="6"/>
      <c r="DVK32" s="6"/>
      <c r="DVR32" s="6"/>
      <c r="DVS32" s="6"/>
      <c r="DVZ32" s="6"/>
      <c r="DWA32" s="6"/>
      <c r="DWH32" s="6"/>
      <c r="DWI32" s="6"/>
      <c r="DWP32" s="6"/>
      <c r="DWQ32" s="6"/>
      <c r="DWX32" s="6"/>
      <c r="DWY32" s="6"/>
      <c r="DXF32" s="6"/>
      <c r="DXG32" s="6"/>
      <c r="DXN32" s="6"/>
      <c r="DXO32" s="6"/>
      <c r="DXV32" s="6"/>
      <c r="DXW32" s="6"/>
      <c r="DYD32" s="6"/>
      <c r="DYE32" s="6"/>
      <c r="DYL32" s="6"/>
      <c r="DYM32" s="6"/>
      <c r="DYT32" s="6"/>
      <c r="DYU32" s="6"/>
      <c r="DZB32" s="6"/>
      <c r="DZC32" s="6"/>
      <c r="DZJ32" s="6"/>
      <c r="DZK32" s="6"/>
      <c r="DZR32" s="6"/>
      <c r="DZS32" s="6"/>
      <c r="DZZ32" s="6"/>
      <c r="EAA32" s="6"/>
      <c r="EAH32" s="6"/>
      <c r="EAI32" s="6"/>
      <c r="EAP32" s="6"/>
      <c r="EAQ32" s="6"/>
      <c r="EAX32" s="6"/>
      <c r="EAY32" s="6"/>
      <c r="EBF32" s="6"/>
      <c r="EBG32" s="6"/>
      <c r="EBN32" s="6"/>
      <c r="EBO32" s="6"/>
      <c r="EBV32" s="6"/>
      <c r="EBW32" s="6"/>
      <c r="ECD32" s="6"/>
      <c r="ECE32" s="6"/>
      <c r="ECL32" s="6"/>
      <c r="ECM32" s="6"/>
      <c r="ECT32" s="6"/>
      <c r="ECU32" s="6"/>
      <c r="EDB32" s="6"/>
      <c r="EDC32" s="6"/>
      <c r="EDJ32" s="6"/>
      <c r="EDK32" s="6"/>
      <c r="EDR32" s="6"/>
      <c r="EDS32" s="6"/>
      <c r="EDZ32" s="6"/>
      <c r="EEA32" s="6"/>
      <c r="EEH32" s="6"/>
      <c r="EEI32" s="6"/>
      <c r="EEP32" s="6"/>
      <c r="EEQ32" s="6"/>
      <c r="EEX32" s="6"/>
      <c r="EEY32" s="6"/>
      <c r="EFF32" s="6"/>
      <c r="EFG32" s="6"/>
      <c r="EFN32" s="6"/>
      <c r="EFO32" s="6"/>
      <c r="EFV32" s="6"/>
      <c r="EFW32" s="6"/>
      <c r="EGD32" s="6"/>
      <c r="EGE32" s="6"/>
      <c r="EGL32" s="6"/>
      <c r="EGM32" s="6"/>
      <c r="EGT32" s="6"/>
      <c r="EGU32" s="6"/>
      <c r="EHB32" s="6"/>
      <c r="EHC32" s="6"/>
      <c r="EHJ32" s="6"/>
      <c r="EHK32" s="6"/>
      <c r="EHR32" s="6"/>
      <c r="EHS32" s="6"/>
      <c r="EHZ32" s="6"/>
      <c r="EIA32" s="6"/>
      <c r="EIH32" s="6"/>
      <c r="EII32" s="6"/>
      <c r="EIP32" s="6"/>
      <c r="EIQ32" s="6"/>
      <c r="EIX32" s="6"/>
      <c r="EIY32" s="6"/>
      <c r="EJF32" s="6"/>
      <c r="EJG32" s="6"/>
      <c r="EJN32" s="6"/>
      <c r="EJO32" s="6"/>
      <c r="EJV32" s="6"/>
      <c r="EJW32" s="6"/>
      <c r="EKD32" s="6"/>
      <c r="EKE32" s="6"/>
      <c r="EKL32" s="6"/>
      <c r="EKM32" s="6"/>
      <c r="EKT32" s="6"/>
      <c r="EKU32" s="6"/>
      <c r="ELB32" s="6"/>
      <c r="ELC32" s="6"/>
      <c r="ELJ32" s="6"/>
      <c r="ELK32" s="6"/>
      <c r="ELR32" s="6"/>
      <c r="ELS32" s="6"/>
      <c r="ELZ32" s="6"/>
      <c r="EMA32" s="6"/>
      <c r="EMH32" s="6"/>
      <c r="EMI32" s="6"/>
      <c r="EMP32" s="6"/>
      <c r="EMQ32" s="6"/>
      <c r="EMX32" s="6"/>
      <c r="EMY32" s="6"/>
      <c r="ENF32" s="6"/>
      <c r="ENG32" s="6"/>
      <c r="ENN32" s="6"/>
      <c r="ENO32" s="6"/>
      <c r="ENV32" s="6"/>
      <c r="ENW32" s="6"/>
      <c r="EOD32" s="6"/>
      <c r="EOE32" s="6"/>
      <c r="EOL32" s="6"/>
      <c r="EOM32" s="6"/>
      <c r="EOT32" s="6"/>
      <c r="EOU32" s="6"/>
      <c r="EPB32" s="6"/>
      <c r="EPC32" s="6"/>
      <c r="EPJ32" s="6"/>
      <c r="EPK32" s="6"/>
      <c r="EPR32" s="6"/>
      <c r="EPS32" s="6"/>
      <c r="EPZ32" s="6"/>
      <c r="EQA32" s="6"/>
      <c r="EQH32" s="6"/>
      <c r="EQI32" s="6"/>
      <c r="EQP32" s="6"/>
      <c r="EQQ32" s="6"/>
      <c r="EQX32" s="6"/>
      <c r="EQY32" s="6"/>
      <c r="ERF32" s="6"/>
      <c r="ERG32" s="6"/>
      <c r="ERN32" s="6"/>
      <c r="ERO32" s="6"/>
      <c r="ERV32" s="6"/>
      <c r="ERW32" s="6"/>
      <c r="ESD32" s="6"/>
      <c r="ESE32" s="6"/>
      <c r="ESL32" s="6"/>
      <c r="ESM32" s="6"/>
      <c r="EST32" s="6"/>
      <c r="ESU32" s="6"/>
      <c r="ETB32" s="6"/>
      <c r="ETC32" s="6"/>
      <c r="ETJ32" s="6"/>
      <c r="ETK32" s="6"/>
      <c r="ETR32" s="6"/>
      <c r="ETS32" s="6"/>
      <c r="ETZ32" s="6"/>
      <c r="EUA32" s="6"/>
      <c r="EUH32" s="6"/>
      <c r="EUI32" s="6"/>
      <c r="EUP32" s="6"/>
      <c r="EUQ32" s="6"/>
      <c r="EUX32" s="6"/>
      <c r="EUY32" s="6"/>
      <c r="EVF32" s="6"/>
      <c r="EVG32" s="6"/>
      <c r="EVN32" s="6"/>
      <c r="EVO32" s="6"/>
      <c r="EVV32" s="6"/>
      <c r="EVW32" s="6"/>
      <c r="EWD32" s="6"/>
      <c r="EWE32" s="6"/>
      <c r="EWL32" s="6"/>
      <c r="EWM32" s="6"/>
      <c r="EWT32" s="6"/>
      <c r="EWU32" s="6"/>
      <c r="EXB32" s="6"/>
      <c r="EXC32" s="6"/>
      <c r="EXJ32" s="6"/>
      <c r="EXK32" s="6"/>
      <c r="EXR32" s="6"/>
      <c r="EXS32" s="6"/>
      <c r="EXZ32" s="6"/>
      <c r="EYA32" s="6"/>
      <c r="EYH32" s="6"/>
      <c r="EYI32" s="6"/>
      <c r="EYP32" s="6"/>
      <c r="EYQ32" s="6"/>
      <c r="EYX32" s="6"/>
      <c r="EYY32" s="6"/>
      <c r="EZF32" s="6"/>
      <c r="EZG32" s="6"/>
      <c r="EZN32" s="6"/>
      <c r="EZO32" s="6"/>
      <c r="EZV32" s="6"/>
      <c r="EZW32" s="6"/>
      <c r="FAD32" s="6"/>
      <c r="FAE32" s="6"/>
      <c r="FAL32" s="6"/>
      <c r="FAM32" s="6"/>
      <c r="FAT32" s="6"/>
      <c r="FAU32" s="6"/>
      <c r="FBB32" s="6"/>
      <c r="FBC32" s="6"/>
      <c r="FBJ32" s="6"/>
      <c r="FBK32" s="6"/>
      <c r="FBR32" s="6"/>
      <c r="FBS32" s="6"/>
      <c r="FBZ32" s="6"/>
      <c r="FCA32" s="6"/>
      <c r="FCH32" s="6"/>
      <c r="FCI32" s="6"/>
      <c r="FCP32" s="6"/>
      <c r="FCQ32" s="6"/>
      <c r="FCX32" s="6"/>
      <c r="FCY32" s="6"/>
      <c r="FDF32" s="6"/>
      <c r="FDG32" s="6"/>
      <c r="FDN32" s="6"/>
      <c r="FDO32" s="6"/>
      <c r="FDV32" s="6"/>
      <c r="FDW32" s="6"/>
      <c r="FED32" s="6"/>
      <c r="FEE32" s="6"/>
      <c r="FEL32" s="6"/>
      <c r="FEM32" s="6"/>
      <c r="FET32" s="6"/>
      <c r="FEU32" s="6"/>
      <c r="FFB32" s="6"/>
      <c r="FFC32" s="6"/>
      <c r="FFJ32" s="6"/>
      <c r="FFK32" s="6"/>
      <c r="FFR32" s="6"/>
      <c r="FFS32" s="6"/>
      <c r="FFZ32" s="6"/>
      <c r="FGA32" s="6"/>
      <c r="FGH32" s="6"/>
      <c r="FGI32" s="6"/>
      <c r="FGP32" s="6"/>
      <c r="FGQ32" s="6"/>
      <c r="FGX32" s="6"/>
      <c r="FGY32" s="6"/>
      <c r="FHF32" s="6"/>
      <c r="FHG32" s="6"/>
      <c r="FHN32" s="6"/>
      <c r="FHO32" s="6"/>
      <c r="FHV32" s="6"/>
      <c r="FHW32" s="6"/>
      <c r="FID32" s="6"/>
      <c r="FIE32" s="6"/>
      <c r="FIL32" s="6"/>
      <c r="FIM32" s="6"/>
      <c r="FIT32" s="6"/>
      <c r="FIU32" s="6"/>
      <c r="FJB32" s="6"/>
      <c r="FJC32" s="6"/>
      <c r="FJJ32" s="6"/>
      <c r="FJK32" s="6"/>
      <c r="FJR32" s="6"/>
      <c r="FJS32" s="6"/>
      <c r="FJZ32" s="6"/>
      <c r="FKA32" s="6"/>
      <c r="FKH32" s="6"/>
      <c r="FKI32" s="6"/>
      <c r="FKP32" s="6"/>
      <c r="FKQ32" s="6"/>
      <c r="FKX32" s="6"/>
      <c r="FKY32" s="6"/>
      <c r="FLF32" s="6"/>
      <c r="FLG32" s="6"/>
      <c r="FLN32" s="6"/>
      <c r="FLO32" s="6"/>
      <c r="FLV32" s="6"/>
      <c r="FLW32" s="6"/>
      <c r="FMD32" s="6"/>
      <c r="FME32" s="6"/>
      <c r="FML32" s="6"/>
      <c r="FMM32" s="6"/>
      <c r="FMT32" s="6"/>
      <c r="FMU32" s="6"/>
      <c r="FNB32" s="6"/>
      <c r="FNC32" s="6"/>
      <c r="FNJ32" s="6"/>
      <c r="FNK32" s="6"/>
      <c r="FNR32" s="6"/>
      <c r="FNS32" s="6"/>
      <c r="FNZ32" s="6"/>
      <c r="FOA32" s="6"/>
      <c r="FOH32" s="6"/>
      <c r="FOI32" s="6"/>
      <c r="FOP32" s="6"/>
      <c r="FOQ32" s="6"/>
      <c r="FOX32" s="6"/>
      <c r="FOY32" s="6"/>
      <c r="FPF32" s="6"/>
      <c r="FPG32" s="6"/>
      <c r="FPN32" s="6"/>
      <c r="FPO32" s="6"/>
      <c r="FPV32" s="6"/>
      <c r="FPW32" s="6"/>
      <c r="FQD32" s="6"/>
      <c r="FQE32" s="6"/>
      <c r="FQL32" s="6"/>
      <c r="FQM32" s="6"/>
      <c r="FQT32" s="6"/>
      <c r="FQU32" s="6"/>
      <c r="FRB32" s="6"/>
      <c r="FRC32" s="6"/>
      <c r="FRJ32" s="6"/>
      <c r="FRK32" s="6"/>
      <c r="FRR32" s="6"/>
      <c r="FRS32" s="6"/>
      <c r="FRZ32" s="6"/>
      <c r="FSA32" s="6"/>
      <c r="FSH32" s="6"/>
      <c r="FSI32" s="6"/>
      <c r="FSP32" s="6"/>
      <c r="FSQ32" s="6"/>
      <c r="FSX32" s="6"/>
      <c r="FSY32" s="6"/>
      <c r="FTF32" s="6"/>
      <c r="FTG32" s="6"/>
      <c r="FTN32" s="6"/>
      <c r="FTO32" s="6"/>
      <c r="FTV32" s="6"/>
      <c r="FTW32" s="6"/>
      <c r="FUD32" s="6"/>
      <c r="FUE32" s="6"/>
      <c r="FUL32" s="6"/>
      <c r="FUM32" s="6"/>
      <c r="FUT32" s="6"/>
      <c r="FUU32" s="6"/>
      <c r="FVB32" s="6"/>
      <c r="FVC32" s="6"/>
      <c r="FVJ32" s="6"/>
      <c r="FVK32" s="6"/>
      <c r="FVR32" s="6"/>
      <c r="FVS32" s="6"/>
      <c r="FVZ32" s="6"/>
      <c r="FWA32" s="6"/>
      <c r="FWH32" s="6"/>
      <c r="FWI32" s="6"/>
      <c r="FWP32" s="6"/>
      <c r="FWQ32" s="6"/>
      <c r="FWX32" s="6"/>
      <c r="FWY32" s="6"/>
      <c r="FXF32" s="6"/>
      <c r="FXG32" s="6"/>
      <c r="FXN32" s="6"/>
      <c r="FXO32" s="6"/>
      <c r="FXV32" s="6"/>
      <c r="FXW32" s="6"/>
      <c r="FYD32" s="6"/>
      <c r="FYE32" s="6"/>
      <c r="FYL32" s="6"/>
      <c r="FYM32" s="6"/>
      <c r="FYT32" s="6"/>
      <c r="FYU32" s="6"/>
      <c r="FZB32" s="6"/>
      <c r="FZC32" s="6"/>
      <c r="FZJ32" s="6"/>
      <c r="FZK32" s="6"/>
      <c r="FZR32" s="6"/>
      <c r="FZS32" s="6"/>
      <c r="FZZ32" s="6"/>
      <c r="GAA32" s="6"/>
      <c r="GAH32" s="6"/>
      <c r="GAI32" s="6"/>
      <c r="GAP32" s="6"/>
      <c r="GAQ32" s="6"/>
      <c r="GAX32" s="6"/>
      <c r="GAY32" s="6"/>
      <c r="GBF32" s="6"/>
      <c r="GBG32" s="6"/>
      <c r="GBN32" s="6"/>
      <c r="GBO32" s="6"/>
      <c r="GBV32" s="6"/>
      <c r="GBW32" s="6"/>
      <c r="GCD32" s="6"/>
      <c r="GCE32" s="6"/>
      <c r="GCL32" s="6"/>
      <c r="GCM32" s="6"/>
      <c r="GCT32" s="6"/>
      <c r="GCU32" s="6"/>
      <c r="GDB32" s="6"/>
      <c r="GDC32" s="6"/>
      <c r="GDJ32" s="6"/>
      <c r="GDK32" s="6"/>
      <c r="GDR32" s="6"/>
      <c r="GDS32" s="6"/>
      <c r="GDZ32" s="6"/>
      <c r="GEA32" s="6"/>
      <c r="GEH32" s="6"/>
      <c r="GEI32" s="6"/>
      <c r="GEP32" s="6"/>
      <c r="GEQ32" s="6"/>
      <c r="GEX32" s="6"/>
      <c r="GEY32" s="6"/>
      <c r="GFF32" s="6"/>
      <c r="GFG32" s="6"/>
      <c r="GFN32" s="6"/>
      <c r="GFO32" s="6"/>
      <c r="GFV32" s="6"/>
      <c r="GFW32" s="6"/>
      <c r="GGD32" s="6"/>
      <c r="GGE32" s="6"/>
      <c r="GGL32" s="6"/>
      <c r="GGM32" s="6"/>
      <c r="GGT32" s="6"/>
      <c r="GGU32" s="6"/>
      <c r="GHB32" s="6"/>
      <c r="GHC32" s="6"/>
      <c r="GHJ32" s="6"/>
      <c r="GHK32" s="6"/>
      <c r="GHR32" s="6"/>
      <c r="GHS32" s="6"/>
      <c r="GHZ32" s="6"/>
      <c r="GIA32" s="6"/>
      <c r="GIH32" s="6"/>
      <c r="GII32" s="6"/>
      <c r="GIP32" s="6"/>
      <c r="GIQ32" s="6"/>
      <c r="GIX32" s="6"/>
      <c r="GIY32" s="6"/>
      <c r="GJF32" s="6"/>
      <c r="GJG32" s="6"/>
      <c r="GJN32" s="6"/>
      <c r="GJO32" s="6"/>
      <c r="GJV32" s="6"/>
      <c r="GJW32" s="6"/>
      <c r="GKD32" s="6"/>
      <c r="GKE32" s="6"/>
      <c r="GKL32" s="6"/>
      <c r="GKM32" s="6"/>
      <c r="GKT32" s="6"/>
      <c r="GKU32" s="6"/>
      <c r="GLB32" s="6"/>
      <c r="GLC32" s="6"/>
      <c r="GLJ32" s="6"/>
      <c r="GLK32" s="6"/>
      <c r="GLR32" s="6"/>
      <c r="GLS32" s="6"/>
      <c r="GLZ32" s="6"/>
      <c r="GMA32" s="6"/>
      <c r="GMH32" s="6"/>
      <c r="GMI32" s="6"/>
      <c r="GMP32" s="6"/>
      <c r="GMQ32" s="6"/>
      <c r="GMX32" s="6"/>
      <c r="GMY32" s="6"/>
      <c r="GNF32" s="6"/>
      <c r="GNG32" s="6"/>
      <c r="GNN32" s="6"/>
      <c r="GNO32" s="6"/>
      <c r="GNV32" s="6"/>
      <c r="GNW32" s="6"/>
      <c r="GOD32" s="6"/>
      <c r="GOE32" s="6"/>
      <c r="GOL32" s="6"/>
      <c r="GOM32" s="6"/>
      <c r="GOT32" s="6"/>
      <c r="GOU32" s="6"/>
      <c r="GPB32" s="6"/>
      <c r="GPC32" s="6"/>
      <c r="GPJ32" s="6"/>
      <c r="GPK32" s="6"/>
      <c r="GPR32" s="6"/>
      <c r="GPS32" s="6"/>
      <c r="GPZ32" s="6"/>
      <c r="GQA32" s="6"/>
      <c r="GQH32" s="6"/>
      <c r="GQI32" s="6"/>
      <c r="GQP32" s="6"/>
      <c r="GQQ32" s="6"/>
      <c r="GQX32" s="6"/>
      <c r="GQY32" s="6"/>
      <c r="GRF32" s="6"/>
      <c r="GRG32" s="6"/>
      <c r="GRN32" s="6"/>
      <c r="GRO32" s="6"/>
      <c r="GRV32" s="6"/>
      <c r="GRW32" s="6"/>
      <c r="GSD32" s="6"/>
      <c r="GSE32" s="6"/>
      <c r="GSL32" s="6"/>
      <c r="GSM32" s="6"/>
      <c r="GST32" s="6"/>
      <c r="GSU32" s="6"/>
      <c r="GTB32" s="6"/>
      <c r="GTC32" s="6"/>
      <c r="GTJ32" s="6"/>
      <c r="GTK32" s="6"/>
      <c r="GTR32" s="6"/>
      <c r="GTS32" s="6"/>
      <c r="GTZ32" s="6"/>
      <c r="GUA32" s="6"/>
      <c r="GUH32" s="6"/>
      <c r="GUI32" s="6"/>
      <c r="GUP32" s="6"/>
      <c r="GUQ32" s="6"/>
      <c r="GUX32" s="6"/>
      <c r="GUY32" s="6"/>
      <c r="GVF32" s="6"/>
      <c r="GVG32" s="6"/>
      <c r="GVN32" s="6"/>
      <c r="GVO32" s="6"/>
      <c r="GVV32" s="6"/>
      <c r="GVW32" s="6"/>
      <c r="GWD32" s="6"/>
      <c r="GWE32" s="6"/>
      <c r="GWL32" s="6"/>
      <c r="GWM32" s="6"/>
      <c r="GWT32" s="6"/>
      <c r="GWU32" s="6"/>
      <c r="GXB32" s="6"/>
      <c r="GXC32" s="6"/>
      <c r="GXJ32" s="6"/>
      <c r="GXK32" s="6"/>
      <c r="GXR32" s="6"/>
      <c r="GXS32" s="6"/>
      <c r="GXZ32" s="6"/>
      <c r="GYA32" s="6"/>
      <c r="GYH32" s="6"/>
      <c r="GYI32" s="6"/>
      <c r="GYP32" s="6"/>
      <c r="GYQ32" s="6"/>
      <c r="GYX32" s="6"/>
      <c r="GYY32" s="6"/>
      <c r="GZF32" s="6"/>
      <c r="GZG32" s="6"/>
      <c r="GZN32" s="6"/>
      <c r="GZO32" s="6"/>
      <c r="GZV32" s="6"/>
      <c r="GZW32" s="6"/>
      <c r="HAD32" s="6"/>
      <c r="HAE32" s="6"/>
      <c r="HAL32" s="6"/>
      <c r="HAM32" s="6"/>
      <c r="HAT32" s="6"/>
      <c r="HAU32" s="6"/>
      <c r="HBB32" s="6"/>
      <c r="HBC32" s="6"/>
      <c r="HBJ32" s="6"/>
      <c r="HBK32" s="6"/>
      <c r="HBR32" s="6"/>
      <c r="HBS32" s="6"/>
      <c r="HBZ32" s="6"/>
      <c r="HCA32" s="6"/>
      <c r="HCH32" s="6"/>
      <c r="HCI32" s="6"/>
      <c r="HCP32" s="6"/>
      <c r="HCQ32" s="6"/>
      <c r="HCX32" s="6"/>
      <c r="HCY32" s="6"/>
      <c r="HDF32" s="6"/>
      <c r="HDG32" s="6"/>
      <c r="HDN32" s="6"/>
      <c r="HDO32" s="6"/>
      <c r="HDV32" s="6"/>
      <c r="HDW32" s="6"/>
      <c r="HED32" s="6"/>
      <c r="HEE32" s="6"/>
      <c r="HEL32" s="6"/>
      <c r="HEM32" s="6"/>
      <c r="HET32" s="6"/>
      <c r="HEU32" s="6"/>
      <c r="HFB32" s="6"/>
      <c r="HFC32" s="6"/>
      <c r="HFJ32" s="6"/>
      <c r="HFK32" s="6"/>
      <c r="HFR32" s="6"/>
      <c r="HFS32" s="6"/>
      <c r="HFZ32" s="6"/>
      <c r="HGA32" s="6"/>
      <c r="HGH32" s="6"/>
      <c r="HGI32" s="6"/>
      <c r="HGP32" s="6"/>
      <c r="HGQ32" s="6"/>
      <c r="HGX32" s="6"/>
      <c r="HGY32" s="6"/>
      <c r="HHF32" s="6"/>
      <c r="HHG32" s="6"/>
      <c r="HHN32" s="6"/>
      <c r="HHO32" s="6"/>
      <c r="HHV32" s="6"/>
      <c r="HHW32" s="6"/>
      <c r="HID32" s="6"/>
      <c r="HIE32" s="6"/>
      <c r="HIL32" s="6"/>
      <c r="HIM32" s="6"/>
      <c r="HIT32" s="6"/>
      <c r="HIU32" s="6"/>
      <c r="HJB32" s="6"/>
      <c r="HJC32" s="6"/>
      <c r="HJJ32" s="6"/>
      <c r="HJK32" s="6"/>
      <c r="HJR32" s="6"/>
      <c r="HJS32" s="6"/>
      <c r="HJZ32" s="6"/>
      <c r="HKA32" s="6"/>
      <c r="HKH32" s="6"/>
      <c r="HKI32" s="6"/>
      <c r="HKP32" s="6"/>
      <c r="HKQ32" s="6"/>
      <c r="HKX32" s="6"/>
      <c r="HKY32" s="6"/>
      <c r="HLF32" s="6"/>
      <c r="HLG32" s="6"/>
      <c r="HLN32" s="6"/>
      <c r="HLO32" s="6"/>
      <c r="HLV32" s="6"/>
      <c r="HLW32" s="6"/>
      <c r="HMD32" s="6"/>
      <c r="HME32" s="6"/>
      <c r="HML32" s="6"/>
      <c r="HMM32" s="6"/>
      <c r="HMT32" s="6"/>
      <c r="HMU32" s="6"/>
      <c r="HNB32" s="6"/>
      <c r="HNC32" s="6"/>
      <c r="HNJ32" s="6"/>
      <c r="HNK32" s="6"/>
      <c r="HNR32" s="6"/>
      <c r="HNS32" s="6"/>
      <c r="HNZ32" s="6"/>
      <c r="HOA32" s="6"/>
      <c r="HOH32" s="6"/>
      <c r="HOI32" s="6"/>
      <c r="HOP32" s="6"/>
      <c r="HOQ32" s="6"/>
      <c r="HOX32" s="6"/>
      <c r="HOY32" s="6"/>
      <c r="HPF32" s="6"/>
      <c r="HPG32" s="6"/>
      <c r="HPN32" s="6"/>
      <c r="HPO32" s="6"/>
      <c r="HPV32" s="6"/>
      <c r="HPW32" s="6"/>
      <c r="HQD32" s="6"/>
      <c r="HQE32" s="6"/>
      <c r="HQL32" s="6"/>
      <c r="HQM32" s="6"/>
      <c r="HQT32" s="6"/>
      <c r="HQU32" s="6"/>
      <c r="HRB32" s="6"/>
      <c r="HRC32" s="6"/>
      <c r="HRJ32" s="6"/>
      <c r="HRK32" s="6"/>
      <c r="HRR32" s="6"/>
      <c r="HRS32" s="6"/>
      <c r="HRZ32" s="6"/>
      <c r="HSA32" s="6"/>
      <c r="HSH32" s="6"/>
      <c r="HSI32" s="6"/>
      <c r="HSP32" s="6"/>
      <c r="HSQ32" s="6"/>
      <c r="HSX32" s="6"/>
      <c r="HSY32" s="6"/>
      <c r="HTF32" s="6"/>
      <c r="HTG32" s="6"/>
      <c r="HTN32" s="6"/>
      <c r="HTO32" s="6"/>
      <c r="HTV32" s="6"/>
      <c r="HTW32" s="6"/>
      <c r="HUD32" s="6"/>
      <c r="HUE32" s="6"/>
      <c r="HUL32" s="6"/>
      <c r="HUM32" s="6"/>
      <c r="HUT32" s="6"/>
      <c r="HUU32" s="6"/>
      <c r="HVB32" s="6"/>
      <c r="HVC32" s="6"/>
      <c r="HVJ32" s="6"/>
      <c r="HVK32" s="6"/>
      <c r="HVR32" s="6"/>
      <c r="HVS32" s="6"/>
      <c r="HVZ32" s="6"/>
      <c r="HWA32" s="6"/>
      <c r="HWH32" s="6"/>
      <c r="HWI32" s="6"/>
      <c r="HWP32" s="6"/>
      <c r="HWQ32" s="6"/>
      <c r="HWX32" s="6"/>
      <c r="HWY32" s="6"/>
      <c r="HXF32" s="6"/>
      <c r="HXG32" s="6"/>
      <c r="HXN32" s="6"/>
      <c r="HXO32" s="6"/>
      <c r="HXV32" s="6"/>
      <c r="HXW32" s="6"/>
      <c r="HYD32" s="6"/>
      <c r="HYE32" s="6"/>
      <c r="HYL32" s="6"/>
      <c r="HYM32" s="6"/>
      <c r="HYT32" s="6"/>
      <c r="HYU32" s="6"/>
      <c r="HZB32" s="6"/>
      <c r="HZC32" s="6"/>
      <c r="HZJ32" s="6"/>
      <c r="HZK32" s="6"/>
      <c r="HZR32" s="6"/>
      <c r="HZS32" s="6"/>
      <c r="HZZ32" s="6"/>
      <c r="IAA32" s="6"/>
      <c r="IAH32" s="6"/>
      <c r="IAI32" s="6"/>
      <c r="IAP32" s="6"/>
      <c r="IAQ32" s="6"/>
      <c r="IAX32" s="6"/>
      <c r="IAY32" s="6"/>
      <c r="IBF32" s="6"/>
      <c r="IBG32" s="6"/>
      <c r="IBN32" s="6"/>
      <c r="IBO32" s="6"/>
      <c r="IBV32" s="6"/>
      <c r="IBW32" s="6"/>
      <c r="ICD32" s="6"/>
      <c r="ICE32" s="6"/>
      <c r="ICL32" s="6"/>
      <c r="ICM32" s="6"/>
      <c r="ICT32" s="6"/>
      <c r="ICU32" s="6"/>
      <c r="IDB32" s="6"/>
      <c r="IDC32" s="6"/>
      <c r="IDJ32" s="6"/>
      <c r="IDK32" s="6"/>
      <c r="IDR32" s="6"/>
      <c r="IDS32" s="6"/>
      <c r="IDZ32" s="6"/>
      <c r="IEA32" s="6"/>
      <c r="IEH32" s="6"/>
      <c r="IEI32" s="6"/>
      <c r="IEP32" s="6"/>
      <c r="IEQ32" s="6"/>
      <c r="IEX32" s="6"/>
      <c r="IEY32" s="6"/>
      <c r="IFF32" s="6"/>
      <c r="IFG32" s="6"/>
      <c r="IFN32" s="6"/>
      <c r="IFO32" s="6"/>
      <c r="IFV32" s="6"/>
      <c r="IFW32" s="6"/>
      <c r="IGD32" s="6"/>
      <c r="IGE32" s="6"/>
      <c r="IGL32" s="6"/>
      <c r="IGM32" s="6"/>
      <c r="IGT32" s="6"/>
      <c r="IGU32" s="6"/>
      <c r="IHB32" s="6"/>
      <c r="IHC32" s="6"/>
      <c r="IHJ32" s="6"/>
      <c r="IHK32" s="6"/>
      <c r="IHR32" s="6"/>
      <c r="IHS32" s="6"/>
      <c r="IHZ32" s="6"/>
      <c r="IIA32" s="6"/>
      <c r="IIH32" s="6"/>
      <c r="III32" s="6"/>
      <c r="IIP32" s="6"/>
      <c r="IIQ32" s="6"/>
      <c r="IIX32" s="6"/>
      <c r="IIY32" s="6"/>
      <c r="IJF32" s="6"/>
      <c r="IJG32" s="6"/>
      <c r="IJN32" s="6"/>
      <c r="IJO32" s="6"/>
      <c r="IJV32" s="6"/>
      <c r="IJW32" s="6"/>
      <c r="IKD32" s="6"/>
      <c r="IKE32" s="6"/>
      <c r="IKL32" s="6"/>
      <c r="IKM32" s="6"/>
      <c r="IKT32" s="6"/>
      <c r="IKU32" s="6"/>
      <c r="ILB32" s="6"/>
      <c r="ILC32" s="6"/>
      <c r="ILJ32" s="6"/>
      <c r="ILK32" s="6"/>
      <c r="ILR32" s="6"/>
      <c r="ILS32" s="6"/>
      <c r="ILZ32" s="6"/>
      <c r="IMA32" s="6"/>
      <c r="IMH32" s="6"/>
      <c r="IMI32" s="6"/>
      <c r="IMP32" s="6"/>
      <c r="IMQ32" s="6"/>
      <c r="IMX32" s="6"/>
      <c r="IMY32" s="6"/>
      <c r="INF32" s="6"/>
      <c r="ING32" s="6"/>
      <c r="INN32" s="6"/>
      <c r="INO32" s="6"/>
      <c r="INV32" s="6"/>
      <c r="INW32" s="6"/>
      <c r="IOD32" s="6"/>
      <c r="IOE32" s="6"/>
      <c r="IOL32" s="6"/>
      <c r="IOM32" s="6"/>
      <c r="IOT32" s="6"/>
      <c r="IOU32" s="6"/>
      <c r="IPB32" s="6"/>
      <c r="IPC32" s="6"/>
      <c r="IPJ32" s="6"/>
      <c r="IPK32" s="6"/>
      <c r="IPR32" s="6"/>
      <c r="IPS32" s="6"/>
      <c r="IPZ32" s="6"/>
      <c r="IQA32" s="6"/>
      <c r="IQH32" s="6"/>
      <c r="IQI32" s="6"/>
      <c r="IQP32" s="6"/>
      <c r="IQQ32" s="6"/>
      <c r="IQX32" s="6"/>
      <c r="IQY32" s="6"/>
      <c r="IRF32" s="6"/>
      <c r="IRG32" s="6"/>
      <c r="IRN32" s="6"/>
      <c r="IRO32" s="6"/>
      <c r="IRV32" s="6"/>
      <c r="IRW32" s="6"/>
      <c r="ISD32" s="6"/>
      <c r="ISE32" s="6"/>
      <c r="ISL32" s="6"/>
      <c r="ISM32" s="6"/>
      <c r="IST32" s="6"/>
      <c r="ISU32" s="6"/>
      <c r="ITB32" s="6"/>
      <c r="ITC32" s="6"/>
      <c r="ITJ32" s="6"/>
      <c r="ITK32" s="6"/>
      <c r="ITR32" s="6"/>
      <c r="ITS32" s="6"/>
      <c r="ITZ32" s="6"/>
      <c r="IUA32" s="6"/>
      <c r="IUH32" s="6"/>
      <c r="IUI32" s="6"/>
      <c r="IUP32" s="6"/>
      <c r="IUQ32" s="6"/>
      <c r="IUX32" s="6"/>
      <c r="IUY32" s="6"/>
      <c r="IVF32" s="6"/>
      <c r="IVG32" s="6"/>
      <c r="IVN32" s="6"/>
      <c r="IVO32" s="6"/>
      <c r="IVV32" s="6"/>
      <c r="IVW32" s="6"/>
      <c r="IWD32" s="6"/>
      <c r="IWE32" s="6"/>
      <c r="IWL32" s="6"/>
      <c r="IWM32" s="6"/>
      <c r="IWT32" s="6"/>
      <c r="IWU32" s="6"/>
      <c r="IXB32" s="6"/>
      <c r="IXC32" s="6"/>
      <c r="IXJ32" s="6"/>
      <c r="IXK32" s="6"/>
      <c r="IXR32" s="6"/>
      <c r="IXS32" s="6"/>
      <c r="IXZ32" s="6"/>
      <c r="IYA32" s="6"/>
      <c r="IYH32" s="6"/>
      <c r="IYI32" s="6"/>
      <c r="IYP32" s="6"/>
      <c r="IYQ32" s="6"/>
      <c r="IYX32" s="6"/>
      <c r="IYY32" s="6"/>
      <c r="IZF32" s="6"/>
      <c r="IZG32" s="6"/>
      <c r="IZN32" s="6"/>
      <c r="IZO32" s="6"/>
      <c r="IZV32" s="6"/>
      <c r="IZW32" s="6"/>
      <c r="JAD32" s="6"/>
      <c r="JAE32" s="6"/>
      <c r="JAL32" s="6"/>
      <c r="JAM32" s="6"/>
      <c r="JAT32" s="6"/>
      <c r="JAU32" s="6"/>
      <c r="JBB32" s="6"/>
      <c r="JBC32" s="6"/>
      <c r="JBJ32" s="6"/>
      <c r="JBK32" s="6"/>
      <c r="JBR32" s="6"/>
      <c r="JBS32" s="6"/>
      <c r="JBZ32" s="6"/>
      <c r="JCA32" s="6"/>
      <c r="JCH32" s="6"/>
      <c r="JCI32" s="6"/>
      <c r="JCP32" s="6"/>
      <c r="JCQ32" s="6"/>
      <c r="JCX32" s="6"/>
      <c r="JCY32" s="6"/>
      <c r="JDF32" s="6"/>
      <c r="JDG32" s="6"/>
      <c r="JDN32" s="6"/>
      <c r="JDO32" s="6"/>
      <c r="JDV32" s="6"/>
      <c r="JDW32" s="6"/>
      <c r="JED32" s="6"/>
      <c r="JEE32" s="6"/>
      <c r="JEL32" s="6"/>
      <c r="JEM32" s="6"/>
      <c r="JET32" s="6"/>
      <c r="JEU32" s="6"/>
      <c r="JFB32" s="6"/>
      <c r="JFC32" s="6"/>
      <c r="JFJ32" s="6"/>
      <c r="JFK32" s="6"/>
      <c r="JFR32" s="6"/>
      <c r="JFS32" s="6"/>
      <c r="JFZ32" s="6"/>
      <c r="JGA32" s="6"/>
      <c r="JGH32" s="6"/>
      <c r="JGI32" s="6"/>
      <c r="JGP32" s="6"/>
      <c r="JGQ32" s="6"/>
      <c r="JGX32" s="6"/>
      <c r="JGY32" s="6"/>
      <c r="JHF32" s="6"/>
      <c r="JHG32" s="6"/>
      <c r="JHN32" s="6"/>
      <c r="JHO32" s="6"/>
      <c r="JHV32" s="6"/>
      <c r="JHW32" s="6"/>
      <c r="JID32" s="6"/>
      <c r="JIE32" s="6"/>
      <c r="JIL32" s="6"/>
      <c r="JIM32" s="6"/>
      <c r="JIT32" s="6"/>
      <c r="JIU32" s="6"/>
      <c r="JJB32" s="6"/>
      <c r="JJC32" s="6"/>
      <c r="JJJ32" s="6"/>
      <c r="JJK32" s="6"/>
      <c r="JJR32" s="6"/>
      <c r="JJS32" s="6"/>
      <c r="JJZ32" s="6"/>
      <c r="JKA32" s="6"/>
      <c r="JKH32" s="6"/>
      <c r="JKI32" s="6"/>
      <c r="JKP32" s="6"/>
      <c r="JKQ32" s="6"/>
      <c r="JKX32" s="6"/>
      <c r="JKY32" s="6"/>
      <c r="JLF32" s="6"/>
      <c r="JLG32" s="6"/>
      <c r="JLN32" s="6"/>
      <c r="JLO32" s="6"/>
      <c r="JLV32" s="6"/>
      <c r="JLW32" s="6"/>
      <c r="JMD32" s="6"/>
      <c r="JME32" s="6"/>
      <c r="JML32" s="6"/>
      <c r="JMM32" s="6"/>
      <c r="JMT32" s="6"/>
      <c r="JMU32" s="6"/>
      <c r="JNB32" s="6"/>
      <c r="JNC32" s="6"/>
      <c r="JNJ32" s="6"/>
      <c r="JNK32" s="6"/>
      <c r="JNR32" s="6"/>
      <c r="JNS32" s="6"/>
      <c r="JNZ32" s="6"/>
      <c r="JOA32" s="6"/>
      <c r="JOH32" s="6"/>
      <c r="JOI32" s="6"/>
      <c r="JOP32" s="6"/>
      <c r="JOQ32" s="6"/>
      <c r="JOX32" s="6"/>
      <c r="JOY32" s="6"/>
      <c r="JPF32" s="6"/>
      <c r="JPG32" s="6"/>
      <c r="JPN32" s="6"/>
      <c r="JPO32" s="6"/>
      <c r="JPV32" s="6"/>
      <c r="JPW32" s="6"/>
      <c r="JQD32" s="6"/>
      <c r="JQE32" s="6"/>
      <c r="JQL32" s="6"/>
      <c r="JQM32" s="6"/>
      <c r="JQT32" s="6"/>
      <c r="JQU32" s="6"/>
      <c r="JRB32" s="6"/>
      <c r="JRC32" s="6"/>
      <c r="JRJ32" s="6"/>
      <c r="JRK32" s="6"/>
      <c r="JRR32" s="6"/>
      <c r="JRS32" s="6"/>
      <c r="JRZ32" s="6"/>
      <c r="JSA32" s="6"/>
      <c r="JSH32" s="6"/>
      <c r="JSI32" s="6"/>
      <c r="JSP32" s="6"/>
      <c r="JSQ32" s="6"/>
      <c r="JSX32" s="6"/>
      <c r="JSY32" s="6"/>
      <c r="JTF32" s="6"/>
      <c r="JTG32" s="6"/>
      <c r="JTN32" s="6"/>
      <c r="JTO32" s="6"/>
      <c r="JTV32" s="6"/>
      <c r="JTW32" s="6"/>
      <c r="JUD32" s="6"/>
      <c r="JUE32" s="6"/>
      <c r="JUL32" s="6"/>
      <c r="JUM32" s="6"/>
      <c r="JUT32" s="6"/>
      <c r="JUU32" s="6"/>
      <c r="JVB32" s="6"/>
      <c r="JVC32" s="6"/>
      <c r="JVJ32" s="6"/>
      <c r="JVK32" s="6"/>
      <c r="JVR32" s="6"/>
      <c r="JVS32" s="6"/>
      <c r="JVZ32" s="6"/>
      <c r="JWA32" s="6"/>
      <c r="JWH32" s="6"/>
      <c r="JWI32" s="6"/>
      <c r="JWP32" s="6"/>
      <c r="JWQ32" s="6"/>
      <c r="JWX32" s="6"/>
      <c r="JWY32" s="6"/>
      <c r="JXF32" s="6"/>
      <c r="JXG32" s="6"/>
      <c r="JXN32" s="6"/>
      <c r="JXO32" s="6"/>
      <c r="JXV32" s="6"/>
      <c r="JXW32" s="6"/>
      <c r="JYD32" s="6"/>
      <c r="JYE32" s="6"/>
      <c r="JYL32" s="6"/>
      <c r="JYM32" s="6"/>
      <c r="JYT32" s="6"/>
      <c r="JYU32" s="6"/>
      <c r="JZB32" s="6"/>
      <c r="JZC32" s="6"/>
      <c r="JZJ32" s="6"/>
      <c r="JZK32" s="6"/>
      <c r="JZR32" s="6"/>
      <c r="JZS32" s="6"/>
      <c r="JZZ32" s="6"/>
      <c r="KAA32" s="6"/>
      <c r="KAH32" s="6"/>
      <c r="KAI32" s="6"/>
      <c r="KAP32" s="6"/>
      <c r="KAQ32" s="6"/>
      <c r="KAX32" s="6"/>
      <c r="KAY32" s="6"/>
      <c r="KBF32" s="6"/>
      <c r="KBG32" s="6"/>
      <c r="KBN32" s="6"/>
      <c r="KBO32" s="6"/>
      <c r="KBV32" s="6"/>
      <c r="KBW32" s="6"/>
      <c r="KCD32" s="6"/>
      <c r="KCE32" s="6"/>
      <c r="KCL32" s="6"/>
      <c r="KCM32" s="6"/>
      <c r="KCT32" s="6"/>
      <c r="KCU32" s="6"/>
      <c r="KDB32" s="6"/>
      <c r="KDC32" s="6"/>
      <c r="KDJ32" s="6"/>
      <c r="KDK32" s="6"/>
      <c r="KDR32" s="6"/>
      <c r="KDS32" s="6"/>
      <c r="KDZ32" s="6"/>
      <c r="KEA32" s="6"/>
      <c r="KEH32" s="6"/>
      <c r="KEI32" s="6"/>
      <c r="KEP32" s="6"/>
      <c r="KEQ32" s="6"/>
      <c r="KEX32" s="6"/>
      <c r="KEY32" s="6"/>
      <c r="KFF32" s="6"/>
      <c r="KFG32" s="6"/>
      <c r="KFN32" s="6"/>
      <c r="KFO32" s="6"/>
      <c r="KFV32" s="6"/>
      <c r="KFW32" s="6"/>
      <c r="KGD32" s="6"/>
      <c r="KGE32" s="6"/>
      <c r="KGL32" s="6"/>
      <c r="KGM32" s="6"/>
      <c r="KGT32" s="6"/>
      <c r="KGU32" s="6"/>
      <c r="KHB32" s="6"/>
      <c r="KHC32" s="6"/>
      <c r="KHJ32" s="6"/>
      <c r="KHK32" s="6"/>
      <c r="KHR32" s="6"/>
      <c r="KHS32" s="6"/>
      <c r="KHZ32" s="6"/>
      <c r="KIA32" s="6"/>
      <c r="KIH32" s="6"/>
      <c r="KII32" s="6"/>
      <c r="KIP32" s="6"/>
      <c r="KIQ32" s="6"/>
      <c r="KIX32" s="6"/>
      <c r="KIY32" s="6"/>
      <c r="KJF32" s="6"/>
      <c r="KJG32" s="6"/>
      <c r="KJN32" s="6"/>
      <c r="KJO32" s="6"/>
      <c r="KJV32" s="6"/>
      <c r="KJW32" s="6"/>
      <c r="KKD32" s="6"/>
      <c r="KKE32" s="6"/>
      <c r="KKL32" s="6"/>
      <c r="KKM32" s="6"/>
      <c r="KKT32" s="6"/>
      <c r="KKU32" s="6"/>
      <c r="KLB32" s="6"/>
      <c r="KLC32" s="6"/>
      <c r="KLJ32" s="6"/>
      <c r="KLK32" s="6"/>
      <c r="KLR32" s="6"/>
      <c r="KLS32" s="6"/>
      <c r="KLZ32" s="6"/>
      <c r="KMA32" s="6"/>
      <c r="KMH32" s="6"/>
      <c r="KMI32" s="6"/>
      <c r="KMP32" s="6"/>
      <c r="KMQ32" s="6"/>
      <c r="KMX32" s="6"/>
      <c r="KMY32" s="6"/>
      <c r="KNF32" s="6"/>
      <c r="KNG32" s="6"/>
      <c r="KNN32" s="6"/>
      <c r="KNO32" s="6"/>
      <c r="KNV32" s="6"/>
      <c r="KNW32" s="6"/>
      <c r="KOD32" s="6"/>
      <c r="KOE32" s="6"/>
      <c r="KOL32" s="6"/>
      <c r="KOM32" s="6"/>
      <c r="KOT32" s="6"/>
      <c r="KOU32" s="6"/>
      <c r="KPB32" s="6"/>
      <c r="KPC32" s="6"/>
      <c r="KPJ32" s="6"/>
      <c r="KPK32" s="6"/>
      <c r="KPR32" s="6"/>
      <c r="KPS32" s="6"/>
      <c r="KPZ32" s="6"/>
      <c r="KQA32" s="6"/>
      <c r="KQH32" s="6"/>
      <c r="KQI32" s="6"/>
      <c r="KQP32" s="6"/>
      <c r="KQQ32" s="6"/>
      <c r="KQX32" s="6"/>
      <c r="KQY32" s="6"/>
      <c r="KRF32" s="6"/>
      <c r="KRG32" s="6"/>
      <c r="KRN32" s="6"/>
      <c r="KRO32" s="6"/>
      <c r="KRV32" s="6"/>
      <c r="KRW32" s="6"/>
      <c r="KSD32" s="6"/>
      <c r="KSE32" s="6"/>
      <c r="KSL32" s="6"/>
      <c r="KSM32" s="6"/>
      <c r="KST32" s="6"/>
      <c r="KSU32" s="6"/>
      <c r="KTB32" s="6"/>
      <c r="KTC32" s="6"/>
      <c r="KTJ32" s="6"/>
      <c r="KTK32" s="6"/>
      <c r="KTR32" s="6"/>
      <c r="KTS32" s="6"/>
      <c r="KTZ32" s="6"/>
      <c r="KUA32" s="6"/>
      <c r="KUH32" s="6"/>
      <c r="KUI32" s="6"/>
      <c r="KUP32" s="6"/>
      <c r="KUQ32" s="6"/>
      <c r="KUX32" s="6"/>
      <c r="KUY32" s="6"/>
      <c r="KVF32" s="6"/>
      <c r="KVG32" s="6"/>
      <c r="KVN32" s="6"/>
      <c r="KVO32" s="6"/>
      <c r="KVV32" s="6"/>
      <c r="KVW32" s="6"/>
      <c r="KWD32" s="6"/>
      <c r="KWE32" s="6"/>
      <c r="KWL32" s="6"/>
      <c r="KWM32" s="6"/>
      <c r="KWT32" s="6"/>
      <c r="KWU32" s="6"/>
      <c r="KXB32" s="6"/>
      <c r="KXC32" s="6"/>
      <c r="KXJ32" s="6"/>
      <c r="KXK32" s="6"/>
      <c r="KXR32" s="6"/>
      <c r="KXS32" s="6"/>
      <c r="KXZ32" s="6"/>
      <c r="KYA32" s="6"/>
      <c r="KYH32" s="6"/>
      <c r="KYI32" s="6"/>
      <c r="KYP32" s="6"/>
      <c r="KYQ32" s="6"/>
      <c r="KYX32" s="6"/>
      <c r="KYY32" s="6"/>
      <c r="KZF32" s="6"/>
      <c r="KZG32" s="6"/>
      <c r="KZN32" s="6"/>
      <c r="KZO32" s="6"/>
      <c r="KZV32" s="6"/>
      <c r="KZW32" s="6"/>
      <c r="LAD32" s="6"/>
      <c r="LAE32" s="6"/>
      <c r="LAL32" s="6"/>
      <c r="LAM32" s="6"/>
      <c r="LAT32" s="6"/>
      <c r="LAU32" s="6"/>
      <c r="LBB32" s="6"/>
      <c r="LBC32" s="6"/>
      <c r="LBJ32" s="6"/>
      <c r="LBK32" s="6"/>
      <c r="LBR32" s="6"/>
      <c r="LBS32" s="6"/>
      <c r="LBZ32" s="6"/>
      <c r="LCA32" s="6"/>
      <c r="LCH32" s="6"/>
      <c r="LCI32" s="6"/>
      <c r="LCP32" s="6"/>
      <c r="LCQ32" s="6"/>
      <c r="LCX32" s="6"/>
      <c r="LCY32" s="6"/>
      <c r="LDF32" s="6"/>
      <c r="LDG32" s="6"/>
      <c r="LDN32" s="6"/>
      <c r="LDO32" s="6"/>
      <c r="LDV32" s="6"/>
      <c r="LDW32" s="6"/>
      <c r="LED32" s="6"/>
      <c r="LEE32" s="6"/>
      <c r="LEL32" s="6"/>
      <c r="LEM32" s="6"/>
      <c r="LET32" s="6"/>
      <c r="LEU32" s="6"/>
      <c r="LFB32" s="6"/>
      <c r="LFC32" s="6"/>
      <c r="LFJ32" s="6"/>
      <c r="LFK32" s="6"/>
      <c r="LFR32" s="6"/>
      <c r="LFS32" s="6"/>
      <c r="LFZ32" s="6"/>
      <c r="LGA32" s="6"/>
      <c r="LGH32" s="6"/>
      <c r="LGI32" s="6"/>
      <c r="LGP32" s="6"/>
      <c r="LGQ32" s="6"/>
      <c r="LGX32" s="6"/>
      <c r="LGY32" s="6"/>
      <c r="LHF32" s="6"/>
      <c r="LHG32" s="6"/>
      <c r="LHN32" s="6"/>
      <c r="LHO32" s="6"/>
      <c r="LHV32" s="6"/>
      <c r="LHW32" s="6"/>
      <c r="LID32" s="6"/>
      <c r="LIE32" s="6"/>
      <c r="LIL32" s="6"/>
      <c r="LIM32" s="6"/>
      <c r="LIT32" s="6"/>
      <c r="LIU32" s="6"/>
      <c r="LJB32" s="6"/>
      <c r="LJC32" s="6"/>
      <c r="LJJ32" s="6"/>
      <c r="LJK32" s="6"/>
      <c r="LJR32" s="6"/>
      <c r="LJS32" s="6"/>
      <c r="LJZ32" s="6"/>
      <c r="LKA32" s="6"/>
      <c r="LKH32" s="6"/>
      <c r="LKI32" s="6"/>
      <c r="LKP32" s="6"/>
      <c r="LKQ32" s="6"/>
      <c r="LKX32" s="6"/>
      <c r="LKY32" s="6"/>
      <c r="LLF32" s="6"/>
      <c r="LLG32" s="6"/>
      <c r="LLN32" s="6"/>
      <c r="LLO32" s="6"/>
      <c r="LLV32" s="6"/>
      <c r="LLW32" s="6"/>
      <c r="LMD32" s="6"/>
      <c r="LME32" s="6"/>
      <c r="LML32" s="6"/>
      <c r="LMM32" s="6"/>
      <c r="LMT32" s="6"/>
      <c r="LMU32" s="6"/>
      <c r="LNB32" s="6"/>
      <c r="LNC32" s="6"/>
      <c r="LNJ32" s="6"/>
      <c r="LNK32" s="6"/>
      <c r="LNR32" s="6"/>
      <c r="LNS32" s="6"/>
      <c r="LNZ32" s="6"/>
      <c r="LOA32" s="6"/>
      <c r="LOH32" s="6"/>
      <c r="LOI32" s="6"/>
      <c r="LOP32" s="6"/>
      <c r="LOQ32" s="6"/>
      <c r="LOX32" s="6"/>
      <c r="LOY32" s="6"/>
      <c r="LPF32" s="6"/>
      <c r="LPG32" s="6"/>
      <c r="LPN32" s="6"/>
      <c r="LPO32" s="6"/>
      <c r="LPV32" s="6"/>
      <c r="LPW32" s="6"/>
      <c r="LQD32" s="6"/>
      <c r="LQE32" s="6"/>
      <c r="LQL32" s="6"/>
      <c r="LQM32" s="6"/>
      <c r="LQT32" s="6"/>
      <c r="LQU32" s="6"/>
      <c r="LRB32" s="6"/>
      <c r="LRC32" s="6"/>
      <c r="LRJ32" s="6"/>
      <c r="LRK32" s="6"/>
      <c r="LRR32" s="6"/>
      <c r="LRS32" s="6"/>
      <c r="LRZ32" s="6"/>
      <c r="LSA32" s="6"/>
      <c r="LSH32" s="6"/>
      <c r="LSI32" s="6"/>
      <c r="LSP32" s="6"/>
      <c r="LSQ32" s="6"/>
      <c r="LSX32" s="6"/>
      <c r="LSY32" s="6"/>
      <c r="LTF32" s="6"/>
      <c r="LTG32" s="6"/>
      <c r="LTN32" s="6"/>
      <c r="LTO32" s="6"/>
      <c r="LTV32" s="6"/>
      <c r="LTW32" s="6"/>
      <c r="LUD32" s="6"/>
      <c r="LUE32" s="6"/>
      <c r="LUL32" s="6"/>
      <c r="LUM32" s="6"/>
      <c r="LUT32" s="6"/>
      <c r="LUU32" s="6"/>
      <c r="LVB32" s="6"/>
      <c r="LVC32" s="6"/>
      <c r="LVJ32" s="6"/>
      <c r="LVK32" s="6"/>
      <c r="LVR32" s="6"/>
      <c r="LVS32" s="6"/>
      <c r="LVZ32" s="6"/>
      <c r="LWA32" s="6"/>
      <c r="LWH32" s="6"/>
      <c r="LWI32" s="6"/>
      <c r="LWP32" s="6"/>
      <c r="LWQ32" s="6"/>
      <c r="LWX32" s="6"/>
      <c r="LWY32" s="6"/>
      <c r="LXF32" s="6"/>
      <c r="LXG32" s="6"/>
      <c r="LXN32" s="6"/>
      <c r="LXO32" s="6"/>
      <c r="LXV32" s="6"/>
      <c r="LXW32" s="6"/>
      <c r="LYD32" s="6"/>
      <c r="LYE32" s="6"/>
      <c r="LYL32" s="6"/>
      <c r="LYM32" s="6"/>
      <c r="LYT32" s="6"/>
      <c r="LYU32" s="6"/>
      <c r="LZB32" s="6"/>
      <c r="LZC32" s="6"/>
      <c r="LZJ32" s="6"/>
      <c r="LZK32" s="6"/>
      <c r="LZR32" s="6"/>
      <c r="LZS32" s="6"/>
      <c r="LZZ32" s="6"/>
      <c r="MAA32" s="6"/>
      <c r="MAH32" s="6"/>
      <c r="MAI32" s="6"/>
      <c r="MAP32" s="6"/>
      <c r="MAQ32" s="6"/>
      <c r="MAX32" s="6"/>
      <c r="MAY32" s="6"/>
      <c r="MBF32" s="6"/>
      <c r="MBG32" s="6"/>
      <c r="MBN32" s="6"/>
      <c r="MBO32" s="6"/>
      <c r="MBV32" s="6"/>
      <c r="MBW32" s="6"/>
      <c r="MCD32" s="6"/>
      <c r="MCE32" s="6"/>
      <c r="MCL32" s="6"/>
      <c r="MCM32" s="6"/>
      <c r="MCT32" s="6"/>
      <c r="MCU32" s="6"/>
      <c r="MDB32" s="6"/>
      <c r="MDC32" s="6"/>
      <c r="MDJ32" s="6"/>
      <c r="MDK32" s="6"/>
      <c r="MDR32" s="6"/>
      <c r="MDS32" s="6"/>
      <c r="MDZ32" s="6"/>
      <c r="MEA32" s="6"/>
      <c r="MEH32" s="6"/>
      <c r="MEI32" s="6"/>
      <c r="MEP32" s="6"/>
      <c r="MEQ32" s="6"/>
      <c r="MEX32" s="6"/>
      <c r="MEY32" s="6"/>
      <c r="MFF32" s="6"/>
      <c r="MFG32" s="6"/>
      <c r="MFN32" s="6"/>
      <c r="MFO32" s="6"/>
      <c r="MFV32" s="6"/>
      <c r="MFW32" s="6"/>
      <c r="MGD32" s="6"/>
      <c r="MGE32" s="6"/>
      <c r="MGL32" s="6"/>
      <c r="MGM32" s="6"/>
      <c r="MGT32" s="6"/>
      <c r="MGU32" s="6"/>
      <c r="MHB32" s="6"/>
      <c r="MHC32" s="6"/>
      <c r="MHJ32" s="6"/>
      <c r="MHK32" s="6"/>
      <c r="MHR32" s="6"/>
      <c r="MHS32" s="6"/>
      <c r="MHZ32" s="6"/>
      <c r="MIA32" s="6"/>
      <c r="MIH32" s="6"/>
      <c r="MII32" s="6"/>
      <c r="MIP32" s="6"/>
      <c r="MIQ32" s="6"/>
      <c r="MIX32" s="6"/>
      <c r="MIY32" s="6"/>
      <c r="MJF32" s="6"/>
      <c r="MJG32" s="6"/>
      <c r="MJN32" s="6"/>
      <c r="MJO32" s="6"/>
      <c r="MJV32" s="6"/>
      <c r="MJW32" s="6"/>
      <c r="MKD32" s="6"/>
      <c r="MKE32" s="6"/>
      <c r="MKL32" s="6"/>
      <c r="MKM32" s="6"/>
      <c r="MKT32" s="6"/>
      <c r="MKU32" s="6"/>
      <c r="MLB32" s="6"/>
      <c r="MLC32" s="6"/>
      <c r="MLJ32" s="6"/>
      <c r="MLK32" s="6"/>
      <c r="MLR32" s="6"/>
      <c r="MLS32" s="6"/>
      <c r="MLZ32" s="6"/>
      <c r="MMA32" s="6"/>
      <c r="MMH32" s="6"/>
      <c r="MMI32" s="6"/>
      <c r="MMP32" s="6"/>
      <c r="MMQ32" s="6"/>
      <c r="MMX32" s="6"/>
      <c r="MMY32" s="6"/>
      <c r="MNF32" s="6"/>
      <c r="MNG32" s="6"/>
      <c r="MNN32" s="6"/>
      <c r="MNO32" s="6"/>
      <c r="MNV32" s="6"/>
      <c r="MNW32" s="6"/>
      <c r="MOD32" s="6"/>
      <c r="MOE32" s="6"/>
      <c r="MOL32" s="6"/>
      <c r="MOM32" s="6"/>
      <c r="MOT32" s="6"/>
      <c r="MOU32" s="6"/>
      <c r="MPB32" s="6"/>
      <c r="MPC32" s="6"/>
      <c r="MPJ32" s="6"/>
      <c r="MPK32" s="6"/>
      <c r="MPR32" s="6"/>
      <c r="MPS32" s="6"/>
      <c r="MPZ32" s="6"/>
      <c r="MQA32" s="6"/>
      <c r="MQH32" s="6"/>
      <c r="MQI32" s="6"/>
      <c r="MQP32" s="6"/>
      <c r="MQQ32" s="6"/>
      <c r="MQX32" s="6"/>
      <c r="MQY32" s="6"/>
      <c r="MRF32" s="6"/>
      <c r="MRG32" s="6"/>
      <c r="MRN32" s="6"/>
      <c r="MRO32" s="6"/>
      <c r="MRV32" s="6"/>
      <c r="MRW32" s="6"/>
      <c r="MSD32" s="6"/>
      <c r="MSE32" s="6"/>
      <c r="MSL32" s="6"/>
      <c r="MSM32" s="6"/>
      <c r="MST32" s="6"/>
      <c r="MSU32" s="6"/>
      <c r="MTB32" s="6"/>
      <c r="MTC32" s="6"/>
      <c r="MTJ32" s="6"/>
      <c r="MTK32" s="6"/>
      <c r="MTR32" s="6"/>
      <c r="MTS32" s="6"/>
      <c r="MTZ32" s="6"/>
      <c r="MUA32" s="6"/>
      <c r="MUH32" s="6"/>
      <c r="MUI32" s="6"/>
      <c r="MUP32" s="6"/>
      <c r="MUQ32" s="6"/>
      <c r="MUX32" s="6"/>
      <c r="MUY32" s="6"/>
      <c r="MVF32" s="6"/>
      <c r="MVG32" s="6"/>
      <c r="MVN32" s="6"/>
      <c r="MVO32" s="6"/>
      <c r="MVV32" s="6"/>
      <c r="MVW32" s="6"/>
      <c r="MWD32" s="6"/>
      <c r="MWE32" s="6"/>
      <c r="MWL32" s="6"/>
      <c r="MWM32" s="6"/>
      <c r="MWT32" s="6"/>
      <c r="MWU32" s="6"/>
      <c r="MXB32" s="6"/>
      <c r="MXC32" s="6"/>
      <c r="MXJ32" s="6"/>
      <c r="MXK32" s="6"/>
      <c r="MXR32" s="6"/>
      <c r="MXS32" s="6"/>
      <c r="MXZ32" s="6"/>
      <c r="MYA32" s="6"/>
      <c r="MYH32" s="6"/>
      <c r="MYI32" s="6"/>
      <c r="MYP32" s="6"/>
      <c r="MYQ32" s="6"/>
      <c r="MYX32" s="6"/>
      <c r="MYY32" s="6"/>
      <c r="MZF32" s="6"/>
      <c r="MZG32" s="6"/>
      <c r="MZN32" s="6"/>
      <c r="MZO32" s="6"/>
      <c r="MZV32" s="6"/>
      <c r="MZW32" s="6"/>
      <c r="NAD32" s="6"/>
      <c r="NAE32" s="6"/>
      <c r="NAL32" s="6"/>
      <c r="NAM32" s="6"/>
      <c r="NAT32" s="6"/>
      <c r="NAU32" s="6"/>
      <c r="NBB32" s="6"/>
      <c r="NBC32" s="6"/>
      <c r="NBJ32" s="6"/>
      <c r="NBK32" s="6"/>
      <c r="NBR32" s="6"/>
      <c r="NBS32" s="6"/>
      <c r="NBZ32" s="6"/>
      <c r="NCA32" s="6"/>
      <c r="NCH32" s="6"/>
      <c r="NCI32" s="6"/>
      <c r="NCP32" s="6"/>
      <c r="NCQ32" s="6"/>
      <c r="NCX32" s="6"/>
      <c r="NCY32" s="6"/>
      <c r="NDF32" s="6"/>
      <c r="NDG32" s="6"/>
      <c r="NDN32" s="6"/>
      <c r="NDO32" s="6"/>
      <c r="NDV32" s="6"/>
      <c r="NDW32" s="6"/>
      <c r="NED32" s="6"/>
      <c r="NEE32" s="6"/>
      <c r="NEL32" s="6"/>
      <c r="NEM32" s="6"/>
      <c r="NET32" s="6"/>
      <c r="NEU32" s="6"/>
      <c r="NFB32" s="6"/>
      <c r="NFC32" s="6"/>
      <c r="NFJ32" s="6"/>
      <c r="NFK32" s="6"/>
      <c r="NFR32" s="6"/>
      <c r="NFS32" s="6"/>
      <c r="NFZ32" s="6"/>
      <c r="NGA32" s="6"/>
      <c r="NGH32" s="6"/>
      <c r="NGI32" s="6"/>
      <c r="NGP32" s="6"/>
      <c r="NGQ32" s="6"/>
      <c r="NGX32" s="6"/>
      <c r="NGY32" s="6"/>
      <c r="NHF32" s="6"/>
      <c r="NHG32" s="6"/>
      <c r="NHN32" s="6"/>
      <c r="NHO32" s="6"/>
      <c r="NHV32" s="6"/>
      <c r="NHW32" s="6"/>
      <c r="NID32" s="6"/>
      <c r="NIE32" s="6"/>
      <c r="NIL32" s="6"/>
      <c r="NIM32" s="6"/>
      <c r="NIT32" s="6"/>
      <c r="NIU32" s="6"/>
      <c r="NJB32" s="6"/>
      <c r="NJC32" s="6"/>
      <c r="NJJ32" s="6"/>
      <c r="NJK32" s="6"/>
      <c r="NJR32" s="6"/>
      <c r="NJS32" s="6"/>
      <c r="NJZ32" s="6"/>
      <c r="NKA32" s="6"/>
      <c r="NKH32" s="6"/>
      <c r="NKI32" s="6"/>
      <c r="NKP32" s="6"/>
      <c r="NKQ32" s="6"/>
      <c r="NKX32" s="6"/>
      <c r="NKY32" s="6"/>
      <c r="NLF32" s="6"/>
      <c r="NLG32" s="6"/>
      <c r="NLN32" s="6"/>
      <c r="NLO32" s="6"/>
      <c r="NLV32" s="6"/>
      <c r="NLW32" s="6"/>
      <c r="NMD32" s="6"/>
      <c r="NME32" s="6"/>
      <c r="NML32" s="6"/>
      <c r="NMM32" s="6"/>
      <c r="NMT32" s="6"/>
      <c r="NMU32" s="6"/>
      <c r="NNB32" s="6"/>
      <c r="NNC32" s="6"/>
      <c r="NNJ32" s="6"/>
      <c r="NNK32" s="6"/>
      <c r="NNR32" s="6"/>
      <c r="NNS32" s="6"/>
      <c r="NNZ32" s="6"/>
      <c r="NOA32" s="6"/>
      <c r="NOH32" s="6"/>
      <c r="NOI32" s="6"/>
      <c r="NOP32" s="6"/>
      <c r="NOQ32" s="6"/>
      <c r="NOX32" s="6"/>
      <c r="NOY32" s="6"/>
      <c r="NPF32" s="6"/>
      <c r="NPG32" s="6"/>
      <c r="NPN32" s="6"/>
      <c r="NPO32" s="6"/>
      <c r="NPV32" s="6"/>
      <c r="NPW32" s="6"/>
      <c r="NQD32" s="6"/>
      <c r="NQE32" s="6"/>
      <c r="NQL32" s="6"/>
      <c r="NQM32" s="6"/>
      <c r="NQT32" s="6"/>
      <c r="NQU32" s="6"/>
      <c r="NRB32" s="6"/>
      <c r="NRC32" s="6"/>
      <c r="NRJ32" s="6"/>
      <c r="NRK32" s="6"/>
      <c r="NRR32" s="6"/>
      <c r="NRS32" s="6"/>
      <c r="NRZ32" s="6"/>
      <c r="NSA32" s="6"/>
      <c r="NSH32" s="6"/>
      <c r="NSI32" s="6"/>
      <c r="NSP32" s="6"/>
      <c r="NSQ32" s="6"/>
      <c r="NSX32" s="6"/>
      <c r="NSY32" s="6"/>
      <c r="NTF32" s="6"/>
      <c r="NTG32" s="6"/>
      <c r="NTN32" s="6"/>
      <c r="NTO32" s="6"/>
      <c r="NTV32" s="6"/>
      <c r="NTW32" s="6"/>
      <c r="NUD32" s="6"/>
      <c r="NUE32" s="6"/>
      <c r="NUL32" s="6"/>
      <c r="NUM32" s="6"/>
      <c r="NUT32" s="6"/>
      <c r="NUU32" s="6"/>
      <c r="NVB32" s="6"/>
      <c r="NVC32" s="6"/>
      <c r="NVJ32" s="6"/>
      <c r="NVK32" s="6"/>
      <c r="NVR32" s="6"/>
      <c r="NVS32" s="6"/>
      <c r="NVZ32" s="6"/>
      <c r="NWA32" s="6"/>
      <c r="NWH32" s="6"/>
      <c r="NWI32" s="6"/>
      <c r="NWP32" s="6"/>
      <c r="NWQ32" s="6"/>
      <c r="NWX32" s="6"/>
      <c r="NWY32" s="6"/>
      <c r="NXF32" s="6"/>
      <c r="NXG32" s="6"/>
      <c r="NXN32" s="6"/>
      <c r="NXO32" s="6"/>
      <c r="NXV32" s="6"/>
      <c r="NXW32" s="6"/>
      <c r="NYD32" s="6"/>
      <c r="NYE32" s="6"/>
      <c r="NYL32" s="6"/>
      <c r="NYM32" s="6"/>
      <c r="NYT32" s="6"/>
      <c r="NYU32" s="6"/>
      <c r="NZB32" s="6"/>
      <c r="NZC32" s="6"/>
      <c r="NZJ32" s="6"/>
      <c r="NZK32" s="6"/>
      <c r="NZR32" s="6"/>
      <c r="NZS32" s="6"/>
      <c r="NZZ32" s="6"/>
      <c r="OAA32" s="6"/>
      <c r="OAH32" s="6"/>
      <c r="OAI32" s="6"/>
      <c r="OAP32" s="6"/>
      <c r="OAQ32" s="6"/>
      <c r="OAX32" s="6"/>
      <c r="OAY32" s="6"/>
      <c r="OBF32" s="6"/>
      <c r="OBG32" s="6"/>
      <c r="OBN32" s="6"/>
      <c r="OBO32" s="6"/>
      <c r="OBV32" s="6"/>
      <c r="OBW32" s="6"/>
      <c r="OCD32" s="6"/>
      <c r="OCE32" s="6"/>
      <c r="OCL32" s="6"/>
      <c r="OCM32" s="6"/>
      <c r="OCT32" s="6"/>
      <c r="OCU32" s="6"/>
      <c r="ODB32" s="6"/>
      <c r="ODC32" s="6"/>
      <c r="ODJ32" s="6"/>
      <c r="ODK32" s="6"/>
      <c r="ODR32" s="6"/>
      <c r="ODS32" s="6"/>
      <c r="ODZ32" s="6"/>
      <c r="OEA32" s="6"/>
      <c r="OEH32" s="6"/>
      <c r="OEI32" s="6"/>
      <c r="OEP32" s="6"/>
      <c r="OEQ32" s="6"/>
      <c r="OEX32" s="6"/>
      <c r="OEY32" s="6"/>
      <c r="OFF32" s="6"/>
      <c r="OFG32" s="6"/>
      <c r="OFN32" s="6"/>
      <c r="OFO32" s="6"/>
      <c r="OFV32" s="6"/>
      <c r="OFW32" s="6"/>
      <c r="OGD32" s="6"/>
      <c r="OGE32" s="6"/>
      <c r="OGL32" s="6"/>
      <c r="OGM32" s="6"/>
      <c r="OGT32" s="6"/>
      <c r="OGU32" s="6"/>
      <c r="OHB32" s="6"/>
      <c r="OHC32" s="6"/>
      <c r="OHJ32" s="6"/>
      <c r="OHK32" s="6"/>
      <c r="OHR32" s="6"/>
      <c r="OHS32" s="6"/>
      <c r="OHZ32" s="6"/>
      <c r="OIA32" s="6"/>
      <c r="OIH32" s="6"/>
      <c r="OII32" s="6"/>
      <c r="OIP32" s="6"/>
      <c r="OIQ32" s="6"/>
      <c r="OIX32" s="6"/>
      <c r="OIY32" s="6"/>
      <c r="OJF32" s="6"/>
      <c r="OJG32" s="6"/>
      <c r="OJN32" s="6"/>
      <c r="OJO32" s="6"/>
      <c r="OJV32" s="6"/>
      <c r="OJW32" s="6"/>
      <c r="OKD32" s="6"/>
      <c r="OKE32" s="6"/>
      <c r="OKL32" s="6"/>
      <c r="OKM32" s="6"/>
      <c r="OKT32" s="6"/>
      <c r="OKU32" s="6"/>
      <c r="OLB32" s="6"/>
      <c r="OLC32" s="6"/>
      <c r="OLJ32" s="6"/>
      <c r="OLK32" s="6"/>
      <c r="OLR32" s="6"/>
      <c r="OLS32" s="6"/>
      <c r="OLZ32" s="6"/>
      <c r="OMA32" s="6"/>
      <c r="OMH32" s="6"/>
      <c r="OMI32" s="6"/>
      <c r="OMP32" s="6"/>
      <c r="OMQ32" s="6"/>
      <c r="OMX32" s="6"/>
      <c r="OMY32" s="6"/>
      <c r="ONF32" s="6"/>
      <c r="ONG32" s="6"/>
      <c r="ONN32" s="6"/>
      <c r="ONO32" s="6"/>
      <c r="ONV32" s="6"/>
      <c r="ONW32" s="6"/>
      <c r="OOD32" s="6"/>
      <c r="OOE32" s="6"/>
      <c r="OOL32" s="6"/>
      <c r="OOM32" s="6"/>
      <c r="OOT32" s="6"/>
      <c r="OOU32" s="6"/>
      <c r="OPB32" s="6"/>
      <c r="OPC32" s="6"/>
      <c r="OPJ32" s="6"/>
      <c r="OPK32" s="6"/>
      <c r="OPR32" s="6"/>
      <c r="OPS32" s="6"/>
      <c r="OPZ32" s="6"/>
      <c r="OQA32" s="6"/>
      <c r="OQH32" s="6"/>
      <c r="OQI32" s="6"/>
      <c r="OQP32" s="6"/>
      <c r="OQQ32" s="6"/>
      <c r="OQX32" s="6"/>
      <c r="OQY32" s="6"/>
      <c r="ORF32" s="6"/>
      <c r="ORG32" s="6"/>
      <c r="ORN32" s="6"/>
      <c r="ORO32" s="6"/>
      <c r="ORV32" s="6"/>
      <c r="ORW32" s="6"/>
      <c r="OSD32" s="6"/>
      <c r="OSE32" s="6"/>
      <c r="OSL32" s="6"/>
      <c r="OSM32" s="6"/>
      <c r="OST32" s="6"/>
      <c r="OSU32" s="6"/>
      <c r="OTB32" s="6"/>
      <c r="OTC32" s="6"/>
      <c r="OTJ32" s="6"/>
      <c r="OTK32" s="6"/>
      <c r="OTR32" s="6"/>
      <c r="OTS32" s="6"/>
      <c r="OTZ32" s="6"/>
      <c r="OUA32" s="6"/>
      <c r="OUH32" s="6"/>
      <c r="OUI32" s="6"/>
      <c r="OUP32" s="6"/>
      <c r="OUQ32" s="6"/>
      <c r="OUX32" s="6"/>
      <c r="OUY32" s="6"/>
      <c r="OVF32" s="6"/>
      <c r="OVG32" s="6"/>
      <c r="OVN32" s="6"/>
      <c r="OVO32" s="6"/>
      <c r="OVV32" s="6"/>
      <c r="OVW32" s="6"/>
      <c r="OWD32" s="6"/>
      <c r="OWE32" s="6"/>
      <c r="OWL32" s="6"/>
      <c r="OWM32" s="6"/>
      <c r="OWT32" s="6"/>
      <c r="OWU32" s="6"/>
      <c r="OXB32" s="6"/>
      <c r="OXC32" s="6"/>
      <c r="OXJ32" s="6"/>
      <c r="OXK32" s="6"/>
      <c r="OXR32" s="6"/>
      <c r="OXS32" s="6"/>
      <c r="OXZ32" s="6"/>
      <c r="OYA32" s="6"/>
      <c r="OYH32" s="6"/>
      <c r="OYI32" s="6"/>
      <c r="OYP32" s="6"/>
      <c r="OYQ32" s="6"/>
      <c r="OYX32" s="6"/>
      <c r="OYY32" s="6"/>
      <c r="OZF32" s="6"/>
      <c r="OZG32" s="6"/>
      <c r="OZN32" s="6"/>
      <c r="OZO32" s="6"/>
      <c r="OZV32" s="6"/>
      <c r="OZW32" s="6"/>
      <c r="PAD32" s="6"/>
      <c r="PAE32" s="6"/>
      <c r="PAL32" s="6"/>
      <c r="PAM32" s="6"/>
      <c r="PAT32" s="6"/>
      <c r="PAU32" s="6"/>
      <c r="PBB32" s="6"/>
      <c r="PBC32" s="6"/>
      <c r="PBJ32" s="6"/>
      <c r="PBK32" s="6"/>
      <c r="PBR32" s="6"/>
      <c r="PBS32" s="6"/>
      <c r="PBZ32" s="6"/>
      <c r="PCA32" s="6"/>
      <c r="PCH32" s="6"/>
      <c r="PCI32" s="6"/>
      <c r="PCP32" s="6"/>
      <c r="PCQ32" s="6"/>
      <c r="PCX32" s="6"/>
      <c r="PCY32" s="6"/>
      <c r="PDF32" s="6"/>
      <c r="PDG32" s="6"/>
      <c r="PDN32" s="6"/>
      <c r="PDO32" s="6"/>
      <c r="PDV32" s="6"/>
      <c r="PDW32" s="6"/>
      <c r="PED32" s="6"/>
      <c r="PEE32" s="6"/>
      <c r="PEL32" s="6"/>
      <c r="PEM32" s="6"/>
      <c r="PET32" s="6"/>
      <c r="PEU32" s="6"/>
      <c r="PFB32" s="6"/>
      <c r="PFC32" s="6"/>
      <c r="PFJ32" s="6"/>
      <c r="PFK32" s="6"/>
      <c r="PFR32" s="6"/>
      <c r="PFS32" s="6"/>
      <c r="PFZ32" s="6"/>
      <c r="PGA32" s="6"/>
      <c r="PGH32" s="6"/>
      <c r="PGI32" s="6"/>
      <c r="PGP32" s="6"/>
      <c r="PGQ32" s="6"/>
      <c r="PGX32" s="6"/>
      <c r="PGY32" s="6"/>
      <c r="PHF32" s="6"/>
      <c r="PHG32" s="6"/>
      <c r="PHN32" s="6"/>
      <c r="PHO32" s="6"/>
      <c r="PHV32" s="6"/>
      <c r="PHW32" s="6"/>
      <c r="PID32" s="6"/>
      <c r="PIE32" s="6"/>
      <c r="PIL32" s="6"/>
      <c r="PIM32" s="6"/>
      <c r="PIT32" s="6"/>
      <c r="PIU32" s="6"/>
      <c r="PJB32" s="6"/>
      <c r="PJC32" s="6"/>
      <c r="PJJ32" s="6"/>
      <c r="PJK32" s="6"/>
      <c r="PJR32" s="6"/>
      <c r="PJS32" s="6"/>
      <c r="PJZ32" s="6"/>
      <c r="PKA32" s="6"/>
      <c r="PKH32" s="6"/>
      <c r="PKI32" s="6"/>
      <c r="PKP32" s="6"/>
      <c r="PKQ32" s="6"/>
      <c r="PKX32" s="6"/>
      <c r="PKY32" s="6"/>
      <c r="PLF32" s="6"/>
      <c r="PLG32" s="6"/>
      <c r="PLN32" s="6"/>
      <c r="PLO32" s="6"/>
      <c r="PLV32" s="6"/>
      <c r="PLW32" s="6"/>
      <c r="PMD32" s="6"/>
      <c r="PME32" s="6"/>
      <c r="PML32" s="6"/>
      <c r="PMM32" s="6"/>
      <c r="PMT32" s="6"/>
      <c r="PMU32" s="6"/>
      <c r="PNB32" s="6"/>
      <c r="PNC32" s="6"/>
      <c r="PNJ32" s="6"/>
      <c r="PNK32" s="6"/>
      <c r="PNR32" s="6"/>
      <c r="PNS32" s="6"/>
      <c r="PNZ32" s="6"/>
      <c r="POA32" s="6"/>
      <c r="POH32" s="6"/>
      <c r="POI32" s="6"/>
      <c r="POP32" s="6"/>
      <c r="POQ32" s="6"/>
      <c r="POX32" s="6"/>
      <c r="POY32" s="6"/>
      <c r="PPF32" s="6"/>
      <c r="PPG32" s="6"/>
      <c r="PPN32" s="6"/>
      <c r="PPO32" s="6"/>
      <c r="PPV32" s="6"/>
      <c r="PPW32" s="6"/>
      <c r="PQD32" s="6"/>
      <c r="PQE32" s="6"/>
      <c r="PQL32" s="6"/>
      <c r="PQM32" s="6"/>
      <c r="PQT32" s="6"/>
      <c r="PQU32" s="6"/>
      <c r="PRB32" s="6"/>
      <c r="PRC32" s="6"/>
      <c r="PRJ32" s="6"/>
      <c r="PRK32" s="6"/>
      <c r="PRR32" s="6"/>
      <c r="PRS32" s="6"/>
      <c r="PRZ32" s="6"/>
      <c r="PSA32" s="6"/>
      <c r="PSH32" s="6"/>
      <c r="PSI32" s="6"/>
      <c r="PSP32" s="6"/>
      <c r="PSQ32" s="6"/>
      <c r="PSX32" s="6"/>
      <c r="PSY32" s="6"/>
      <c r="PTF32" s="6"/>
      <c r="PTG32" s="6"/>
      <c r="PTN32" s="6"/>
      <c r="PTO32" s="6"/>
      <c r="PTV32" s="6"/>
      <c r="PTW32" s="6"/>
      <c r="PUD32" s="6"/>
      <c r="PUE32" s="6"/>
      <c r="PUL32" s="6"/>
      <c r="PUM32" s="6"/>
      <c r="PUT32" s="6"/>
      <c r="PUU32" s="6"/>
      <c r="PVB32" s="6"/>
      <c r="PVC32" s="6"/>
      <c r="PVJ32" s="6"/>
      <c r="PVK32" s="6"/>
      <c r="PVR32" s="6"/>
      <c r="PVS32" s="6"/>
      <c r="PVZ32" s="6"/>
      <c r="PWA32" s="6"/>
      <c r="PWH32" s="6"/>
      <c r="PWI32" s="6"/>
      <c r="PWP32" s="6"/>
      <c r="PWQ32" s="6"/>
      <c r="PWX32" s="6"/>
      <c r="PWY32" s="6"/>
      <c r="PXF32" s="6"/>
      <c r="PXG32" s="6"/>
      <c r="PXN32" s="6"/>
      <c r="PXO32" s="6"/>
      <c r="PXV32" s="6"/>
      <c r="PXW32" s="6"/>
      <c r="PYD32" s="6"/>
      <c r="PYE32" s="6"/>
      <c r="PYL32" s="6"/>
      <c r="PYM32" s="6"/>
      <c r="PYT32" s="6"/>
      <c r="PYU32" s="6"/>
      <c r="PZB32" s="6"/>
      <c r="PZC32" s="6"/>
      <c r="PZJ32" s="6"/>
      <c r="PZK32" s="6"/>
      <c r="PZR32" s="6"/>
      <c r="PZS32" s="6"/>
      <c r="PZZ32" s="6"/>
      <c r="QAA32" s="6"/>
      <c r="QAH32" s="6"/>
      <c r="QAI32" s="6"/>
      <c r="QAP32" s="6"/>
      <c r="QAQ32" s="6"/>
      <c r="QAX32" s="6"/>
      <c r="QAY32" s="6"/>
      <c r="QBF32" s="6"/>
      <c r="QBG32" s="6"/>
      <c r="QBN32" s="6"/>
      <c r="QBO32" s="6"/>
      <c r="QBV32" s="6"/>
      <c r="QBW32" s="6"/>
      <c r="QCD32" s="6"/>
      <c r="QCE32" s="6"/>
      <c r="QCL32" s="6"/>
      <c r="QCM32" s="6"/>
      <c r="QCT32" s="6"/>
      <c r="QCU32" s="6"/>
      <c r="QDB32" s="6"/>
      <c r="QDC32" s="6"/>
      <c r="QDJ32" s="6"/>
      <c r="QDK32" s="6"/>
      <c r="QDR32" s="6"/>
      <c r="QDS32" s="6"/>
      <c r="QDZ32" s="6"/>
      <c r="QEA32" s="6"/>
      <c r="QEH32" s="6"/>
      <c r="QEI32" s="6"/>
      <c r="QEP32" s="6"/>
      <c r="QEQ32" s="6"/>
      <c r="QEX32" s="6"/>
      <c r="QEY32" s="6"/>
      <c r="QFF32" s="6"/>
      <c r="QFG32" s="6"/>
      <c r="QFN32" s="6"/>
      <c r="QFO32" s="6"/>
      <c r="QFV32" s="6"/>
      <c r="QFW32" s="6"/>
      <c r="QGD32" s="6"/>
      <c r="QGE32" s="6"/>
      <c r="QGL32" s="6"/>
      <c r="QGM32" s="6"/>
      <c r="QGT32" s="6"/>
      <c r="QGU32" s="6"/>
      <c r="QHB32" s="6"/>
      <c r="QHC32" s="6"/>
      <c r="QHJ32" s="6"/>
      <c r="QHK32" s="6"/>
      <c r="QHR32" s="6"/>
      <c r="QHS32" s="6"/>
      <c r="QHZ32" s="6"/>
      <c r="QIA32" s="6"/>
      <c r="QIH32" s="6"/>
      <c r="QII32" s="6"/>
      <c r="QIP32" s="6"/>
      <c r="QIQ32" s="6"/>
      <c r="QIX32" s="6"/>
      <c r="QIY32" s="6"/>
      <c r="QJF32" s="6"/>
      <c r="QJG32" s="6"/>
      <c r="QJN32" s="6"/>
      <c r="QJO32" s="6"/>
      <c r="QJV32" s="6"/>
      <c r="QJW32" s="6"/>
      <c r="QKD32" s="6"/>
      <c r="QKE32" s="6"/>
      <c r="QKL32" s="6"/>
      <c r="QKM32" s="6"/>
      <c r="QKT32" s="6"/>
      <c r="QKU32" s="6"/>
      <c r="QLB32" s="6"/>
      <c r="QLC32" s="6"/>
      <c r="QLJ32" s="6"/>
      <c r="QLK32" s="6"/>
      <c r="QLR32" s="6"/>
      <c r="QLS32" s="6"/>
      <c r="QLZ32" s="6"/>
      <c r="QMA32" s="6"/>
      <c r="QMH32" s="6"/>
      <c r="QMI32" s="6"/>
      <c r="QMP32" s="6"/>
      <c r="QMQ32" s="6"/>
      <c r="QMX32" s="6"/>
      <c r="QMY32" s="6"/>
      <c r="QNF32" s="6"/>
      <c r="QNG32" s="6"/>
      <c r="QNN32" s="6"/>
      <c r="QNO32" s="6"/>
      <c r="QNV32" s="6"/>
      <c r="QNW32" s="6"/>
      <c r="QOD32" s="6"/>
      <c r="QOE32" s="6"/>
      <c r="QOL32" s="6"/>
      <c r="QOM32" s="6"/>
      <c r="QOT32" s="6"/>
      <c r="QOU32" s="6"/>
      <c r="QPB32" s="6"/>
      <c r="QPC32" s="6"/>
      <c r="QPJ32" s="6"/>
      <c r="QPK32" s="6"/>
      <c r="QPR32" s="6"/>
      <c r="QPS32" s="6"/>
      <c r="QPZ32" s="6"/>
      <c r="QQA32" s="6"/>
      <c r="QQH32" s="6"/>
      <c r="QQI32" s="6"/>
      <c r="QQP32" s="6"/>
      <c r="QQQ32" s="6"/>
      <c r="QQX32" s="6"/>
      <c r="QQY32" s="6"/>
      <c r="QRF32" s="6"/>
      <c r="QRG32" s="6"/>
      <c r="QRN32" s="6"/>
      <c r="QRO32" s="6"/>
      <c r="QRV32" s="6"/>
      <c r="QRW32" s="6"/>
      <c r="QSD32" s="6"/>
      <c r="QSE32" s="6"/>
      <c r="QSL32" s="6"/>
      <c r="QSM32" s="6"/>
      <c r="QST32" s="6"/>
      <c r="QSU32" s="6"/>
      <c r="QTB32" s="6"/>
      <c r="QTC32" s="6"/>
      <c r="QTJ32" s="6"/>
      <c r="QTK32" s="6"/>
      <c r="QTR32" s="6"/>
      <c r="QTS32" s="6"/>
      <c r="QTZ32" s="6"/>
      <c r="QUA32" s="6"/>
      <c r="QUH32" s="6"/>
      <c r="QUI32" s="6"/>
      <c r="QUP32" s="6"/>
      <c r="QUQ32" s="6"/>
      <c r="QUX32" s="6"/>
      <c r="QUY32" s="6"/>
      <c r="QVF32" s="6"/>
      <c r="QVG32" s="6"/>
      <c r="QVN32" s="6"/>
      <c r="QVO32" s="6"/>
      <c r="QVV32" s="6"/>
      <c r="QVW32" s="6"/>
      <c r="QWD32" s="6"/>
      <c r="QWE32" s="6"/>
      <c r="QWL32" s="6"/>
      <c r="QWM32" s="6"/>
      <c r="QWT32" s="6"/>
      <c r="QWU32" s="6"/>
      <c r="QXB32" s="6"/>
      <c r="QXC32" s="6"/>
      <c r="QXJ32" s="6"/>
      <c r="QXK32" s="6"/>
      <c r="QXR32" s="6"/>
      <c r="QXS32" s="6"/>
      <c r="QXZ32" s="6"/>
      <c r="QYA32" s="6"/>
      <c r="QYH32" s="6"/>
      <c r="QYI32" s="6"/>
      <c r="QYP32" s="6"/>
      <c r="QYQ32" s="6"/>
      <c r="QYX32" s="6"/>
      <c r="QYY32" s="6"/>
      <c r="QZF32" s="6"/>
      <c r="QZG32" s="6"/>
      <c r="QZN32" s="6"/>
      <c r="QZO32" s="6"/>
      <c r="QZV32" s="6"/>
      <c r="QZW32" s="6"/>
      <c r="RAD32" s="6"/>
      <c r="RAE32" s="6"/>
      <c r="RAL32" s="6"/>
      <c r="RAM32" s="6"/>
      <c r="RAT32" s="6"/>
      <c r="RAU32" s="6"/>
      <c r="RBB32" s="6"/>
      <c r="RBC32" s="6"/>
      <c r="RBJ32" s="6"/>
      <c r="RBK32" s="6"/>
      <c r="RBR32" s="6"/>
      <c r="RBS32" s="6"/>
      <c r="RBZ32" s="6"/>
      <c r="RCA32" s="6"/>
      <c r="RCH32" s="6"/>
      <c r="RCI32" s="6"/>
      <c r="RCP32" s="6"/>
      <c r="RCQ32" s="6"/>
      <c r="RCX32" s="6"/>
      <c r="RCY32" s="6"/>
      <c r="RDF32" s="6"/>
      <c r="RDG32" s="6"/>
      <c r="RDN32" s="6"/>
      <c r="RDO32" s="6"/>
      <c r="RDV32" s="6"/>
      <c r="RDW32" s="6"/>
      <c r="RED32" s="6"/>
      <c r="REE32" s="6"/>
      <c r="REL32" s="6"/>
      <c r="REM32" s="6"/>
      <c r="RET32" s="6"/>
      <c r="REU32" s="6"/>
      <c r="RFB32" s="6"/>
      <c r="RFC32" s="6"/>
      <c r="RFJ32" s="6"/>
      <c r="RFK32" s="6"/>
      <c r="RFR32" s="6"/>
      <c r="RFS32" s="6"/>
      <c r="RFZ32" s="6"/>
      <c r="RGA32" s="6"/>
      <c r="RGH32" s="6"/>
      <c r="RGI32" s="6"/>
      <c r="RGP32" s="6"/>
      <c r="RGQ32" s="6"/>
      <c r="RGX32" s="6"/>
      <c r="RGY32" s="6"/>
      <c r="RHF32" s="6"/>
      <c r="RHG32" s="6"/>
      <c r="RHN32" s="6"/>
      <c r="RHO32" s="6"/>
      <c r="RHV32" s="6"/>
      <c r="RHW32" s="6"/>
      <c r="RID32" s="6"/>
      <c r="RIE32" s="6"/>
      <c r="RIL32" s="6"/>
      <c r="RIM32" s="6"/>
      <c r="RIT32" s="6"/>
      <c r="RIU32" s="6"/>
      <c r="RJB32" s="6"/>
      <c r="RJC32" s="6"/>
      <c r="RJJ32" s="6"/>
      <c r="RJK32" s="6"/>
      <c r="RJR32" s="6"/>
      <c r="RJS32" s="6"/>
      <c r="RJZ32" s="6"/>
      <c r="RKA32" s="6"/>
      <c r="RKH32" s="6"/>
      <c r="RKI32" s="6"/>
      <c r="RKP32" s="6"/>
      <c r="RKQ32" s="6"/>
      <c r="RKX32" s="6"/>
      <c r="RKY32" s="6"/>
      <c r="RLF32" s="6"/>
      <c r="RLG32" s="6"/>
      <c r="RLN32" s="6"/>
      <c r="RLO32" s="6"/>
      <c r="RLV32" s="6"/>
      <c r="RLW32" s="6"/>
      <c r="RMD32" s="6"/>
      <c r="RME32" s="6"/>
      <c r="RML32" s="6"/>
      <c r="RMM32" s="6"/>
      <c r="RMT32" s="6"/>
      <c r="RMU32" s="6"/>
      <c r="RNB32" s="6"/>
      <c r="RNC32" s="6"/>
      <c r="RNJ32" s="6"/>
      <c r="RNK32" s="6"/>
      <c r="RNR32" s="6"/>
      <c r="RNS32" s="6"/>
      <c r="RNZ32" s="6"/>
      <c r="ROA32" s="6"/>
      <c r="ROH32" s="6"/>
      <c r="ROI32" s="6"/>
      <c r="ROP32" s="6"/>
      <c r="ROQ32" s="6"/>
      <c r="ROX32" s="6"/>
      <c r="ROY32" s="6"/>
      <c r="RPF32" s="6"/>
      <c r="RPG32" s="6"/>
      <c r="RPN32" s="6"/>
      <c r="RPO32" s="6"/>
      <c r="RPV32" s="6"/>
      <c r="RPW32" s="6"/>
      <c r="RQD32" s="6"/>
      <c r="RQE32" s="6"/>
      <c r="RQL32" s="6"/>
      <c r="RQM32" s="6"/>
      <c r="RQT32" s="6"/>
      <c r="RQU32" s="6"/>
      <c r="RRB32" s="6"/>
      <c r="RRC32" s="6"/>
      <c r="RRJ32" s="6"/>
      <c r="RRK32" s="6"/>
      <c r="RRR32" s="6"/>
      <c r="RRS32" s="6"/>
      <c r="RRZ32" s="6"/>
      <c r="RSA32" s="6"/>
      <c r="RSH32" s="6"/>
      <c r="RSI32" s="6"/>
      <c r="RSP32" s="6"/>
      <c r="RSQ32" s="6"/>
      <c r="RSX32" s="6"/>
      <c r="RSY32" s="6"/>
      <c r="RTF32" s="6"/>
      <c r="RTG32" s="6"/>
      <c r="RTN32" s="6"/>
      <c r="RTO32" s="6"/>
      <c r="RTV32" s="6"/>
      <c r="RTW32" s="6"/>
      <c r="RUD32" s="6"/>
      <c r="RUE32" s="6"/>
      <c r="RUL32" s="6"/>
      <c r="RUM32" s="6"/>
      <c r="RUT32" s="6"/>
      <c r="RUU32" s="6"/>
      <c r="RVB32" s="6"/>
      <c r="RVC32" s="6"/>
      <c r="RVJ32" s="6"/>
      <c r="RVK32" s="6"/>
      <c r="RVR32" s="6"/>
      <c r="RVS32" s="6"/>
      <c r="RVZ32" s="6"/>
      <c r="RWA32" s="6"/>
      <c r="RWH32" s="6"/>
      <c r="RWI32" s="6"/>
      <c r="RWP32" s="6"/>
      <c r="RWQ32" s="6"/>
      <c r="RWX32" s="6"/>
      <c r="RWY32" s="6"/>
      <c r="RXF32" s="6"/>
      <c r="RXG32" s="6"/>
      <c r="RXN32" s="6"/>
      <c r="RXO32" s="6"/>
      <c r="RXV32" s="6"/>
      <c r="RXW32" s="6"/>
      <c r="RYD32" s="6"/>
      <c r="RYE32" s="6"/>
      <c r="RYL32" s="6"/>
      <c r="RYM32" s="6"/>
      <c r="RYT32" s="6"/>
      <c r="RYU32" s="6"/>
      <c r="RZB32" s="6"/>
      <c r="RZC32" s="6"/>
      <c r="RZJ32" s="6"/>
      <c r="RZK32" s="6"/>
      <c r="RZR32" s="6"/>
      <c r="RZS32" s="6"/>
      <c r="RZZ32" s="6"/>
      <c r="SAA32" s="6"/>
      <c r="SAH32" s="6"/>
      <c r="SAI32" s="6"/>
      <c r="SAP32" s="6"/>
      <c r="SAQ32" s="6"/>
      <c r="SAX32" s="6"/>
      <c r="SAY32" s="6"/>
      <c r="SBF32" s="6"/>
      <c r="SBG32" s="6"/>
      <c r="SBN32" s="6"/>
      <c r="SBO32" s="6"/>
      <c r="SBV32" s="6"/>
      <c r="SBW32" s="6"/>
      <c r="SCD32" s="6"/>
      <c r="SCE32" s="6"/>
      <c r="SCL32" s="6"/>
      <c r="SCM32" s="6"/>
      <c r="SCT32" s="6"/>
      <c r="SCU32" s="6"/>
      <c r="SDB32" s="6"/>
      <c r="SDC32" s="6"/>
      <c r="SDJ32" s="6"/>
      <c r="SDK32" s="6"/>
      <c r="SDR32" s="6"/>
      <c r="SDS32" s="6"/>
      <c r="SDZ32" s="6"/>
      <c r="SEA32" s="6"/>
      <c r="SEH32" s="6"/>
      <c r="SEI32" s="6"/>
      <c r="SEP32" s="6"/>
      <c r="SEQ32" s="6"/>
      <c r="SEX32" s="6"/>
      <c r="SEY32" s="6"/>
      <c r="SFF32" s="6"/>
      <c r="SFG32" s="6"/>
      <c r="SFN32" s="6"/>
      <c r="SFO32" s="6"/>
      <c r="SFV32" s="6"/>
      <c r="SFW32" s="6"/>
      <c r="SGD32" s="6"/>
      <c r="SGE32" s="6"/>
      <c r="SGL32" s="6"/>
      <c r="SGM32" s="6"/>
      <c r="SGT32" s="6"/>
      <c r="SGU32" s="6"/>
      <c r="SHB32" s="6"/>
      <c r="SHC32" s="6"/>
      <c r="SHJ32" s="6"/>
      <c r="SHK32" s="6"/>
      <c r="SHR32" s="6"/>
      <c r="SHS32" s="6"/>
      <c r="SHZ32" s="6"/>
      <c r="SIA32" s="6"/>
      <c r="SIH32" s="6"/>
      <c r="SII32" s="6"/>
      <c r="SIP32" s="6"/>
      <c r="SIQ32" s="6"/>
      <c r="SIX32" s="6"/>
      <c r="SIY32" s="6"/>
      <c r="SJF32" s="6"/>
      <c r="SJG32" s="6"/>
      <c r="SJN32" s="6"/>
      <c r="SJO32" s="6"/>
      <c r="SJV32" s="6"/>
      <c r="SJW32" s="6"/>
      <c r="SKD32" s="6"/>
      <c r="SKE32" s="6"/>
      <c r="SKL32" s="6"/>
      <c r="SKM32" s="6"/>
      <c r="SKT32" s="6"/>
      <c r="SKU32" s="6"/>
      <c r="SLB32" s="6"/>
      <c r="SLC32" s="6"/>
      <c r="SLJ32" s="6"/>
      <c r="SLK32" s="6"/>
      <c r="SLR32" s="6"/>
      <c r="SLS32" s="6"/>
      <c r="SLZ32" s="6"/>
      <c r="SMA32" s="6"/>
      <c r="SMH32" s="6"/>
      <c r="SMI32" s="6"/>
      <c r="SMP32" s="6"/>
      <c r="SMQ32" s="6"/>
      <c r="SMX32" s="6"/>
      <c r="SMY32" s="6"/>
      <c r="SNF32" s="6"/>
      <c r="SNG32" s="6"/>
      <c r="SNN32" s="6"/>
      <c r="SNO32" s="6"/>
      <c r="SNV32" s="6"/>
      <c r="SNW32" s="6"/>
      <c r="SOD32" s="6"/>
      <c r="SOE32" s="6"/>
      <c r="SOL32" s="6"/>
      <c r="SOM32" s="6"/>
      <c r="SOT32" s="6"/>
      <c r="SOU32" s="6"/>
      <c r="SPB32" s="6"/>
      <c r="SPC32" s="6"/>
      <c r="SPJ32" s="6"/>
      <c r="SPK32" s="6"/>
      <c r="SPR32" s="6"/>
      <c r="SPS32" s="6"/>
      <c r="SPZ32" s="6"/>
      <c r="SQA32" s="6"/>
      <c r="SQH32" s="6"/>
      <c r="SQI32" s="6"/>
      <c r="SQP32" s="6"/>
      <c r="SQQ32" s="6"/>
      <c r="SQX32" s="6"/>
      <c r="SQY32" s="6"/>
      <c r="SRF32" s="6"/>
      <c r="SRG32" s="6"/>
      <c r="SRN32" s="6"/>
      <c r="SRO32" s="6"/>
      <c r="SRV32" s="6"/>
      <c r="SRW32" s="6"/>
      <c r="SSD32" s="6"/>
      <c r="SSE32" s="6"/>
      <c r="SSL32" s="6"/>
      <c r="SSM32" s="6"/>
      <c r="SST32" s="6"/>
      <c r="SSU32" s="6"/>
      <c r="STB32" s="6"/>
      <c r="STC32" s="6"/>
      <c r="STJ32" s="6"/>
      <c r="STK32" s="6"/>
      <c r="STR32" s="6"/>
      <c r="STS32" s="6"/>
      <c r="STZ32" s="6"/>
      <c r="SUA32" s="6"/>
      <c r="SUH32" s="6"/>
      <c r="SUI32" s="6"/>
      <c r="SUP32" s="6"/>
      <c r="SUQ32" s="6"/>
      <c r="SUX32" s="6"/>
      <c r="SUY32" s="6"/>
      <c r="SVF32" s="6"/>
      <c r="SVG32" s="6"/>
      <c r="SVN32" s="6"/>
      <c r="SVO32" s="6"/>
      <c r="SVV32" s="6"/>
      <c r="SVW32" s="6"/>
      <c r="SWD32" s="6"/>
      <c r="SWE32" s="6"/>
      <c r="SWL32" s="6"/>
      <c r="SWM32" s="6"/>
      <c r="SWT32" s="6"/>
      <c r="SWU32" s="6"/>
      <c r="SXB32" s="6"/>
      <c r="SXC32" s="6"/>
      <c r="SXJ32" s="6"/>
      <c r="SXK32" s="6"/>
      <c r="SXR32" s="6"/>
      <c r="SXS32" s="6"/>
      <c r="SXZ32" s="6"/>
      <c r="SYA32" s="6"/>
      <c r="SYH32" s="6"/>
      <c r="SYI32" s="6"/>
      <c r="SYP32" s="6"/>
      <c r="SYQ32" s="6"/>
      <c r="SYX32" s="6"/>
      <c r="SYY32" s="6"/>
      <c r="SZF32" s="6"/>
      <c r="SZG32" s="6"/>
      <c r="SZN32" s="6"/>
      <c r="SZO32" s="6"/>
      <c r="SZV32" s="6"/>
      <c r="SZW32" s="6"/>
      <c r="TAD32" s="6"/>
      <c r="TAE32" s="6"/>
      <c r="TAL32" s="6"/>
      <c r="TAM32" s="6"/>
      <c r="TAT32" s="6"/>
      <c r="TAU32" s="6"/>
      <c r="TBB32" s="6"/>
      <c r="TBC32" s="6"/>
      <c r="TBJ32" s="6"/>
      <c r="TBK32" s="6"/>
      <c r="TBR32" s="6"/>
      <c r="TBS32" s="6"/>
      <c r="TBZ32" s="6"/>
      <c r="TCA32" s="6"/>
      <c r="TCH32" s="6"/>
      <c r="TCI32" s="6"/>
      <c r="TCP32" s="6"/>
      <c r="TCQ32" s="6"/>
      <c r="TCX32" s="6"/>
      <c r="TCY32" s="6"/>
      <c r="TDF32" s="6"/>
      <c r="TDG32" s="6"/>
      <c r="TDN32" s="6"/>
      <c r="TDO32" s="6"/>
      <c r="TDV32" s="6"/>
      <c r="TDW32" s="6"/>
      <c r="TED32" s="6"/>
      <c r="TEE32" s="6"/>
      <c r="TEL32" s="6"/>
      <c r="TEM32" s="6"/>
      <c r="TET32" s="6"/>
      <c r="TEU32" s="6"/>
      <c r="TFB32" s="6"/>
      <c r="TFC32" s="6"/>
      <c r="TFJ32" s="6"/>
      <c r="TFK32" s="6"/>
      <c r="TFR32" s="6"/>
      <c r="TFS32" s="6"/>
      <c r="TFZ32" s="6"/>
      <c r="TGA32" s="6"/>
      <c r="TGH32" s="6"/>
      <c r="TGI32" s="6"/>
      <c r="TGP32" s="6"/>
      <c r="TGQ32" s="6"/>
      <c r="TGX32" s="6"/>
      <c r="TGY32" s="6"/>
      <c r="THF32" s="6"/>
      <c r="THG32" s="6"/>
      <c r="THN32" s="6"/>
      <c r="THO32" s="6"/>
      <c r="THV32" s="6"/>
      <c r="THW32" s="6"/>
      <c r="TID32" s="6"/>
      <c r="TIE32" s="6"/>
      <c r="TIL32" s="6"/>
      <c r="TIM32" s="6"/>
      <c r="TIT32" s="6"/>
      <c r="TIU32" s="6"/>
      <c r="TJB32" s="6"/>
      <c r="TJC32" s="6"/>
      <c r="TJJ32" s="6"/>
      <c r="TJK32" s="6"/>
      <c r="TJR32" s="6"/>
      <c r="TJS32" s="6"/>
      <c r="TJZ32" s="6"/>
      <c r="TKA32" s="6"/>
      <c r="TKH32" s="6"/>
      <c r="TKI32" s="6"/>
      <c r="TKP32" s="6"/>
      <c r="TKQ32" s="6"/>
      <c r="TKX32" s="6"/>
      <c r="TKY32" s="6"/>
      <c r="TLF32" s="6"/>
      <c r="TLG32" s="6"/>
      <c r="TLN32" s="6"/>
      <c r="TLO32" s="6"/>
      <c r="TLV32" s="6"/>
      <c r="TLW32" s="6"/>
      <c r="TMD32" s="6"/>
      <c r="TME32" s="6"/>
      <c r="TML32" s="6"/>
      <c r="TMM32" s="6"/>
      <c r="TMT32" s="6"/>
      <c r="TMU32" s="6"/>
      <c r="TNB32" s="6"/>
      <c r="TNC32" s="6"/>
      <c r="TNJ32" s="6"/>
      <c r="TNK32" s="6"/>
      <c r="TNR32" s="6"/>
      <c r="TNS32" s="6"/>
      <c r="TNZ32" s="6"/>
      <c r="TOA32" s="6"/>
      <c r="TOH32" s="6"/>
      <c r="TOI32" s="6"/>
      <c r="TOP32" s="6"/>
      <c r="TOQ32" s="6"/>
      <c r="TOX32" s="6"/>
      <c r="TOY32" s="6"/>
      <c r="TPF32" s="6"/>
      <c r="TPG32" s="6"/>
      <c r="TPN32" s="6"/>
      <c r="TPO32" s="6"/>
      <c r="TPV32" s="6"/>
      <c r="TPW32" s="6"/>
      <c r="TQD32" s="6"/>
      <c r="TQE32" s="6"/>
      <c r="TQL32" s="6"/>
      <c r="TQM32" s="6"/>
      <c r="TQT32" s="6"/>
      <c r="TQU32" s="6"/>
      <c r="TRB32" s="6"/>
      <c r="TRC32" s="6"/>
      <c r="TRJ32" s="6"/>
      <c r="TRK32" s="6"/>
      <c r="TRR32" s="6"/>
      <c r="TRS32" s="6"/>
      <c r="TRZ32" s="6"/>
      <c r="TSA32" s="6"/>
      <c r="TSH32" s="6"/>
      <c r="TSI32" s="6"/>
      <c r="TSP32" s="6"/>
      <c r="TSQ32" s="6"/>
      <c r="TSX32" s="6"/>
      <c r="TSY32" s="6"/>
      <c r="TTF32" s="6"/>
      <c r="TTG32" s="6"/>
      <c r="TTN32" s="6"/>
      <c r="TTO32" s="6"/>
      <c r="TTV32" s="6"/>
      <c r="TTW32" s="6"/>
      <c r="TUD32" s="6"/>
      <c r="TUE32" s="6"/>
      <c r="TUL32" s="6"/>
      <c r="TUM32" s="6"/>
      <c r="TUT32" s="6"/>
      <c r="TUU32" s="6"/>
      <c r="TVB32" s="6"/>
      <c r="TVC32" s="6"/>
      <c r="TVJ32" s="6"/>
      <c r="TVK32" s="6"/>
      <c r="TVR32" s="6"/>
      <c r="TVS32" s="6"/>
      <c r="TVZ32" s="6"/>
      <c r="TWA32" s="6"/>
      <c r="TWH32" s="6"/>
      <c r="TWI32" s="6"/>
      <c r="TWP32" s="6"/>
      <c r="TWQ32" s="6"/>
      <c r="TWX32" s="6"/>
      <c r="TWY32" s="6"/>
      <c r="TXF32" s="6"/>
      <c r="TXG32" s="6"/>
      <c r="TXN32" s="6"/>
      <c r="TXO32" s="6"/>
      <c r="TXV32" s="6"/>
      <c r="TXW32" s="6"/>
      <c r="TYD32" s="6"/>
      <c r="TYE32" s="6"/>
      <c r="TYL32" s="6"/>
      <c r="TYM32" s="6"/>
      <c r="TYT32" s="6"/>
      <c r="TYU32" s="6"/>
      <c r="TZB32" s="6"/>
      <c r="TZC32" s="6"/>
      <c r="TZJ32" s="6"/>
      <c r="TZK32" s="6"/>
      <c r="TZR32" s="6"/>
      <c r="TZS32" s="6"/>
      <c r="TZZ32" s="6"/>
      <c r="UAA32" s="6"/>
      <c r="UAH32" s="6"/>
      <c r="UAI32" s="6"/>
      <c r="UAP32" s="6"/>
      <c r="UAQ32" s="6"/>
      <c r="UAX32" s="6"/>
      <c r="UAY32" s="6"/>
      <c r="UBF32" s="6"/>
      <c r="UBG32" s="6"/>
      <c r="UBN32" s="6"/>
      <c r="UBO32" s="6"/>
      <c r="UBV32" s="6"/>
      <c r="UBW32" s="6"/>
      <c r="UCD32" s="6"/>
      <c r="UCE32" s="6"/>
      <c r="UCL32" s="6"/>
      <c r="UCM32" s="6"/>
      <c r="UCT32" s="6"/>
      <c r="UCU32" s="6"/>
      <c r="UDB32" s="6"/>
      <c r="UDC32" s="6"/>
      <c r="UDJ32" s="6"/>
      <c r="UDK32" s="6"/>
      <c r="UDR32" s="6"/>
      <c r="UDS32" s="6"/>
      <c r="UDZ32" s="6"/>
      <c r="UEA32" s="6"/>
      <c r="UEH32" s="6"/>
      <c r="UEI32" s="6"/>
      <c r="UEP32" s="6"/>
      <c r="UEQ32" s="6"/>
      <c r="UEX32" s="6"/>
      <c r="UEY32" s="6"/>
      <c r="UFF32" s="6"/>
      <c r="UFG32" s="6"/>
      <c r="UFN32" s="6"/>
      <c r="UFO32" s="6"/>
      <c r="UFV32" s="6"/>
      <c r="UFW32" s="6"/>
      <c r="UGD32" s="6"/>
      <c r="UGE32" s="6"/>
      <c r="UGL32" s="6"/>
      <c r="UGM32" s="6"/>
      <c r="UGT32" s="6"/>
      <c r="UGU32" s="6"/>
      <c r="UHB32" s="6"/>
      <c r="UHC32" s="6"/>
      <c r="UHJ32" s="6"/>
      <c r="UHK32" s="6"/>
      <c r="UHR32" s="6"/>
      <c r="UHS32" s="6"/>
      <c r="UHZ32" s="6"/>
      <c r="UIA32" s="6"/>
      <c r="UIH32" s="6"/>
      <c r="UII32" s="6"/>
      <c r="UIP32" s="6"/>
      <c r="UIQ32" s="6"/>
      <c r="UIX32" s="6"/>
      <c r="UIY32" s="6"/>
      <c r="UJF32" s="6"/>
      <c r="UJG32" s="6"/>
      <c r="UJN32" s="6"/>
      <c r="UJO32" s="6"/>
      <c r="UJV32" s="6"/>
      <c r="UJW32" s="6"/>
      <c r="UKD32" s="6"/>
      <c r="UKE32" s="6"/>
      <c r="UKL32" s="6"/>
      <c r="UKM32" s="6"/>
      <c r="UKT32" s="6"/>
      <c r="UKU32" s="6"/>
      <c r="ULB32" s="6"/>
      <c r="ULC32" s="6"/>
      <c r="ULJ32" s="6"/>
      <c r="ULK32" s="6"/>
      <c r="ULR32" s="6"/>
      <c r="ULS32" s="6"/>
      <c r="ULZ32" s="6"/>
      <c r="UMA32" s="6"/>
      <c r="UMH32" s="6"/>
      <c r="UMI32" s="6"/>
      <c r="UMP32" s="6"/>
      <c r="UMQ32" s="6"/>
      <c r="UMX32" s="6"/>
      <c r="UMY32" s="6"/>
      <c r="UNF32" s="6"/>
      <c r="UNG32" s="6"/>
      <c r="UNN32" s="6"/>
      <c r="UNO32" s="6"/>
      <c r="UNV32" s="6"/>
      <c r="UNW32" s="6"/>
      <c r="UOD32" s="6"/>
      <c r="UOE32" s="6"/>
      <c r="UOL32" s="6"/>
      <c r="UOM32" s="6"/>
      <c r="UOT32" s="6"/>
      <c r="UOU32" s="6"/>
      <c r="UPB32" s="6"/>
      <c r="UPC32" s="6"/>
      <c r="UPJ32" s="6"/>
      <c r="UPK32" s="6"/>
      <c r="UPR32" s="6"/>
      <c r="UPS32" s="6"/>
      <c r="UPZ32" s="6"/>
      <c r="UQA32" s="6"/>
      <c r="UQH32" s="6"/>
      <c r="UQI32" s="6"/>
      <c r="UQP32" s="6"/>
      <c r="UQQ32" s="6"/>
      <c r="UQX32" s="6"/>
      <c r="UQY32" s="6"/>
      <c r="URF32" s="6"/>
      <c r="URG32" s="6"/>
      <c r="URN32" s="6"/>
      <c r="URO32" s="6"/>
      <c r="URV32" s="6"/>
      <c r="URW32" s="6"/>
      <c r="USD32" s="6"/>
      <c r="USE32" s="6"/>
      <c r="USL32" s="6"/>
      <c r="USM32" s="6"/>
      <c r="UST32" s="6"/>
      <c r="USU32" s="6"/>
      <c r="UTB32" s="6"/>
      <c r="UTC32" s="6"/>
      <c r="UTJ32" s="6"/>
      <c r="UTK32" s="6"/>
      <c r="UTR32" s="6"/>
      <c r="UTS32" s="6"/>
      <c r="UTZ32" s="6"/>
      <c r="UUA32" s="6"/>
      <c r="UUH32" s="6"/>
      <c r="UUI32" s="6"/>
      <c r="UUP32" s="6"/>
      <c r="UUQ32" s="6"/>
      <c r="UUX32" s="6"/>
      <c r="UUY32" s="6"/>
      <c r="UVF32" s="6"/>
      <c r="UVG32" s="6"/>
      <c r="UVN32" s="6"/>
      <c r="UVO32" s="6"/>
      <c r="UVV32" s="6"/>
      <c r="UVW32" s="6"/>
      <c r="UWD32" s="6"/>
      <c r="UWE32" s="6"/>
      <c r="UWL32" s="6"/>
      <c r="UWM32" s="6"/>
      <c r="UWT32" s="6"/>
      <c r="UWU32" s="6"/>
      <c r="UXB32" s="6"/>
      <c r="UXC32" s="6"/>
      <c r="UXJ32" s="6"/>
      <c r="UXK32" s="6"/>
      <c r="UXR32" s="6"/>
      <c r="UXS32" s="6"/>
      <c r="UXZ32" s="6"/>
      <c r="UYA32" s="6"/>
      <c r="UYH32" s="6"/>
      <c r="UYI32" s="6"/>
      <c r="UYP32" s="6"/>
      <c r="UYQ32" s="6"/>
      <c r="UYX32" s="6"/>
      <c r="UYY32" s="6"/>
      <c r="UZF32" s="6"/>
      <c r="UZG32" s="6"/>
      <c r="UZN32" s="6"/>
      <c r="UZO32" s="6"/>
      <c r="UZV32" s="6"/>
      <c r="UZW32" s="6"/>
      <c r="VAD32" s="6"/>
      <c r="VAE32" s="6"/>
      <c r="VAL32" s="6"/>
      <c r="VAM32" s="6"/>
      <c r="VAT32" s="6"/>
      <c r="VAU32" s="6"/>
      <c r="VBB32" s="6"/>
      <c r="VBC32" s="6"/>
      <c r="VBJ32" s="6"/>
      <c r="VBK32" s="6"/>
      <c r="VBR32" s="6"/>
      <c r="VBS32" s="6"/>
      <c r="VBZ32" s="6"/>
      <c r="VCA32" s="6"/>
      <c r="VCH32" s="6"/>
      <c r="VCI32" s="6"/>
      <c r="VCP32" s="6"/>
      <c r="VCQ32" s="6"/>
      <c r="VCX32" s="6"/>
      <c r="VCY32" s="6"/>
      <c r="VDF32" s="6"/>
      <c r="VDG32" s="6"/>
      <c r="VDN32" s="6"/>
      <c r="VDO32" s="6"/>
      <c r="VDV32" s="6"/>
      <c r="VDW32" s="6"/>
      <c r="VED32" s="6"/>
      <c r="VEE32" s="6"/>
      <c r="VEL32" s="6"/>
      <c r="VEM32" s="6"/>
      <c r="VET32" s="6"/>
      <c r="VEU32" s="6"/>
      <c r="VFB32" s="6"/>
      <c r="VFC32" s="6"/>
      <c r="VFJ32" s="6"/>
      <c r="VFK32" s="6"/>
      <c r="VFR32" s="6"/>
      <c r="VFS32" s="6"/>
      <c r="VFZ32" s="6"/>
      <c r="VGA32" s="6"/>
      <c r="VGH32" s="6"/>
      <c r="VGI32" s="6"/>
      <c r="VGP32" s="6"/>
      <c r="VGQ32" s="6"/>
      <c r="VGX32" s="6"/>
      <c r="VGY32" s="6"/>
      <c r="VHF32" s="6"/>
      <c r="VHG32" s="6"/>
      <c r="VHN32" s="6"/>
      <c r="VHO32" s="6"/>
      <c r="VHV32" s="6"/>
      <c r="VHW32" s="6"/>
      <c r="VID32" s="6"/>
      <c r="VIE32" s="6"/>
      <c r="VIL32" s="6"/>
      <c r="VIM32" s="6"/>
      <c r="VIT32" s="6"/>
      <c r="VIU32" s="6"/>
      <c r="VJB32" s="6"/>
      <c r="VJC32" s="6"/>
      <c r="VJJ32" s="6"/>
      <c r="VJK32" s="6"/>
      <c r="VJR32" s="6"/>
      <c r="VJS32" s="6"/>
      <c r="VJZ32" s="6"/>
      <c r="VKA32" s="6"/>
      <c r="VKH32" s="6"/>
      <c r="VKI32" s="6"/>
      <c r="VKP32" s="6"/>
      <c r="VKQ32" s="6"/>
      <c r="VKX32" s="6"/>
      <c r="VKY32" s="6"/>
      <c r="VLF32" s="6"/>
      <c r="VLG32" s="6"/>
      <c r="VLN32" s="6"/>
      <c r="VLO32" s="6"/>
      <c r="VLV32" s="6"/>
      <c r="VLW32" s="6"/>
      <c r="VMD32" s="6"/>
      <c r="VME32" s="6"/>
      <c r="VML32" s="6"/>
      <c r="VMM32" s="6"/>
      <c r="VMT32" s="6"/>
      <c r="VMU32" s="6"/>
      <c r="VNB32" s="6"/>
      <c r="VNC32" s="6"/>
      <c r="VNJ32" s="6"/>
      <c r="VNK32" s="6"/>
      <c r="VNR32" s="6"/>
      <c r="VNS32" s="6"/>
      <c r="VNZ32" s="6"/>
      <c r="VOA32" s="6"/>
      <c r="VOH32" s="6"/>
      <c r="VOI32" s="6"/>
      <c r="VOP32" s="6"/>
      <c r="VOQ32" s="6"/>
      <c r="VOX32" s="6"/>
      <c r="VOY32" s="6"/>
      <c r="VPF32" s="6"/>
      <c r="VPG32" s="6"/>
      <c r="VPN32" s="6"/>
      <c r="VPO32" s="6"/>
      <c r="VPV32" s="6"/>
      <c r="VPW32" s="6"/>
      <c r="VQD32" s="6"/>
      <c r="VQE32" s="6"/>
      <c r="VQL32" s="6"/>
      <c r="VQM32" s="6"/>
      <c r="VQT32" s="6"/>
      <c r="VQU32" s="6"/>
      <c r="VRB32" s="6"/>
      <c r="VRC32" s="6"/>
      <c r="VRJ32" s="6"/>
      <c r="VRK32" s="6"/>
      <c r="VRR32" s="6"/>
      <c r="VRS32" s="6"/>
      <c r="VRZ32" s="6"/>
      <c r="VSA32" s="6"/>
      <c r="VSH32" s="6"/>
      <c r="VSI32" s="6"/>
      <c r="VSP32" s="6"/>
      <c r="VSQ32" s="6"/>
      <c r="VSX32" s="6"/>
      <c r="VSY32" s="6"/>
      <c r="VTF32" s="6"/>
      <c r="VTG32" s="6"/>
      <c r="VTN32" s="6"/>
      <c r="VTO32" s="6"/>
      <c r="VTV32" s="6"/>
      <c r="VTW32" s="6"/>
      <c r="VUD32" s="6"/>
      <c r="VUE32" s="6"/>
      <c r="VUL32" s="6"/>
      <c r="VUM32" s="6"/>
      <c r="VUT32" s="6"/>
      <c r="VUU32" s="6"/>
      <c r="VVB32" s="6"/>
      <c r="VVC32" s="6"/>
      <c r="VVJ32" s="6"/>
      <c r="VVK32" s="6"/>
      <c r="VVR32" s="6"/>
      <c r="VVS32" s="6"/>
      <c r="VVZ32" s="6"/>
      <c r="VWA32" s="6"/>
      <c r="VWH32" s="6"/>
      <c r="VWI32" s="6"/>
      <c r="VWP32" s="6"/>
      <c r="VWQ32" s="6"/>
      <c r="VWX32" s="6"/>
      <c r="VWY32" s="6"/>
      <c r="VXF32" s="6"/>
      <c r="VXG32" s="6"/>
      <c r="VXN32" s="6"/>
      <c r="VXO32" s="6"/>
      <c r="VXV32" s="6"/>
      <c r="VXW32" s="6"/>
      <c r="VYD32" s="6"/>
      <c r="VYE32" s="6"/>
      <c r="VYL32" s="6"/>
      <c r="VYM32" s="6"/>
      <c r="VYT32" s="6"/>
      <c r="VYU32" s="6"/>
      <c r="VZB32" s="6"/>
      <c r="VZC32" s="6"/>
      <c r="VZJ32" s="6"/>
      <c r="VZK32" s="6"/>
      <c r="VZR32" s="6"/>
      <c r="VZS32" s="6"/>
      <c r="VZZ32" s="6"/>
      <c r="WAA32" s="6"/>
      <c r="WAH32" s="6"/>
      <c r="WAI32" s="6"/>
      <c r="WAP32" s="6"/>
      <c r="WAQ32" s="6"/>
      <c r="WAX32" s="6"/>
      <c r="WAY32" s="6"/>
      <c r="WBF32" s="6"/>
      <c r="WBG32" s="6"/>
      <c r="WBN32" s="6"/>
      <c r="WBO32" s="6"/>
      <c r="WBV32" s="6"/>
      <c r="WBW32" s="6"/>
      <c r="WCD32" s="6"/>
      <c r="WCE32" s="6"/>
      <c r="WCL32" s="6"/>
      <c r="WCM32" s="6"/>
      <c r="WCT32" s="6"/>
      <c r="WCU32" s="6"/>
      <c r="WDB32" s="6"/>
      <c r="WDC32" s="6"/>
      <c r="WDJ32" s="6"/>
      <c r="WDK32" s="6"/>
      <c r="WDR32" s="6"/>
      <c r="WDS32" s="6"/>
      <c r="WDZ32" s="6"/>
      <c r="WEA32" s="6"/>
      <c r="WEH32" s="6"/>
      <c r="WEI32" s="6"/>
      <c r="WEP32" s="6"/>
      <c r="WEQ32" s="6"/>
      <c r="WEX32" s="6"/>
      <c r="WEY32" s="6"/>
      <c r="WFF32" s="6"/>
      <c r="WFG32" s="6"/>
      <c r="WFN32" s="6"/>
      <c r="WFO32" s="6"/>
      <c r="WFV32" s="6"/>
      <c r="WFW32" s="6"/>
      <c r="WGD32" s="6"/>
      <c r="WGE32" s="6"/>
      <c r="WGL32" s="6"/>
      <c r="WGM32" s="6"/>
      <c r="WGT32" s="6"/>
      <c r="WGU32" s="6"/>
      <c r="WHB32" s="6"/>
      <c r="WHC32" s="6"/>
      <c r="WHJ32" s="6"/>
      <c r="WHK32" s="6"/>
      <c r="WHR32" s="6"/>
      <c r="WHS32" s="6"/>
      <c r="WHZ32" s="6"/>
      <c r="WIA32" s="6"/>
      <c r="WIH32" s="6"/>
      <c r="WII32" s="6"/>
      <c r="WIP32" s="6"/>
      <c r="WIQ32" s="6"/>
      <c r="WIX32" s="6"/>
      <c r="WIY32" s="6"/>
      <c r="WJF32" s="6"/>
      <c r="WJG32" s="6"/>
      <c r="WJN32" s="6"/>
      <c r="WJO32" s="6"/>
      <c r="WJV32" s="6"/>
      <c r="WJW32" s="6"/>
      <c r="WKD32" s="6"/>
      <c r="WKE32" s="6"/>
      <c r="WKL32" s="6"/>
      <c r="WKM32" s="6"/>
      <c r="WKT32" s="6"/>
      <c r="WKU32" s="6"/>
      <c r="WLB32" s="6"/>
      <c r="WLC32" s="6"/>
      <c r="WLJ32" s="6"/>
      <c r="WLK32" s="6"/>
      <c r="WLR32" s="6"/>
      <c r="WLS32" s="6"/>
      <c r="WLZ32" s="6"/>
      <c r="WMA32" s="6"/>
      <c r="WMH32" s="6"/>
      <c r="WMI32" s="6"/>
      <c r="WMP32" s="6"/>
      <c r="WMQ32" s="6"/>
      <c r="WMX32" s="6"/>
      <c r="WMY32" s="6"/>
      <c r="WNF32" s="6"/>
      <c r="WNG32" s="6"/>
      <c r="WNN32" s="6"/>
      <c r="WNO32" s="6"/>
      <c r="WNV32" s="6"/>
      <c r="WNW32" s="6"/>
      <c r="WOD32" s="6"/>
      <c r="WOE32" s="6"/>
      <c r="WOL32" s="6"/>
      <c r="WOM32" s="6"/>
      <c r="WOT32" s="6"/>
      <c r="WOU32" s="6"/>
      <c r="WPB32" s="6"/>
      <c r="WPC32" s="6"/>
      <c r="WPJ32" s="6"/>
      <c r="WPK32" s="6"/>
      <c r="WPR32" s="6"/>
      <c r="WPS32" s="6"/>
      <c r="WPZ32" s="6"/>
      <c r="WQA32" s="6"/>
      <c r="WQH32" s="6"/>
      <c r="WQI32" s="6"/>
      <c r="WQP32" s="6"/>
      <c r="WQQ32" s="6"/>
      <c r="WQX32" s="6"/>
      <c r="WQY32" s="6"/>
      <c r="WRF32" s="6"/>
      <c r="WRG32" s="6"/>
      <c r="WRN32" s="6"/>
      <c r="WRO32" s="6"/>
      <c r="WRV32" s="6"/>
      <c r="WRW32" s="6"/>
      <c r="WSD32" s="6"/>
      <c r="WSE32" s="6"/>
      <c r="WSL32" s="6"/>
      <c r="WSM32" s="6"/>
      <c r="WST32" s="6"/>
      <c r="WSU32" s="6"/>
      <c r="WTB32" s="6"/>
      <c r="WTC32" s="6"/>
      <c r="WTJ32" s="6"/>
      <c r="WTK32" s="6"/>
      <c r="WTR32" s="6"/>
      <c r="WTS32" s="6"/>
      <c r="WTZ32" s="6"/>
      <c r="WUA32" s="6"/>
      <c r="WUH32" s="6"/>
      <c r="WUI32" s="6"/>
      <c r="WUP32" s="6"/>
      <c r="WUQ32" s="6"/>
      <c r="WUX32" s="6"/>
      <c r="WUY32" s="6"/>
      <c r="WVF32" s="6"/>
      <c r="WVG32" s="6"/>
      <c r="WVN32" s="6"/>
      <c r="WVO32" s="6"/>
      <c r="WVV32" s="6"/>
      <c r="WVW32" s="6"/>
      <c r="WWD32" s="6"/>
      <c r="WWE32" s="6"/>
      <c r="WWL32" s="6"/>
      <c r="WWM32" s="6"/>
      <c r="WWT32" s="6"/>
      <c r="WWU32" s="6"/>
      <c r="WXB32" s="6"/>
      <c r="WXC32" s="6"/>
      <c r="WXJ32" s="6"/>
      <c r="WXK32" s="6"/>
      <c r="WXR32" s="6"/>
      <c r="WXS32" s="6"/>
      <c r="WXZ32" s="6"/>
      <c r="WYA32" s="6"/>
      <c r="WYH32" s="6"/>
      <c r="WYI32" s="6"/>
      <c r="WYP32" s="6"/>
      <c r="WYQ32" s="6"/>
      <c r="WYX32" s="6"/>
      <c r="WYY32" s="6"/>
      <c r="WZF32" s="6"/>
      <c r="WZG32" s="6"/>
      <c r="WZN32" s="6"/>
      <c r="WZO32" s="6"/>
      <c r="WZV32" s="6"/>
      <c r="WZW32" s="6"/>
      <c r="XAD32" s="6"/>
      <c r="XAE32" s="6"/>
      <c r="XAL32" s="6"/>
      <c r="XAM32" s="6"/>
      <c r="XAT32" s="6"/>
      <c r="XAU32" s="6"/>
      <c r="XBB32" s="6"/>
      <c r="XBC32" s="6"/>
      <c r="XBJ32" s="6"/>
      <c r="XBK32" s="6"/>
      <c r="XBR32" s="6"/>
      <c r="XBS32" s="6"/>
      <c r="XBZ32" s="6"/>
      <c r="XCA32" s="6"/>
      <c r="XCH32" s="6"/>
      <c r="XCI32" s="6"/>
      <c r="XCP32" s="6"/>
      <c r="XCQ32" s="6"/>
      <c r="XCX32" s="6"/>
      <c r="XCY32" s="6"/>
      <c r="XDF32" s="6"/>
      <c r="XDG32" s="6"/>
      <c r="XDN32" s="6"/>
      <c r="XDO32" s="6"/>
      <c r="XDV32" s="6"/>
      <c r="XDW32" s="6"/>
      <c r="XED32" s="6"/>
      <c r="XEE32" s="6"/>
      <c r="XEL32" s="6"/>
      <c r="XEM32" s="6"/>
      <c r="XET32" s="6"/>
      <c r="XEU32" s="6"/>
      <c r="XFB32" s="6"/>
      <c r="XFC32" s="6"/>
    </row>
    <row r="33" spans="1:12">
      <c r="A33" t="s">
        <v>24</v>
      </c>
      <c r="B33" t="s">
        <v>1515</v>
      </c>
      <c r="C33" s="14" t="s">
        <v>799</v>
      </c>
      <c r="D33" t="s">
        <v>128</v>
      </c>
      <c r="E33" t="s">
        <v>328</v>
      </c>
      <c r="F33">
        <v>1</v>
      </c>
      <c r="G33" s="6">
        <v>4.6399999999999997</v>
      </c>
      <c r="H33" s="6">
        <f>G33*F33</f>
        <v>4.6399999999999997</v>
      </c>
      <c r="I33" t="s">
        <v>14</v>
      </c>
      <c r="J33" t="s">
        <v>2774</v>
      </c>
      <c r="K33" t="s">
        <v>2781</v>
      </c>
      <c r="L33" t="s">
        <v>2796</v>
      </c>
    </row>
    <row r="34" spans="1:12">
      <c r="A34" t="s">
        <v>24</v>
      </c>
      <c r="B34" t="s">
        <v>197</v>
      </c>
      <c r="C34"/>
      <c r="D34" t="s">
        <v>24</v>
      </c>
      <c r="E34" t="s">
        <v>12</v>
      </c>
      <c r="F34">
        <v>3</v>
      </c>
      <c r="G34" s="6">
        <v>0.05</v>
      </c>
      <c r="H34" s="6">
        <f t="shared" ref="H34" si="8">G34*F34</f>
        <v>0.15000000000000002</v>
      </c>
      <c r="I34" t="s">
        <v>14</v>
      </c>
      <c r="J34" t="s">
        <v>2774</v>
      </c>
      <c r="K34" t="s">
        <v>2781</v>
      </c>
      <c r="L34" t="s">
        <v>2796</v>
      </c>
    </row>
    <row r="35" spans="1:12">
      <c r="A35" t="s">
        <v>24</v>
      </c>
      <c r="B35" t="s">
        <v>23</v>
      </c>
      <c r="D35" t="s">
        <v>12</v>
      </c>
      <c r="E35" t="s">
        <v>12</v>
      </c>
      <c r="F35" s="5">
        <v>0.05</v>
      </c>
      <c r="G35" s="6" t="s">
        <v>12</v>
      </c>
      <c r="H35" s="6">
        <v>2.5</v>
      </c>
      <c r="I35" t="s">
        <v>14</v>
      </c>
      <c r="J35" t="s">
        <v>2774</v>
      </c>
      <c r="K35" t="s">
        <v>2781</v>
      </c>
      <c r="L35" t="s">
        <v>2796</v>
      </c>
    </row>
    <row r="36" spans="1:12">
      <c r="A36" t="s">
        <v>24</v>
      </c>
      <c r="B36" t="s">
        <v>19</v>
      </c>
      <c r="D36" t="s">
        <v>12</v>
      </c>
      <c r="E36" t="s">
        <v>12</v>
      </c>
      <c r="F36" s="5">
        <v>0.06</v>
      </c>
      <c r="G36" s="6" t="s">
        <v>12</v>
      </c>
      <c r="H36" s="6">
        <v>3</v>
      </c>
      <c r="I36" t="s">
        <v>14</v>
      </c>
      <c r="J36" t="s">
        <v>2774</v>
      </c>
      <c r="K36" t="s">
        <v>2781</v>
      </c>
      <c r="L36" t="s">
        <v>2796</v>
      </c>
    </row>
    <row r="37" spans="1:12">
      <c r="H37" s="10">
        <f>SUM(H2:H36)</f>
        <v>163.4374</v>
      </c>
      <c r="I37" s="28"/>
    </row>
    <row r="39" spans="1:12">
      <c r="A39" t="s">
        <v>24</v>
      </c>
      <c r="B39" t="s">
        <v>251</v>
      </c>
      <c r="C39" s="14" t="s">
        <v>3448</v>
      </c>
      <c r="D39" t="s">
        <v>1229</v>
      </c>
      <c r="E39" t="s">
        <v>2044</v>
      </c>
      <c r="F39">
        <v>1</v>
      </c>
      <c r="G39" s="6">
        <f xml:space="preserve"> 1.98 + 0.08 + 0.1</f>
        <v>2.16</v>
      </c>
      <c r="H39" s="6">
        <f t="shared" ref="H39" si="9">G39*F39</f>
        <v>2.16</v>
      </c>
      <c r="I39" t="s">
        <v>14</v>
      </c>
    </row>
    <row r="40" spans="1:12">
      <c r="A40" t="s">
        <v>24</v>
      </c>
      <c r="B40" t="s">
        <v>3449</v>
      </c>
      <c r="C40" s="14" t="s">
        <v>3450</v>
      </c>
      <c r="D40" t="s">
        <v>3451</v>
      </c>
      <c r="E40" t="s">
        <v>3452</v>
      </c>
      <c r="F40">
        <v>1</v>
      </c>
      <c r="G40" s="6">
        <v>7.86</v>
      </c>
      <c r="H40" s="6">
        <f t="shared" ref="H40:H42" si="10">G40*F40</f>
        <v>7.86</v>
      </c>
      <c r="I40" t="s">
        <v>14</v>
      </c>
    </row>
    <row r="41" spans="1:12">
      <c r="A41" t="s">
        <v>24</v>
      </c>
      <c r="B41" t="s">
        <v>210</v>
      </c>
      <c r="C41" s="14" t="s">
        <v>2332</v>
      </c>
      <c r="D41" t="s">
        <v>211</v>
      </c>
      <c r="E41" t="s">
        <v>425</v>
      </c>
      <c r="F41">
        <v>1</v>
      </c>
      <c r="G41" s="6">
        <v>4.67</v>
      </c>
      <c r="H41" s="6">
        <f t="shared" si="10"/>
        <v>4.67</v>
      </c>
      <c r="I41" t="s">
        <v>14</v>
      </c>
    </row>
    <row r="42" spans="1:12">
      <c r="A42" t="s">
        <v>24</v>
      </c>
      <c r="B42" t="s">
        <v>197</v>
      </c>
      <c r="C42"/>
      <c r="D42" t="s">
        <v>24</v>
      </c>
      <c r="E42" t="s">
        <v>12</v>
      </c>
      <c r="F42">
        <v>1</v>
      </c>
      <c r="G42" s="6">
        <v>0.05</v>
      </c>
      <c r="H42" s="6">
        <f t="shared" si="10"/>
        <v>0.05</v>
      </c>
      <c r="I42" t="s">
        <v>14</v>
      </c>
      <c r="J42" t="s">
        <v>2774</v>
      </c>
      <c r="K42" t="s">
        <v>2781</v>
      </c>
      <c r="L42" t="s">
        <v>2796</v>
      </c>
    </row>
    <row r="43" spans="1:12">
      <c r="A43" t="s">
        <v>24</v>
      </c>
      <c r="B43" t="s">
        <v>23</v>
      </c>
      <c r="D43" t="s">
        <v>12</v>
      </c>
      <c r="E43" t="s">
        <v>12</v>
      </c>
      <c r="F43" s="5">
        <v>0.05</v>
      </c>
      <c r="G43" s="6" t="s">
        <v>12</v>
      </c>
      <c r="H43" s="6">
        <v>0.5</v>
      </c>
      <c r="I43" t="s">
        <v>14</v>
      </c>
      <c r="J43" t="s">
        <v>2774</v>
      </c>
      <c r="K43" t="s">
        <v>2781</v>
      </c>
      <c r="L43" t="s">
        <v>2796</v>
      </c>
    </row>
    <row r="44" spans="1:12">
      <c r="A44" t="s">
        <v>24</v>
      </c>
      <c r="B44" t="s">
        <v>19</v>
      </c>
      <c r="D44" t="s">
        <v>12</v>
      </c>
      <c r="E44" t="s">
        <v>12</v>
      </c>
      <c r="F44" s="5">
        <v>0.06</v>
      </c>
      <c r="G44" s="6" t="s">
        <v>12</v>
      </c>
      <c r="H44" s="6">
        <v>0.59</v>
      </c>
      <c r="I44" t="s">
        <v>14</v>
      </c>
      <c r="J44" t="s">
        <v>2774</v>
      </c>
      <c r="K44" t="s">
        <v>2781</v>
      </c>
      <c r="L44" t="s">
        <v>2796</v>
      </c>
    </row>
    <row r="45" spans="1:12">
      <c r="H45" s="10">
        <f>SUM(H39:H44)</f>
        <v>15.83</v>
      </c>
      <c r="I45" s="28"/>
    </row>
    <row r="47" spans="1:12">
      <c r="H47" s="7">
        <f xml:space="preserve"> H37 + H45</f>
        <v>179.26740000000001</v>
      </c>
    </row>
    <row r="49" spans="10:13">
      <c r="J49" t="s">
        <v>2774</v>
      </c>
      <c r="K49" t="s">
        <v>2781</v>
      </c>
      <c r="L49" t="s">
        <v>2796</v>
      </c>
      <c r="M49" s="6">
        <f>SUM(H2:H36)</f>
        <v>163.4374</v>
      </c>
    </row>
    <row r="50" spans="10:13">
      <c r="J50" t="s">
        <v>2774</v>
      </c>
      <c r="K50" t="s">
        <v>3045</v>
      </c>
      <c r="L50" t="s">
        <v>2783</v>
      </c>
      <c r="M50" s="6" t="e">
        <f>SUM(#REF!)</f>
        <v>#REF!</v>
      </c>
    </row>
    <row r="51" spans="10:13">
      <c r="M51" s="6" t="e">
        <f>SUM(M49:M50)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3.42578125" bestFit="1" customWidth="1"/>
    <col min="2" max="2" width="33" bestFit="1" customWidth="1"/>
    <col min="3" max="3" width="14.140625" bestFit="1" customWidth="1"/>
    <col min="4" max="4" width="23.425781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3" bestFit="1" customWidth="1"/>
    <col min="13" max="13" width="11.85546875" bestFit="1" customWidth="1"/>
    <col min="15" max="15" width="15.7109375" bestFit="1" customWidth="1"/>
    <col min="16" max="16" width="12.28515625" bestFit="1" customWidth="1"/>
    <col min="17" max="17" width="13" bestFit="1" customWidth="1"/>
    <col min="18" max="18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3">
      <c r="A2" t="s">
        <v>675</v>
      </c>
      <c r="B2" t="s">
        <v>1181</v>
      </c>
      <c r="C2" s="11" t="s">
        <v>12</v>
      </c>
      <c r="D2" t="s">
        <v>675</v>
      </c>
      <c r="E2" t="s">
        <v>3453</v>
      </c>
      <c r="F2">
        <v>47.473999999999997</v>
      </c>
      <c r="G2" s="6">
        <v>1.149</v>
      </c>
      <c r="H2" s="6">
        <f>G2*F2</f>
        <v>54.547625999999994</v>
      </c>
      <c r="I2" t="s">
        <v>14</v>
      </c>
      <c r="J2" t="s">
        <v>2878</v>
      </c>
      <c r="K2" t="s">
        <v>2879</v>
      </c>
      <c r="L2" t="s">
        <v>2880</v>
      </c>
      <c r="M2" t="s">
        <v>2881</v>
      </c>
    </row>
    <row r="3" spans="1:13">
      <c r="H3" s="10">
        <f xml:space="preserve"> H2</f>
        <v>54.547625999999994</v>
      </c>
      <c r="I3" s="28"/>
    </row>
    <row r="4" spans="1:13">
      <c r="H4" s="10"/>
      <c r="I4" s="28"/>
    </row>
    <row r="5" spans="1:13">
      <c r="A5" t="s">
        <v>675</v>
      </c>
      <c r="B5" t="s">
        <v>3454</v>
      </c>
      <c r="C5" s="14" t="s">
        <v>3455</v>
      </c>
      <c r="D5" t="s">
        <v>3456</v>
      </c>
      <c r="E5" t="s">
        <v>3457</v>
      </c>
      <c r="F5">
        <v>1</v>
      </c>
      <c r="G5" s="6">
        <v>14.99</v>
      </c>
      <c r="H5" s="6">
        <f>G5*F5</f>
        <v>14.99</v>
      </c>
      <c r="I5" t="s">
        <v>14</v>
      </c>
      <c r="J5" t="s">
        <v>2878</v>
      </c>
      <c r="K5" t="s">
        <v>2781</v>
      </c>
      <c r="L5" t="s">
        <v>2958</v>
      </c>
    </row>
    <row r="6" spans="1:13">
      <c r="A6" t="s">
        <v>675</v>
      </c>
      <c r="B6" t="s">
        <v>3458</v>
      </c>
      <c r="C6" s="14" t="s">
        <v>3459</v>
      </c>
      <c r="D6" t="s">
        <v>2726</v>
      </c>
      <c r="E6" t="s">
        <v>354</v>
      </c>
      <c r="F6">
        <v>1</v>
      </c>
      <c r="G6" s="6">
        <v>8.99</v>
      </c>
      <c r="H6" s="6">
        <f t="shared" ref="H6" si="0">G6*F6</f>
        <v>8.99</v>
      </c>
      <c r="I6" t="s">
        <v>14</v>
      </c>
    </row>
    <row r="7" spans="1:13">
      <c r="A7" t="s">
        <v>675</v>
      </c>
      <c r="B7" t="s">
        <v>3460</v>
      </c>
      <c r="C7" s="14" t="s">
        <v>3461</v>
      </c>
      <c r="D7" t="s">
        <v>2726</v>
      </c>
      <c r="E7" t="s">
        <v>354</v>
      </c>
      <c r="F7">
        <v>1</v>
      </c>
      <c r="G7" s="6">
        <v>8.99</v>
      </c>
      <c r="H7" s="6">
        <f t="shared" ref="H7" si="1">G7*F7</f>
        <v>8.99</v>
      </c>
      <c r="I7" t="s">
        <v>14</v>
      </c>
    </row>
    <row r="8" spans="1:13">
      <c r="A8" t="s">
        <v>675</v>
      </c>
      <c r="B8" t="s">
        <v>23</v>
      </c>
      <c r="C8" s="11"/>
      <c r="D8" t="s">
        <v>12</v>
      </c>
      <c r="E8" t="s">
        <v>12</v>
      </c>
      <c r="F8" s="5">
        <v>0.05</v>
      </c>
      <c r="G8" s="6" t="s">
        <v>12</v>
      </c>
      <c r="H8" s="6">
        <f xml:space="preserve"> SUM(H5:H7) * F8</f>
        <v>1.6485000000000001</v>
      </c>
      <c r="I8" t="s">
        <v>14</v>
      </c>
    </row>
    <row r="9" spans="1:13">
      <c r="A9" t="s">
        <v>675</v>
      </c>
      <c r="B9" t="s">
        <v>19</v>
      </c>
      <c r="C9" s="11"/>
      <c r="D9" t="s">
        <v>12</v>
      </c>
      <c r="E9" t="s">
        <v>12</v>
      </c>
      <c r="F9" s="5">
        <v>0.06</v>
      </c>
      <c r="G9" s="6" t="s">
        <v>12</v>
      </c>
      <c r="H9" s="6">
        <f xml:space="preserve"> SUM(H5) * F9</f>
        <v>0.89939999999999998</v>
      </c>
      <c r="I9" t="s">
        <v>14</v>
      </c>
    </row>
    <row r="10" spans="1:13">
      <c r="H10" s="10">
        <f>SUM(H5:H9)</f>
        <v>35.517899999999997</v>
      </c>
      <c r="I10" s="28"/>
    </row>
    <row r="12" spans="1:13">
      <c r="A12" t="s">
        <v>1682</v>
      </c>
      <c r="B12" t="s">
        <v>1205</v>
      </c>
      <c r="C12" s="14" t="s">
        <v>3462</v>
      </c>
      <c r="D12" t="s">
        <v>1682</v>
      </c>
      <c r="E12" t="s">
        <v>1206</v>
      </c>
      <c r="F12">
        <v>1</v>
      </c>
      <c r="G12" s="6">
        <v>4.5</v>
      </c>
      <c r="H12" s="6">
        <f>G12*F12</f>
        <v>4.5</v>
      </c>
      <c r="I12" t="s">
        <v>14</v>
      </c>
      <c r="J12" t="s">
        <v>2892</v>
      </c>
      <c r="K12" t="s">
        <v>2879</v>
      </c>
      <c r="L12" t="s">
        <v>1205</v>
      </c>
    </row>
    <row r="13" spans="1:13">
      <c r="H13" s="10">
        <f>SUM(H12)</f>
        <v>4.5</v>
      </c>
      <c r="I13" s="28"/>
    </row>
    <row r="15" spans="1:13">
      <c r="H15" s="7">
        <f xml:space="preserve"> H3 + H10 + H13</f>
        <v>94.565525999999991</v>
      </c>
    </row>
    <row r="17" spans="10:14">
      <c r="J17" t="s">
        <v>2878</v>
      </c>
      <c r="K17" t="s">
        <v>2879</v>
      </c>
      <c r="L17" t="s">
        <v>2880</v>
      </c>
      <c r="M17" t="s">
        <v>2881</v>
      </c>
      <c r="N17" s="6">
        <f>SUM(H2)</f>
        <v>54.547625999999994</v>
      </c>
    </row>
    <row r="18" spans="10:14">
      <c r="J18" t="s">
        <v>2878</v>
      </c>
      <c r="K18" t="s">
        <v>2781</v>
      </c>
      <c r="L18" t="s">
        <v>2958</v>
      </c>
      <c r="N18" s="6">
        <f>SUM(H5:H7)</f>
        <v>32.97</v>
      </c>
    </row>
    <row r="19" spans="10:14">
      <c r="J19" t="s">
        <v>2878</v>
      </c>
      <c r="K19" t="s">
        <v>2781</v>
      </c>
      <c r="L19" t="s">
        <v>2796</v>
      </c>
      <c r="N19" s="6" t="e">
        <f>SUM(#REF!)</f>
        <v>#REF!</v>
      </c>
    </row>
    <row r="20" spans="10:14">
      <c r="J20" t="s">
        <v>2878</v>
      </c>
      <c r="K20" t="s">
        <v>2781</v>
      </c>
      <c r="L20" t="s">
        <v>2823</v>
      </c>
      <c r="M20" t="s">
        <v>2783</v>
      </c>
      <c r="N20" s="6" t="e">
        <f>SUM(#REF!)</f>
        <v>#REF!</v>
      </c>
    </row>
    <row r="21" spans="10:14">
      <c r="J21" t="s">
        <v>2774</v>
      </c>
      <c r="K21" t="s">
        <v>134</v>
      </c>
      <c r="L21" t="s">
        <v>2783</v>
      </c>
      <c r="N21" s="6" t="e">
        <f>SUM(#REF!) + SUM(#REF!)</f>
        <v>#REF!</v>
      </c>
    </row>
    <row r="22" spans="10:14">
      <c r="J22" t="s">
        <v>2774</v>
      </c>
      <c r="K22" t="s">
        <v>130</v>
      </c>
      <c r="L22" t="s">
        <v>2783</v>
      </c>
      <c r="N22" s="6" t="e">
        <f>SUM(#REF!)</f>
        <v>#REF!</v>
      </c>
    </row>
    <row r="23" spans="10:14">
      <c r="J23" t="s">
        <v>2774</v>
      </c>
      <c r="K23" t="s">
        <v>2781</v>
      </c>
      <c r="L23" t="s">
        <v>2893</v>
      </c>
      <c r="M23" t="s">
        <v>2894</v>
      </c>
      <c r="N23" s="6" t="e">
        <f>SUM(#REF!)</f>
        <v>#REF!</v>
      </c>
    </row>
    <row r="24" spans="10:14">
      <c r="N24" s="6" t="e">
        <f>SUM(N17:N23)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N4"/>
  <sheetViews>
    <sheetView topLeftCell="B1" workbookViewId="0">
      <pane ySplit="1" topLeftCell="A2" activePane="bottomLeft" state="frozen"/>
      <selection pane="bottomLeft" activeCell="H2" sqref="H2"/>
    </sheetView>
  </sheetViews>
  <sheetFormatPr defaultRowHeight="15"/>
  <cols>
    <col min="1" max="1" width="23.42578125" bestFit="1" customWidth="1"/>
    <col min="2" max="2" width="15.7109375" bestFit="1" customWidth="1"/>
    <col min="3" max="3" width="14.140625" bestFit="1" customWidth="1"/>
    <col min="4" max="4" width="23.42578125" bestFit="1" customWidth="1"/>
    <col min="5" max="5" width="15.7109375" bestFit="1" customWidth="1"/>
    <col min="6" max="6" width="6.140625" bestFit="1" customWidth="1"/>
    <col min="7" max="7" width="7.7109375" style="6" bestFit="1" customWidth="1"/>
    <col min="8" max="8" width="8.7109375" style="6" bestFit="1" customWidth="1"/>
    <col min="9" max="9" width="11.7109375" bestFit="1" customWidth="1"/>
    <col min="10" max="10" width="15.7109375" bestFit="1" customWidth="1"/>
    <col min="11" max="11" width="12.28515625" bestFit="1" customWidth="1"/>
    <col min="12" max="12" width="13" bestFit="1" customWidth="1"/>
    <col min="13" max="13" width="11.85546875" bestFit="1" customWidth="1"/>
    <col min="15" max="15" width="15.7109375" bestFit="1" customWidth="1"/>
    <col min="16" max="16" width="12.28515625" bestFit="1" customWidth="1"/>
    <col min="17" max="17" width="13" bestFit="1" customWidth="1"/>
    <col min="18" max="18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t="s">
        <v>8</v>
      </c>
      <c r="J1" t="s">
        <v>9</v>
      </c>
    </row>
    <row r="2" spans="1:14">
      <c r="A2" t="s">
        <v>1682</v>
      </c>
      <c r="B2" t="s">
        <v>1205</v>
      </c>
      <c r="C2" s="14" t="s">
        <v>3463</v>
      </c>
      <c r="D2" t="s">
        <v>1682</v>
      </c>
      <c r="E2" t="s">
        <v>1206</v>
      </c>
      <c r="F2">
        <v>1</v>
      </c>
      <c r="G2" s="6">
        <v>4.5</v>
      </c>
      <c r="H2" s="6">
        <f>G2*F2</f>
        <v>4.5</v>
      </c>
      <c r="I2" t="s">
        <v>14</v>
      </c>
      <c r="J2" t="s">
        <v>2892</v>
      </c>
      <c r="K2" t="s">
        <v>2879</v>
      </c>
      <c r="L2" t="s">
        <v>1205</v>
      </c>
    </row>
    <row r="3" spans="1:14">
      <c r="H3" s="10">
        <f>SUM(H2)</f>
        <v>4.5</v>
      </c>
      <c r="I3" s="28"/>
    </row>
    <row r="4" spans="1:14">
      <c r="N4" s="6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Andrei Diego Cardoso</cp:lastModifiedBy>
  <cp:revision/>
  <dcterms:created xsi:type="dcterms:W3CDTF">2018-05-12T11:34:19Z</dcterms:created>
  <dcterms:modified xsi:type="dcterms:W3CDTF">2019-09-20T22:30:04Z</dcterms:modified>
  <cp:category/>
  <cp:contentStatus/>
</cp:coreProperties>
</file>