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0B219AEF-9C10-47D4-9551-998A40515F8E}" xr6:coauthVersionLast="47" xr6:coauthVersionMax="47" xr10:uidLastSave="{00000000-0000-0000-0000-000000000000}"/>
  <bookViews>
    <workbookView xWindow="28800" yWindow="12600" windowWidth="15750" windowHeight="12600" firstSheet="11" activeTab="12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LineWithDifferentFontColors" sheetId="13" r:id="rId4"/>
    <sheet name="LineWithBlackFontColor" sheetId="14" r:id="rId5"/>
    <sheet name="GroupsWithSameTradingDate&amp;Note" sheetId="7" r:id="rId6"/>
    <sheet name="GroupsWithSummary" sheetId="8" r:id="rId7"/>
    <sheet name="BuyingAndSellingOperations" sheetId="9" r:id="rId8"/>
    <sheet name="SingleLineGroups" sheetId="10" r:id="rId9"/>
    <sheet name="VolumeDoesNotMatchQtyTimesPrice" sheetId="15" r:id="rId10"/>
    <sheet name="SettlementFeeNotVolumeTimesRate" sheetId="16" r:id="rId11"/>
    <sheet name="InvalidNegotiationsFee" sheetId="17" r:id="rId12"/>
    <sheet name="InvalidServiceTax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8" l="1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18" i="9"/>
  <c r="H17" i="9"/>
  <c r="H13" i="9"/>
  <c r="H14" i="9"/>
  <c r="H12" i="9"/>
  <c r="H8" i="9"/>
  <c r="H9" i="9"/>
  <c r="H7" i="9"/>
  <c r="H3" i="9"/>
  <c r="H4" i="9"/>
  <c r="H2" i="9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18" i="9"/>
  <c r="G17" i="9"/>
  <c r="G13" i="9"/>
  <c r="G14" i="9"/>
  <c r="G12" i="9"/>
  <c r="G8" i="9"/>
  <c r="G9" i="9"/>
  <c r="G7" i="9"/>
  <c r="G3" i="9"/>
  <c r="G4" i="9"/>
  <c r="G2" i="9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F4" i="18" l="1"/>
  <c r="L2" i="18"/>
  <c r="L4" i="18" s="1"/>
  <c r="H5" i="7"/>
  <c r="F4" i="17"/>
  <c r="L2" i="17"/>
  <c r="L4" i="17" s="1"/>
  <c r="H2" i="16"/>
  <c r="H4" i="16" s="1"/>
  <c r="F4" i="16"/>
  <c r="G3" i="16"/>
  <c r="L3" i="16" s="1"/>
  <c r="G4" i="16" l="1"/>
  <c r="L2" i="16"/>
  <c r="L4" i="16" s="1"/>
  <c r="J5" i="15" l="1"/>
  <c r="I5" i="15"/>
  <c r="F4" i="15"/>
  <c r="H4" i="15" s="1"/>
  <c r="F3" i="15"/>
  <c r="H2" i="15"/>
  <c r="J10" i="8"/>
  <c r="I10" i="8"/>
  <c r="F9" i="8"/>
  <c r="F8" i="8"/>
  <c r="L9" i="8" s="1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G5" i="9" s="1"/>
  <c r="F3" i="9"/>
  <c r="F4" i="9"/>
  <c r="I5" i="9"/>
  <c r="J5" i="9"/>
  <c r="F7" i="9"/>
  <c r="F8" i="9"/>
  <c r="L8" i="9" s="1"/>
  <c r="F9" i="9"/>
  <c r="I10" i="9"/>
  <c r="J10" i="9"/>
  <c r="F12" i="9"/>
  <c r="F13" i="9"/>
  <c r="F14" i="9"/>
  <c r="I15" i="9"/>
  <c r="J15" i="9"/>
  <c r="F17" i="9"/>
  <c r="K17" i="9"/>
  <c r="K19" i="9" s="1"/>
  <c r="F18" i="9"/>
  <c r="L18" i="9"/>
  <c r="K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4" i="15" l="1"/>
  <c r="L4" i="15" s="1"/>
  <c r="F5" i="15"/>
  <c r="G3" i="15"/>
  <c r="L3" i="15" s="1"/>
  <c r="H3" i="15"/>
  <c r="H5" i="15" s="1"/>
  <c r="G2" i="15"/>
  <c r="L8" i="7"/>
  <c r="L3" i="7"/>
  <c r="G9" i="7"/>
  <c r="H10" i="8"/>
  <c r="L3" i="8"/>
  <c r="L4" i="8"/>
  <c r="L8" i="8"/>
  <c r="F5" i="8"/>
  <c r="F10" i="8"/>
  <c r="G3" i="14"/>
  <c r="H3" i="14"/>
  <c r="L3" i="14" s="1"/>
  <c r="F5" i="14"/>
  <c r="G2" i="14"/>
  <c r="G4" i="14"/>
  <c r="H2" i="14"/>
  <c r="H4" i="14"/>
  <c r="L3" i="13"/>
  <c r="L4" i="13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G10" i="9"/>
  <c r="G15" i="9"/>
  <c r="H19" i="9"/>
  <c r="L12" i="9"/>
  <c r="L3" i="9"/>
  <c r="L14" i="9"/>
  <c r="F10" i="9"/>
  <c r="L7" i="9"/>
  <c r="L9" i="9"/>
  <c r="F5" i="9"/>
  <c r="L13" i="9"/>
  <c r="L4" i="9"/>
  <c r="H5" i="9"/>
  <c r="F15" i="9"/>
  <c r="H9" i="7"/>
  <c r="F5" i="7"/>
  <c r="L4" i="7"/>
  <c r="L2" i="7"/>
  <c r="F9" i="7"/>
  <c r="F2" i="2"/>
  <c r="L5" i="7" l="1"/>
  <c r="L2" i="15"/>
  <c r="L5" i="15" s="1"/>
  <c r="G5" i="15"/>
  <c r="G5" i="7"/>
  <c r="G5" i="8"/>
  <c r="L7" i="8"/>
  <c r="L10" i="8" s="1"/>
  <c r="G10" i="8"/>
  <c r="H5" i="8"/>
  <c r="L2" i="8"/>
  <c r="L5" i="8" s="1"/>
  <c r="L4" i="14"/>
  <c r="H5" i="14"/>
  <c r="L2" i="14"/>
  <c r="L5" i="14" s="1"/>
  <c r="G5" i="14"/>
  <c r="L2" i="13"/>
  <c r="L5" i="13" s="1"/>
  <c r="G5" i="13"/>
  <c r="L5" i="12"/>
  <c r="G5" i="12"/>
  <c r="L8" i="11"/>
  <c r="L9" i="11" s="1"/>
  <c r="G9" i="11"/>
  <c r="H9" i="11"/>
  <c r="G5" i="11"/>
  <c r="H10" i="9"/>
  <c r="L10" i="9"/>
  <c r="G19" i="9"/>
  <c r="L17" i="9"/>
  <c r="L19" i="9" s="1"/>
  <c r="L15" i="9"/>
  <c r="L2" i="9"/>
  <c r="L5" i="9" s="1"/>
  <c r="H15" i="9"/>
  <c r="L7" i="7"/>
  <c r="L9" i="7" s="1"/>
  <c r="H2" i="2"/>
  <c r="G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<sst xmlns="http://schemas.openxmlformats.org/spreadsheetml/2006/main" count="213" uniqueCount="24">
  <si>
    <t>BBAS3</t>
  </si>
  <si>
    <t>PETR4</t>
  </si>
  <si>
    <t>GGBR4</t>
  </si>
  <si>
    <t>ITSA4</t>
  </si>
  <si>
    <t>VALE5</t>
  </si>
  <si>
    <t>KLBN4</t>
  </si>
  <si>
    <t>MMXM3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</si>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</sst>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7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x14ac:dyDescent="0.25">
      <c r="A2" s="5">
        <v>44491</v>
      </c>
      <c r="B2" s="4">
        <v>85060</v>
      </c>
      <c r="C2" s="4" t="s">
        <v>22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23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x14ac:dyDescent="0.25">
      <c r="A2" s="5">
        <v>44491</v>
      </c>
      <c r="B2" s="4">
        <v>85060</v>
      </c>
      <c r="C2" s="4" t="s">
        <v>22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23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tabSelected="1"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x14ac:dyDescent="0.25">
      <c r="A2" s="5">
        <v>44491</v>
      </c>
      <c r="B2" s="4">
        <v>85060</v>
      </c>
      <c r="C2" s="4" t="s">
        <v>22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/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23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2:J3" si="1">I3*6.5%</f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/>
      <c r="L5" s="3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/>
      <c r="L7" s="3">
        <f>F7+G7+H7+I7</f>
        <v>1536.5143999999998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/>
      <c r="L8" s="3">
        <f>F8+G8+H8+I8</f>
        <v>785.25530499999991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/>
      <c r="L9" s="3">
        <f>SUM(L7:L8)</f>
        <v>2321.7697049999997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</f>
        <v>284.08245999999997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</f>
        <v>1536.5143999999998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</f>
        <v>785.25530499999991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2605.8521649999993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</f>
        <v>284.08245999999997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</f>
        <v>1536.5143999999998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</f>
        <v>785.25530499999991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2605.8521649999993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v>0</v>
      </c>
      <c r="L12" s="8">
        <f>F12-G12-H12-I12-K12</f>
        <v>7011.5846499999998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1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v>0</v>
      </c>
      <c r="L13" s="8">
        <f>F13-G13-H13-I13-K13</f>
        <v>6877.6308799999997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7</v>
      </c>
      <c r="D14" s="9">
        <v>200</v>
      </c>
      <c r="E14" s="8">
        <v>27.45</v>
      </c>
      <c r="F14" s="8">
        <f>D14*E14</f>
        <v>5490</v>
      </c>
      <c r="G14" s="8">
        <f t="shared" si="4"/>
        <v>1.5097500000000001</v>
      </c>
      <c r="H14" s="8">
        <f t="shared" si="5"/>
        <v>0.38430000000000003</v>
      </c>
      <c r="I14" s="8">
        <v>15.99</v>
      </c>
      <c r="J14" s="8">
        <v>0.8</v>
      </c>
      <c r="K14" s="8">
        <v>0</v>
      </c>
      <c r="L14" s="8">
        <f>F14-G14-H14-I14-K14</f>
        <v>5472.1159500000003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19416</v>
      </c>
      <c r="G15" s="11">
        <f>SUM(G12:G14)</f>
        <v>5.3394000000000004</v>
      </c>
      <c r="H15" s="11">
        <f>SUM(H12:H14)</f>
        <v>1.3591200000000001</v>
      </c>
      <c r="I15" s="11">
        <f>SUM(I12:I14)</f>
        <v>47.97</v>
      </c>
      <c r="J15" s="11">
        <f>SUM(J12:J14)</f>
        <v>2.4000000000000004</v>
      </c>
      <c r="K15" s="11"/>
      <c r="L15" s="11">
        <f>SUM(L12:L14)</f>
        <v>19361.331480000001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7</v>
      </c>
      <c r="D17" s="9">
        <v>500</v>
      </c>
      <c r="E17" s="8">
        <v>26.1</v>
      </c>
      <c r="F17" s="8">
        <f>D17*E17</f>
        <v>13050</v>
      </c>
      <c r="G17" s="8">
        <f>F17*0.0275%</f>
        <v>3.5887500000000001</v>
      </c>
      <c r="H17" s="8">
        <f>F17*0.007%</f>
        <v>0.91350000000000009</v>
      </c>
      <c r="I17" s="8">
        <v>15.99</v>
      </c>
      <c r="J17" s="8">
        <v>0.8</v>
      </c>
      <c r="K17" s="8">
        <f>1.25*(F17/SUM(F17:F18))</f>
        <v>0.64809296781883197</v>
      </c>
      <c r="L17" s="8">
        <f>F17-G17-H17-I17-K17</f>
        <v>13028.859657032181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6</v>
      </c>
      <c r="D18" s="9">
        <v>1000</v>
      </c>
      <c r="E18" s="8">
        <v>12.12</v>
      </c>
      <c r="F18" s="8">
        <f>D18*E18</f>
        <v>12120</v>
      </c>
      <c r="G18" s="8">
        <f>F18*0.0275%</f>
        <v>3.3330000000000002</v>
      </c>
      <c r="H18" s="8">
        <f>F18*0.007%</f>
        <v>0.84840000000000004</v>
      </c>
      <c r="I18" s="8">
        <v>15.99</v>
      </c>
      <c r="J18" s="8">
        <v>0.8</v>
      </c>
      <c r="K18" s="8">
        <f>1.25*(F18/SUM(F17:F18))</f>
        <v>0.60190703218116803</v>
      </c>
      <c r="L18" s="8">
        <f>F18-G18-H18-I18-K18</f>
        <v>12099.226692967817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6">SUM(F17:F18)</f>
        <v>25170</v>
      </c>
      <c r="G19" s="11">
        <f t="shared" si="6"/>
        <v>6.9217500000000003</v>
      </c>
      <c r="H19" s="11">
        <f t="shared" si="6"/>
        <v>1.7619000000000002</v>
      </c>
      <c r="I19" s="11">
        <f t="shared" si="6"/>
        <v>31.98</v>
      </c>
      <c r="J19" s="11">
        <f t="shared" si="6"/>
        <v>1.6</v>
      </c>
      <c r="K19" s="11">
        <f t="shared" si="6"/>
        <v>1.25</v>
      </c>
      <c r="L19" s="11">
        <f t="shared" si="6"/>
        <v>25128.086349999998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39959</v>
      </c>
      <c r="B2" s="9">
        <v>1430</v>
      </c>
      <c r="C2" s="9" t="s">
        <v>9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</vt:lpstr>
      <vt:lpstr>GroupWithDifferentTradingDates</vt:lpstr>
      <vt:lpstr>GroupWithDifferentNoteNumbers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2022-03-24T12:18:08Z</dcterms:modified>
</cp:coreProperties>
</file>