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740F4FF7-2CA2-41E7-AF99-4A9702AC0ED8}" xr6:coauthVersionLast="47" xr6:coauthVersionMax="47" xr10:uidLastSave="{00000000-0000-0000-0000-000000000000}"/>
  <bookViews>
    <workbookView xWindow="14400" yWindow="0" windowWidth="14400" windowHeight="15285" firstSheet="11" activeTab="12" xr2:uid="{51326E95-EE54-495F-AB8A-B57AD14A8498}"/>
  </bookViews>
  <sheets>
    <sheet name="NotUsed" sheetId="2" r:id="rId1"/>
    <sheet name="TradingDateMissing" sheetId="35" r:id="rId2"/>
    <sheet name="TradingDateBlack" sheetId="36" r:id="rId3"/>
    <sheet name="NoteNumberMissing" sheetId="37" r:id="rId4"/>
    <sheet name="NoteNumberNegative" sheetId="38" r:id="rId5"/>
    <sheet name="NoteNumberExtraneousCharacters" sheetId="39" r:id="rId6"/>
    <sheet name="NoteNumberBlack" sheetId="40" r:id="rId7"/>
    <sheet name="TickerMissing" sheetId="41" r:id="rId8"/>
    <sheet name="TickerBlack" sheetId="42" r:id="rId9"/>
    <sheet name="QtyMissing" sheetId="43" r:id="rId10"/>
    <sheet name="QtyNegative" sheetId="44" r:id="rId11"/>
    <sheet name="QtyExtraneousCharacters" sheetId="45" r:id="rId12"/>
    <sheet name="QtyBlack" sheetId="46" r:id="rId13"/>
    <sheet name="GroupWithDifferentTradingDates" sheetId="34" r:id="rId14"/>
    <sheet name="GroupWithDifferentNoteNumbers" sheetId="12" r:id="rId15"/>
    <sheet name="MultiLineGroupWithNoSummary" sheetId="25" r:id="rId16"/>
    <sheet name="GroupWithInvalidSummary" sheetId="26" r:id="rId17"/>
    <sheet name="LineWithDifferentFontColors" sheetId="13" r:id="rId18"/>
    <sheet name="LineWithBlackFontColor" sheetId="14" r:id="rId19"/>
    <sheet name="GroupsWithSameTradingDate&amp;Note" sheetId="7" r:id="rId20"/>
    <sheet name="GroupsWithSummary" sheetId="8" r:id="rId21"/>
    <sheet name="BuyingAndSellingOperations" sheetId="9" r:id="rId22"/>
    <sheet name="SingleLineGroups" sheetId="10" r:id="rId23"/>
    <sheet name="VolumeDoesNotMatchQtyTimesPrice" sheetId="15" r:id="rId24"/>
    <sheet name="SettlementFeeNotVolumeTimesRate" sheetId="16" r:id="rId25"/>
    <sheet name="InvalidNegotiationsFee" sheetId="17" r:id="rId26"/>
    <sheet name="InvalidServiceTax" sheetId="18" r:id="rId27"/>
    <sheet name="InvalidIncomeTaxAtSource" sheetId="19" r:id="rId28"/>
    <sheet name="_BugInGroupFormation_" sheetId="33" r:id="rId29"/>
    <sheet name="IncomeTaxAtSourceNot$OnBuying" sheetId="20" r:id="rId30"/>
    <sheet name="NonZeroIncomeTaxAtSourceBuying" sheetId="21" r:id="rId31"/>
    <sheet name="InvalidTotalForSelling" sheetId="22" r:id="rId32"/>
    <sheet name="InvalidTotalForBuying" sheetId="23" r:id="rId33"/>
    <sheet name="InvalidSettlementFeeSummary" sheetId="24" r:id="rId34"/>
    <sheet name="InvalidNegotiationFeesSummary" sheetId="27" r:id="rId35"/>
    <sheet name="InvalidBrokerageSummary" sheetId="28" r:id="rId36"/>
    <sheet name="InvalidServiceTaxSummary" sheetId="29" r:id="rId37"/>
    <sheet name="InvalidIncomeTaxAtSourceSummary" sheetId="30" r:id="rId38"/>
    <sheet name="InvalidVolumeSummaryMixedOps" sheetId="31" r:id="rId39"/>
    <sheet name="InvalidTotalSummaryMixedOps" sheetId="32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6" l="1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F4" i="20"/>
  <c r="L4" i="18"/>
  <c r="F4" i="18"/>
  <c r="L4" i="17"/>
  <c r="F4" i="17"/>
  <c r="L4" i="16"/>
  <c r="F4" i="16"/>
  <c r="L5" i="13"/>
  <c r="F5" i="13"/>
  <c r="H2" i="46" l="1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7" i="12" l="1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J2" i="20"/>
  <c r="K4" i="20"/>
  <c r="I4" i="20"/>
  <c r="J3" i="20"/>
  <c r="J4" i="20" s="1"/>
  <c r="G3" i="20"/>
  <c r="F3" i="20"/>
  <c r="H3" i="20" s="1"/>
  <c r="F2" i="20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L3" i="20"/>
  <c r="L4" i="20" s="1"/>
  <c r="G2" i="20"/>
  <c r="G4" i="20" s="1"/>
  <c r="H2" i="20"/>
  <c r="H4" i="20" s="1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L2" i="20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<sst xmlns="http://schemas.openxmlformats.org/spreadsheetml/2006/main" count="584" uniqueCount="27">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</sst>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0.00_ ;[Red]\-0.00\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0" fontId="0" fillId="0" borderId="0" xfId="0"/>
    <xf numFmtId="0" fontId="5" fillId="2" borderId="0" xfId="0" applyFont="1" applyFill="1"/>
    <xf numFmtId="0" fontId="5" fillId="0" borderId="0" xfId="0" applyFont="1"/>
    <xf numFmtId="0" fontId="0" fillId="0" borderId="0" xfId="0"/>
    <xf numFmtId="8" fontId="8" fillId="0" borderId="0" xfId="0" applyNumberFormat="1" applyFont="1"/>
    <xf numFmtId="0" fontId="8" fillId="0" borderId="0" xfId="0" applyFont="1"/>
    <xf numFmtId="0" fontId="3" fillId="0" borderId="0" xfId="0" applyNumberFormat="1" applyFont="1"/>
    <xf numFmtId="164" fontId="1" fillId="0" borderId="0" xfId="0" applyNumberFormat="1" applyFon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tabSelected="1"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4" t="s">
        <v>2</v>
      </c>
      <c r="D2" s="1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A3" activeCellId="1" sqref="B3 A3"/>
    </sheetView>
  </sheetViews>
  <sheetFormatPr defaultColWidth="9.140625" defaultRowHeight="15" x14ac:dyDescent="0.25"/>
  <cols>
    <col min="1" max="1" width="11.5703125" style="12" bestFit="1" customWidth="1"/>
    <col min="2" max="2" width="5.28515625" style="12" bestFit="1" customWidth="1"/>
    <col min="3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22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F2*0.0275%</f>
        <v>0.42185</v>
      </c>
      <c r="H2" s="13">
        <f>F2*0.007%</f>
        <v>0.10738000000000002</v>
      </c>
      <c r="I2" s="13">
        <v>15.99</v>
      </c>
      <c r="J2" s="13">
        <v>0.8</v>
      </c>
      <c r="K2" s="13">
        <v>0</v>
      </c>
      <c r="L2" s="13">
        <f>F2+G2+H2+I2+J2</f>
        <v>1551.3192299999998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 t="shared" ref="G3:G4" si="0">F3*0.0275%</f>
        <v>1.3854500000000001</v>
      </c>
      <c r="H3" s="13">
        <f t="shared" ref="H3:H4" si="1">F3*0.007%</f>
        <v>0.35266000000000003</v>
      </c>
      <c r="I3" s="13">
        <v>15.99</v>
      </c>
      <c r="J3" s="13">
        <v>0.8</v>
      </c>
      <c r="K3" s="13">
        <v>0</v>
      </c>
      <c r="L3" s="13">
        <f t="shared" ref="L3:L4" si="2">F3+G3+H3+I3+J3</f>
        <v>5056.5281099999993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 t="shared" si="0"/>
        <v>0.75625000000000009</v>
      </c>
      <c r="H4" s="13">
        <f t="shared" si="1"/>
        <v>0.19250000000000003</v>
      </c>
      <c r="I4" s="13">
        <v>15.99</v>
      </c>
      <c r="J4" s="13">
        <v>0.8</v>
      </c>
      <c r="K4" s="13">
        <v>0</v>
      </c>
      <c r="L4" s="13">
        <f t="shared" si="2"/>
        <v>2767.73875</v>
      </c>
    </row>
    <row r="5" spans="1:29" x14ac:dyDescent="0.25">
      <c r="A5" s="15"/>
      <c r="F5" s="13">
        <f t="shared" ref="F5:L5" si="3">SUM(F2:F4)</f>
        <v>9322</v>
      </c>
      <c r="G5" s="13">
        <f t="shared" si="3"/>
        <v>2.5635500000000002</v>
      </c>
      <c r="H5" s="13">
        <f t="shared" si="3"/>
        <v>0.65254000000000012</v>
      </c>
      <c r="I5" s="13">
        <f t="shared" si="3"/>
        <v>47.97</v>
      </c>
      <c r="J5" s="13">
        <f t="shared" si="3"/>
        <v>2.4000000000000004</v>
      </c>
      <c r="K5" s="13">
        <f t="shared" si="3"/>
        <v>0</v>
      </c>
      <c r="L5" s="13">
        <f t="shared" si="3"/>
        <v>9375.5860899999989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f>F11*0.0275%</f>
        <v>0.86625000000000008</v>
      </c>
      <c r="H11" s="8">
        <f>F11*0.007%</f>
        <v>0.22050000000000003</v>
      </c>
      <c r="I11" s="8">
        <v>15.99</v>
      </c>
      <c r="J11" s="8">
        <v>0.8</v>
      </c>
      <c r="K11" s="8">
        <v>0</v>
      </c>
      <c r="L11" s="8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4</v>
      </c>
      <c r="D13" s="9">
        <v>100</v>
      </c>
      <c r="E13" s="8">
        <v>31.5</v>
      </c>
      <c r="F13" s="8">
        <f>D13*E13</f>
        <v>3150</v>
      </c>
      <c r="G13" s="8">
        <f>F13*0.0275%</f>
        <v>0.86625000000000008</v>
      </c>
      <c r="H13" s="8">
        <f>F13*0.007%</f>
        <v>0.22050000000000003</v>
      </c>
      <c r="I13" s="8">
        <v>15.99</v>
      </c>
      <c r="J13" s="8">
        <v>0.8</v>
      </c>
      <c r="K13" s="8">
        <v>0</v>
      </c>
      <c r="L13" s="8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20</v>
      </c>
      <c r="B1" s="12" t="s">
        <v>19</v>
      </c>
      <c r="C1" s="12" t="s">
        <v>18</v>
      </c>
      <c r="D1" s="12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F12*0.0275%</f>
        <v>1.9332500000000001</v>
      </c>
      <c r="H12" s="8">
        <f>F12*0.007%</f>
        <v>0.49210000000000004</v>
      </c>
      <c r="I12" s="8">
        <v>15.99</v>
      </c>
      <c r="J12" s="8">
        <v>0.8</v>
      </c>
      <c r="K12" s="8">
        <f>((F12 - G12 - H12 - I12 - J12) - (30.88 * D12)) * 0.005%</f>
        <v>4.173923249999998E-2</v>
      </c>
      <c r="L12" s="8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4</v>
      </c>
      <c r="D13" s="9">
        <v>200</v>
      </c>
      <c r="E13" s="8">
        <v>34.479999999999997</v>
      </c>
      <c r="F13" s="8">
        <f>D13*E13</f>
        <v>6895.9999999999991</v>
      </c>
      <c r="G13" s="8">
        <f t="shared" ref="G13:G14" si="6">F13*0.0275%</f>
        <v>1.8963999999999999</v>
      </c>
      <c r="H13" s="8">
        <f t="shared" ref="H13:H14" si="7">F13*0.007%</f>
        <v>0.48271999999999998</v>
      </c>
      <c r="I13" s="8">
        <v>15.99</v>
      </c>
      <c r="J13" s="8">
        <v>0.8</v>
      </c>
      <c r="K13" s="8">
        <f>((F13 - G13 - H13 - I13 - J13) - (30.88 * D13)) * 0.005%</f>
        <v>3.504154399999998E-2</v>
      </c>
      <c r="L13" s="8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4</v>
      </c>
      <c r="D14" s="9">
        <v>200</v>
      </c>
      <c r="E14" s="8">
        <v>31</v>
      </c>
      <c r="F14" s="8">
        <f>D14*E14</f>
        <v>6200</v>
      </c>
      <c r="G14" s="8">
        <f t="shared" si="6"/>
        <v>1.7050000000000001</v>
      </c>
      <c r="H14" s="8">
        <f t="shared" si="7"/>
        <v>0.43400000000000005</v>
      </c>
      <c r="I14" s="8">
        <v>15.99</v>
      </c>
      <c r="J14" s="8">
        <v>0.8</v>
      </c>
      <c r="K14" s="8">
        <f>((F14 - G14 - H14 - I14 - J14) - (30.88 * D14)) * 0.005%</f>
        <v>2.5354999999999567E-4</v>
      </c>
      <c r="L14" s="8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 t="shared" ref="F15:L15" si="9">SUM(F12:F14)</f>
        <v>20126</v>
      </c>
      <c r="G15" s="11">
        <f t="shared" si="9"/>
        <v>5.5346500000000001</v>
      </c>
      <c r="H15" s="11">
        <f t="shared" si="9"/>
        <v>1.40882</v>
      </c>
      <c r="I15" s="11">
        <f t="shared" si="9"/>
        <v>47.97</v>
      </c>
      <c r="J15" s="11">
        <f t="shared" si="9"/>
        <v>2.4000000000000004</v>
      </c>
      <c r="K15" s="11">
        <f t="shared" si="9"/>
        <v>7.7034326499999944E-2</v>
      </c>
      <c r="L15" s="11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4</v>
      </c>
      <c r="D17" s="9">
        <v>500</v>
      </c>
      <c r="E17" s="8">
        <v>31</v>
      </c>
      <c r="F17" s="8">
        <f>D17*E17</f>
        <v>15500</v>
      </c>
      <c r="G17" s="8">
        <f>F17*0.0275%</f>
        <v>4.2625000000000002</v>
      </c>
      <c r="H17" s="8">
        <f>F17*0.007%</f>
        <v>1.0850000000000002</v>
      </c>
      <c r="I17" s="8">
        <v>15.99</v>
      </c>
      <c r="J17" s="8">
        <v>0.8</v>
      </c>
      <c r="K17" s="8">
        <f>((F17 - G17 - H17 - I17 - J17) - (30.88 * D17)) * 0.005%</f>
        <v>1.8931250000000547E-3</v>
      </c>
      <c r="L17" s="8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4</v>
      </c>
      <c r="D18" s="9">
        <v>1000</v>
      </c>
      <c r="E18" s="8">
        <v>31</v>
      </c>
      <c r="F18" s="8">
        <f>D18*E18</f>
        <v>31000</v>
      </c>
      <c r="G18" s="8">
        <f>F18*0.0275%</f>
        <v>8.5250000000000004</v>
      </c>
      <c r="H18" s="8">
        <f>F18*0.007%</f>
        <v>2.1700000000000004</v>
      </c>
      <c r="I18" s="8">
        <v>15.99</v>
      </c>
      <c r="J18" s="8">
        <v>0.8</v>
      </c>
      <c r="K18" s="8">
        <f>((F18 - G18 - H18 - I18 - J18) - (30.88 * D18)) * 0.005%</f>
        <v>4.625749999999971E-3</v>
      </c>
      <c r="L18" s="8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10">SUM(F17:F18)</f>
        <v>46500</v>
      </c>
      <c r="G19" s="11">
        <f t="shared" si="10"/>
        <v>12.787500000000001</v>
      </c>
      <c r="H19" s="11">
        <f t="shared" si="10"/>
        <v>3.2550000000000008</v>
      </c>
      <c r="I19" s="11">
        <f t="shared" si="10"/>
        <v>31.98</v>
      </c>
      <c r="J19" s="11">
        <f t="shared" si="10"/>
        <v>1.6</v>
      </c>
      <c r="K19" s="11">
        <f t="shared" si="10"/>
        <v>6.5188750000000255E-3</v>
      </c>
      <c r="L19" s="11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39959</v>
      </c>
      <c r="B2" s="9">
        <v>1430</v>
      </c>
      <c r="C2" s="9" t="s">
        <v>8</v>
      </c>
      <c r="D2" s="9">
        <v>200</v>
      </c>
      <c r="E2" s="8">
        <v>23.4</v>
      </c>
      <c r="F2" s="8">
        <f>D2*E2</f>
        <v>4680</v>
      </c>
      <c r="G2" s="8">
        <f>F2*0.0275%</f>
        <v>1.2870000000000001</v>
      </c>
      <c r="H2" s="8">
        <f>F2*0.007%</f>
        <v>0.32760000000000006</v>
      </c>
      <c r="I2" s="8">
        <v>15.99</v>
      </c>
      <c r="J2" s="8">
        <v>0.8</v>
      </c>
      <c r="K2" s="8">
        <v>0.23</v>
      </c>
      <c r="L2" s="8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f>F4*0.0275%</f>
        <v>1.8722000000000001</v>
      </c>
      <c r="H4" s="8">
        <f>F4*0.007%</f>
        <v>0.47656000000000004</v>
      </c>
      <c r="I4" s="8">
        <v>15.99</v>
      </c>
      <c r="J4" s="8">
        <v>0.8</v>
      </c>
      <c r="K4" s="8">
        <v>0.34</v>
      </c>
      <c r="L4" s="8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v>7030.01</v>
      </c>
      <c r="G2" s="8">
        <f>1.16*(F2/SUM(F2:F4))</f>
        <v>0.42000450143979118</v>
      </c>
      <c r="H2" s="8">
        <f>5.53*(F2/SUM(F2:F4))</f>
        <v>2.0022628387603842</v>
      </c>
      <c r="I2" s="8">
        <v>15.99</v>
      </c>
      <c r="J2" s="8">
        <v>0.8</v>
      </c>
      <c r="K2" s="8">
        <v>0</v>
      </c>
      <c r="L2" s="8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>1.16*(F3/SUM(F2:F4))</f>
        <v>0.41199813967957366</v>
      </c>
      <c r="H3" s="8">
        <f>5.53*(F3/SUM(F2:F4))</f>
        <v>1.9640945796793472</v>
      </c>
      <c r="I3" s="8">
        <v>15.99</v>
      </c>
      <c r="J3" s="8">
        <v>0.8</v>
      </c>
      <c r="K3" s="8">
        <v>0</v>
      </c>
      <c r="L3" s="8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>1.16*(F4/SUM(F2:F4))</f>
        <v>0.32799735888063514</v>
      </c>
      <c r="H4" s="8">
        <f>5.53*(F4/SUM(F2:F4))</f>
        <v>1.5636425815602693</v>
      </c>
      <c r="I4" s="8">
        <v>15.99</v>
      </c>
      <c r="J4" s="8">
        <v>0.8</v>
      </c>
      <c r="K4" s="8">
        <v>0</v>
      </c>
      <c r="L4" s="8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0">SUM(F2:F4)</f>
        <v>19416.009999999998</v>
      </c>
      <c r="G5" s="11">
        <f t="shared" si="0"/>
        <v>1.1599999999999999</v>
      </c>
      <c r="H5" s="11">
        <f t="shared" si="0"/>
        <v>5.53</v>
      </c>
      <c r="I5" s="11">
        <f t="shared" si="0"/>
        <v>47.97</v>
      </c>
      <c r="J5" s="11">
        <f t="shared" si="0"/>
        <v>2.4000000000000004</v>
      </c>
      <c r="K5" s="11">
        <f t="shared" si="0"/>
        <v>0</v>
      </c>
      <c r="L5" s="11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40</v>
      </c>
      <c r="F2" s="8">
        <f>D2*E2</f>
        <v>8000</v>
      </c>
      <c r="G2" s="8">
        <f>F2*0.0275%</f>
        <v>2.2000000000000002</v>
      </c>
      <c r="H2" s="8">
        <f>F2*0.007%</f>
        <v>0.56000000000000005</v>
      </c>
      <c r="I2" s="8">
        <v>15.99</v>
      </c>
      <c r="J2" s="8">
        <v>0.8</v>
      </c>
      <c r="K2" s="8">
        <v>0.19</v>
      </c>
      <c r="L2" s="8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1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(18.5 * D3)) * 0.005%</f>
        <v>0.15884154399999997</v>
      </c>
      <c r="L3" s="8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6</v>
      </c>
      <c r="D4" s="9">
        <v>200</v>
      </c>
      <c r="E4" s="8">
        <v>27.45</v>
      </c>
      <c r="F4" s="8">
        <f>D4*E4</f>
        <v>5490</v>
      </c>
      <c r="G4" s="8">
        <f t="shared" si="0"/>
        <v>1.5097500000000001</v>
      </c>
      <c r="H4" s="8">
        <f t="shared" si="1"/>
        <v>0.38430000000000003</v>
      </c>
      <c r="I4" s="8">
        <v>15.99</v>
      </c>
      <c r="J4" s="8">
        <v>0.8</v>
      </c>
      <c r="K4" s="8">
        <f>((F4 - G4 - H4 - I4 - J4) - (22.3 * D4)) * 0.005%</f>
        <v>5.0565797500000009E-2</v>
      </c>
      <c r="L4" s="8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2">SUM(F2:F4)</f>
        <v>20386</v>
      </c>
      <c r="G5" s="11">
        <f t="shared" si="2"/>
        <v>5.6061500000000004</v>
      </c>
      <c r="H5" s="11">
        <f t="shared" si="2"/>
        <v>1.4270200000000002</v>
      </c>
      <c r="I5" s="11">
        <f t="shared" si="2"/>
        <v>47.97</v>
      </c>
      <c r="J5" s="11">
        <f t="shared" si="2"/>
        <v>2.4000000000000004</v>
      </c>
      <c r="K5" s="11">
        <f t="shared" si="2"/>
        <v>0.39940734150000001</v>
      </c>
      <c r="L5" s="11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9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9">
        <f>N8+E9</f>
        <v>100</v>
      </c>
    </row>
    <row r="10" spans="1:29" x14ac:dyDescent="0.25">
      <c r="E10" s="19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9">
        <f>N9+E10</f>
        <v>300</v>
      </c>
    </row>
    <row r="11" spans="1:29" x14ac:dyDescent="0.25">
      <c r="E11" s="19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9">
        <f>N10+E11</f>
        <v>100</v>
      </c>
    </row>
    <row r="12" spans="1:29" x14ac:dyDescent="0.25">
      <c r="E12" s="19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20">
        <f>L11+K12</f>
        <v>9265.4733333333334</v>
      </c>
      <c r="N12" s="21">
        <f>N11+E12</f>
        <v>300</v>
      </c>
      <c r="O12" s="1">
        <f>L12/N12</f>
        <v>30.884911111111112</v>
      </c>
    </row>
    <row r="13" spans="1:29" x14ac:dyDescent="0.25">
      <c r="E13" s="2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1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02F95-319A-4797-B7E1-F3EB07A82FDD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2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0">F3*0.0275%</f>
        <v>1.8963999999999999</v>
      </c>
      <c r="H3" s="8">
        <f t="shared" ref="H3:H4" si="1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0"/>
        <v>1.7050000000000001</v>
      </c>
      <c r="H4" s="8">
        <f t="shared" si="1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 t="shared" si="3"/>
        <v>7.7034326499999944E-2</v>
      </c>
      <c r="L5" s="11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sqref="A1:XFD1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6"/>
    </row>
    <row r="2" spans="1:29" s="9" customFormat="1" x14ac:dyDescent="0.25">
      <c r="A2" s="10">
        <v>40073</v>
      </c>
      <c r="B2" s="9">
        <v>1462</v>
      </c>
      <c r="C2" s="9" t="s">
        <v>4</v>
      </c>
      <c r="D2" s="9">
        <v>200</v>
      </c>
      <c r="E2" s="8">
        <v>35.15</v>
      </c>
      <c r="F2" s="8">
        <f>D2*E2</f>
        <v>7030</v>
      </c>
      <c r="G2" s="8">
        <f>F2*0.0275%</f>
        <v>1.9332500000000001</v>
      </c>
      <c r="H2" s="8">
        <f>F2*0.007%</f>
        <v>0.49210000000000004</v>
      </c>
      <c r="I2" s="8">
        <v>15.99</v>
      </c>
      <c r="J2" s="8">
        <v>0.8</v>
      </c>
      <c r="K2" s="8">
        <f>((F2 - G2 - H2 - I2 - J2) - (30.88 * D2)) * 0.005%</f>
        <v>4.173923249999998E-2</v>
      </c>
      <c r="L2" s="8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10">
        <v>40073</v>
      </c>
      <c r="B3" s="9">
        <v>1462</v>
      </c>
      <c r="C3" s="9" t="s">
        <v>4</v>
      </c>
      <c r="D3" s="9">
        <v>200</v>
      </c>
      <c r="E3" s="8">
        <v>34.479999999999997</v>
      </c>
      <c r="F3" s="8">
        <f>D3*E3</f>
        <v>6895.9999999999991</v>
      </c>
      <c r="G3" s="8">
        <f t="shared" ref="G3:G4" si="1">F3*0.0275%</f>
        <v>1.8963999999999999</v>
      </c>
      <c r="H3" s="8">
        <f t="shared" ref="H3:H4" si="2">F3*0.007%</f>
        <v>0.48271999999999998</v>
      </c>
      <c r="I3" s="8">
        <v>15.99</v>
      </c>
      <c r="J3" s="8">
        <v>0.8</v>
      </c>
      <c r="K3" s="8">
        <f>((F3 - G3 - H3 - I3 - J3) - (30.88 * D3)) * 0.005%</f>
        <v>3.504154399999998E-2</v>
      </c>
      <c r="L3" s="8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10">
        <v>40073</v>
      </c>
      <c r="B4" s="9">
        <v>1462</v>
      </c>
      <c r="C4" s="9" t="s">
        <v>4</v>
      </c>
      <c r="D4" s="9">
        <v>200</v>
      </c>
      <c r="E4" s="8">
        <v>31</v>
      </c>
      <c r="F4" s="8">
        <f>D4*E4</f>
        <v>6200</v>
      </c>
      <c r="G4" s="8">
        <f t="shared" si="1"/>
        <v>1.7050000000000001</v>
      </c>
      <c r="H4" s="8">
        <f t="shared" si="2"/>
        <v>0.43400000000000005</v>
      </c>
      <c r="I4" s="8">
        <v>15.99</v>
      </c>
      <c r="J4" s="8">
        <v>0.8</v>
      </c>
      <c r="K4" s="8">
        <f>((F4 - G4 - H4 - I4 - J4) - (30.88 * D4)) * 0.005%</f>
        <v>2.5354999999999567E-4</v>
      </c>
      <c r="L4" s="8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10"/>
      <c r="E5" s="8"/>
      <c r="F5" s="11">
        <f t="shared" ref="F5:L5" si="3">SUM(F2:F4)</f>
        <v>20126</v>
      </c>
      <c r="G5" s="11">
        <f t="shared" si="3"/>
        <v>5.5346500000000001</v>
      </c>
      <c r="H5" s="11">
        <f t="shared" si="3"/>
        <v>1.40882</v>
      </c>
      <c r="I5" s="11">
        <f t="shared" si="3"/>
        <v>47.97</v>
      </c>
      <c r="J5" s="11">
        <f t="shared" si="3"/>
        <v>2.4000000000000004</v>
      </c>
      <c r="K5" s="11">
        <f>SUM(K2:K4) - 0.03</f>
        <v>4.7034326499999946E-2</v>
      </c>
      <c r="L5" s="11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6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10">
        <v>42996</v>
      </c>
      <c r="B3" s="9">
        <v>168102</v>
      </c>
      <c r="C3" s="9" t="s">
        <v>24</v>
      </c>
      <c r="D3" s="9">
        <v>700</v>
      </c>
      <c r="E3" s="8">
        <v>10.5</v>
      </c>
      <c r="F3" s="8">
        <f>D3*E3</f>
        <v>7350</v>
      </c>
      <c r="G3" s="8">
        <f t="shared" si="0"/>
        <v>2.0212500000000002</v>
      </c>
      <c r="H3" s="8">
        <f>F3*0.005%</f>
        <v>0.36749999999999999</v>
      </c>
      <c r="I3" s="8">
        <v>2.4900000000000002</v>
      </c>
      <c r="J3" s="8">
        <f>I3*5%</f>
        <v>0.12450000000000001</v>
      </c>
      <c r="K3" s="8">
        <v>0</v>
      </c>
      <c r="L3" s="8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1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9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3" t="s">
        <v>16</v>
      </c>
      <c r="F1" s="13" t="s">
        <v>15</v>
      </c>
      <c r="G1" s="13" t="s">
        <v>14</v>
      </c>
      <c r="H1" s="13" t="s">
        <v>13</v>
      </c>
      <c r="I1" s="13" t="s">
        <v>12</v>
      </c>
      <c r="J1" s="13" t="s">
        <v>11</v>
      </c>
      <c r="K1" s="13" t="s">
        <v>10</v>
      </c>
      <c r="L1" s="13" t="s">
        <v>9</v>
      </c>
      <c r="AC1" s="24"/>
    </row>
    <row r="2" spans="1:29" s="4" customFormat="1" x14ac:dyDescent="0.25">
      <c r="A2" s="5">
        <v>39757</v>
      </c>
      <c r="B2" s="4">
        <v>1662</v>
      </c>
      <c r="C2" s="1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NotUsed</vt:lpstr>
      <vt:lpstr>TradingDateMissing</vt:lpstr>
      <vt:lpstr>TradingDateBlack</vt:lpstr>
      <vt:lpstr>NoteNumberMissing</vt:lpstr>
      <vt:lpstr>NoteNumberNegative</vt:lpstr>
      <vt:lpstr>NoteNumberExtraneousCharacters</vt:lpstr>
      <vt:lpstr>NoteNumberBlack</vt:lpstr>
      <vt:lpstr>TickerMissing</vt:lpstr>
      <vt:lpstr>TickerBlack</vt:lpstr>
      <vt:lpstr>QtyMissing</vt:lpstr>
      <vt:lpstr>QtyNegative</vt:lpstr>
      <vt:lpstr>QtyExtraneousCharacters</vt:lpstr>
      <vt:lpstr>QtyBlack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InvalidNegotiationsFee</vt:lpstr>
      <vt:lpstr>InvalidServiceTax</vt:lpstr>
      <vt:lpstr>InvalidIncomeTaxAtSource</vt:lpstr>
      <vt:lpstr>_BugInGroupFormation_</vt:lpstr>
      <vt:lpstr>IncomeTaxAtSourceNot$OnBuying</vt:lpstr>
      <vt:lpstr>NonZeroIncomeTaxAtSourceBuying</vt:lpstr>
      <vt:lpstr>InvalidTotalForSelling</vt:lpstr>
      <vt:lpstr>InvalidTotalForBuying</vt:lpstr>
      <vt:lpstr>InvalidSettlementFeeSummary</vt:lpstr>
      <vt:lpstr>InvalidNegotiationFeesSummary</vt:lpstr>
      <vt:lpstr>InvalidBrokerageSummary</vt:lpstr>
      <vt:lpstr>InvalidServiceTaxSummary</vt:lpstr>
      <vt:lpstr>InvalidIncomeTaxAtSourceSummary</vt:lpstr>
      <vt:lpstr>InvalidVolumeSummaryMixedOps</vt:lpstr>
      <vt:lpstr>InvalidTotalSummaryMixedOps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2022-05-19T17:06:02Z</dcterms:modified>
</cp:coreProperties>
</file>