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0F568317-70D1-4BF8-AAE7-C6388D85769A}" xr6:coauthVersionLast="47" xr6:coauthVersionMax="47" xr10:uidLastSave="{00000000-0000-0000-0000-000000000000}"/>
  <bookViews>
    <workbookView xWindow="28800" yWindow="0" windowWidth="15750" windowHeight="12600" firstSheet="6" activeTab="6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LineWithDifferentFontColors" sheetId="13" r:id="rId4"/>
    <sheet name="LineWithBlackFontColor" sheetId="14" r:id="rId5"/>
    <sheet name="GroupsWithSameTradingDate&amp;Note" sheetId="7" r:id="rId6"/>
    <sheet name="GroupsWithSummary" sheetId="8" r:id="rId7"/>
    <sheet name="BuyingAndSellingOperations" sheetId="9" r:id="rId8"/>
    <sheet name="SingleLineGroups" sheetId="10" r:id="rId9"/>
    <sheet name="VolumeDoesNotMatchQtyTimesPrice" sheetId="15" r:id="rId10"/>
    <sheet name="SettlementFeeNotVolumeTimesRate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9" l="1"/>
  <c r="G17" i="9"/>
  <c r="G13" i="9"/>
  <c r="G14" i="9"/>
  <c r="G12" i="9"/>
  <c r="G8" i="9"/>
  <c r="G9" i="9"/>
  <c r="G7" i="9"/>
  <c r="G3" i="9"/>
  <c r="G4" i="9"/>
  <c r="G2" i="9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H2" i="16" l="1"/>
  <c r="H4" i="16" s="1"/>
  <c r="F4" i="16"/>
  <c r="G3" i="16"/>
  <c r="L3" i="16" s="1"/>
  <c r="G4" i="16" l="1"/>
  <c r="L2" i="16"/>
  <c r="L4" i="16" s="1"/>
  <c r="J5" i="15" l="1"/>
  <c r="I5" i="15"/>
  <c r="F4" i="15"/>
  <c r="H4" i="15" s="1"/>
  <c r="F3" i="15"/>
  <c r="H2" i="15"/>
  <c r="J10" i="8"/>
  <c r="I10" i="8"/>
  <c r="H9" i="8"/>
  <c r="F9" i="8"/>
  <c r="F8" i="8"/>
  <c r="L9" i="8" s="1"/>
  <c r="H7" i="8"/>
  <c r="F7" i="8"/>
  <c r="J5" i="8"/>
  <c r="I5" i="8"/>
  <c r="F4" i="8"/>
  <c r="H4" i="8" s="1"/>
  <c r="F3" i="8"/>
  <c r="F2" i="8"/>
  <c r="J5" i="14"/>
  <c r="I5" i="14"/>
  <c r="F4" i="14"/>
  <c r="F3" i="14"/>
  <c r="F2" i="14"/>
  <c r="J5" i="13"/>
  <c r="I5" i="13"/>
  <c r="F4" i="13"/>
  <c r="H4" i="13" s="1"/>
  <c r="F3" i="13"/>
  <c r="H3" i="13" s="1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G5" i="9" s="1"/>
  <c r="F3" i="9"/>
  <c r="F4" i="9"/>
  <c r="I5" i="9"/>
  <c r="J5" i="9"/>
  <c r="F7" i="9"/>
  <c r="F8" i="9"/>
  <c r="L8" i="9" s="1"/>
  <c r="H8" i="9"/>
  <c r="F9" i="9"/>
  <c r="I10" i="9"/>
  <c r="J10" i="9"/>
  <c r="F12" i="9"/>
  <c r="F13" i="9"/>
  <c r="F14" i="9"/>
  <c r="I15" i="9"/>
  <c r="J15" i="9"/>
  <c r="F17" i="9"/>
  <c r="H18" i="9" s="1"/>
  <c r="H17" i="9"/>
  <c r="K17" i="9"/>
  <c r="K19" i="9" s="1"/>
  <c r="F18" i="9"/>
  <c r="L18" i="9"/>
  <c r="K18" i="9"/>
  <c r="F19" i="9"/>
  <c r="I19" i="9"/>
  <c r="J19" i="9"/>
  <c r="F2" i="7"/>
  <c r="F3" i="7"/>
  <c r="F4" i="7"/>
  <c r="H4" i="7" s="1"/>
  <c r="I5" i="7"/>
  <c r="J5" i="7"/>
  <c r="F7" i="7"/>
  <c r="F8" i="7"/>
  <c r="H8" i="7" s="1"/>
  <c r="I9" i="7"/>
  <c r="J9" i="7"/>
  <c r="F11" i="7"/>
  <c r="L11" i="7" s="1"/>
  <c r="F13" i="7"/>
  <c r="L13" i="7" s="1"/>
  <c r="G4" i="15" l="1"/>
  <c r="L4" i="15" s="1"/>
  <c r="F5" i="15"/>
  <c r="G3" i="15"/>
  <c r="L3" i="15" s="1"/>
  <c r="H3" i="15"/>
  <c r="H5" i="15" s="1"/>
  <c r="G2" i="15"/>
  <c r="H3" i="7"/>
  <c r="L8" i="7"/>
  <c r="L3" i="7"/>
  <c r="H2" i="7"/>
  <c r="H5" i="7" s="1"/>
  <c r="G9" i="7"/>
  <c r="H10" i="8"/>
  <c r="H3" i="8"/>
  <c r="L3" i="8"/>
  <c r="L4" i="8"/>
  <c r="L8" i="8"/>
  <c r="H8" i="8"/>
  <c r="H2" i="8"/>
  <c r="F5" i="8"/>
  <c r="F10" i="8"/>
  <c r="G3" i="14"/>
  <c r="H3" i="14"/>
  <c r="L3" i="14" s="1"/>
  <c r="F5" i="14"/>
  <c r="G2" i="14"/>
  <c r="G4" i="14"/>
  <c r="H2" i="14"/>
  <c r="H4" i="14"/>
  <c r="L3" i="13"/>
  <c r="L4" i="13"/>
  <c r="F5" i="13"/>
  <c r="H2" i="13"/>
  <c r="H5" i="13" s="1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G10" i="9"/>
  <c r="G15" i="9"/>
  <c r="H19" i="9"/>
  <c r="L12" i="9"/>
  <c r="L3" i="9"/>
  <c r="H14" i="9"/>
  <c r="L14" i="9" s="1"/>
  <c r="H12" i="9"/>
  <c r="F10" i="9"/>
  <c r="H3" i="9"/>
  <c r="L7" i="9"/>
  <c r="H9" i="9"/>
  <c r="L9" i="9" s="1"/>
  <c r="H7" i="9"/>
  <c r="F5" i="9"/>
  <c r="H13" i="9"/>
  <c r="L13" i="9" s="1"/>
  <c r="H4" i="9"/>
  <c r="L4" i="9" s="1"/>
  <c r="H2" i="9"/>
  <c r="H5" i="9" s="1"/>
  <c r="F15" i="9"/>
  <c r="H7" i="7"/>
  <c r="H9" i="7" s="1"/>
  <c r="F5" i="7"/>
  <c r="L4" i="7"/>
  <c r="L2" i="7"/>
  <c r="F9" i="7"/>
  <c r="F2" i="2"/>
  <c r="L5" i="7" l="1"/>
  <c r="L2" i="15"/>
  <c r="L5" i="15" s="1"/>
  <c r="G5" i="15"/>
  <c r="G5" i="7"/>
  <c r="G5" i="8"/>
  <c r="L7" i="8"/>
  <c r="L10" i="8" s="1"/>
  <c r="G10" i="8"/>
  <c r="H5" i="8"/>
  <c r="L2" i="8"/>
  <c r="L5" i="8" s="1"/>
  <c r="L4" i="14"/>
  <c r="H5" i="14"/>
  <c r="L2" i="14"/>
  <c r="L5" i="14" s="1"/>
  <c r="G5" i="14"/>
  <c r="L2" i="13"/>
  <c r="L5" i="13" s="1"/>
  <c r="G5" i="13"/>
  <c r="L5" i="12"/>
  <c r="G5" i="12"/>
  <c r="L8" i="11"/>
  <c r="L9" i="11" s="1"/>
  <c r="G9" i="11"/>
  <c r="H9" i="11"/>
  <c r="G5" i="11"/>
  <c r="H10" i="9"/>
  <c r="L10" i="9"/>
  <c r="G19" i="9"/>
  <c r="L17" i="9"/>
  <c r="L19" i="9" s="1"/>
  <c r="L15" i="9"/>
  <c r="L2" i="9"/>
  <c r="L5" i="9" s="1"/>
  <c r="H15" i="9"/>
  <c r="L7" i="7"/>
  <c r="L9" i="7" s="1"/>
  <c r="H2" i="2"/>
  <c r="G2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<sst xmlns="http://schemas.openxmlformats.org/spreadsheetml/2006/main" count="185" uniqueCount="24">
  <si>
    <t>BBAS3</t>
  </si>
  <si>
    <t>PETR4</t>
  </si>
  <si>
    <t>GGBR4</t>
  </si>
  <si>
    <t>ITSA4</t>
  </si>
  <si>
    <t>VALE5</t>
  </si>
  <si>
    <t>KLBN4</t>
  </si>
  <si>
    <t>MMXM3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</si>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</sst>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7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3" sqref="G3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x14ac:dyDescent="0.25">
      <c r="A2" s="5">
        <v>44491</v>
      </c>
      <c r="B2" s="4">
        <v>85060</v>
      </c>
      <c r="C2" s="4" t="s">
        <v>22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23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A3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1550.8248879746834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5056.7319593327611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2767.4867026925549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9375.0435499999985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1550.8248879746834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5056.7319593327611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2767.4867026925549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2.5099999999999998</v>
      </c>
      <c r="I5" s="3">
        <f>SUM(I2:I4)</f>
        <v>47.97</v>
      </c>
      <c r="J5" s="3">
        <f>SUM(J2:J4)</f>
        <v>2.4000000000000004</v>
      </c>
      <c r="K5" s="3"/>
      <c r="L5" s="3">
        <f>SUM(L2:L4)</f>
        <v>9375.0435499999985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0.69*(F7/SUM(F7:F8))</f>
        <v>0.45819134993446919</v>
      </c>
      <c r="I7" s="3">
        <v>15.99</v>
      </c>
      <c r="J7" s="3">
        <v>0.8</v>
      </c>
      <c r="K7" s="3"/>
      <c r="L7" s="3">
        <f>F7+G7+H7+I7</f>
        <v>1536.8661913499343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0.69*(F8/SUM(F7:F8))</f>
        <v>0.23180865006553075</v>
      </c>
      <c r="I8" s="3">
        <v>15.99</v>
      </c>
      <c r="J8" s="3">
        <v>0.8</v>
      </c>
      <c r="K8" s="3"/>
      <c r="L8" s="3">
        <f>F8+G8+H8+I8</f>
        <v>785.4332836500655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0.69</v>
      </c>
      <c r="I9" s="3">
        <f>SUM(I7:I8)</f>
        <v>31.98</v>
      </c>
      <c r="J9" s="3">
        <f>SUM(J7:J8)</f>
        <v>1.6</v>
      </c>
      <c r="K9" s="3"/>
      <c r="L9" s="3">
        <f>SUM(L7:L8)</f>
        <v>2322.2994749999998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v>0.85</v>
      </c>
      <c r="I11" s="8">
        <v>15.99</v>
      </c>
      <c r="J11" s="8">
        <v>0.8</v>
      </c>
      <c r="K11" s="8">
        <v>0</v>
      </c>
      <c r="L11" s="8">
        <f>F11-G11-H11-I11-K11</f>
        <v>3132.2937500000003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v>0.47</v>
      </c>
      <c r="I13" s="8">
        <v>15.99</v>
      </c>
      <c r="J13" s="8">
        <v>0.8</v>
      </c>
      <c r="K13" s="8">
        <v>0</v>
      </c>
      <c r="L13" s="8">
        <f>F13-G13-H13-I13-K13</f>
        <v>1753.0532499999999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tabSelected="1"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1550.8248879746834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5056.7319593327611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2767.4867026925549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9375.0435499999985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284.13601912397337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1">F8*0.0275%</f>
        <v>0.41800000000000004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1536.8181681658193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1"/>
        <v>0.21147500000000002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785.40898771020727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2606.363175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2" activeCellId="1" sqref="A12:XFD12 A2:XFD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1550.8248879746834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5056.7319593327611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2767.4867026925549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9375.0435499999985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284.13601912397337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1">F8*0.0275%</f>
        <v>0.41800000000000004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1536.8181681658193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1"/>
        <v>0.21147500000000002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785.40898771020727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2606.363175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5.53*(F12/SUM(F12:F14))</f>
        <v>2.0022610218376595</v>
      </c>
      <c r="I12" s="8">
        <v>15.99</v>
      </c>
      <c r="J12" s="8">
        <v>0.8</v>
      </c>
      <c r="K12" s="8">
        <v>0</v>
      </c>
      <c r="L12" s="8">
        <f>F12-G12-H12-I12-K12</f>
        <v>7010.0744889781627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1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2">F13*0.0275%</f>
        <v>1.8963999999999999</v>
      </c>
      <c r="H13" s="8">
        <f>5.53*(F13/SUM(F12:F14))</f>
        <v>1.964095591264936</v>
      </c>
      <c r="I13" s="8">
        <v>15.99</v>
      </c>
      <c r="J13" s="8">
        <v>0.8</v>
      </c>
      <c r="K13" s="8">
        <v>0</v>
      </c>
      <c r="L13" s="8">
        <f>F13-G13-H13-I13-K13</f>
        <v>6876.1495044087351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7</v>
      </c>
      <c r="D14" s="9">
        <v>200</v>
      </c>
      <c r="E14" s="8">
        <v>27.45</v>
      </c>
      <c r="F14" s="8">
        <f>D14*E14</f>
        <v>5490</v>
      </c>
      <c r="G14" s="8">
        <f t="shared" si="2"/>
        <v>1.5097500000000001</v>
      </c>
      <c r="H14" s="8">
        <f>5.53*(F14/SUM(F12:F14))</f>
        <v>1.5636433868974042</v>
      </c>
      <c r="I14" s="8">
        <v>15.99</v>
      </c>
      <c r="J14" s="8">
        <v>0.8</v>
      </c>
      <c r="K14" s="8">
        <v>0</v>
      </c>
      <c r="L14" s="8">
        <f>F14-G14-H14-I14-K14</f>
        <v>5470.9366066131024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>SUM(F12:F14)</f>
        <v>19416</v>
      </c>
      <c r="G15" s="11">
        <f>SUM(G12:G14)</f>
        <v>5.3394000000000004</v>
      </c>
      <c r="H15" s="11">
        <f>SUM(H12:H14)</f>
        <v>5.5299999999999994</v>
      </c>
      <c r="I15" s="11">
        <f>SUM(I12:I14)</f>
        <v>47.97</v>
      </c>
      <c r="J15" s="11">
        <f>SUM(J12:J14)</f>
        <v>2.4000000000000004</v>
      </c>
      <c r="K15" s="11"/>
      <c r="L15" s="11">
        <f>SUM(L12:L14)</f>
        <v>19357.160600000003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7</v>
      </c>
      <c r="D17" s="9">
        <v>500</v>
      </c>
      <c r="E17" s="8">
        <v>26.1</v>
      </c>
      <c r="F17" s="8">
        <f>D17*E17</f>
        <v>13050</v>
      </c>
      <c r="G17" s="8">
        <f>F17*0.0275%</f>
        <v>3.5887500000000001</v>
      </c>
      <c r="H17" s="8">
        <f>7.17*(F17/SUM(F17:F18))</f>
        <v>3.7174612634088202</v>
      </c>
      <c r="I17" s="8">
        <v>15.99</v>
      </c>
      <c r="J17" s="8">
        <v>0.8</v>
      </c>
      <c r="K17" s="8">
        <f>1.25*(F17/SUM(F17:F18))</f>
        <v>0.64809296781883197</v>
      </c>
      <c r="L17" s="8">
        <f>F17-G17-H17-I17-K17</f>
        <v>13026.055695768773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6</v>
      </c>
      <c r="D18" s="9">
        <v>1000</v>
      </c>
      <c r="E18" s="8">
        <v>12.12</v>
      </c>
      <c r="F18" s="8">
        <f>D18*E18</f>
        <v>12120</v>
      </c>
      <c r="G18" s="8">
        <f>F18*0.0275%</f>
        <v>3.3330000000000002</v>
      </c>
      <c r="H18" s="8">
        <f>7.17*(F18/SUM(F17:F18))</f>
        <v>3.4525387365911802</v>
      </c>
      <c r="I18" s="8">
        <v>15.99</v>
      </c>
      <c r="J18" s="8">
        <v>0.8</v>
      </c>
      <c r="K18" s="8">
        <f>1.25*(F18/SUM(F17:F18))</f>
        <v>0.60190703218116803</v>
      </c>
      <c r="L18" s="8">
        <f>F18-G18-H18-I18-K18</f>
        <v>12096.622554231226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3">SUM(F17:F18)</f>
        <v>25170</v>
      </c>
      <c r="G19" s="11">
        <f t="shared" si="3"/>
        <v>6.9217500000000003</v>
      </c>
      <c r="H19" s="11">
        <f t="shared" si="3"/>
        <v>7.17</v>
      </c>
      <c r="I19" s="11">
        <f t="shared" si="3"/>
        <v>31.98</v>
      </c>
      <c r="J19" s="11">
        <f t="shared" si="3"/>
        <v>1.6</v>
      </c>
      <c r="K19" s="11">
        <f t="shared" si="3"/>
        <v>1.25</v>
      </c>
      <c r="L19" s="11">
        <f t="shared" si="3"/>
        <v>25122.678249999997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39959</v>
      </c>
      <c r="B2" s="9">
        <v>1430</v>
      </c>
      <c r="C2" s="9" t="s">
        <v>9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GroupWithDifferentTradingDates</vt:lpstr>
      <vt:lpstr>GroupWithDifferentNoteNumbers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2022-03-22T22:27:38Z</dcterms:modified>
</cp:coreProperties>
</file>