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3D89225A-9B2A-402E-A264-09F1D1D1C4B8}" xr6:coauthVersionLast="47" xr6:coauthVersionMax="47" xr10:uidLastSave="{00000000-0000-0000-0000-000000000000}"/>
  <bookViews>
    <workbookView xWindow="-38400" yWindow="0" windowWidth="19200" windowHeight="16200" tabRatio="851" firstSheet="96" activeTab="99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LineWithDifferentFontColors" sheetId="13" r:id="rId87"/>
    <sheet name="LineWithBlackFontColor" sheetId="14" r:id="rId88"/>
    <sheet name="GroupsWithSameTradingDate&amp;Note" sheetId="7" r:id="rId89"/>
    <sheet name="GroupsWithSummary" sheetId="8" r:id="rId90"/>
    <sheet name="BuyingAndSellingOperations" sheetId="9" r:id="rId91"/>
    <sheet name="SingleLineGroups" sheetId="10" r:id="rId92"/>
    <sheet name="VolumeDoesNotMatchQtyTimesPrice" sheetId="15" r:id="rId93"/>
    <sheet name="SettlementFeeNotVolumeTimesRate" sheetId="16" r:id="rId94"/>
    <sheet name="InvalidTradingFees" sheetId="17" r:id="rId95"/>
    <sheet name="ServiceTaxExactMatch" sheetId="122" r:id="rId96"/>
    <sheet name="ServiceTaxWithinTolerance+" sheetId="123" r:id="rId97"/>
    <sheet name="ServiceTaxWithinTolerance-" sheetId="124" r:id="rId98"/>
    <sheet name="ServiceTaxAboveTolerance" sheetId="18" r:id="rId99"/>
    <sheet name="ServiceTaxBelowTolerance" sheetId="121" r:id="rId100"/>
    <sheet name="InvalidIncomeTaxAtSource" sheetId="19" r:id="rId101"/>
    <sheet name="_BugInGroupFormation_" sheetId="33" r:id="rId102"/>
    <sheet name="NonZeroIncomeTaxAtSourceBuying" sheetId="21" r:id="rId103"/>
    <sheet name="InvalidTotalForSelling" sheetId="22" r:id="rId104"/>
    <sheet name="InvalidTotalForBuying" sheetId="23" r:id="rId105"/>
    <sheet name="InvalidSettlementFeeSummary" sheetId="24" r:id="rId106"/>
    <sheet name="InvalidTradingFeesSummary" sheetId="27" r:id="rId107"/>
    <sheet name="InvalidBrokerageSummary" sheetId="28" r:id="rId108"/>
    <sheet name="InvalidServiceTaxSummary" sheetId="29" r:id="rId109"/>
    <sheet name="InvalidIncomeTaxAtSourceSummary" sheetId="30" r:id="rId110"/>
    <sheet name="InvalidVolumeSummaryHomogGroups" sheetId="115" r:id="rId111"/>
    <sheet name="InvalidVolumeSummaryMixedGroups" sheetId="31" r:id="rId112"/>
    <sheet name="InvalidTotalSummaryHomogGroups" sheetId="116" r:id="rId113"/>
    <sheet name="InvalidTotalSummaryMixedGroups" sheetId="32" r:id="rId114"/>
    <sheet name="MultipleErrors" sheetId="120" r:id="rId1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24" l="1"/>
  <c r="K4" i="124"/>
  <c r="I4" i="124"/>
  <c r="F4" i="124"/>
  <c r="J3" i="124"/>
  <c r="G3" i="124"/>
  <c r="F3" i="124"/>
  <c r="H3" i="124" s="1"/>
  <c r="L3" i="124" s="1"/>
  <c r="J4" i="124"/>
  <c r="H2" i="124"/>
  <c r="H4" i="124" s="1"/>
  <c r="G2" i="124"/>
  <c r="F2" i="124"/>
  <c r="J2" i="123"/>
  <c r="J4" i="123" s="1"/>
  <c r="K4" i="123"/>
  <c r="I4" i="123"/>
  <c r="J3" i="123"/>
  <c r="H3" i="123"/>
  <c r="F3" i="123"/>
  <c r="G3" i="123" s="1"/>
  <c r="L3" i="123" s="1"/>
  <c r="G2" i="123"/>
  <c r="F2" i="123"/>
  <c r="F4" i="123" s="1"/>
  <c r="J2" i="122"/>
  <c r="J4" i="122"/>
  <c r="K4" i="122"/>
  <c r="I4" i="122"/>
  <c r="J3" i="122"/>
  <c r="F3" i="122"/>
  <c r="H3" i="122" s="1"/>
  <c r="L2" i="122"/>
  <c r="H2" i="122"/>
  <c r="H4" i="122" s="1"/>
  <c r="G2" i="122"/>
  <c r="F2" i="122"/>
  <c r="J2" i="121"/>
  <c r="J2" i="18"/>
  <c r="K4" i="121"/>
  <c r="J4" i="121"/>
  <c r="I4" i="121"/>
  <c r="J3" i="121"/>
  <c r="F3" i="121"/>
  <c r="H3" i="121" s="1"/>
  <c r="H2" i="121"/>
  <c r="F2" i="121"/>
  <c r="H51" i="120"/>
  <c r="H50" i="120"/>
  <c r="H47" i="120"/>
  <c r="H46" i="120"/>
  <c r="H44" i="120"/>
  <c r="H43" i="120"/>
  <c r="H40" i="120"/>
  <c r="H39" i="120"/>
  <c r="H36" i="120"/>
  <c r="H35" i="120"/>
  <c r="H33" i="120"/>
  <c r="H32" i="120"/>
  <c r="H31" i="120"/>
  <c r="H28" i="120"/>
  <c r="H27" i="120"/>
  <c r="H26" i="120"/>
  <c r="H23" i="120"/>
  <c r="H22" i="120"/>
  <c r="H19" i="120"/>
  <c r="H18" i="120"/>
  <c r="H17" i="120"/>
  <c r="H14" i="120"/>
  <c r="H11" i="120"/>
  <c r="H8" i="120"/>
  <c r="H6" i="120"/>
  <c r="H4" i="120"/>
  <c r="J51" i="120"/>
  <c r="J50" i="120"/>
  <c r="J47" i="120"/>
  <c r="J46" i="120"/>
  <c r="J44" i="120"/>
  <c r="J43" i="120"/>
  <c r="J40" i="120"/>
  <c r="J39" i="120"/>
  <c r="J36" i="120"/>
  <c r="J35" i="120"/>
  <c r="J32" i="120"/>
  <c r="J31" i="120"/>
  <c r="J28" i="120"/>
  <c r="J27" i="120"/>
  <c r="J26" i="120"/>
  <c r="J23" i="120"/>
  <c r="J22" i="120"/>
  <c r="H3" i="32"/>
  <c r="G3" i="32"/>
  <c r="H2" i="32"/>
  <c r="G2" i="32"/>
  <c r="H3" i="116"/>
  <c r="G3" i="116"/>
  <c r="H2" i="116"/>
  <c r="G2" i="116"/>
  <c r="H3" i="31"/>
  <c r="G3" i="31"/>
  <c r="H2" i="31"/>
  <c r="G2" i="31"/>
  <c r="H3" i="115"/>
  <c r="G3" i="115"/>
  <c r="H2" i="115"/>
  <c r="G2" i="115"/>
  <c r="H4" i="30"/>
  <c r="G4" i="30"/>
  <c r="H3" i="30"/>
  <c r="G3" i="30"/>
  <c r="H2" i="30"/>
  <c r="G2" i="30"/>
  <c r="H3" i="29"/>
  <c r="G3" i="29"/>
  <c r="H2" i="29"/>
  <c r="G2" i="29"/>
  <c r="H3" i="28"/>
  <c r="G3" i="28"/>
  <c r="H2" i="28"/>
  <c r="G2" i="28"/>
  <c r="H3" i="27"/>
  <c r="G3" i="27"/>
  <c r="H2" i="27"/>
  <c r="G2" i="27"/>
  <c r="H3" i="24"/>
  <c r="G3" i="24"/>
  <c r="H2" i="24"/>
  <c r="G2" i="24"/>
  <c r="H3" i="23"/>
  <c r="G3" i="23"/>
  <c r="H2" i="23"/>
  <c r="G2" i="23"/>
  <c r="J4" i="30"/>
  <c r="J3" i="30"/>
  <c r="J2" i="30"/>
  <c r="J3" i="29"/>
  <c r="J2" i="29"/>
  <c r="J3" i="28"/>
  <c r="J2" i="28"/>
  <c r="J3" i="27"/>
  <c r="J2" i="27"/>
  <c r="J3" i="24"/>
  <c r="J2" i="24"/>
  <c r="J3" i="23"/>
  <c r="J2" i="23"/>
  <c r="J4" i="22"/>
  <c r="J3" i="22"/>
  <c r="J2" i="22"/>
  <c r="J3" i="21"/>
  <c r="J2" i="21"/>
  <c r="J4" i="33"/>
  <c r="J3" i="33"/>
  <c r="J2" i="33"/>
  <c r="J4" i="19"/>
  <c r="J3" i="19"/>
  <c r="J2" i="19"/>
  <c r="J3" i="18"/>
  <c r="J3" i="17"/>
  <c r="J2" i="17"/>
  <c r="J3" i="16"/>
  <c r="J2" i="16"/>
  <c r="J4" i="15"/>
  <c r="J3" i="15"/>
  <c r="J2" i="15"/>
  <c r="J2" i="10"/>
  <c r="J4" i="10"/>
  <c r="J6" i="10"/>
  <c r="J2" i="8"/>
  <c r="J3" i="8"/>
  <c r="J4" i="8"/>
  <c r="J7" i="8"/>
  <c r="J8" i="8"/>
  <c r="J9" i="8"/>
  <c r="J13" i="7"/>
  <c r="J11" i="7"/>
  <c r="J8" i="7"/>
  <c r="J7" i="7"/>
  <c r="J4" i="7"/>
  <c r="J3" i="7"/>
  <c r="J2" i="7"/>
  <c r="J4" i="14"/>
  <c r="J3" i="14"/>
  <c r="J2" i="14"/>
  <c r="J4" i="13"/>
  <c r="J3" i="13"/>
  <c r="J2" i="13"/>
  <c r="J3" i="25"/>
  <c r="J2" i="25"/>
  <c r="J13" i="12"/>
  <c r="J11" i="12"/>
  <c r="J8" i="12"/>
  <c r="J7" i="12"/>
  <c r="J4" i="12"/>
  <c r="J3" i="12"/>
  <c r="J2" i="12"/>
  <c r="J13" i="34"/>
  <c r="J11" i="34"/>
  <c r="J8" i="34"/>
  <c r="J7" i="34"/>
  <c r="J4" i="34"/>
  <c r="J3" i="34"/>
  <c r="J2" i="34"/>
  <c r="J4" i="114"/>
  <c r="J3" i="114"/>
  <c r="J2" i="114"/>
  <c r="J4" i="107"/>
  <c r="J3" i="107"/>
  <c r="J2" i="107"/>
  <c r="J4" i="113"/>
  <c r="J3" i="113"/>
  <c r="J2" i="113"/>
  <c r="J4" i="112"/>
  <c r="J3" i="112"/>
  <c r="J2" i="112"/>
  <c r="J4" i="106"/>
  <c r="J3" i="106"/>
  <c r="J2" i="106"/>
  <c r="J4" i="111"/>
  <c r="J3" i="111"/>
  <c r="J2" i="111"/>
  <c r="J4" i="105"/>
  <c r="J3" i="105"/>
  <c r="J2" i="105"/>
  <c r="J4" i="110"/>
  <c r="J3" i="110"/>
  <c r="J2" i="110"/>
  <c r="J4" i="104"/>
  <c r="J3" i="104"/>
  <c r="J2" i="104"/>
  <c r="J4" i="109"/>
  <c r="J3" i="109"/>
  <c r="J2" i="109"/>
  <c r="J4" i="103"/>
  <c r="J3" i="103"/>
  <c r="J2" i="103"/>
  <c r="J4" i="108"/>
  <c r="J3" i="108"/>
  <c r="J2" i="108"/>
  <c r="J4" i="102"/>
  <c r="J3" i="102"/>
  <c r="J2" i="102"/>
  <c r="J2" i="119"/>
  <c r="J2" i="117"/>
  <c r="J2" i="118"/>
  <c r="J2" i="76"/>
  <c r="J2" i="101"/>
  <c r="J2" i="100"/>
  <c r="J2" i="72"/>
  <c r="J2" i="71"/>
  <c r="J2" i="70"/>
  <c r="J2" i="99"/>
  <c r="J2" i="98"/>
  <c r="J2" i="69"/>
  <c r="J2" i="68"/>
  <c r="J2" i="97"/>
  <c r="J2" i="96"/>
  <c r="J2" i="67"/>
  <c r="J2" i="65"/>
  <c r="J2" i="95"/>
  <c r="J2" i="94"/>
  <c r="J2" i="62"/>
  <c r="J2" i="61"/>
  <c r="J2" i="63"/>
  <c r="J2" i="60"/>
  <c r="J2" i="93"/>
  <c r="J2" i="92"/>
  <c r="J2" i="59"/>
  <c r="J2" i="58"/>
  <c r="J2" i="57"/>
  <c r="J2" i="91"/>
  <c r="J2" i="90"/>
  <c r="J2" i="56"/>
  <c r="J2" i="55"/>
  <c r="J2" i="54"/>
  <c r="J2" i="89"/>
  <c r="J2" i="88"/>
  <c r="J2" i="53"/>
  <c r="J2" i="52"/>
  <c r="J2" i="51"/>
  <c r="J2" i="87"/>
  <c r="J2" i="86"/>
  <c r="J2" i="50"/>
  <c r="J2" i="49"/>
  <c r="J2" i="48"/>
  <c r="J2" i="47"/>
  <c r="J2" i="85"/>
  <c r="J2" i="84"/>
  <c r="J2" i="46"/>
  <c r="J2" i="45"/>
  <c r="J2" i="44"/>
  <c r="J2" i="43"/>
  <c r="J2" i="83"/>
  <c r="J2" i="82"/>
  <c r="J2" i="42"/>
  <c r="J2" i="41"/>
  <c r="J2" i="81"/>
  <c r="J2" i="80"/>
  <c r="J2" i="40"/>
  <c r="J2" i="39"/>
  <c r="J2" i="38"/>
  <c r="J2" i="37"/>
  <c r="J2" i="79"/>
  <c r="J2" i="78"/>
  <c r="J2" i="36"/>
  <c r="J2" i="75"/>
  <c r="J2" i="74"/>
  <c r="J2" i="73"/>
  <c r="J2" i="35"/>
  <c r="J2" i="2"/>
  <c r="H4" i="22"/>
  <c r="G4" i="22"/>
  <c r="H3" i="22"/>
  <c r="G3" i="22"/>
  <c r="H2" i="22"/>
  <c r="G2" i="22"/>
  <c r="H3" i="21"/>
  <c r="G3" i="21"/>
  <c r="H2" i="21"/>
  <c r="G2" i="21"/>
  <c r="H4" i="33"/>
  <c r="G4" i="33"/>
  <c r="H3" i="33"/>
  <c r="G3" i="33"/>
  <c r="H2" i="33"/>
  <c r="G2" i="33"/>
  <c r="H4" i="19"/>
  <c r="G4" i="19"/>
  <c r="H3" i="19"/>
  <c r="G3" i="19"/>
  <c r="H2" i="19"/>
  <c r="G2" i="19"/>
  <c r="H3" i="18"/>
  <c r="G3" i="18"/>
  <c r="H2" i="18"/>
  <c r="G2" i="18"/>
  <c r="H3" i="17"/>
  <c r="G3" i="17"/>
  <c r="G2" i="17"/>
  <c r="H2" i="16"/>
  <c r="H3" i="16"/>
  <c r="G3" i="16"/>
  <c r="H4" i="15"/>
  <c r="G4" i="15"/>
  <c r="H3" i="15"/>
  <c r="G3" i="15"/>
  <c r="H2" i="15"/>
  <c r="G2" i="15"/>
  <c r="H6" i="10"/>
  <c r="G6" i="10"/>
  <c r="H4" i="10"/>
  <c r="G4" i="10"/>
  <c r="H2" i="10"/>
  <c r="G2" i="10"/>
  <c r="H18" i="9"/>
  <c r="G18" i="9"/>
  <c r="H17" i="9"/>
  <c r="G17" i="9"/>
  <c r="H14" i="9"/>
  <c r="G14" i="9"/>
  <c r="H13" i="9"/>
  <c r="G13" i="9"/>
  <c r="H12" i="9"/>
  <c r="G12" i="9"/>
  <c r="H9" i="9"/>
  <c r="G9" i="9"/>
  <c r="H8" i="9"/>
  <c r="G8" i="9"/>
  <c r="H7" i="9"/>
  <c r="G7" i="9"/>
  <c r="H4" i="9"/>
  <c r="G4" i="9"/>
  <c r="H3" i="9"/>
  <c r="G3" i="9"/>
  <c r="H2" i="9"/>
  <c r="G2" i="9"/>
  <c r="H9" i="8"/>
  <c r="G9" i="8"/>
  <c r="H8" i="8"/>
  <c r="G8" i="8"/>
  <c r="H7" i="8"/>
  <c r="G7" i="8"/>
  <c r="H4" i="8"/>
  <c r="G4" i="8"/>
  <c r="H3" i="8"/>
  <c r="G3" i="8"/>
  <c r="H2" i="8"/>
  <c r="G2" i="8"/>
  <c r="H8" i="7"/>
  <c r="G8" i="7"/>
  <c r="H13" i="7"/>
  <c r="G13" i="7"/>
  <c r="H11" i="7"/>
  <c r="G11" i="7"/>
  <c r="H7" i="7"/>
  <c r="G7" i="7"/>
  <c r="H4" i="7"/>
  <c r="G4" i="7"/>
  <c r="H3" i="7"/>
  <c r="G3" i="7"/>
  <c r="H2" i="7"/>
  <c r="G2" i="7"/>
  <c r="H4" i="14"/>
  <c r="G4" i="14"/>
  <c r="H3" i="14"/>
  <c r="G3" i="14"/>
  <c r="H2" i="14"/>
  <c r="G2" i="14"/>
  <c r="H4" i="13"/>
  <c r="G4" i="13"/>
  <c r="H3" i="13"/>
  <c r="G3" i="13"/>
  <c r="H2" i="13"/>
  <c r="G2" i="13"/>
  <c r="H3" i="25"/>
  <c r="G3" i="25"/>
  <c r="H2" i="25"/>
  <c r="G2" i="25"/>
  <c r="H13" i="12"/>
  <c r="G13" i="12"/>
  <c r="H11" i="12"/>
  <c r="G11" i="12"/>
  <c r="H8" i="12"/>
  <c r="G8" i="12"/>
  <c r="H7" i="12"/>
  <c r="G7" i="12"/>
  <c r="H4" i="12"/>
  <c r="G4" i="12"/>
  <c r="H3" i="12"/>
  <c r="G3" i="12"/>
  <c r="H2" i="12"/>
  <c r="G2" i="12"/>
  <c r="H13" i="34"/>
  <c r="G13" i="34"/>
  <c r="H11" i="34"/>
  <c r="G11" i="34"/>
  <c r="H8" i="34"/>
  <c r="G8" i="34"/>
  <c r="H7" i="34"/>
  <c r="G7" i="34"/>
  <c r="H4" i="34"/>
  <c r="G4" i="34"/>
  <c r="H3" i="34"/>
  <c r="G3" i="34"/>
  <c r="H2" i="34"/>
  <c r="G2" i="34"/>
  <c r="H4" i="114"/>
  <c r="G4" i="114"/>
  <c r="H3" i="114"/>
  <c r="G3" i="114"/>
  <c r="H2" i="114"/>
  <c r="G2" i="114"/>
  <c r="H4" i="107"/>
  <c r="G4" i="107"/>
  <c r="H3" i="107"/>
  <c r="G3" i="107"/>
  <c r="H2" i="107"/>
  <c r="G2" i="107"/>
  <c r="H4" i="113"/>
  <c r="G4" i="113"/>
  <c r="H3" i="113"/>
  <c r="G3" i="113"/>
  <c r="H2" i="113"/>
  <c r="G2" i="113"/>
  <c r="H4" i="112"/>
  <c r="G4" i="112"/>
  <c r="H3" i="112"/>
  <c r="G3" i="112"/>
  <c r="H2" i="112"/>
  <c r="G2" i="112"/>
  <c r="H4" i="106"/>
  <c r="G4" i="106"/>
  <c r="H3" i="106"/>
  <c r="G3" i="106"/>
  <c r="H2" i="106"/>
  <c r="G2" i="106"/>
  <c r="H4" i="111"/>
  <c r="G4" i="111"/>
  <c r="H3" i="111"/>
  <c r="G3" i="111"/>
  <c r="H2" i="111"/>
  <c r="G2" i="111"/>
  <c r="H4" i="105"/>
  <c r="G4" i="105"/>
  <c r="H3" i="105"/>
  <c r="G3" i="105"/>
  <c r="H2" i="105"/>
  <c r="G2" i="105"/>
  <c r="H4" i="110"/>
  <c r="G4" i="110"/>
  <c r="H3" i="110"/>
  <c r="G3" i="110"/>
  <c r="H2" i="110"/>
  <c r="G2" i="110"/>
  <c r="H4" i="104"/>
  <c r="G4" i="104"/>
  <c r="H3" i="104"/>
  <c r="G3" i="104"/>
  <c r="H2" i="104"/>
  <c r="G2" i="104"/>
  <c r="G4" i="109"/>
  <c r="H4" i="109"/>
  <c r="F2" i="104"/>
  <c r="F3" i="104"/>
  <c r="F4" i="104"/>
  <c r="F2" i="110"/>
  <c r="F3" i="110"/>
  <c r="F4" i="110"/>
  <c r="H3" i="109"/>
  <c r="G3" i="109"/>
  <c r="H2" i="109"/>
  <c r="G2" i="109"/>
  <c r="H4" i="103"/>
  <c r="G4" i="103"/>
  <c r="H3" i="103"/>
  <c r="G3" i="103"/>
  <c r="H2" i="103"/>
  <c r="G2" i="103"/>
  <c r="H4" i="108"/>
  <c r="G4" i="108"/>
  <c r="H3" i="108"/>
  <c r="G3" i="108"/>
  <c r="H2" i="108"/>
  <c r="G2" i="108"/>
  <c r="H4" i="102"/>
  <c r="G4" i="102"/>
  <c r="H3" i="102"/>
  <c r="G3" i="102"/>
  <c r="H2" i="102"/>
  <c r="G2" i="102"/>
  <c r="H2" i="119"/>
  <c r="G2" i="119"/>
  <c r="H2" i="117"/>
  <c r="G2" i="117"/>
  <c r="H2" i="118"/>
  <c r="G2" i="118"/>
  <c r="H2" i="76"/>
  <c r="G2" i="76"/>
  <c r="H2" i="101"/>
  <c r="G2" i="101"/>
  <c r="H2" i="100"/>
  <c r="G2" i="100"/>
  <c r="H2" i="72"/>
  <c r="G2" i="72"/>
  <c r="H2" i="71"/>
  <c r="G2" i="71"/>
  <c r="H2" i="70"/>
  <c r="G2" i="70"/>
  <c r="H2" i="99"/>
  <c r="G2" i="99"/>
  <c r="H2" i="98"/>
  <c r="G2" i="98"/>
  <c r="H2" i="69"/>
  <c r="G2" i="69"/>
  <c r="H2" i="68"/>
  <c r="G2" i="68"/>
  <c r="H2" i="97"/>
  <c r="G2" i="97"/>
  <c r="H2" i="96"/>
  <c r="G2" i="96"/>
  <c r="H2" i="67"/>
  <c r="G2" i="67"/>
  <c r="H2" i="66"/>
  <c r="G2" i="66"/>
  <c r="H2" i="65"/>
  <c r="G2" i="65"/>
  <c r="H2" i="64"/>
  <c r="G2" i="64"/>
  <c r="H2" i="95"/>
  <c r="G2" i="95"/>
  <c r="H2" i="94"/>
  <c r="G2" i="94"/>
  <c r="H2" i="62"/>
  <c r="G2" i="62"/>
  <c r="H2" i="61"/>
  <c r="G2" i="61"/>
  <c r="H2" i="63"/>
  <c r="G2" i="63"/>
  <c r="H2" i="60"/>
  <c r="G2" i="60"/>
  <c r="H2" i="93"/>
  <c r="G2" i="93"/>
  <c r="H2" i="92"/>
  <c r="G2" i="92"/>
  <c r="H2" i="59"/>
  <c r="G2" i="59"/>
  <c r="G2" i="57"/>
  <c r="H2" i="91"/>
  <c r="G2" i="91"/>
  <c r="H2" i="90"/>
  <c r="G2" i="90"/>
  <c r="H2" i="56"/>
  <c r="G2" i="56"/>
  <c r="H2" i="55"/>
  <c r="H2" i="54"/>
  <c r="H2" i="89"/>
  <c r="G2" i="89"/>
  <c r="H2" i="88"/>
  <c r="G2" i="88"/>
  <c r="H2" i="53"/>
  <c r="G2" i="53"/>
  <c r="H2" i="52"/>
  <c r="G2" i="52"/>
  <c r="H2" i="51"/>
  <c r="G2" i="51"/>
  <c r="H2" i="87"/>
  <c r="G2" i="87"/>
  <c r="H2" i="86"/>
  <c r="G2" i="86"/>
  <c r="H2" i="50"/>
  <c r="G2" i="50"/>
  <c r="H2" i="49"/>
  <c r="G2" i="49"/>
  <c r="H2" i="48"/>
  <c r="G2" i="48"/>
  <c r="H2" i="47"/>
  <c r="G2" i="47"/>
  <c r="H2" i="84"/>
  <c r="G2" i="84"/>
  <c r="H2" i="46"/>
  <c r="G2" i="46"/>
  <c r="H2" i="45"/>
  <c r="G2" i="45"/>
  <c r="H2" i="44"/>
  <c r="G2" i="44"/>
  <c r="H2" i="43"/>
  <c r="G2" i="43"/>
  <c r="H2" i="83"/>
  <c r="G2" i="83"/>
  <c r="H2" i="82"/>
  <c r="G2" i="82"/>
  <c r="H2" i="42"/>
  <c r="G2" i="42"/>
  <c r="H2" i="41"/>
  <c r="G2" i="41"/>
  <c r="H2" i="81"/>
  <c r="G2" i="81"/>
  <c r="H2" i="80"/>
  <c r="G2" i="80"/>
  <c r="H2" i="40"/>
  <c r="G2" i="40"/>
  <c r="H2" i="39"/>
  <c r="G2" i="39"/>
  <c r="H2" i="38"/>
  <c r="G2" i="38"/>
  <c r="H2" i="37"/>
  <c r="G2" i="37"/>
  <c r="H2" i="79"/>
  <c r="G2" i="79"/>
  <c r="H2" i="78"/>
  <c r="G2" i="78"/>
  <c r="H2" i="36"/>
  <c r="G2" i="36"/>
  <c r="H2" i="75"/>
  <c r="G2" i="75"/>
  <c r="H2" i="74"/>
  <c r="G2" i="74"/>
  <c r="H2" i="73"/>
  <c r="G2" i="73"/>
  <c r="H2" i="35"/>
  <c r="G2" i="35"/>
  <c r="G2" i="2"/>
  <c r="H2" i="2"/>
  <c r="F52" i="120"/>
  <c r="G52" i="120"/>
  <c r="H52" i="120"/>
  <c r="I52" i="120"/>
  <c r="J52" i="120"/>
  <c r="K52" i="120"/>
  <c r="F51" i="120"/>
  <c r="G50" i="120"/>
  <c r="F50" i="120"/>
  <c r="L50" i="120" s="1"/>
  <c r="G47" i="120"/>
  <c r="F47" i="120"/>
  <c r="L47" i="120" s="1"/>
  <c r="F46" i="120"/>
  <c r="J8" i="120"/>
  <c r="F2" i="120"/>
  <c r="G2" i="120" s="1"/>
  <c r="J2" i="120"/>
  <c r="F4" i="120"/>
  <c r="J4" i="120"/>
  <c r="F6" i="120"/>
  <c r="F8" i="120"/>
  <c r="G8" i="120" s="1"/>
  <c r="F10" i="120"/>
  <c r="G10" i="120" s="1"/>
  <c r="J10" i="120"/>
  <c r="G11" i="120"/>
  <c r="H12" i="120"/>
  <c r="J11" i="120"/>
  <c r="I12" i="120"/>
  <c r="K12" i="120"/>
  <c r="F14" i="120"/>
  <c r="J14" i="120"/>
  <c r="F16" i="120"/>
  <c r="G16" i="120" s="1"/>
  <c r="J16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F26" i="120"/>
  <c r="F27" i="120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G43" i="120"/>
  <c r="F44" i="120"/>
  <c r="G44" i="120" s="1"/>
  <c r="L2" i="124" l="1"/>
  <c r="L4" i="124"/>
  <c r="G4" i="124"/>
  <c r="L2" i="123"/>
  <c r="L4" i="123" s="1"/>
  <c r="H2" i="123"/>
  <c r="H4" i="123" s="1"/>
  <c r="G4" i="123"/>
  <c r="F4" i="122"/>
  <c r="G3" i="122"/>
  <c r="G4" i="122" s="1"/>
  <c r="H4" i="121"/>
  <c r="G2" i="121"/>
  <c r="F4" i="121"/>
  <c r="G3" i="121"/>
  <c r="L3" i="121" s="1"/>
  <c r="L51" i="120"/>
  <c r="G51" i="120"/>
  <c r="G46" i="120"/>
  <c r="L2" i="120"/>
  <c r="F37" i="120"/>
  <c r="L35" i="120"/>
  <c r="L44" i="120"/>
  <c r="L32" i="120"/>
  <c r="F12" i="120"/>
  <c r="L17" i="120"/>
  <c r="F29" i="120"/>
  <c r="J20" i="120"/>
  <c r="J12" i="120"/>
  <c r="L23" i="120"/>
  <c r="G12" i="120"/>
  <c r="H37" i="120"/>
  <c r="G36" i="120"/>
  <c r="G37" i="120" s="1"/>
  <c r="L31" i="120"/>
  <c r="L27" i="120"/>
  <c r="L16" i="120"/>
  <c r="G20" i="120"/>
  <c r="G41" i="120"/>
  <c r="L14" i="120"/>
  <c r="L43" i="120"/>
  <c r="L28" i="120"/>
  <c r="L22" i="120"/>
  <c r="L11" i="120"/>
  <c r="L12" i="120" s="1"/>
  <c r="L8" i="120"/>
  <c r="G26" i="120"/>
  <c r="G29" i="120" s="1"/>
  <c r="F20" i="120"/>
  <c r="G4" i="120"/>
  <c r="H20" i="120"/>
  <c r="L6" i="120"/>
  <c r="F41" i="120"/>
  <c r="L40" i="120"/>
  <c r="L3" i="122" l="1"/>
  <c r="L4" i="122" s="1"/>
  <c r="G4" i="121"/>
  <c r="L2" i="121"/>
  <c r="L4" i="121" s="1"/>
  <c r="L46" i="120"/>
  <c r="L48" i="120" s="1"/>
  <c r="H41" i="120"/>
  <c r="L20" i="120"/>
  <c r="L26" i="120"/>
  <c r="L29" i="120" s="1"/>
  <c r="L39" i="120"/>
  <c r="L41" i="120" s="1"/>
  <c r="L4" i="120"/>
  <c r="L36" i="120"/>
  <c r="L37" i="120" s="1"/>
  <c r="H29" i="120"/>
  <c r="F2" i="119" l="1"/>
  <c r="L2" i="119" s="1"/>
  <c r="F2" i="118"/>
  <c r="F2" i="117"/>
  <c r="F4" i="116"/>
  <c r="K4" i="116"/>
  <c r="J4" i="116"/>
  <c r="I4" i="116"/>
  <c r="J3" i="116"/>
  <c r="L3" i="116"/>
  <c r="F3" i="116"/>
  <c r="J2" i="116"/>
  <c r="F2" i="116"/>
  <c r="G4" i="116" s="1"/>
  <c r="F4" i="115"/>
  <c r="K4" i="115"/>
  <c r="I4" i="115"/>
  <c r="J3" i="115"/>
  <c r="F3" i="115"/>
  <c r="J2" i="115"/>
  <c r="J4" i="115" s="1"/>
  <c r="F2" i="115"/>
  <c r="F5" i="114"/>
  <c r="F5" i="112"/>
  <c r="I5" i="112"/>
  <c r="F5" i="113"/>
  <c r="F5" i="111"/>
  <c r="H5" i="111"/>
  <c r="F5" i="110"/>
  <c r="F5" i="109"/>
  <c r="K5" i="114"/>
  <c r="J5" i="114"/>
  <c r="I5" i="114"/>
  <c r="F4" i="114"/>
  <c r="L4" i="114" s="1"/>
  <c r="F3" i="114"/>
  <c r="F2" i="114"/>
  <c r="J5" i="113"/>
  <c r="I5" i="113"/>
  <c r="F4" i="113"/>
  <c r="L4" i="113" s="1"/>
  <c r="F3" i="113"/>
  <c r="F2" i="113"/>
  <c r="H5" i="112"/>
  <c r="K5" i="112"/>
  <c r="F4" i="112"/>
  <c r="L4" i="112" s="1"/>
  <c r="F3" i="112"/>
  <c r="F2" i="112"/>
  <c r="K5" i="111"/>
  <c r="J5" i="111"/>
  <c r="F4" i="111"/>
  <c r="F3" i="111"/>
  <c r="F2" i="111"/>
  <c r="G5" i="110"/>
  <c r="K5" i="110"/>
  <c r="J5" i="110"/>
  <c r="I5" i="110"/>
  <c r="L4" i="110"/>
  <c r="L2" i="110"/>
  <c r="K5" i="109"/>
  <c r="J5" i="109"/>
  <c r="I5" i="109"/>
  <c r="L4" i="109"/>
  <c r="F4" i="109"/>
  <c r="F3" i="109"/>
  <c r="L2" i="109"/>
  <c r="F2" i="109"/>
  <c r="K5" i="108"/>
  <c r="J5" i="108"/>
  <c r="I5" i="108"/>
  <c r="F4" i="108"/>
  <c r="L4" i="108" s="1"/>
  <c r="F3" i="108"/>
  <c r="L2" i="108"/>
  <c r="F2" i="108"/>
  <c r="L2" i="118" l="1"/>
  <c r="L2" i="117"/>
  <c r="H4" i="116"/>
  <c r="H4" i="115"/>
  <c r="L3" i="115"/>
  <c r="L2" i="114"/>
  <c r="H5" i="114"/>
  <c r="L3" i="114"/>
  <c r="L2" i="113"/>
  <c r="H5" i="113"/>
  <c r="G5" i="113"/>
  <c r="L2" i="112"/>
  <c r="L3" i="112"/>
  <c r="L4" i="111"/>
  <c r="G5" i="111"/>
  <c r="L3" i="111"/>
  <c r="L3" i="110"/>
  <c r="L5" i="110" s="1"/>
  <c r="H5" i="109"/>
  <c r="L3" i="109"/>
  <c r="L5" i="109" s="1"/>
  <c r="G5" i="108"/>
  <c r="H5" i="108"/>
  <c r="L3" i="108"/>
  <c r="L5" i="108" s="1"/>
  <c r="L2" i="116" l="1"/>
  <c r="L4" i="116" s="1"/>
  <c r="L2" i="115"/>
  <c r="L4" i="115" s="1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F3" i="107"/>
  <c r="F2" i="107"/>
  <c r="K5" i="106"/>
  <c r="I5" i="106"/>
  <c r="F4" i="106"/>
  <c r="L4" i="106" s="1"/>
  <c r="F3" i="106"/>
  <c r="F2" i="106"/>
  <c r="K5" i="105"/>
  <c r="J5" i="105"/>
  <c r="F4" i="105"/>
  <c r="L4" i="105" s="1"/>
  <c r="F3" i="105"/>
  <c r="F2" i="105"/>
  <c r="K5" i="104"/>
  <c r="J5" i="104"/>
  <c r="I5" i="104"/>
  <c r="L4" i="104"/>
  <c r="K5" i="103"/>
  <c r="J5" i="103"/>
  <c r="I5" i="103"/>
  <c r="F4" i="103"/>
  <c r="F3" i="103"/>
  <c r="L3" i="103" s="1"/>
  <c r="F2" i="103"/>
  <c r="L4" i="107" l="1"/>
  <c r="L3" i="107"/>
  <c r="G5" i="106"/>
  <c r="L2" i="106"/>
  <c r="H5" i="106"/>
  <c r="L3" i="106"/>
  <c r="L3" i="105"/>
  <c r="G5" i="105"/>
  <c r="L2" i="105"/>
  <c r="H5" i="105"/>
  <c r="L2" i="104"/>
  <c r="G5" i="104"/>
  <c r="L3" i="104"/>
  <c r="L2" i="103"/>
  <c r="L4" i="103"/>
  <c r="K5" i="102"/>
  <c r="J5" i="102"/>
  <c r="I5" i="102"/>
  <c r="L4" i="102"/>
  <c r="F4" i="102"/>
  <c r="F3" i="102"/>
  <c r="F2" i="102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F2" i="85"/>
  <c r="F2" i="84"/>
  <c r="F2" i="83"/>
  <c r="L2" i="82"/>
  <c r="F2" i="82"/>
  <c r="L2" i="80"/>
  <c r="F2" i="81"/>
  <c r="F2" i="80"/>
  <c r="F2" i="79"/>
  <c r="F2" i="78"/>
  <c r="F2" i="76"/>
  <c r="F2" i="75"/>
  <c r="F2" i="74"/>
  <c r="F2" i="73"/>
  <c r="F2" i="72"/>
  <c r="F2" i="71"/>
  <c r="F2" i="70"/>
  <c r="F2" i="69"/>
  <c r="F2" i="68"/>
  <c r="F2" i="67"/>
  <c r="F2" i="66"/>
  <c r="F2" i="65"/>
  <c r="L2" i="65" s="1"/>
  <c r="F2" i="64"/>
  <c r="L2" i="64" s="1"/>
  <c r="F2" i="63"/>
  <c r="F2" i="62"/>
  <c r="L2" i="62" s="1"/>
  <c r="F2" i="61"/>
  <c r="L2" i="61" s="1"/>
  <c r="F2" i="60"/>
  <c r="L2" i="60" s="1"/>
  <c r="F2" i="59"/>
  <c r="F2" i="58"/>
  <c r="G2" i="58" s="1"/>
  <c r="L2" i="58" s="1"/>
  <c r="F2" i="57"/>
  <c r="H2" i="85" l="1"/>
  <c r="G2" i="85"/>
  <c r="L5" i="104"/>
  <c r="H5" i="107"/>
  <c r="G5" i="107"/>
  <c r="L2" i="107"/>
  <c r="L5" i="106"/>
  <c r="L5" i="105"/>
  <c r="L5" i="103"/>
  <c r="H5" i="103"/>
  <c r="L2" i="102"/>
  <c r="L3" i="102"/>
  <c r="L2" i="101"/>
  <c r="L2" i="100"/>
  <c r="L2" i="99"/>
  <c r="L2" i="98"/>
  <c r="L2" i="97"/>
  <c r="L2" i="96"/>
  <c r="L2" i="95"/>
  <c r="L2" i="94"/>
  <c r="L2" i="93"/>
  <c r="L2" i="92"/>
  <c r="L2" i="91"/>
  <c r="L2" i="90"/>
  <c r="L2" i="89"/>
  <c r="L2" i="88"/>
  <c r="L2" i="87"/>
  <c r="L2" i="86"/>
  <c r="L2" i="85"/>
  <c r="L2" i="84"/>
  <c r="L2" i="83"/>
  <c r="L2" i="81"/>
  <c r="L2" i="79"/>
  <c r="L2" i="78"/>
  <c r="L2" i="76"/>
  <c r="L2" i="75"/>
  <c r="L2" i="74"/>
  <c r="L2" i="73"/>
  <c r="L2" i="72"/>
  <c r="L2" i="69"/>
  <c r="L2" i="68"/>
  <c r="L2" i="67"/>
  <c r="L2" i="66"/>
  <c r="L2" i="63"/>
  <c r="L2" i="59"/>
  <c r="L2" i="57"/>
  <c r="F2" i="56"/>
  <c r="F2" i="55"/>
  <c r="F2" i="54"/>
  <c r="F2" i="53"/>
  <c r="F2" i="50"/>
  <c r="F2" i="49"/>
  <c r="F2" i="48"/>
  <c r="F2" i="47"/>
  <c r="F2" i="46"/>
  <c r="F2" i="45"/>
  <c r="F2" i="44"/>
  <c r="F2" i="43"/>
  <c r="L2" i="42"/>
  <c r="F2" i="42"/>
  <c r="F2" i="41"/>
  <c r="F2" i="40"/>
  <c r="F2" i="39"/>
  <c r="F2" i="38"/>
  <c r="L2" i="38" s="1"/>
  <c r="F2" i="37"/>
  <c r="F2" i="36"/>
  <c r="F2" i="35"/>
  <c r="L2" i="35"/>
  <c r="F13" i="12"/>
  <c r="F11" i="12"/>
  <c r="K9" i="12"/>
  <c r="J9" i="12"/>
  <c r="I9" i="12"/>
  <c r="F8" i="12"/>
  <c r="F7" i="12"/>
  <c r="K5" i="12"/>
  <c r="J5" i="12"/>
  <c r="I5" i="12"/>
  <c r="F4" i="12"/>
  <c r="L4" i="12" s="1"/>
  <c r="F3" i="12"/>
  <c r="F2" i="12"/>
  <c r="F13" i="34"/>
  <c r="F11" i="34"/>
  <c r="K9" i="34"/>
  <c r="J9" i="34"/>
  <c r="I9" i="34"/>
  <c r="L8" i="34"/>
  <c r="F8" i="34"/>
  <c r="F7" i="34"/>
  <c r="H9" i="34" s="1"/>
  <c r="K5" i="34"/>
  <c r="J5" i="34"/>
  <c r="I5" i="34"/>
  <c r="F4" i="34"/>
  <c r="L4" i="34" s="1"/>
  <c r="F3" i="34"/>
  <c r="F2" i="34"/>
  <c r="L3" i="14"/>
  <c r="L4" i="14"/>
  <c r="L2" i="14"/>
  <c r="L11" i="7"/>
  <c r="L6" i="10"/>
  <c r="L4" i="10"/>
  <c r="L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F4" i="33"/>
  <c r="F3" i="33"/>
  <c r="H5" i="33"/>
  <c r="F2" i="33"/>
  <c r="F4" i="32"/>
  <c r="K4" i="32"/>
  <c r="I4" i="32"/>
  <c r="J3" i="32"/>
  <c r="F3" i="32"/>
  <c r="H4" i="32" s="1"/>
  <c r="J2" i="32"/>
  <c r="J4" i="32" s="1"/>
  <c r="L2" i="32"/>
  <c r="F2" i="32"/>
  <c r="F10" i="9"/>
  <c r="F5" i="9"/>
  <c r="F10" i="8"/>
  <c r="F5" i="8"/>
  <c r="F9" i="7"/>
  <c r="F5" i="7"/>
  <c r="F4" i="29"/>
  <c r="F4" i="28"/>
  <c r="F4" i="27"/>
  <c r="F4" i="24"/>
  <c r="F4" i="23"/>
  <c r="F4" i="21"/>
  <c r="F4" i="18"/>
  <c r="F4" i="17"/>
  <c r="F4" i="16"/>
  <c r="F5" i="13"/>
  <c r="H5" i="102" l="1"/>
  <c r="L5" i="102"/>
  <c r="L2" i="56"/>
  <c r="L2" i="55"/>
  <c r="L2" i="53"/>
  <c r="L2" i="52"/>
  <c r="L2" i="51"/>
  <c r="L2" i="50"/>
  <c r="L2" i="48"/>
  <c r="L2" i="47"/>
  <c r="L2" i="46"/>
  <c r="L2" i="45"/>
  <c r="L2" i="44"/>
  <c r="L2" i="43"/>
  <c r="L2" i="41"/>
  <c r="L2" i="40"/>
  <c r="L2" i="39"/>
  <c r="L2" i="37"/>
  <c r="L2" i="36"/>
  <c r="G5" i="12"/>
  <c r="L2" i="12"/>
  <c r="F9" i="12"/>
  <c r="L11" i="12"/>
  <c r="F5" i="12"/>
  <c r="H5" i="12"/>
  <c r="L3" i="12"/>
  <c r="L13" i="12"/>
  <c r="H9" i="12"/>
  <c r="L8" i="12"/>
  <c r="L2" i="34"/>
  <c r="L7" i="34"/>
  <c r="L9" i="34" s="1"/>
  <c r="F9" i="34"/>
  <c r="F5" i="34"/>
  <c r="G9" i="34"/>
  <c r="G5" i="34"/>
  <c r="L11" i="34"/>
  <c r="H5" i="34"/>
  <c r="L13" i="34"/>
  <c r="L2" i="33"/>
  <c r="G5" i="33"/>
  <c r="K4" i="33"/>
  <c r="L4" i="33" s="1"/>
  <c r="K3" i="33"/>
  <c r="L3" i="32"/>
  <c r="L4" i="32" s="1"/>
  <c r="K5" i="33" l="1"/>
  <c r="L2" i="54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J2" i="31"/>
  <c r="F2" i="31"/>
  <c r="L4" i="31" l="1"/>
  <c r="J4" i="31"/>
  <c r="H4" i="31"/>
  <c r="G4" i="31" l="1"/>
  <c r="K10" i="9" l="1"/>
  <c r="K5" i="9"/>
  <c r="K10" i="8"/>
  <c r="K5" i="8"/>
  <c r="K9" i="7"/>
  <c r="K5" i="7"/>
  <c r="K5" i="15"/>
  <c r="K5" i="14"/>
  <c r="K5" i="13"/>
  <c r="L2" i="30"/>
  <c r="J5" i="30"/>
  <c r="I5" i="30"/>
  <c r="L4" i="30"/>
  <c r="K4" i="30"/>
  <c r="F4" i="30"/>
  <c r="F3" i="30"/>
  <c r="F2" i="30"/>
  <c r="J4" i="29"/>
  <c r="I4" i="29"/>
  <c r="K4" i="29"/>
  <c r="F3" i="29"/>
  <c r="L3" i="29" s="1"/>
  <c r="F2" i="29"/>
  <c r="I4" i="28"/>
  <c r="H4" i="28"/>
  <c r="K4" i="28"/>
  <c r="L3" i="28"/>
  <c r="F3" i="28"/>
  <c r="J4" i="28"/>
  <c r="G4" i="28"/>
  <c r="F2" i="28"/>
  <c r="H4" i="27"/>
  <c r="G4" i="27"/>
  <c r="K4" i="27"/>
  <c r="I4" i="27"/>
  <c r="F3" i="27"/>
  <c r="L3" i="27" s="1"/>
  <c r="J4" i="27"/>
  <c r="F2" i="27"/>
  <c r="F3" i="25"/>
  <c r="F2" i="25"/>
  <c r="G4" i="24"/>
  <c r="L2" i="24"/>
  <c r="K4" i="24"/>
  <c r="I4" i="24"/>
  <c r="F3" i="24"/>
  <c r="L3" i="24" s="1"/>
  <c r="J4" i="24"/>
  <c r="F2" i="24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F3" i="23"/>
  <c r="L3" i="23" s="1"/>
  <c r="L4" i="23" s="1"/>
  <c r="J4" i="23"/>
  <c r="F2" i="23"/>
  <c r="L18" i="9"/>
  <c r="L17" i="9"/>
  <c r="L13" i="9"/>
  <c r="L14" i="9"/>
  <c r="L12" i="9"/>
  <c r="L3" i="22"/>
  <c r="L4" i="22"/>
  <c r="J5" i="22"/>
  <c r="I5" i="22"/>
  <c r="F5" i="22"/>
  <c r="F4" i="22"/>
  <c r="K3" i="22"/>
  <c r="F3" i="22"/>
  <c r="F2" i="22"/>
  <c r="K4" i="21"/>
  <c r="I4" i="21"/>
  <c r="L3" i="21"/>
  <c r="F3" i="21"/>
  <c r="J4" i="21"/>
  <c r="H4" i="21"/>
  <c r="G4" i="21"/>
  <c r="F2" i="21"/>
  <c r="L2" i="21" s="1"/>
  <c r="K18" i="9"/>
  <c r="K4" i="19"/>
  <c r="F2" i="19"/>
  <c r="J5" i="19"/>
  <c r="I5" i="19"/>
  <c r="F4" i="19"/>
  <c r="F3" i="19"/>
  <c r="K4" i="18"/>
  <c r="I4" i="18"/>
  <c r="H4" i="18"/>
  <c r="F3" i="18"/>
  <c r="L3" i="18" s="1"/>
  <c r="J4" i="18"/>
  <c r="F2" i="18"/>
  <c r="G4" i="18" s="1"/>
  <c r="K4" i="17"/>
  <c r="I4" i="17"/>
  <c r="G4" i="17"/>
  <c r="L3" i="17"/>
  <c r="F3" i="17"/>
  <c r="J4" i="17"/>
  <c r="F2" i="17"/>
  <c r="H4" i="17" s="1"/>
  <c r="K4" i="16"/>
  <c r="I4" i="16"/>
  <c r="F3" i="16"/>
  <c r="J4" i="16"/>
  <c r="F2" i="16"/>
  <c r="L4" i="24" l="1"/>
  <c r="L5" i="8"/>
  <c r="L5" i="9"/>
  <c r="L9" i="7"/>
  <c r="L4" i="21"/>
  <c r="L10" i="9"/>
  <c r="L10" i="8"/>
  <c r="L5" i="7"/>
  <c r="L5" i="13"/>
  <c r="K3" i="19"/>
  <c r="K5" i="19" s="1"/>
  <c r="K2" i="30"/>
  <c r="G5" i="30"/>
  <c r="H5" i="30"/>
  <c r="F5" i="30"/>
  <c r="K3" i="30"/>
  <c r="G4" i="29"/>
  <c r="H4" i="29"/>
  <c r="L2" i="29"/>
  <c r="L4" i="29" s="1"/>
  <c r="L2" i="27"/>
  <c r="L4" i="27" s="1"/>
  <c r="L3" i="25"/>
  <c r="G4" i="23"/>
  <c r="H4" i="23"/>
  <c r="K2" i="22"/>
  <c r="L4" i="19"/>
  <c r="L2" i="19"/>
  <c r="F5" i="19"/>
  <c r="H5" i="19"/>
  <c r="L2" i="18"/>
  <c r="L4" i="18" s="1"/>
  <c r="H5" i="7"/>
  <c r="L2" i="17"/>
  <c r="L4" i="17" s="1"/>
  <c r="H4" i="16"/>
  <c r="L3" i="16"/>
  <c r="K5" i="30" l="1"/>
  <c r="L3" i="30"/>
  <c r="L5" i="30" s="1"/>
  <c r="L2" i="28"/>
  <c r="L4" i="28" s="1"/>
  <c r="L2" i="25"/>
  <c r="H5" i="22"/>
  <c r="K4" i="22"/>
  <c r="L5" i="22" s="1"/>
  <c r="G5" i="22"/>
  <c r="G5" i="19"/>
  <c r="L3" i="19"/>
  <c r="L5" i="19" s="1"/>
  <c r="G4" i="16"/>
  <c r="L2" i="16"/>
  <c r="L4" i="16" s="1"/>
  <c r="K5" i="22" l="1"/>
  <c r="J5" i="15"/>
  <c r="I5" i="15"/>
  <c r="F4" i="15"/>
  <c r="F3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L13" i="7" l="1"/>
  <c r="K12" i="9"/>
  <c r="H5" i="9"/>
  <c r="G5" i="9"/>
  <c r="K17" i="9"/>
  <c r="K19" i="9" s="1"/>
  <c r="L4" i="15"/>
  <c r="F5" i="15"/>
  <c r="L3" i="15"/>
  <c r="H5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<sst xmlns="http://schemas.openxmlformats.org/spreadsheetml/2006/main" count="1643" uniqueCount="48">
  <si>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</si>
  <si>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</si>
  <si>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</si>
  <si>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</si>
  <si>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</si>
  <si>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</si>
  <si>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</si>
  <si>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</si>
  <si>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</si>
  <si>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</si>
  <si>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</si>
  <si>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</si>
  <si>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</si>
  <si>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</si>
  <si>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</si>
  <si>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</si>
  <si>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</si>
  <si>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</si>
  <si>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</si>
  <si>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</si>
  <si>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</si>
  <si>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</si>
  <si>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</si>
  <si>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</si>
  <si>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</si>
  <si>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</si>
  <si>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</si>
  <si>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</si>
  <si>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</si>
  <si>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</si>
  <si>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l5,99</t>
  </si>
  <si>
    <t>R$ O,8O</t>
  </si>
  <si>
    <t>R$ O,OO</t>
  </si>
  <si>
    <t>R$ l551,32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</si>
  <si>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</si>
  <si>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</si>
  <si>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</si>
  <si>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</si>
  <si>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</si>
  <si>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</si>
  <si>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</si>
  <si>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</si>
  <si>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</si>
  <si>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S00</t>
  </si>
  <si>
    <t>II62</t>
  </si>
  <si>
    <t>3O/12/2009</t>
  </si>
  <si>
    <t>30/13/2009</t>
  </si>
  <si>
    <t>R$ O,44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</si>
</sst>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0" fontId="10" fillId="0" borderId="0" xfId="0" applyNumberFormat="1" applyFont="1"/>
    <xf numFmtId="8" fontId="11" fillId="0" borderId="0" xfId="0" applyNumberFormat="1" applyFont="1"/>
    <xf numFmtId="7" fontId="10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L2" s="12">
        <f>F2+G2+H2+I2</f>
        <v>1550.8490400000001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BF64-8BB9-4F73-8E2D-F5F3B34CC152}">
  <dimension ref="A1:AB4"/>
  <sheetViews>
    <sheetView tabSelected="1"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I2*5%-0.02</f>
        <v>7.9500000000000001E-2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0.17899999999999999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1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1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1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0.01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0.01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v>7009.25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ref="L3:L4" si="0">F3-G3-H3-I3-J3</f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 t="shared" si="1"/>
        <v>7.6818046999999987E-2</v>
      </c>
      <c r="L5" s="32">
        <f t="shared" si="1"/>
        <v>20064.337240000001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v>11008.22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-22616.805500000002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6.245000000000001</v>
      </c>
      <c r="H4" s="7">
        <f t="shared" ref="H4:K4" si="1">SUM(H2:H3)</f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 - 0.03</f>
        <v>6.4109999999999996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 - 0.03</f>
        <v>3.95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</f>
        <v>3.98</v>
      </c>
      <c r="J4" s="7">
        <f>SUM(J2:J3) + 0.03</f>
        <v>0.22900000000000001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f t="shared" ref="L2:L4" si="0">F2-G2-H2-I2-J2</f>
        <v>7009.2736999999997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si="0"/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>SUM(K2:K4) - 0.03</f>
        <v>4.6818046999999988E-2</v>
      </c>
      <c r="L5" s="32">
        <f t="shared" si="1"/>
        <v>20064.360939999999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zoomScaleNormal="100" workbookViewId="0">
      <pane ySplit="1" topLeftCell="A2" activePane="bottomLeft" state="frozen"/>
      <selection activeCell="Q108" sqref="Q108"/>
      <selection pane="bottomLeft" activeCell="L24" sqref="L24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44</v>
      </c>
      <c r="C2" s="4" t="s">
        <v>2</v>
      </c>
      <c r="D2" s="4">
        <v>-100</v>
      </c>
      <c r="E2" s="3">
        <v>15.34</v>
      </c>
      <c r="F2" s="33">
        <f>D2*E2</f>
        <v>-1534</v>
      </c>
      <c r="G2" s="25">
        <f>F2*0.0275%</f>
        <v>-0.42185</v>
      </c>
      <c r="H2" s="3">
        <v>-0.44</v>
      </c>
      <c r="I2" s="3">
        <v>15.99</v>
      </c>
      <c r="J2" s="3">
        <f>I2*5%+0.3</f>
        <v>1.0995000000000001</v>
      </c>
      <c r="K2" s="3"/>
      <c r="L2" s="3">
        <f>F2+G2+H2+I2+J2+0.3</f>
        <v>-1517.47235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40177</v>
      </c>
      <c r="C4" s="4" t="s">
        <v>1</v>
      </c>
      <c r="D4" s="4" t="s">
        <v>43</v>
      </c>
      <c r="E4" s="3">
        <v>25.19</v>
      </c>
      <c r="F4" s="3" t="e">
        <f>D4*E4</f>
        <v>#VALUE!</v>
      </c>
      <c r="G4" s="3" t="e">
        <f>F4*0.0275%</f>
        <v>#VALUE!</v>
      </c>
      <c r="H4" s="3" t="e">
        <f>F4*0.0285%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45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F6*0.0285%+0.3</f>
        <v>1.08375</v>
      </c>
      <c r="I6" s="3" t="s">
        <v>30</v>
      </c>
      <c r="J6" s="3" t="s">
        <v>31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-40177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F8*0.0285%</f>
        <v>0</v>
      </c>
      <c r="I8" s="3">
        <v>-15.99</v>
      </c>
      <c r="J8" s="3">
        <f>I8*5%</f>
        <v>-0.7995000000000001</v>
      </c>
      <c r="K8" s="3"/>
      <c r="L8" s="33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40177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32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40178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F11*0.0285%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40177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F14*0.0285%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40177</v>
      </c>
      <c r="B16" s="28">
        <v>1319</v>
      </c>
      <c r="C16" s="28" t="s">
        <v>4</v>
      </c>
      <c r="D16" s="4">
        <v>100</v>
      </c>
      <c r="E16" s="33">
        <v>-31.5</v>
      </c>
      <c r="F16" s="33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3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40177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42</v>
      </c>
      <c r="H17" s="3">
        <f>F17*0.0285%</f>
        <v>0.89774999999999994</v>
      </c>
      <c r="I17" s="8"/>
      <c r="J17" s="29">
        <f>I17*5%</f>
        <v>0</v>
      </c>
      <c r="K17" s="29" t="s">
        <v>32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F18*0.0285%</f>
        <v>#VALUE!</v>
      </c>
      <c r="I18" s="3">
        <v>15.99</v>
      </c>
      <c r="J18" s="8"/>
      <c r="K18" s="33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40177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F19*0.0285%</f>
        <v>1.4877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5">
        <f>SUM(A16:A19)</f>
        <v>160708</v>
      </c>
      <c r="B20" s="36">
        <f>SUM(B16:B19)</f>
        <v>5276</v>
      </c>
      <c r="C20" s="36" t="s">
        <v>1</v>
      </c>
      <c r="D20" s="36">
        <f t="shared" ref="D20:L20" si="1">SUM(D16:D19)</f>
        <v>500</v>
      </c>
      <c r="E20" s="32">
        <f t="shared" si="1"/>
        <v>43.8</v>
      </c>
      <c r="F20" s="36">
        <f t="shared" si="1"/>
        <v>11520</v>
      </c>
      <c r="G20" s="36" t="e">
        <f t="shared" si="1"/>
        <v>#VALUE!</v>
      </c>
      <c r="H20" s="36" t="e">
        <f t="shared" si="1"/>
        <v>#VALUE!</v>
      </c>
      <c r="I20" s="36">
        <f t="shared" si="1"/>
        <v>47.97</v>
      </c>
      <c r="J20" s="36">
        <f t="shared" si="1"/>
        <v>1.5990000000000002</v>
      </c>
      <c r="K20" s="37">
        <f t="shared" si="1"/>
        <v>-0.45</v>
      </c>
      <c r="L20" s="3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40177</v>
      </c>
      <c r="B22" s="17">
        <v>1368</v>
      </c>
      <c r="C22" s="17" t="s">
        <v>40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F22*0.0285%</f>
        <v>1.0302750000000001</v>
      </c>
      <c r="I22" s="12">
        <v>15.99</v>
      </c>
      <c r="J22" s="12">
        <f>I22*5%</f>
        <v>0.7995000000000001</v>
      </c>
      <c r="K22" s="12">
        <v>0</v>
      </c>
      <c r="L22" s="12">
        <f>F22+G22+H22+I22+J22</f>
        <v>3633.8139000000001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40177</v>
      </c>
      <c r="B23" s="4">
        <v>1368</v>
      </c>
      <c r="C23" s="4" t="s">
        <v>41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F23*0.0285%</f>
        <v>0.33572999999999997</v>
      </c>
      <c r="I23" s="3">
        <v>15.99</v>
      </c>
      <c r="J23" s="3">
        <f>I23*5%</f>
        <v>0.7995000000000001</v>
      </c>
      <c r="K23" s="3">
        <v>0</v>
      </c>
      <c r="L23" s="3">
        <f>F23+G23+H23+I23+J23</f>
        <v>1195.4491800000001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1.37</v>
      </c>
      <c r="I24" s="7">
        <v>31.98</v>
      </c>
      <c r="J24" s="7">
        <v>1.6</v>
      </c>
      <c r="K24" s="7">
        <v>0</v>
      </c>
      <c r="L24" s="7">
        <v>2438.36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46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F26*0.0285%</f>
        <v>0.71078999999999992</v>
      </c>
      <c r="I26" s="3">
        <v>15.99</v>
      </c>
      <c r="J26" s="3">
        <f>I26*5%</f>
        <v>0.7995000000000001</v>
      </c>
      <c r="K26" s="3"/>
      <c r="L26" s="3">
        <f>F26+G26+H26+I26+J26</f>
        <v>2512.1861399999998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40177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F27*0.0285%</f>
        <v>1.4877</v>
      </c>
      <c r="I27" s="3">
        <v>15.99</v>
      </c>
      <c r="J27" s="3">
        <f>-I27*5%</f>
        <v>-0.7995000000000001</v>
      </c>
      <c r="K27" s="3"/>
      <c r="L27" s="3">
        <f>F27+G27+H27+I27+J27</f>
        <v>5238.113699999999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40177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F28*0.0285%</f>
        <v>1.4877</v>
      </c>
      <c r="I28" s="29">
        <v>15.99</v>
      </c>
      <c r="J28" s="29">
        <f>I28*5%</f>
        <v>0.7995000000000001</v>
      </c>
      <c r="K28" s="29">
        <v>0.26</v>
      </c>
      <c r="L28" s="29">
        <f>F28-G28-H28-I28-J28</f>
        <v>5200.2873000000009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32">
        <f t="shared" ref="F29:L29" si="2">SUM(F26:F28)</f>
        <v>12934</v>
      </c>
      <c r="G29" s="34">
        <f t="shared" si="2"/>
        <v>3.5568499999999998</v>
      </c>
      <c r="H29" s="34">
        <f t="shared" si="2"/>
        <v>3.6861899999999999</v>
      </c>
      <c r="I29" s="32">
        <f t="shared" si="2"/>
        <v>47.97</v>
      </c>
      <c r="J29" s="32">
        <f t="shared" si="2"/>
        <v>0.7995000000000001</v>
      </c>
      <c r="K29" s="32">
        <f t="shared" si="2"/>
        <v>0.26</v>
      </c>
      <c r="L29" s="32">
        <f t="shared" si="2"/>
        <v>12950.58714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40177</v>
      </c>
      <c r="B31" s="4">
        <v>1368</v>
      </c>
      <c r="C31" s="4" t="s">
        <v>40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F31*0.0285%</f>
        <v>1.0302750000000001</v>
      </c>
      <c r="I31" s="3">
        <v>15.99</v>
      </c>
      <c r="J31" s="3">
        <f>I31*5%</f>
        <v>0.7995000000000001</v>
      </c>
      <c r="K31" s="3">
        <v>0</v>
      </c>
      <c r="L31" s="3">
        <f>F31+G31+H31+I31+J31</f>
        <v>3633.8139000000001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40177</v>
      </c>
      <c r="B32" s="4">
        <v>1368</v>
      </c>
      <c r="C32" s="4" t="s">
        <v>41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F32*0.0285%</f>
        <v>0.33572999999999997</v>
      </c>
      <c r="I32" s="3">
        <v>15.99</v>
      </c>
      <c r="J32" s="3">
        <f>I32*5%</f>
        <v>0.7995000000000001</v>
      </c>
      <c r="K32" s="3">
        <v>0</v>
      </c>
      <c r="L32" s="3">
        <f>F32+G32+H32+I32+J32</f>
        <v>1195.4491800000001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2" t="str">
        <f>_xlfn.CONCAT("R$ ","4.793,OO")</f>
        <v>R$ 4.793,OO</v>
      </c>
      <c r="G33" s="32" t="str">
        <f>_xlfn.CONCAT("R$ ","l,32")</f>
        <v>R$ l,32</v>
      </c>
      <c r="H33" s="32" t="str">
        <f>_xlfn.CONCAT("R$ ","l,37")</f>
        <v>R$ l,37</v>
      </c>
      <c r="I33" s="32" t="str">
        <f>_xlfn.CONCAT("R$ ","3l,98")</f>
        <v>R$ 3l,98</v>
      </c>
      <c r="J33" s="32" t="str">
        <f>_xlfn.CONCAT("R$ ","1,6O")</f>
        <v>R$ 1,6O</v>
      </c>
      <c r="K33" s="32" t="str">
        <f>_xlfn.CONCAT("R$ ","O,OO")</f>
        <v>R$ O,OO</v>
      </c>
      <c r="L33" s="32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40177</v>
      </c>
      <c r="B35" s="28">
        <v>1401</v>
      </c>
      <c r="C35" s="28" t="s">
        <v>40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F35*0.0285%</f>
        <v>1.22265</v>
      </c>
      <c r="I35" s="29">
        <v>15.99</v>
      </c>
      <c r="J35" s="29">
        <f>I35*5%</f>
        <v>0.7995000000000001</v>
      </c>
      <c r="K35" s="29">
        <v>0.21</v>
      </c>
      <c r="L35" s="29">
        <f>F35-G35-H35-I35-J35</f>
        <v>4270.8081000000002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40177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F36*0.0285%</f>
        <v>0.82877999999999996</v>
      </c>
      <c r="I36" s="29">
        <v>15.99</v>
      </c>
      <c r="J36" s="29">
        <f>I36*5%</f>
        <v>0.7995000000000001</v>
      </c>
      <c r="K36" s="29">
        <v>0.14000000000000001</v>
      </c>
      <c r="L36" s="29">
        <f>F36-G36-H36-I36-J36</f>
        <v>2889.5820200000003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2.0514299999999999</v>
      </c>
      <c r="I37" s="7">
        <f t="shared" si="3"/>
        <v>31.98</v>
      </c>
      <c r="J37" s="7">
        <f t="shared" si="3"/>
        <v>1.5990000000000002</v>
      </c>
      <c r="K37" s="7">
        <f t="shared" si="3"/>
        <v>0.35</v>
      </c>
      <c r="L37" s="27">
        <f t="shared" si="3"/>
        <v>7160.39012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40177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F39*0.0285%</f>
        <v>0.71078999999999992</v>
      </c>
      <c r="I39" s="29">
        <v>15.99</v>
      </c>
      <c r="J39" s="3">
        <f>I39*5%</f>
        <v>0.7995000000000001</v>
      </c>
      <c r="K39" s="3"/>
      <c r="L39" s="3">
        <f>F39+G39+H39+I39+J39</f>
        <v>2512.1861399999998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40177</v>
      </c>
      <c r="B40" s="28"/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F40*0.0285%</f>
        <v>1.4877</v>
      </c>
      <c r="I40" s="3">
        <v>15.99</v>
      </c>
      <c r="J40" s="3">
        <f>I40*5%</f>
        <v>0.7995000000000001</v>
      </c>
      <c r="K40" s="3"/>
      <c r="L40" s="3">
        <f>F40-G40-H40-I40-J40</f>
        <v>5200.2873000000009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2.1984900000000001</v>
      </c>
      <c r="I41" s="7">
        <f>SUM(I39:I40)</f>
        <v>31.98</v>
      </c>
      <c r="J41" s="7">
        <f>SUM(J39:J40)</f>
        <v>1.5990000000000002</v>
      </c>
      <c r="K41" s="7">
        <f>SUM(K39:K40)</f>
        <v>0</v>
      </c>
      <c r="L41" s="7">
        <f>L40-L39</f>
        <v>2688.1011600000011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40177</v>
      </c>
      <c r="B43" s="28">
        <v>1401</v>
      </c>
      <c r="C43" s="28" t="s">
        <v>40</v>
      </c>
      <c r="D43" s="28">
        <v>500</v>
      </c>
      <c r="E43" s="29">
        <v>8.58</v>
      </c>
      <c r="F43" s="29">
        <f>D43*E43</f>
        <v>4290</v>
      </c>
      <c r="G43" s="29">
        <f>F43*0.0275%</f>
        <v>1.1797500000000001</v>
      </c>
      <c r="H43" s="29">
        <f>F43*0.0285%</f>
        <v>1.22265</v>
      </c>
      <c r="I43" s="29">
        <v>15.99</v>
      </c>
      <c r="J43" s="29">
        <f>I43*5%</f>
        <v>0.7995000000000001</v>
      </c>
      <c r="K43" s="29">
        <v>0.21</v>
      </c>
      <c r="L43" s="29">
        <f>F43-G43-H43-I43-J43</f>
        <v>4270.8081000000002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40177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F44*0.0285%</f>
        <v>0.82877999999999996</v>
      </c>
      <c r="I44" s="29">
        <v>15.99</v>
      </c>
      <c r="J44" s="29">
        <f>I44*5%</f>
        <v>0.7995000000000001</v>
      </c>
      <c r="K44" s="29">
        <v>0.14000000000000001</v>
      </c>
      <c r="L44" s="29">
        <f>F44-G44-H44-I44-J44</f>
        <v>2889.5820200000003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40177</v>
      </c>
      <c r="B46" s="28">
        <v>1401</v>
      </c>
      <c r="C46" s="28" t="s">
        <v>40</v>
      </c>
      <c r="D46" s="28">
        <v>500</v>
      </c>
      <c r="E46" s="29">
        <v>8.58</v>
      </c>
      <c r="F46" s="29">
        <f>D46*E46</f>
        <v>4290</v>
      </c>
      <c r="G46" s="29">
        <f>F46*0.0275%</f>
        <v>1.1797500000000001</v>
      </c>
      <c r="H46" s="29">
        <f>F46*0.0285%</f>
        <v>1.22265</v>
      </c>
      <c r="I46" s="29">
        <v>15.99</v>
      </c>
      <c r="J46" s="29">
        <f>I46*5%</f>
        <v>0.7995000000000001</v>
      </c>
      <c r="K46" s="29">
        <v>0.21</v>
      </c>
      <c r="L46" s="29">
        <f>F46-G46-H46-I46-J46</f>
        <v>4270.8081000000002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40177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F47*0.0285%</f>
        <v>0.82877999999999996</v>
      </c>
      <c r="I47" s="29">
        <v>15.99</v>
      </c>
      <c r="J47" s="29">
        <f>I47*5%</f>
        <v>0.7995000000000001</v>
      </c>
      <c r="K47" s="29">
        <v>0.14000000000000001</v>
      </c>
      <c r="L47" s="29">
        <f>F47-G47-H47-I47-J47</f>
        <v>2889.5820200000003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29"/>
      <c r="G48" s="29"/>
      <c r="H48" s="29"/>
      <c r="I48" s="29"/>
      <c r="J48" s="29"/>
      <c r="K48" s="29"/>
      <c r="L48" s="32">
        <f>SUM(L46:L47)</f>
        <v>7160.39012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40177</v>
      </c>
      <c r="B50" s="28">
        <v>1401</v>
      </c>
      <c r="C50" s="28" t="s">
        <v>40</v>
      </c>
      <c r="D50" s="28">
        <v>500</v>
      </c>
      <c r="E50" s="29">
        <v>8.58</v>
      </c>
      <c r="F50" s="29">
        <f>D50*E50</f>
        <v>4290</v>
      </c>
      <c r="G50" s="29">
        <f>F50*0.0275%</f>
        <v>1.1797500000000001</v>
      </c>
      <c r="H50" s="29">
        <f>F50*0.0285%</f>
        <v>1.22265</v>
      </c>
      <c r="I50" s="29">
        <v>15.99</v>
      </c>
      <c r="J50" s="29">
        <f>I50*5%</f>
        <v>0.7995000000000001</v>
      </c>
      <c r="K50" s="29">
        <v>0.21</v>
      </c>
      <c r="L50" s="29">
        <f>F50-G50-H50-I50-J50</f>
        <v>4270.8081000000002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40177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F51*0.0285%</f>
        <v>0.82877999999999996</v>
      </c>
      <c r="I51" s="29">
        <v>15.99</v>
      </c>
      <c r="J51" s="29">
        <f>I51*5%</f>
        <v>0.7995000000000001</v>
      </c>
      <c r="K51" s="29">
        <v>0.14000000000000001</v>
      </c>
      <c r="L51" s="29">
        <f>F51-G51-H51-I51-J51</f>
        <v>2889.5820200000003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2">
        <f t="shared" ref="F52:K52" si="4">SUM(F50:F51)</f>
        <v>7198</v>
      </c>
      <c r="G52" s="32">
        <f t="shared" si="4"/>
        <v>1.9794500000000002</v>
      </c>
      <c r="H52" s="32">
        <f t="shared" si="4"/>
        <v>2.0514299999999999</v>
      </c>
      <c r="I52" s="32">
        <f t="shared" si="4"/>
        <v>31.98</v>
      </c>
      <c r="J52" s="32">
        <f t="shared" si="4"/>
        <v>1.5990000000000002</v>
      </c>
      <c r="K52" s="32">
        <f t="shared" si="4"/>
        <v>0.35</v>
      </c>
      <c r="L52" s="29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1551.2266900000002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f>I2*5%</f>
        <v>0.7995000000000001</v>
      </c>
      <c r="K2" s="3">
        <v>0</v>
      </c>
      <c r="L2" s="3">
        <f>F2+G2+H2+I2+J2</f>
        <v>1551.21135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47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/>
      <c r="J2" s="3">
        <f>I2*5%</f>
        <v>0</v>
      </c>
      <c r="K2" s="3">
        <v>0</v>
      </c>
      <c r="L2" s="3">
        <f>F2+G2+H2+I2+J2</f>
        <v>1534.85904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-15.99</v>
      </c>
      <c r="J2" s="3">
        <f>I2*5%</f>
        <v>-0.7995000000000001</v>
      </c>
      <c r="K2" s="3">
        <v>0</v>
      </c>
      <c r="L2" s="3">
        <f>F2+G2+H2+I2+J2</f>
        <v>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8.425781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 t="s">
        <v>30</v>
      </c>
      <c r="J2" s="3" t="e">
        <f>I2*5%</f>
        <v>#VALUE!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12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3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/>
      <c r="K2" s="3">
        <v>0</v>
      </c>
      <c r="L2" s="3">
        <f>F2+G2+H2+I2+J2</f>
        <v>1550.8490400000001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-I2*5%</f>
        <v>-0.7995000000000001</v>
      </c>
      <c r="K2" s="3">
        <v>0</v>
      </c>
      <c r="L2" s="3">
        <f>F2+G2+H2+I2+J2</f>
        <v>1550.04954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 t="s">
        <v>31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12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29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 t="s">
        <v>32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12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3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29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s">
        <v>33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12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3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/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34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1">SUM(H2:H4)</f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ref="G4" si="1">F4*0.0275%</f>
        <v>0.75625000000000009</v>
      </c>
      <c r="H4" s="3">
        <f t="shared" ref="H4" si="2">F4*0.007%</f>
        <v>0.19250000000000003</v>
      </c>
      <c r="I4" s="3">
        <v>15.99</v>
      </c>
      <c r="J4" s="3">
        <f>I4*5%</f>
        <v>0.7995000000000001</v>
      </c>
      <c r="K4" s="3">
        <v>0</v>
      </c>
      <c r="L4" s="3">
        <f t="shared" si="0"/>
        <v>2767.7382499999999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35</v>
      </c>
      <c r="H5" s="7">
        <f t="shared" ref="H5:K5" si="3">SUM(H2:H4)</f>
        <v>2.0655199999999998</v>
      </c>
      <c r="I5" s="7">
        <f t="shared" si="3"/>
        <v>47.97</v>
      </c>
      <c r="J5" s="7">
        <f t="shared" si="3"/>
        <v>2.3985000000000003</v>
      </c>
      <c r="K5" s="7">
        <f t="shared" si="3"/>
        <v>0</v>
      </c>
      <c r="L5" s="7">
        <f>-SUM(L2:L4)</f>
        <v>-9376.9975699999995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/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36</v>
      </c>
      <c r="I5" s="7">
        <f t="shared" ref="I5:K5" si="1">SUM(I2:I4)</f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/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 t="s">
        <v>37</v>
      </c>
      <c r="J5" s="7">
        <f t="shared" ref="J5:K5" si="1">SUM(J2:J4)</f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3"/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 t="s">
        <v>38</v>
      </c>
      <c r="K5" s="7">
        <f t="shared" ref="K5" si="1">SUM(K2:K4)</f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 t="s">
        <v>32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>
        <f>SUM(K2:K4)</f>
        <v>0</v>
      </c>
      <c r="L5" s="22" t="s">
        <v>39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4" sqref="A4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/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/>
      <c r="L3" s="3">
        <f>F3+G3+H3+I3+J3</f>
        <v>11608.585500000001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31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K2" s="12">
        <v>0</v>
      </c>
      <c r="L2" s="12">
        <f>F2+G2+H2+I2+J2</f>
        <v>1551.6485400000001</v>
      </c>
    </row>
    <row r="3" spans="1:29" x14ac:dyDescent="0.25">
      <c r="A3" s="14">
        <v>40177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>F3*0.0275%</f>
        <v>1.3854500000000001</v>
      </c>
      <c r="H3" s="12">
        <f>F3*0.0285%</f>
        <v>1.4358299999999999</v>
      </c>
      <c r="I3" s="12">
        <v>15.99</v>
      </c>
      <c r="J3" s="12">
        <f>I3*5%</f>
        <v>0.7995000000000001</v>
      </c>
      <c r="K3" s="12">
        <v>0</v>
      </c>
      <c r="L3" s="12">
        <f t="shared" ref="L3:L4" si="0">F3+G3+H3+I3+J3</f>
        <v>5057.61078</v>
      </c>
    </row>
    <row r="4" spans="1:29" x14ac:dyDescent="0.25">
      <c r="A4" s="14">
        <v>40177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>F4*0.0275%</f>
        <v>0.75625000000000009</v>
      </c>
      <c r="H4" s="12">
        <f>F4*0.0285%</f>
        <v>0.78374999999999995</v>
      </c>
      <c r="I4" s="12">
        <v>15.99</v>
      </c>
      <c r="J4" s="12">
        <f>I4*5%</f>
        <v>0.7995000000000001</v>
      </c>
      <c r="K4" s="12">
        <v>0</v>
      </c>
      <c r="L4" s="12">
        <f t="shared" si="0"/>
        <v>2768.3294999999998</v>
      </c>
    </row>
    <row r="5" spans="1:29" x14ac:dyDescent="0.25">
      <c r="A5" s="14"/>
      <c r="F5" s="12">
        <f t="shared" ref="F5:L5" si="1">SUM(F2:F4)</f>
        <v>9322</v>
      </c>
      <c r="G5" s="12">
        <f t="shared" si="1"/>
        <v>2.5635500000000002</v>
      </c>
      <c r="H5" s="12">
        <f t="shared" si="1"/>
        <v>2.6567699999999999</v>
      </c>
      <c r="I5" s="12">
        <f t="shared" si="1"/>
        <v>47.97</v>
      </c>
      <c r="J5" s="12">
        <f t="shared" si="1"/>
        <v>2.3985000000000003</v>
      </c>
      <c r="K5" s="12">
        <f t="shared" si="1"/>
        <v>0</v>
      </c>
      <c r="L5" s="12">
        <f t="shared" si="1"/>
        <v>9377.5888200000009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f>I7*5%</f>
        <v>0.7995000000000001</v>
      </c>
      <c r="K7" s="3">
        <v>0</v>
      </c>
      <c r="L7" s="3">
        <f>F7+G7+H7+I7+J7</f>
        <v>284.93957999999998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f>I8*5%</f>
        <v>0.7995000000000001</v>
      </c>
      <c r="K8" s="3">
        <v>0</v>
      </c>
      <c r="L8" s="3">
        <f>F8+G8+H8+I8+J8</f>
        <v>1537.6406999999999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f>I9*5%</f>
        <v>0.7995000000000001</v>
      </c>
      <c r="K9" s="3">
        <v>0</v>
      </c>
      <c r="L9" s="3">
        <f>F9+G9+H9+I9+J9</f>
        <v>786.2201399999999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2.3985000000000003</v>
      </c>
      <c r="K10" s="7">
        <f t="shared" si="1"/>
        <v>0</v>
      </c>
      <c r="L10" s="7">
        <f>-SUM(L7:L9)</f>
        <v>-2608.8004199999996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v>0.8</v>
      </c>
      <c r="K2" s="3">
        <v>0</v>
      </c>
      <c r="L2" s="3">
        <f>F2+G2+H2+I2+J2</f>
        <v>1551.64904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v>0.8</v>
      </c>
      <c r="K3" s="3">
        <v>0</v>
      </c>
      <c r="L3" s="3">
        <f>F3+G3+H3+I3+J3</f>
        <v>5057.6112800000001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v>0.8</v>
      </c>
      <c r="K4" s="3">
        <v>0</v>
      </c>
      <c r="L4" s="3">
        <f>F4+G4+H4+I4+J4</f>
        <v>2768.33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2.4000000000000004</v>
      </c>
      <c r="K5" s="7">
        <f t="shared" si="0"/>
        <v>0</v>
      </c>
      <c r="L5" s="7">
        <f>-SUM(L2:L4)</f>
        <v>-9377.5903199999993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v>0.8</v>
      </c>
      <c r="K7" s="3">
        <v>0</v>
      </c>
      <c r="L7" s="3">
        <f>F7+G7+H7+I7+J7</f>
        <v>284.94007999999997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v>0.8</v>
      </c>
      <c r="K8" s="3">
        <v>0</v>
      </c>
      <c r="L8" s="3">
        <f>F8+G8+H8+I8+J8</f>
        <v>1537.6411999999998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v>0.8</v>
      </c>
      <c r="K9" s="3">
        <v>0</v>
      </c>
      <c r="L9" s="3">
        <f>F9+G9+H9+I9+J9</f>
        <v>786.22063999999989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2.4000000000000004</v>
      </c>
      <c r="K10" s="7">
        <f t="shared" si="1"/>
        <v>0</v>
      </c>
      <c r="L10" s="7">
        <f>-SUM(L7:L9)</f>
        <v>-2608.8019199999999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40177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F12*0.0285%</f>
        <v>2.0035499999999997</v>
      </c>
      <c r="I12" s="29">
        <v>15.99</v>
      </c>
      <c r="J12" s="29">
        <v>0.8</v>
      </c>
      <c r="K12" s="29">
        <f>((F12 - G12 - H12 - I12 - J12) - (30.88 * D12)) * 0.005%</f>
        <v>4.1663659999999984E-2</v>
      </c>
      <c r="L12" s="29">
        <f>F12-G12-H12-I12-J12</f>
        <v>7009.2731999999996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40177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>F13*0.0275%</f>
        <v>1.8963999999999999</v>
      </c>
      <c r="H13" s="29">
        <f>F13*0.0285%</f>
        <v>1.9653599999999996</v>
      </c>
      <c r="I13" s="29">
        <v>15.99</v>
      </c>
      <c r="J13" s="29">
        <v>0.8</v>
      </c>
      <c r="K13" s="29">
        <f>((F13 - G13 - H13 - I13 - J13) - (30.88 * D13)) * 0.005%</f>
        <v>3.4967411999999969E-2</v>
      </c>
      <c r="L13" s="29">
        <f t="shared" ref="L13:L14" si="2">F13-G13-H13-I13-J13</f>
        <v>6875.3482399999994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40177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>F14*0.0275%</f>
        <v>1.7050000000000001</v>
      </c>
      <c r="H14" s="29">
        <f>F14*0.0285%</f>
        <v>1.7669999999999999</v>
      </c>
      <c r="I14" s="29">
        <v>15.99</v>
      </c>
      <c r="J14" s="29">
        <v>0.8</v>
      </c>
      <c r="K14" s="29">
        <f>((F14 - G14 - H14 - I14 - J14) - (30.88 * D14)) * 0.005%</f>
        <v>1.8690000000001419E-4</v>
      </c>
      <c r="L14" s="29">
        <f t="shared" si="2"/>
        <v>6179.7380000000003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2">
        <f t="shared" ref="F15:L15" si="3">SUM(F12:F14)</f>
        <v>20126</v>
      </c>
      <c r="G15" s="32">
        <f t="shared" si="3"/>
        <v>5.5346500000000001</v>
      </c>
      <c r="H15" s="32">
        <f t="shared" si="3"/>
        <v>5.7359099999999987</v>
      </c>
      <c r="I15" s="32">
        <f t="shared" si="3"/>
        <v>47.97</v>
      </c>
      <c r="J15" s="32">
        <f t="shared" si="3"/>
        <v>2.4000000000000004</v>
      </c>
      <c r="K15" s="32">
        <f t="shared" si="3"/>
        <v>7.6817971999999971E-2</v>
      </c>
      <c r="L15" s="32">
        <f t="shared" si="3"/>
        <v>20064.35944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40177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F17*0.0285%</f>
        <v>4.4174999999999995</v>
      </c>
      <c r="I17" s="29">
        <v>15.99</v>
      </c>
      <c r="J17" s="29">
        <v>0.8</v>
      </c>
      <c r="K17" s="29">
        <f>((F17 - G17 - H17 - I17 - J17) - (30.88 * D17)) * 0.005%</f>
        <v>1.7265000000000329E-3</v>
      </c>
      <c r="L17" s="29">
        <f>F17-G17-H17-I17-J17</f>
        <v>15474.53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F18*0.0285%</f>
        <v>8.8349999999999991</v>
      </c>
      <c r="I18" s="29">
        <v>15.99</v>
      </c>
      <c r="J18" s="29">
        <v>0.8</v>
      </c>
      <c r="K18" s="29">
        <f>((F18 - G18 - H18 - I18 - J18) - (30.88 * D18)) * 0.005%</f>
        <v>4.2924999999999274E-3</v>
      </c>
      <c r="L18" s="29">
        <f>F18-G18-H18-I18-J18</f>
        <v>30965.85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2">
        <f t="shared" ref="F19:L19" si="4">SUM(F17:F18)</f>
        <v>46500</v>
      </c>
      <c r="G19" s="32">
        <f t="shared" si="4"/>
        <v>12.787500000000001</v>
      </c>
      <c r="H19" s="32">
        <f t="shared" si="4"/>
        <v>13.252499999999998</v>
      </c>
      <c r="I19" s="32">
        <f t="shared" si="4"/>
        <v>31.98</v>
      </c>
      <c r="J19" s="32">
        <f t="shared" si="4"/>
        <v>1.6</v>
      </c>
      <c r="K19" s="32">
        <f t="shared" si="4"/>
        <v>6.0189999999999601E-3</v>
      </c>
      <c r="L19" s="32">
        <f t="shared" si="4"/>
        <v>46440.38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F2*0.0285%</f>
        <v>1.3337999999999999</v>
      </c>
      <c r="I2" s="29">
        <v>15.99</v>
      </c>
      <c r="J2" s="29">
        <f>I2*5%</f>
        <v>0.7995000000000001</v>
      </c>
      <c r="K2" s="29">
        <v>0.23</v>
      </c>
      <c r="L2" s="29">
        <f>F2-G2-H2-I2-J2</f>
        <v>4660.5896999999995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40177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F4*0.0285%</f>
        <v>1.94028</v>
      </c>
      <c r="I4" s="29">
        <v>15.99</v>
      </c>
      <c r="J4" s="29">
        <f>I4*5%</f>
        <v>0.7995000000000001</v>
      </c>
      <c r="K4" s="29">
        <v>0.34</v>
      </c>
      <c r="L4" s="29">
        <f>F4-G4-H4-I4-J4</f>
        <v>6787.3980200000005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40177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F6*0.0285%</f>
        <v>0.94334999999999991</v>
      </c>
      <c r="I6" s="3">
        <v>15.99</v>
      </c>
      <c r="J6" s="3">
        <f>I6*5%</f>
        <v>0.7995000000000001</v>
      </c>
      <c r="K6" s="3"/>
      <c r="L6" s="3">
        <f>F6+G6+H6+I6+J6</f>
        <v>3328.6430999999998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F2*0.0275%</f>
        <v>1.9332527500000001</v>
      </c>
      <c r="H2" s="29">
        <f>F2*0.0285%</f>
        <v>2.0035528500000002</v>
      </c>
      <c r="I2" s="29">
        <v>15.99</v>
      </c>
      <c r="J2" s="29">
        <f>I2*5%</f>
        <v>0.7995000000000001</v>
      </c>
      <c r="K2" s="29">
        <v>0</v>
      </c>
      <c r="L2" s="29">
        <f>F2-G2-H2-I2-K2</f>
        <v>7010.0831944000001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v>0</v>
      </c>
      <c r="L3" s="29">
        <f>F3-G3-H3-I3-K3</f>
        <v>6876.1482399999995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v>0</v>
      </c>
      <c r="L4" s="29">
        <f>F4-G4-H4-I4-K4</f>
        <v>5470.9355999999998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19416.009999999998</v>
      </c>
      <c r="G5" s="32">
        <f t="shared" si="0"/>
        <v>5.3394027500000005</v>
      </c>
      <c r="H5" s="32">
        <f t="shared" si="0"/>
        <v>5.5335628499999991</v>
      </c>
      <c r="I5" s="32">
        <f t="shared" si="0"/>
        <v>47.97</v>
      </c>
      <c r="J5" s="32">
        <f t="shared" si="0"/>
        <v>2.3985000000000003</v>
      </c>
      <c r="K5" s="32">
        <f t="shared" si="0"/>
        <v>0</v>
      </c>
      <c r="L5" s="32">
        <f t="shared" si="0"/>
        <v>19357.167034400001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3.04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11008.264500000001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6.23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-22616.850000000002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v>3.13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11008.244499999999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6.4359999999999999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69E1-FA28-4716-9C12-9F06B073E8C8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9924-00BD-496F-A6B0-9BCFD1206771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I2*5%+0.01</f>
        <v>0.1095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0.20900000000000002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BF3-ABEF-4D9A-BFA1-F1BA340E2449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I2*5%-0.01</f>
        <v>8.950000000000001E-2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0.189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I2*5%+0.02</f>
        <v>0.11950000000000001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0.21900000000000003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115</vt:i4>
      </vt:variant>
    </vt:vector>
  </HeadingPairs>
  <TitlesOfParts>
    <vt:vector size="115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ServiceTaxExactMatch</vt:lpstr>
      <vt:lpstr>ServiceTaxWithinTolerance+</vt:lpstr>
      <vt:lpstr>ServiceTaxWithinTolerance-</vt:lpstr>
      <vt:lpstr>ServiceTaxAboveTolerance</vt:lpstr>
      <vt:lpstr>ServiceTaxBelowTolerance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2022-06-13T17:15:27Z</dcterms:modified>
</cp:coreProperties>
</file>