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1-Enero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r:id="rId3"/>
    <sheet name="(C,3)Resumen" sheetId="7" r:id="rId4"/>
    <sheet name="(1,2)Cumplimiento" sheetId="11" r:id="rId5"/>
    <sheet name="(A)Calendario de tiempos" sheetId="9" r:id="rId6"/>
    <sheet name="(C,3)EVALUACION 5s" sheetId="8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2" l="1"/>
  <c r="E19" i="11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O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O10" i="6" s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K16" i="6" s="1"/>
  <c r="C42" i="7" l="1"/>
  <c r="M16" i="6" l="1"/>
  <c r="J6" i="6" l="1"/>
  <c r="M6" i="6" s="1"/>
  <c r="G28" i="6"/>
  <c r="X6" i="6" l="1"/>
  <c r="Y6" i="6"/>
  <c r="Y24" i="6" s="1"/>
  <c r="S8" i="6"/>
  <c r="X8" i="6"/>
  <c r="O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O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<sst xmlns="http://schemas.openxmlformats.org/spreadsheetml/2006/main" count="1514" uniqueCount="319">
  <si>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</si>
  <si>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</si>
  <si>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</si>
  <si>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</si>
  <si>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</si>
  <si>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</si>
  <si>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</si>
  <si>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</si>
  <si>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</si>
  <si>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</si>
  <si>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</si>
  <si>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</si>
  <si>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</si>
  <si>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</si>
  <si>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</si>
  <si>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</si>
  <si>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</si>
  <si>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</si>
  <si>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</si>
  <si>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</si>
  <si>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</si>
  <si>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</si>
  <si>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</si>
  <si>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</si>
  <si>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</si>
  <si>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</si>
  <si>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</si>
  <si>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</si>
  <si>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</si>
  <si>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</si>
  <si>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</si>
  <si>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</si>
  <si>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</si>
  <si>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</si>
  <si>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</si>
  <si>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</si>
  <si>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</si>
  <si>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</si>
  <si>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</si>
  <si>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</si>
  <si>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</si>
  <si>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</si>
  <si>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</si>
  <si>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</si>
  <si>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</si>
  <si>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</si>
  <si>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</si>
  <si>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</si>
  <si>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</si>
  <si>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</si>
  <si>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</si>
  <si>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</si>
  <si>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</si>
  <si>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</si>
  <si>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</si>
  <si>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</si>
  <si>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</si>
  <si>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</si>
  <si>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</si>
  <si>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</si>
  <si>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</si>
  <si>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</si>
  <si>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</si>
  <si>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</si>
  <si>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</si>
  <si>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</si>
  <si>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</si>
  <si>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</si>
  <si>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</si>
  <si>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</si>
  <si>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</si>
  <si>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</si>
  <si>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</si>
  <si>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</si>
  <si>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</si>
  <si>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</si>
  <si>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</si>
  <si>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</si>
  <si>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</si>
  <si>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</si>
  <si>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</si>
  <si>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</si>
  <si>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</si>
  <si>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</si>
  <si>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</si>
  <si>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</si>
  <si>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</si>
  <si>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</si>
  <si>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</si>
  <si>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</si>
  <si>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</si>
  <si>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</si>
  <si>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</si>
  <si>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</si>
  <si>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</si>
  <si>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</si>
  <si>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</si>
  <si>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</si>
  <si>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</si>
  <si>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</si>
  <si>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</si>
  <si>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</si>
  <si>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</si>
  <si>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</si>
  <si>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</si>
  <si>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</si>
  <si>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</si>
  <si>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</si>
  <si>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</si>
  <si>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</si>
  <si>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</si>
  <si>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</si>
  <si>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</si>
  <si>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</si>
  <si>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</si>
  <si>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</si>
  <si>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</si>
  <si>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</si>
  <si>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</si>
  <si>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</si>
  <si>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</si>
  <si>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</si>
  <si>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</si>
  <si>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</si>
  <si>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</si>
  <si>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</si>
  <si>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</si>
  <si>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</si>
  <si>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</si>
  <si>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</si>
  <si>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</si>
  <si>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</si>
  <si>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</si>
  <si>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</si>
  <si>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</si>
  <si>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</si>
  <si>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</si>
  <si>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</si>
  <si>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</si>
  <si>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</si>
  <si>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</si>
  <si>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</si>
  <si>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</si>
  <si>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</si>
  <si>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</si>
  <si>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</si>
  <si>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</si>
  <si>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</si>
  <si>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</si>
  <si>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</si>
  <si>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</si>
  <si>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</si>
  <si>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</si>
  <si>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</si>
  <si>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</si>
  <si>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</si>
  <si>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</si>
  <si>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</si>
  <si>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</si>
  <si>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</si>
  <si>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</si>
  <si>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</si>
  <si>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</si>
  <si>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</si>
  <si>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</si>
  <si>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</si>
  <si>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</si>
  <si>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</si>
  <si>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</si>
  <si>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</si>
  <si>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</si>
  <si>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</si>
  <si>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</si>
  <si>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</si>
  <si>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</si>
  <si>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</si>
  <si>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</si>
  <si>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</si>
  <si>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</si>
  <si>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</si>
  <si>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</si>
  <si>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</si>
  <si>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</si>
  <si>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</si>
  <si>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</si>
  <si>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</si>
  <si>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</si>
  <si>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</si>
  <si>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</si>
  <si>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</si>
  <si>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</si>
  <si>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</si>
  <si>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</si>
  <si>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</si>
  <si>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</si>
  <si>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</si>
  <si>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</si>
  <si>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</si>
  <si>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</si>
  <si>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</si>
  <si>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</si>
  <si>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</si>
  <si>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</si>
  <si>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</si>
  <si>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</si>
  <si>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</si>
  <si>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</si>
  <si>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</si>
  <si>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</si>
  <si>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</si>
  <si>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</si>
  <si>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</si>
  <si>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</si>
  <si>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</si>
  <si>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</si>
  <si>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</si>
  <si>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</si>
  <si>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</si>
  <si>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</si>
  <si>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</si>
  <si>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</si>
  <si>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</si>
  <si>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</si>
  <si>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</si>
  <si>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</si>
  <si>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</si>
  <si>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</si>
  <si>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</si>
  <si>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</si>
  <si>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</si>
  <si>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</si>
  <si>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</si>
  <si>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</si>
  <si>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</si>
  <si>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</si>
  <si>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</si>
  <si>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</si>
  <si>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</si>
  <si>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</si>
  <si>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</si>
  <si>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</si>
  <si>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</si>
  <si>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</si>
  <si>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</si>
  <si>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</si>
  <si>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</si>
  <si>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</si>
  <si>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</si>
  <si>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</si>
  <si>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</si>
  <si>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</si>
  <si>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</si>
  <si>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</si>
  <si>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</si>
  <si>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</si>
  <si>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</si>
  <si>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</si>
  <si>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</si>
  <si>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</si>
  <si>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</si>
  <si>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</si>
  <si>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</si>
  <si>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</si>
  <si>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</si>
  <si>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</si>
  <si>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</si>
  <si>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</si>
  <si>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</si>
  <si>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</si>
  <si>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</si>
  <si>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</si>
  <si>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</si>
  <si>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</si>
  <si>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</si>
  <si>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</si>
  <si>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</si>
  <si>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</si>
  <si>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</si>
  <si>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</si>
  <si>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</si>
  <si>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</si>
  <si>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</si>
  <si>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</si>
  <si>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</si>
  <si>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</si>
  <si>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</si>
  <si>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</si>
  <si>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</si>
  <si>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</si>
  <si>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</si>
  <si>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</si>
  <si>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</si>
  <si>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</si>
  <si>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</si>
  <si>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</si>
  <si>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</si>
  <si>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</si>
  <si>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</si>
  <si>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</si>
  <si>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</si>
  <si>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</si>
  <si>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</si>
  <si>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</si>
  <si>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</si>
  <si>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</si>
  <si>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</si>
  <si>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</si>
  <si>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Octubre</t>
  </si>
  <si>
    <t>Noviembre</t>
  </si>
  <si>
    <t>Diciembre</t>
  </si>
  <si>
    <t>Resultado Enero</t>
  </si>
  <si>
    <t>Resultado Enero (%peso)</t>
  </si>
  <si>
    <t>012024</t>
  </si>
  <si>
    <t>1. Comparativo mensual contra Promedio enero
2.Cumplimiento contra programado enero</t>
  </si>
  <si>
    <t>1. Comparativo mensual contra promedio enero
2.Cumplimiento contra programado enero</t>
  </si>
  <si>
    <r>
      <t xml:space="preserve">Programadas </t>
    </r>
    <r>
      <rPr>
        <sz val="8"/>
        <color indexed="8"/>
        <rFont val="Calibri"/>
        <family val="2"/>
      </rPr>
      <t>(incluyendo reprogramados de diciembre)</t>
    </r>
  </si>
  <si>
    <t>Reprogramado de diciembre</t>
  </si>
  <si>
    <r>
      <t xml:space="preserve">Generadas </t>
    </r>
    <r>
      <rPr>
        <sz val="8"/>
        <color indexed="8"/>
        <rFont val="Calibri"/>
        <family val="2"/>
      </rPr>
      <t>(incluyendo reprogramadas de diciembre)</t>
    </r>
  </si>
  <si>
    <t>Reprogramadas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</si>
</sst>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2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7" fillId="2" borderId="3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9" fontId="10" fillId="0" borderId="1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164" fontId="10" fillId="0" borderId="23" xfId="1" applyNumberFormat="1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0" fillId="0" borderId="16" xfId="0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0" borderId="17" xfId="0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7"/>
                <c:pt idx="0">
                  <c:v>0.9800735215852544</c:v>
                </c:pt>
                <c:pt idx="1">
                  <c:v>0.9800735215852544</c:v>
                </c:pt>
                <c:pt idx="2">
                  <c:v>0.9800735215852544</c:v>
                </c:pt>
                <c:pt idx="3">
                  <c:v>0.9800735215852544</c:v>
                </c:pt>
                <c:pt idx="4">
                  <c:v>0.9800735215852544</c:v>
                </c:pt>
                <c:pt idx="5">
                  <c:v>0.9800735215852544</c:v>
                </c:pt>
                <c:pt idx="6">
                  <c:v>0.9800735215852544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7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7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0.98275862068965514</c:v>
                </c:pt>
                <c:pt idx="1">
                  <c:v>0.84018264840182644</c:v>
                </c:pt>
                <c:pt idx="2">
                  <c:v>0.87003610108303253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1.7241379310344827E-2</c:v>
                </c:pt>
                <c:pt idx="1">
                  <c:v>0.15981735159817351</c:v>
                </c:pt>
                <c:pt idx="2">
                  <c:v>0.1299638989169675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diciembre)</c:v>
                </c:pt>
                <c:pt idx="1">
                  <c:v>Reprogramado de diciembre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diciembre)</c:v>
                </c:pt>
                <c:pt idx="5">
                  <c:v>Reprogramadas de diciembre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58</c:v>
                </c:pt>
                <c:pt idx="1">
                  <c:v>1</c:v>
                </c:pt>
                <c:pt idx="2">
                  <c:v>57</c:v>
                </c:pt>
                <c:pt idx="3">
                  <c:v>1</c:v>
                </c:pt>
                <c:pt idx="4">
                  <c:v>219</c:v>
                </c:pt>
                <c:pt idx="5">
                  <c:v>35</c:v>
                </c:pt>
                <c:pt idx="6">
                  <c:v>184</c:v>
                </c:pt>
                <c:pt idx="7">
                  <c:v>35</c:v>
                </c:pt>
                <c:pt idx="8">
                  <c:v>277</c:v>
                </c:pt>
                <c:pt idx="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296332</xdr:colOff>
      <xdr:row>31</xdr:row>
      <xdr:rowOff>146578</xdr:rowOff>
    </xdr:from>
    <xdr:to>
      <xdr:col>15</xdr:col>
      <xdr:colOff>254000</xdr:colOff>
      <xdr:row>58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zoomScale="85" zoomScaleNormal="85" workbookViewId="0">
      <selection activeCell="G18" sqref="G18:G19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hidden="1" customWidth="1"/>
    <col min="23" max="23" width="9.42578125" style="143" hidden="1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236"/>
      <c r="C2" s="237"/>
      <c r="D2" s="238"/>
      <c r="E2" s="226" t="s">
        <v>3</v>
      </c>
      <c r="F2" s="227"/>
      <c r="G2" s="242"/>
      <c r="H2" s="242"/>
      <c r="I2" s="242"/>
      <c r="J2" s="242"/>
      <c r="K2" s="227"/>
      <c r="L2" s="227"/>
      <c r="M2" s="228"/>
      <c r="N2" s="144"/>
      <c r="O2" s="226" t="s">
        <v>18</v>
      </c>
      <c r="P2" s="227"/>
      <c r="Q2" s="227"/>
      <c r="R2" s="227"/>
      <c r="S2" s="227"/>
      <c r="T2" s="227"/>
      <c r="U2" s="227"/>
      <c r="V2" s="227"/>
      <c r="W2" s="227"/>
      <c r="X2" s="227"/>
      <c r="Y2" s="228"/>
    </row>
    <row r="3" spans="2:25" ht="19.5" thickBot="1" x14ac:dyDescent="0.35">
      <c r="B3" s="239"/>
      <c r="C3" s="240"/>
      <c r="D3" s="241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288</v>
      </c>
      <c r="M3" s="152"/>
      <c r="N3" s="153"/>
      <c r="O3" s="205"/>
      <c r="P3" s="208" t="s">
        <v>7</v>
      </c>
      <c r="Q3" s="209" t="s">
        <v>312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49" t="s">
        <v>16</v>
      </c>
      <c r="C4" s="251" t="s">
        <v>1</v>
      </c>
      <c r="D4" s="252"/>
      <c r="E4" s="255" t="s">
        <v>36</v>
      </c>
      <c r="F4" s="249" t="s">
        <v>2</v>
      </c>
      <c r="G4" s="154"/>
      <c r="H4" s="155" t="s">
        <v>56</v>
      </c>
      <c r="I4" s="156"/>
      <c r="J4" s="261" t="s">
        <v>57</v>
      </c>
      <c r="K4" s="257" t="s">
        <v>310</v>
      </c>
      <c r="L4" s="157" t="s">
        <v>0</v>
      </c>
      <c r="M4" s="259" t="s">
        <v>311</v>
      </c>
      <c r="N4" s="158"/>
      <c r="O4" s="223" t="s">
        <v>27</v>
      </c>
      <c r="P4" s="224"/>
      <c r="Q4" s="224"/>
      <c r="R4" s="224"/>
      <c r="S4" s="224"/>
      <c r="T4" s="224"/>
      <c r="U4" s="224"/>
      <c r="V4" s="224"/>
      <c r="W4" s="224"/>
      <c r="X4" s="224"/>
      <c r="Y4" s="225"/>
    </row>
    <row r="5" spans="2:25" ht="22.5" customHeight="1" thickBot="1" x14ac:dyDescent="0.3">
      <c r="B5" s="250"/>
      <c r="C5" s="253"/>
      <c r="D5" s="254"/>
      <c r="E5" s="256"/>
      <c r="F5" s="250"/>
      <c r="G5" s="159" t="s">
        <v>307</v>
      </c>
      <c r="H5" s="159" t="s">
        <v>308</v>
      </c>
      <c r="I5" s="159" t="s">
        <v>309</v>
      </c>
      <c r="J5" s="262"/>
      <c r="K5" s="258"/>
      <c r="L5" s="160" t="s">
        <v>14</v>
      </c>
      <c r="M5" s="260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/>
      <c r="W5" s="162"/>
      <c r="X5" s="203"/>
      <c r="Y5" s="162"/>
    </row>
    <row r="6" spans="2:25" ht="15" customHeight="1" x14ac:dyDescent="0.25">
      <c r="B6" s="229">
        <v>1</v>
      </c>
      <c r="C6" s="263" t="s">
        <v>47</v>
      </c>
      <c r="D6" s="264"/>
      <c r="E6" s="267" t="s">
        <v>43</v>
      </c>
      <c r="F6" s="268" t="s">
        <v>32</v>
      </c>
      <c r="G6" s="273">
        <v>211</v>
      </c>
      <c r="H6" s="287">
        <v>204</v>
      </c>
      <c r="I6" s="271">
        <v>177</v>
      </c>
      <c r="J6" s="269">
        <f>I28</f>
        <v>217.06666666666669</v>
      </c>
      <c r="K6" s="271">
        <f>INDEX(Int_total[Total realizado],1,1)</f>
        <v>241</v>
      </c>
      <c r="L6" s="278">
        <v>0.25</v>
      </c>
      <c r="M6" s="285">
        <f>(K6/J6)*L6</f>
        <v>0.27756449631449626</v>
      </c>
      <c r="N6" s="288"/>
      <c r="O6" s="283">
        <f t="shared" ref="O6:Y6" si="0">$M$6</f>
        <v>0.27756449631449626</v>
      </c>
      <c r="P6" s="279">
        <f t="shared" si="0"/>
        <v>0.27756449631449626</v>
      </c>
      <c r="Q6" s="279">
        <f t="shared" si="0"/>
        <v>0.27756449631449626</v>
      </c>
      <c r="R6" s="279">
        <f t="shared" si="0"/>
        <v>0.27756449631449626</v>
      </c>
      <c r="S6" s="279">
        <f t="shared" si="0"/>
        <v>0.27756449631449626</v>
      </c>
      <c r="T6" s="279">
        <f t="shared" si="0"/>
        <v>0.27756449631449626</v>
      </c>
      <c r="U6" s="279">
        <f t="shared" si="0"/>
        <v>0.27756449631449626</v>
      </c>
      <c r="V6" s="279">
        <f t="shared" si="0"/>
        <v>0.27756449631449626</v>
      </c>
      <c r="W6" s="279">
        <f t="shared" si="0"/>
        <v>0.27756449631449626</v>
      </c>
      <c r="X6" s="232">
        <f t="shared" si="0"/>
        <v>0.27756449631449626</v>
      </c>
      <c r="Y6" s="312">
        <f t="shared" si="0"/>
        <v>0.27756449631449626</v>
      </c>
    </row>
    <row r="7" spans="2:25" x14ac:dyDescent="0.25">
      <c r="B7" s="230"/>
      <c r="C7" s="265"/>
      <c r="D7" s="266"/>
      <c r="E7" s="267"/>
      <c r="F7" s="244"/>
      <c r="G7" s="274"/>
      <c r="H7" s="272"/>
      <c r="I7" s="272"/>
      <c r="J7" s="270"/>
      <c r="K7" s="272"/>
      <c r="L7" s="243"/>
      <c r="M7" s="286"/>
      <c r="N7" s="288"/>
      <c r="O7" s="284"/>
      <c r="P7" s="280"/>
      <c r="Q7" s="280"/>
      <c r="R7" s="280"/>
      <c r="S7" s="280"/>
      <c r="T7" s="280"/>
      <c r="U7" s="280"/>
      <c r="V7" s="280"/>
      <c r="W7" s="280"/>
      <c r="X7" s="233"/>
      <c r="Y7" s="313"/>
    </row>
    <row r="8" spans="2:25" ht="15" customHeight="1" x14ac:dyDescent="0.25">
      <c r="B8" s="231">
        <v>2</v>
      </c>
      <c r="C8" s="275" t="s">
        <v>35</v>
      </c>
      <c r="D8" s="275"/>
      <c r="E8" s="275" t="s">
        <v>43</v>
      </c>
      <c r="F8" s="244" t="s">
        <v>48</v>
      </c>
      <c r="G8" s="276">
        <v>0.84</v>
      </c>
      <c r="H8" s="247">
        <v>0.85</v>
      </c>
      <c r="I8" s="247">
        <v>0.83</v>
      </c>
      <c r="J8" s="245">
        <v>0.9</v>
      </c>
      <c r="K8" s="247">
        <f>INDEX(Int_total[Total realizado],2,1)</f>
        <v>0.87003610108303253</v>
      </c>
      <c r="L8" s="281">
        <v>0.25</v>
      </c>
      <c r="M8" s="282">
        <f>(K8*L8)</f>
        <v>0.21750902527075813</v>
      </c>
      <c r="N8" s="288"/>
      <c r="O8" s="290">
        <f t="shared" ref="O8:Y8" si="1">$M$8</f>
        <v>0.21750902527075813</v>
      </c>
      <c r="P8" s="289">
        <f t="shared" si="1"/>
        <v>0.21750902527075813</v>
      </c>
      <c r="Q8" s="289">
        <f t="shared" si="1"/>
        <v>0.21750902527075813</v>
      </c>
      <c r="R8" s="289">
        <f t="shared" si="1"/>
        <v>0.21750902527075813</v>
      </c>
      <c r="S8" s="289">
        <f t="shared" si="1"/>
        <v>0.21750902527075813</v>
      </c>
      <c r="T8" s="289">
        <f t="shared" si="1"/>
        <v>0.21750902527075813</v>
      </c>
      <c r="U8" s="289">
        <f t="shared" si="1"/>
        <v>0.21750902527075813</v>
      </c>
      <c r="V8" s="289">
        <f t="shared" si="1"/>
        <v>0.21750902527075813</v>
      </c>
      <c r="W8" s="289">
        <f t="shared" si="1"/>
        <v>0.21750902527075813</v>
      </c>
      <c r="X8" s="233">
        <f t="shared" si="1"/>
        <v>0.21750902527075813</v>
      </c>
      <c r="Y8" s="313">
        <f t="shared" si="1"/>
        <v>0.21750902527075813</v>
      </c>
    </row>
    <row r="9" spans="2:25" x14ac:dyDescent="0.25">
      <c r="B9" s="230"/>
      <c r="C9" s="275"/>
      <c r="D9" s="275"/>
      <c r="E9" s="275"/>
      <c r="F9" s="244"/>
      <c r="G9" s="277"/>
      <c r="H9" s="248"/>
      <c r="I9" s="248"/>
      <c r="J9" s="246"/>
      <c r="K9" s="248"/>
      <c r="L9" s="243"/>
      <c r="M9" s="282"/>
      <c r="N9" s="288"/>
      <c r="O9" s="284"/>
      <c r="P9" s="280"/>
      <c r="Q9" s="280"/>
      <c r="R9" s="280"/>
      <c r="S9" s="280"/>
      <c r="T9" s="280"/>
      <c r="U9" s="280"/>
      <c r="V9" s="280"/>
      <c r="W9" s="280"/>
      <c r="X9" s="233"/>
      <c r="Y9" s="313"/>
    </row>
    <row r="10" spans="2:25" ht="15" customHeight="1" x14ac:dyDescent="0.25">
      <c r="B10" s="231" t="s">
        <v>51</v>
      </c>
      <c r="C10" s="275" t="s">
        <v>42</v>
      </c>
      <c r="D10" s="275"/>
      <c r="E10" s="275" t="s">
        <v>44</v>
      </c>
      <c r="F10" s="244" t="s">
        <v>8</v>
      </c>
      <c r="G10" s="276">
        <v>1</v>
      </c>
      <c r="H10" s="297">
        <v>1</v>
      </c>
      <c r="I10" s="296">
        <v>1</v>
      </c>
      <c r="J10" s="245">
        <v>0.9</v>
      </c>
      <c r="K10" s="294">
        <f>'(A)Resumen'!E48</f>
        <v>1</v>
      </c>
      <c r="L10" s="281">
        <v>0.25</v>
      </c>
      <c r="M10" s="293">
        <f>K10*L10</f>
        <v>0.25</v>
      </c>
      <c r="N10" s="288"/>
      <c r="O10" s="283">
        <f>('(A)Resumen'!H36*$L$10)/100%</f>
        <v>0.25</v>
      </c>
      <c r="P10" s="279">
        <f>('(A)Resumen'!H38*$L$10)/100%</f>
        <v>0.25</v>
      </c>
      <c r="Q10" s="279">
        <f>('(A)Resumen'!H41*$L$10)/100%</f>
        <v>0.25</v>
      </c>
      <c r="R10" s="279">
        <f>('(A)Resumen'!H42*$L$10)/100%</f>
        <v>0.25</v>
      </c>
      <c r="S10" s="279">
        <f>('(A)Resumen'!H43*$L$10)/100%</f>
        <v>0.25</v>
      </c>
      <c r="T10" s="279">
        <f>('(A)Resumen'!H40*$L$10)/100%</f>
        <v>0.25</v>
      </c>
      <c r="U10" s="279">
        <f>('(A)Resumen'!H39*$L$10)/100%</f>
        <v>0.25</v>
      </c>
      <c r="V10" s="279">
        <f>('(A)Resumen'!H37*$L$10)/100%</f>
        <v>0.25</v>
      </c>
      <c r="W10" s="279">
        <f>('(A)Resumen'!H44*$L$10)/100%</f>
        <v>0.25</v>
      </c>
      <c r="X10" s="233">
        <f>('(A)Resumen'!H45*$L$10)/100%</f>
        <v>0.25</v>
      </c>
      <c r="Y10" s="313">
        <f>('(A)Resumen'!H46*$L$10)/100%</f>
        <v>0</v>
      </c>
    </row>
    <row r="11" spans="2:25" x14ac:dyDescent="0.25">
      <c r="B11" s="230"/>
      <c r="C11" s="275"/>
      <c r="D11" s="275"/>
      <c r="E11" s="275"/>
      <c r="F11" s="244"/>
      <c r="G11" s="278"/>
      <c r="H11" s="298"/>
      <c r="I11" s="296"/>
      <c r="J11" s="246"/>
      <c r="K11" s="295"/>
      <c r="L11" s="243"/>
      <c r="M11" s="293"/>
      <c r="N11" s="288"/>
      <c r="O11" s="284"/>
      <c r="P11" s="280"/>
      <c r="Q11" s="280"/>
      <c r="R11" s="280"/>
      <c r="S11" s="280"/>
      <c r="T11" s="280"/>
      <c r="U11" s="280"/>
      <c r="V11" s="280"/>
      <c r="W11" s="280"/>
      <c r="X11" s="233"/>
      <c r="Y11" s="313"/>
    </row>
    <row r="12" spans="2:25" ht="15" customHeight="1" x14ac:dyDescent="0.25">
      <c r="B12" s="231" t="s">
        <v>52</v>
      </c>
      <c r="C12" s="275" t="s">
        <v>28</v>
      </c>
      <c r="D12" s="275"/>
      <c r="E12" s="275" t="s">
        <v>44</v>
      </c>
      <c r="F12" s="244" t="s">
        <v>41</v>
      </c>
      <c r="G12" s="306"/>
      <c r="H12" s="299"/>
      <c r="I12" s="243"/>
      <c r="J12" s="245">
        <v>0.9</v>
      </c>
      <c r="K12" s="247"/>
      <c r="L12" s="243"/>
      <c r="M12" s="293"/>
      <c r="N12" s="288"/>
      <c r="O12" s="290"/>
      <c r="P12" s="291"/>
      <c r="Q12" s="291"/>
      <c r="R12" s="291"/>
      <c r="S12" s="291"/>
      <c r="T12" s="291"/>
      <c r="U12" s="291"/>
      <c r="V12" s="291"/>
      <c r="W12" s="291"/>
      <c r="X12" s="234"/>
      <c r="Y12" s="314"/>
    </row>
    <row r="13" spans="2:25" x14ac:dyDescent="0.25">
      <c r="B13" s="230"/>
      <c r="C13" s="275"/>
      <c r="D13" s="275"/>
      <c r="E13" s="275"/>
      <c r="F13" s="244"/>
      <c r="G13" s="307"/>
      <c r="H13" s="277"/>
      <c r="I13" s="243"/>
      <c r="J13" s="246"/>
      <c r="K13" s="248"/>
      <c r="L13" s="243"/>
      <c r="M13" s="293"/>
      <c r="N13" s="288"/>
      <c r="O13" s="284"/>
      <c r="P13" s="292"/>
      <c r="Q13" s="292"/>
      <c r="R13" s="292"/>
      <c r="S13" s="292"/>
      <c r="T13" s="292"/>
      <c r="U13" s="292"/>
      <c r="V13" s="292"/>
      <c r="W13" s="292"/>
      <c r="X13" s="234"/>
      <c r="Y13" s="314"/>
    </row>
    <row r="14" spans="2:25" x14ac:dyDescent="0.25">
      <c r="B14" s="231"/>
      <c r="C14" s="243" t="s">
        <v>9</v>
      </c>
      <c r="D14" s="243"/>
      <c r="E14" s="243"/>
      <c r="F14" s="244"/>
      <c r="G14" s="306"/>
      <c r="H14" s="299"/>
      <c r="I14" s="243"/>
      <c r="J14" s="245">
        <v>0.9</v>
      </c>
      <c r="K14" s="247"/>
      <c r="L14" s="243"/>
      <c r="M14" s="293"/>
      <c r="N14" s="288"/>
      <c r="O14" s="290"/>
      <c r="P14" s="291"/>
      <c r="Q14" s="291"/>
      <c r="R14" s="291"/>
      <c r="S14" s="291"/>
      <c r="T14" s="291"/>
      <c r="U14" s="291"/>
      <c r="V14" s="291"/>
      <c r="W14" s="291"/>
      <c r="X14" s="234"/>
      <c r="Y14" s="314"/>
    </row>
    <row r="15" spans="2:25" x14ac:dyDescent="0.25">
      <c r="B15" s="230"/>
      <c r="C15" s="243"/>
      <c r="D15" s="243"/>
      <c r="E15" s="243"/>
      <c r="F15" s="244"/>
      <c r="G15" s="307"/>
      <c r="H15" s="277"/>
      <c r="I15" s="243"/>
      <c r="J15" s="246"/>
      <c r="K15" s="248"/>
      <c r="L15" s="243"/>
      <c r="M15" s="293"/>
      <c r="N15" s="288"/>
      <c r="O15" s="284"/>
      <c r="P15" s="292"/>
      <c r="Q15" s="292"/>
      <c r="R15" s="292"/>
      <c r="S15" s="292"/>
      <c r="T15" s="292"/>
      <c r="U15" s="292"/>
      <c r="V15" s="292"/>
      <c r="W15" s="292"/>
      <c r="X15" s="234"/>
      <c r="Y15" s="314"/>
    </row>
    <row r="16" spans="2:25" x14ac:dyDescent="0.25">
      <c r="B16" s="231" t="s">
        <v>53</v>
      </c>
      <c r="C16" s="243" t="s">
        <v>10</v>
      </c>
      <c r="D16" s="243"/>
      <c r="E16" s="275" t="s">
        <v>45</v>
      </c>
      <c r="F16" s="244" t="s">
        <v>40</v>
      </c>
      <c r="G16" s="300">
        <v>0.95</v>
      </c>
      <c r="H16" s="300">
        <v>0.96</v>
      </c>
      <c r="I16" s="300">
        <v>0.94</v>
      </c>
      <c r="J16" s="245">
        <v>0.9</v>
      </c>
      <c r="K16" s="294">
        <f>'(C,3)Resumen'!C41</f>
        <v>0.94</v>
      </c>
      <c r="L16" s="281">
        <v>0.25</v>
      </c>
      <c r="M16" s="293">
        <f>K16*L16</f>
        <v>0.23499999999999999</v>
      </c>
      <c r="N16" s="288"/>
      <c r="O16" s="290">
        <f>('(C,3)Resumen'!$C14*$L$16)/100</f>
        <v>0.23499999999999999</v>
      </c>
      <c r="P16" s="289">
        <f>('(C,3)Resumen'!$C9*$L$16)/100</f>
        <v>0.23499999999999999</v>
      </c>
      <c r="Q16" s="289">
        <f>('(C,3)Resumen'!$C10*$L$16)/100</f>
        <v>0.23499999999999999</v>
      </c>
      <c r="R16" s="289">
        <f>('(C,3)Resumen'!$C11*$L$16)/100</f>
        <v>0.23499999999999999</v>
      </c>
      <c r="S16" s="289">
        <f>('(C,3)Resumen'!$C12*$L$16)/100</f>
        <v>0.23499999999999999</v>
      </c>
      <c r="T16" s="289">
        <f>('(C,3)Resumen'!$C17*$L$16)/100</f>
        <v>0.23499999999999999</v>
      </c>
      <c r="U16" s="289">
        <f>('(C,3)Resumen'!$C16*$L$16)/100</f>
        <v>0.23499999999999999</v>
      </c>
      <c r="V16" s="279">
        <f>('(C,3)Resumen'!$C15*$L$16)/100</f>
        <v>0.23499999999999999</v>
      </c>
      <c r="W16" s="289">
        <f>('(C,3)Resumen'!$C18*$L$16)/100</f>
        <v>0.23499999999999999</v>
      </c>
      <c r="X16" s="233">
        <f>('(C,3)Resumen'!$C19*$L$16)/100</f>
        <v>0.23499999999999999</v>
      </c>
      <c r="Y16" s="313">
        <f>('(C,3)Resumen'!$C20*$L$16)/100</f>
        <v>0.23499999999999999</v>
      </c>
    </row>
    <row r="17" spans="2:27" x14ac:dyDescent="0.25">
      <c r="B17" s="230"/>
      <c r="C17" s="243"/>
      <c r="D17" s="243"/>
      <c r="E17" s="275"/>
      <c r="F17" s="244"/>
      <c r="G17" s="301"/>
      <c r="H17" s="301"/>
      <c r="I17" s="301"/>
      <c r="J17" s="246"/>
      <c r="K17" s="295"/>
      <c r="L17" s="281"/>
      <c r="M17" s="293"/>
      <c r="N17" s="288"/>
      <c r="O17" s="284"/>
      <c r="P17" s="280"/>
      <c r="Q17" s="280"/>
      <c r="R17" s="280"/>
      <c r="S17" s="280"/>
      <c r="T17" s="280"/>
      <c r="U17" s="280"/>
      <c r="V17" s="280"/>
      <c r="W17" s="280"/>
      <c r="X17" s="233"/>
      <c r="Y17" s="313"/>
    </row>
    <row r="18" spans="2:27" x14ac:dyDescent="0.25">
      <c r="B18" s="231">
        <v>3</v>
      </c>
      <c r="C18" s="243" t="s">
        <v>11</v>
      </c>
      <c r="D18" s="243"/>
      <c r="E18" s="275" t="s">
        <v>43</v>
      </c>
      <c r="F18" s="244" t="s">
        <v>39</v>
      </c>
      <c r="G18" s="297"/>
      <c r="H18" s="299"/>
      <c r="I18" s="300"/>
      <c r="J18" s="245">
        <v>0.9</v>
      </c>
      <c r="K18" s="294"/>
      <c r="L18" s="281"/>
      <c r="M18" s="293"/>
      <c r="N18" s="288"/>
      <c r="O18" s="290"/>
      <c r="P18" s="289"/>
      <c r="Q18" s="289"/>
      <c r="R18" s="289"/>
      <c r="S18" s="289"/>
      <c r="T18" s="289"/>
      <c r="U18" s="289"/>
      <c r="V18" s="279"/>
      <c r="W18" s="289"/>
      <c r="X18" s="233"/>
      <c r="Y18" s="219"/>
    </row>
    <row r="19" spans="2:27" x14ac:dyDescent="0.25">
      <c r="B19" s="230"/>
      <c r="C19" s="243"/>
      <c r="D19" s="243"/>
      <c r="E19" s="275"/>
      <c r="F19" s="244"/>
      <c r="G19" s="298"/>
      <c r="H19" s="277"/>
      <c r="I19" s="301"/>
      <c r="J19" s="246"/>
      <c r="K19" s="295"/>
      <c r="L19" s="281"/>
      <c r="M19" s="293"/>
      <c r="N19" s="288"/>
      <c r="O19" s="284"/>
      <c r="P19" s="280"/>
      <c r="Q19" s="280"/>
      <c r="R19" s="280"/>
      <c r="S19" s="280"/>
      <c r="T19" s="280"/>
      <c r="U19" s="280"/>
      <c r="V19" s="280"/>
      <c r="W19" s="280"/>
      <c r="X19" s="233"/>
      <c r="Y19" s="220"/>
    </row>
    <row r="20" spans="2:27" x14ac:dyDescent="0.25">
      <c r="B20" s="231" t="s">
        <v>54</v>
      </c>
      <c r="C20" s="243" t="s">
        <v>33</v>
      </c>
      <c r="D20" s="243"/>
      <c r="E20" s="275" t="s">
        <v>45</v>
      </c>
      <c r="F20" s="244" t="s">
        <v>39</v>
      </c>
      <c r="G20" s="306"/>
      <c r="H20" s="243"/>
      <c r="I20" s="243"/>
      <c r="J20" s="245">
        <v>0.9</v>
      </c>
      <c r="K20" s="247"/>
      <c r="L20" s="243"/>
      <c r="M20" s="293"/>
      <c r="N20" s="288"/>
      <c r="O20" s="304"/>
      <c r="P20" s="302"/>
      <c r="Q20" s="302"/>
      <c r="R20" s="302"/>
      <c r="S20" s="302"/>
      <c r="T20" s="302"/>
      <c r="U20" s="302"/>
      <c r="V20" s="302"/>
      <c r="W20" s="302"/>
      <c r="X20" s="235"/>
      <c r="Y20" s="221"/>
    </row>
    <row r="21" spans="2:27" x14ac:dyDescent="0.25">
      <c r="B21" s="230"/>
      <c r="C21" s="243"/>
      <c r="D21" s="243"/>
      <c r="E21" s="275"/>
      <c r="F21" s="244"/>
      <c r="G21" s="307"/>
      <c r="H21" s="243"/>
      <c r="I21" s="243"/>
      <c r="J21" s="246"/>
      <c r="K21" s="248"/>
      <c r="L21" s="243"/>
      <c r="M21" s="293"/>
      <c r="N21" s="288"/>
      <c r="O21" s="305"/>
      <c r="P21" s="303"/>
      <c r="Q21" s="303"/>
      <c r="R21" s="303"/>
      <c r="S21" s="303"/>
      <c r="T21" s="303"/>
      <c r="U21" s="303"/>
      <c r="V21" s="303"/>
      <c r="W21" s="303"/>
      <c r="X21" s="235"/>
      <c r="Y21" s="222"/>
    </row>
    <row r="22" spans="2:27" ht="15.75" thickBot="1" x14ac:dyDescent="0.3">
      <c r="B22" s="231" t="s">
        <v>55</v>
      </c>
      <c r="C22" s="243" t="s">
        <v>38</v>
      </c>
      <c r="D22" s="243"/>
      <c r="E22" s="275" t="s">
        <v>45</v>
      </c>
      <c r="F22" s="244" t="s">
        <v>39</v>
      </c>
      <c r="G22" s="306"/>
      <c r="H22" s="243"/>
      <c r="I22" s="243"/>
      <c r="J22" s="245">
        <v>0.9</v>
      </c>
      <c r="K22" s="247"/>
      <c r="L22" s="306"/>
      <c r="M22" s="293"/>
      <c r="N22" s="288"/>
      <c r="O22" s="304"/>
      <c r="P22" s="302"/>
      <c r="Q22" s="302"/>
      <c r="R22" s="302"/>
      <c r="S22" s="302"/>
      <c r="T22" s="302"/>
      <c r="U22" s="302"/>
      <c r="V22" s="302"/>
      <c r="W22" s="302"/>
      <c r="X22" s="235"/>
      <c r="Y22" s="221"/>
    </row>
    <row r="23" spans="2:27" x14ac:dyDescent="0.25">
      <c r="B23" s="230"/>
      <c r="C23" s="243"/>
      <c r="D23" s="243"/>
      <c r="E23" s="275"/>
      <c r="F23" s="244"/>
      <c r="G23" s="307"/>
      <c r="H23" s="243"/>
      <c r="I23" s="243"/>
      <c r="J23" s="246"/>
      <c r="K23" s="248"/>
      <c r="L23" s="307"/>
      <c r="M23" s="293"/>
      <c r="N23" s="288"/>
      <c r="O23" s="305"/>
      <c r="P23" s="303"/>
      <c r="Q23" s="303"/>
      <c r="R23" s="303"/>
      <c r="S23" s="303"/>
      <c r="T23" s="303"/>
      <c r="U23" s="303"/>
      <c r="V23" s="303"/>
      <c r="W23" s="303"/>
      <c r="X23" s="235"/>
      <c r="Y23" s="222"/>
      <c r="Z23" s="308" t="s">
        <v>30</v>
      </c>
      <c r="AA23" s="309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0.9800735215852544</v>
      </c>
      <c r="N24" s="167"/>
      <c r="O24" s="168">
        <f>SUM(O6:O23)</f>
        <v>0.9800735215852544</v>
      </c>
      <c r="P24" s="168">
        <f>SUM(P6:P23)</f>
        <v>0.9800735215852544</v>
      </c>
      <c r="Q24" s="168">
        <f>SUM(Q6:Q23)</f>
        <v>0.9800735215852544</v>
      </c>
      <c r="R24" s="168">
        <f>SUM(R6:R23)</f>
        <v>0.9800735215852544</v>
      </c>
      <c r="S24" s="168">
        <f>SUM(S6:S23)</f>
        <v>0.9800735215852544</v>
      </c>
      <c r="T24" s="168">
        <f t="shared" ref="T24:Y24" si="2">SUM(T6:T23)</f>
        <v>0.9800735215852544</v>
      </c>
      <c r="U24" s="168">
        <f t="shared" si="2"/>
        <v>0.9800735215852544</v>
      </c>
      <c r="V24" s="168">
        <f t="shared" si="2"/>
        <v>0.9800735215852544</v>
      </c>
      <c r="W24" s="168">
        <f t="shared" si="2"/>
        <v>0.9800735215852544</v>
      </c>
      <c r="X24" s="202">
        <f t="shared" si="2"/>
        <v>0.9800735215852544</v>
      </c>
      <c r="Y24" s="202">
        <f t="shared" si="2"/>
        <v>0.7300735215852544</v>
      </c>
      <c r="Z24" s="310">
        <f>AVERAGE(O24:X24)</f>
        <v>0.98007352158525429</v>
      </c>
      <c r="AA24" s="311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315"/>
      <c r="G26" s="321" t="s">
        <v>31</v>
      </c>
      <c r="H26" s="322"/>
      <c r="I26" s="323"/>
    </row>
    <row r="27" spans="2:27" ht="15.75" thickBot="1" x14ac:dyDescent="0.3">
      <c r="E27" s="315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315"/>
      <c r="G28" s="324">
        <f>H28*0.8</f>
        <v>157.86666666666667</v>
      </c>
      <c r="H28" s="326">
        <f>AVERAGE(G6,H6,I6)</f>
        <v>197.33333333333334</v>
      </c>
      <c r="I28" s="328">
        <f>H28*1.1</f>
        <v>217.06666666666669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315"/>
      <c r="G29" s="325"/>
      <c r="H29" s="327"/>
      <c r="I29" s="329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315"/>
      <c r="G30" s="316" t="s">
        <v>50</v>
      </c>
      <c r="H30" s="302" t="s">
        <v>49</v>
      </c>
      <c r="I30" s="319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315"/>
      <c r="G31" s="317"/>
      <c r="H31" s="318"/>
      <c r="I31" s="320"/>
    </row>
    <row r="32" spans="2:27" x14ac:dyDescent="0.25">
      <c r="E32" s="315"/>
    </row>
    <row r="33" spans="2:5" x14ac:dyDescent="0.25">
      <c r="E33" s="315"/>
    </row>
    <row r="34" spans="2:5" x14ac:dyDescent="0.25">
      <c r="E34" s="315"/>
    </row>
    <row r="35" spans="2:5" x14ac:dyDescent="0.25">
      <c r="E35" s="315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315"/>
    </row>
    <row r="41" spans="2:5" x14ac:dyDescent="0.25">
      <c r="E41" s="315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6:Y7"/>
    <mergeCell ref="Y8:Y9"/>
    <mergeCell ref="Y10:Y11"/>
    <mergeCell ref="Y12:Y13"/>
    <mergeCell ref="Y14:Y15"/>
    <mergeCell ref="Y16:Y17"/>
    <mergeCell ref="E40:E41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34:E35"/>
    <mergeCell ref="E26:E27"/>
    <mergeCell ref="G26:I26"/>
    <mergeCell ref="E28:E29"/>
    <mergeCell ref="G28:G29"/>
    <mergeCell ref="H28:H29"/>
    <mergeCell ref="I28:I29"/>
    <mergeCell ref="Q22:Q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3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30" t="s">
        <v>313</v>
      </c>
      <c r="D1" s="331"/>
      <c r="E1" s="331"/>
      <c r="F1" s="331"/>
      <c r="G1" s="332"/>
    </row>
    <row r="2" spans="1:12" ht="15.75" thickBot="1" x14ac:dyDescent="0.3">
      <c r="C2" s="333"/>
      <c r="D2" s="334"/>
      <c r="E2" s="334"/>
      <c r="F2" s="334"/>
      <c r="G2" s="335"/>
    </row>
    <row r="3" spans="1:12" ht="15.75" thickBot="1" x14ac:dyDescent="0.3"/>
    <row r="4" spans="1:12" ht="16.5" thickTop="1" thickBot="1" x14ac:dyDescent="0.3">
      <c r="A4" s="339" t="s">
        <v>270</v>
      </c>
      <c r="B4" s="340"/>
      <c r="C4" s="340"/>
      <c r="D4" s="340"/>
      <c r="E4" s="341"/>
      <c r="F4" s="19" t="s">
        <v>260</v>
      </c>
      <c r="G4" s="20" t="s">
        <v>261</v>
      </c>
      <c r="I4" s="28" t="s">
        <v>16</v>
      </c>
      <c r="J4" s="348" t="s">
        <v>1</v>
      </c>
      <c r="K4" s="349"/>
      <c r="L4" s="27" t="s">
        <v>34</v>
      </c>
    </row>
    <row r="5" spans="1:12" ht="16.5" thickTop="1" thickBot="1" x14ac:dyDescent="0.3">
      <c r="C5" s="342" t="s">
        <v>251</v>
      </c>
      <c r="D5" s="343"/>
      <c r="E5" s="344"/>
      <c r="F5" s="21">
        <f>INDEX(Int_prev[Realizado],1,1)</f>
        <v>57</v>
      </c>
      <c r="G5" s="22">
        <f>INDEX(Int_prev[Realizado],2,1)</f>
        <v>0.98275862068965514</v>
      </c>
      <c r="I5" s="29">
        <v>1</v>
      </c>
      <c r="J5" s="31" t="s">
        <v>263</v>
      </c>
      <c r="K5" s="32"/>
      <c r="L5" s="29">
        <f>F11</f>
        <v>241</v>
      </c>
    </row>
    <row r="6" spans="1:12" ht="15.75" thickBot="1" x14ac:dyDescent="0.3">
      <c r="C6" s="336" t="s">
        <v>252</v>
      </c>
      <c r="D6" s="337"/>
      <c r="E6" s="338"/>
      <c r="F6" s="23">
        <f>INDEX(Int_prev[No realizado],1,1)</f>
        <v>1</v>
      </c>
      <c r="G6" s="24">
        <f>INDEX(Int_prev[No realizado],2,1)</f>
        <v>1.7241379310344827E-2</v>
      </c>
      <c r="I6" s="35">
        <v>2</v>
      </c>
      <c r="J6" s="33" t="s">
        <v>35</v>
      </c>
      <c r="K6" s="34"/>
      <c r="L6" s="30">
        <f>G11</f>
        <v>0.87003610108303253</v>
      </c>
    </row>
    <row r="7" spans="1:12" ht="30" customHeight="1" thickTop="1" thickBot="1" x14ac:dyDescent="0.3">
      <c r="A7" s="350" t="s">
        <v>303</v>
      </c>
      <c r="B7" s="351"/>
      <c r="C7" s="351"/>
      <c r="D7" s="351"/>
      <c r="E7" s="352"/>
      <c r="F7" s="180" t="s">
        <v>260</v>
      </c>
      <c r="G7" s="181" t="s">
        <v>261</v>
      </c>
    </row>
    <row r="8" spans="1:12" ht="15.75" thickTop="1" x14ac:dyDescent="0.25">
      <c r="C8" s="342" t="s">
        <v>251</v>
      </c>
      <c r="D8" s="343"/>
      <c r="E8" s="344"/>
      <c r="F8" s="21">
        <f>INDEX(Int_corr[Realizado],1,1)</f>
        <v>184</v>
      </c>
      <c r="G8" s="22">
        <f>INDEX(Int_corr[Realizado],2,1)</f>
        <v>0.84018264840182644</v>
      </c>
    </row>
    <row r="9" spans="1:12" ht="15.75" thickBot="1" x14ac:dyDescent="0.3">
      <c r="C9" s="336" t="s">
        <v>252</v>
      </c>
      <c r="D9" s="337"/>
      <c r="E9" s="338"/>
      <c r="F9" s="23">
        <f>INDEX(Int_corr[No realizado],1,1)</f>
        <v>35</v>
      </c>
      <c r="G9" s="24">
        <f>INDEX(Int_corr[No realizado],2,1)</f>
        <v>0.15981735159817351</v>
      </c>
    </row>
    <row r="10" spans="1:12" ht="16.5" thickTop="1" thickBot="1" x14ac:dyDescent="0.3">
      <c r="A10" s="339" t="s">
        <v>262</v>
      </c>
      <c r="B10" s="340"/>
      <c r="C10" s="340"/>
      <c r="D10" s="340"/>
      <c r="E10" s="341"/>
      <c r="F10" s="25" t="s">
        <v>260</v>
      </c>
      <c r="G10" s="25" t="s">
        <v>261</v>
      </c>
    </row>
    <row r="11" spans="1:12" ht="15.75" thickTop="1" x14ac:dyDescent="0.25">
      <c r="C11" s="342" t="s">
        <v>251</v>
      </c>
      <c r="D11" s="343"/>
      <c r="E11" s="344"/>
      <c r="F11" s="95">
        <f>F5+F8</f>
        <v>241</v>
      </c>
      <c r="G11" s="96">
        <f>F11/(F11+F12)</f>
        <v>0.87003610108303253</v>
      </c>
    </row>
    <row r="12" spans="1:12" x14ac:dyDescent="0.25">
      <c r="C12" s="345" t="s">
        <v>252</v>
      </c>
      <c r="D12" s="346"/>
      <c r="E12" s="347"/>
      <c r="F12" s="97">
        <f>F6+F9</f>
        <v>36</v>
      </c>
      <c r="G12" s="98">
        <f>F12/(F11+F12)</f>
        <v>0.1299638989169675</v>
      </c>
    </row>
  </sheetData>
  <mergeCells count="11">
    <mergeCell ref="J4:K4"/>
    <mergeCell ref="C8:E8"/>
    <mergeCell ref="A4:E4"/>
    <mergeCell ref="C5:E5"/>
    <mergeCell ref="C6:E6"/>
    <mergeCell ref="A7:E7"/>
    <mergeCell ref="C1:G2"/>
    <mergeCell ref="C9:E9"/>
    <mergeCell ref="A10:E10"/>
    <mergeCell ref="C11:E11"/>
    <mergeCell ref="C12:E1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workbookViewId="0">
      <selection activeCell="E36" sqref="E36:F36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53" t="s">
        <v>245</v>
      </c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45" t="s">
        <v>169</v>
      </c>
      <c r="C35" s="346"/>
      <c r="D35" s="347"/>
      <c r="E35" s="357" t="s">
        <v>249</v>
      </c>
      <c r="F35" s="35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54" t="s">
        <v>228</v>
      </c>
      <c r="C36" s="354"/>
      <c r="D36" s="354"/>
      <c r="E36" s="355">
        <f>D9+D10</f>
        <v>1</v>
      </c>
      <c r="F36" s="356"/>
      <c r="H36" s="183">
        <f>E36</f>
        <v>1</v>
      </c>
    </row>
    <row r="37" spans="1:18" x14ac:dyDescent="0.25">
      <c r="A37" s="4" t="s">
        <v>65</v>
      </c>
      <c r="B37" s="354" t="s">
        <v>233</v>
      </c>
      <c r="C37" s="354"/>
      <c r="D37" s="354"/>
      <c r="E37" s="355">
        <f>E9+E10</f>
        <v>1</v>
      </c>
      <c r="F37" s="356"/>
      <c r="H37" s="183">
        <f t="shared" ref="H37:H46" si="0">E37</f>
        <v>1</v>
      </c>
    </row>
    <row r="38" spans="1:18" x14ac:dyDescent="0.25">
      <c r="A38" s="4" t="s">
        <v>66</v>
      </c>
      <c r="B38" s="354" t="s">
        <v>235</v>
      </c>
      <c r="C38" s="354"/>
      <c r="D38" s="354"/>
      <c r="E38" s="355">
        <f>F9+F10</f>
        <v>1</v>
      </c>
      <c r="F38" s="356"/>
      <c r="H38" s="183">
        <f t="shared" si="0"/>
        <v>1</v>
      </c>
    </row>
    <row r="39" spans="1:18" x14ac:dyDescent="0.25">
      <c r="A39" s="4" t="s">
        <v>68</v>
      </c>
      <c r="B39" s="354" t="s">
        <v>236</v>
      </c>
      <c r="C39" s="354"/>
      <c r="D39" s="354"/>
      <c r="E39" s="355">
        <f>G9+G10</f>
        <v>1</v>
      </c>
      <c r="F39" s="356"/>
      <c r="H39" s="183">
        <f t="shared" si="0"/>
        <v>1</v>
      </c>
    </row>
    <row r="40" spans="1:18" x14ac:dyDescent="0.25">
      <c r="A40" s="4" t="s">
        <v>69</v>
      </c>
      <c r="B40" s="354" t="s">
        <v>238</v>
      </c>
      <c r="C40" s="354"/>
      <c r="D40" s="354"/>
      <c r="E40" s="355">
        <f>H9+H10</f>
        <v>1</v>
      </c>
      <c r="F40" s="356"/>
      <c r="H40" s="183">
        <f t="shared" si="0"/>
        <v>1</v>
      </c>
    </row>
    <row r="41" spans="1:18" x14ac:dyDescent="0.25">
      <c r="A41" s="4" t="s">
        <v>70</v>
      </c>
      <c r="B41" s="354" t="s">
        <v>240</v>
      </c>
      <c r="C41" s="354"/>
      <c r="D41" s="354"/>
      <c r="E41" s="355">
        <f>I$9+I$10</f>
        <v>1</v>
      </c>
      <c r="F41" s="356"/>
      <c r="H41" s="183">
        <f t="shared" si="0"/>
        <v>1</v>
      </c>
    </row>
    <row r="42" spans="1:18" x14ac:dyDescent="0.25">
      <c r="A42" s="4" t="s">
        <v>72</v>
      </c>
      <c r="B42" s="354" t="s">
        <v>241</v>
      </c>
      <c r="C42" s="354"/>
      <c r="D42" s="354"/>
      <c r="E42" s="355">
        <f>J$9+J$10</f>
        <v>1</v>
      </c>
      <c r="F42" s="356"/>
      <c r="H42" s="183">
        <f t="shared" si="0"/>
        <v>1</v>
      </c>
    </row>
    <row r="43" spans="1:18" x14ac:dyDescent="0.25">
      <c r="A43" s="4" t="s">
        <v>74</v>
      </c>
      <c r="B43" s="354" t="s">
        <v>242</v>
      </c>
      <c r="C43" s="354"/>
      <c r="D43" s="354"/>
      <c r="E43" s="355">
        <f>K9+K10</f>
        <v>1</v>
      </c>
      <c r="F43" s="356"/>
      <c r="H43" s="183">
        <f t="shared" si="0"/>
        <v>1</v>
      </c>
    </row>
    <row r="44" spans="1:18" x14ac:dyDescent="0.25">
      <c r="A44" s="4" t="s">
        <v>78</v>
      </c>
      <c r="B44" s="359" t="s">
        <v>243</v>
      </c>
      <c r="C44" s="359"/>
      <c r="D44" s="359"/>
      <c r="E44" s="355">
        <f>L$9+L$10</f>
        <v>1</v>
      </c>
      <c r="F44" s="356"/>
      <c r="H44" s="183">
        <f t="shared" si="0"/>
        <v>1</v>
      </c>
    </row>
    <row r="45" spans="1:18" x14ac:dyDescent="0.25">
      <c r="A45" s="197" t="s">
        <v>79</v>
      </c>
      <c r="B45" s="359" t="s">
        <v>271</v>
      </c>
      <c r="C45" s="359"/>
      <c r="D45" s="359"/>
      <c r="E45" s="368">
        <f>M$9+M$10</f>
        <v>1</v>
      </c>
      <c r="F45" s="369"/>
      <c r="H45" s="183">
        <f t="shared" si="0"/>
        <v>1</v>
      </c>
    </row>
    <row r="46" spans="1:18" hidden="1" x14ac:dyDescent="0.25">
      <c r="A46" s="4" t="s">
        <v>281</v>
      </c>
      <c r="B46" s="354" t="s">
        <v>282</v>
      </c>
      <c r="C46" s="354"/>
      <c r="D46" s="354"/>
      <c r="E46" s="370">
        <f>N9+N10</f>
        <v>0</v>
      </c>
      <c r="F46" s="370"/>
      <c r="H46" s="183">
        <f t="shared" si="0"/>
        <v>0</v>
      </c>
    </row>
    <row r="47" spans="1:18" ht="15.75" thickBot="1" x14ac:dyDescent="0.3">
      <c r="A47" s="198" t="s">
        <v>16</v>
      </c>
      <c r="B47" s="362" t="s">
        <v>1</v>
      </c>
      <c r="C47" s="363"/>
      <c r="D47" s="364"/>
      <c r="E47" s="360" t="s">
        <v>34</v>
      </c>
      <c r="F47" s="361"/>
    </row>
    <row r="48" spans="1:18" ht="15.75" thickBot="1" x14ac:dyDescent="0.3">
      <c r="A48" s="36" t="s">
        <v>51</v>
      </c>
      <c r="B48" s="365" t="s">
        <v>42</v>
      </c>
      <c r="C48" s="366"/>
      <c r="D48" s="367"/>
      <c r="E48" s="94">
        <f>AVERAGE(E36:F45)</f>
        <v>1</v>
      </c>
      <c r="F48" s="93"/>
    </row>
  </sheetData>
  <mergeCells count="28"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D6:N6"/>
    <mergeCell ref="B37:D37"/>
    <mergeCell ref="E37:F37"/>
    <mergeCell ref="B35:D35"/>
    <mergeCell ref="E35:F35"/>
    <mergeCell ref="B36:D36"/>
    <mergeCell ref="E36:F3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1" t="s">
        <v>60</v>
      </c>
      <c r="B5" s="372"/>
      <c r="C5" s="375">
        <v>2021</v>
      </c>
      <c r="D5" s="376"/>
      <c r="E5" s="376"/>
      <c r="F5" s="376"/>
      <c r="G5" s="376"/>
      <c r="H5" s="377"/>
    </row>
    <row r="6" spans="1:8" ht="15.75" customHeight="1" thickBot="1" x14ac:dyDescent="0.3">
      <c r="A6" s="373"/>
      <c r="B6" s="374"/>
      <c r="C6" s="378"/>
      <c r="D6" s="379"/>
      <c r="E6" s="379"/>
      <c r="F6" s="379"/>
      <c r="G6" s="379"/>
      <c r="H6" s="380"/>
    </row>
    <row r="7" spans="1:8" ht="18" customHeight="1" thickBot="1" x14ac:dyDescent="0.35">
      <c r="A7" s="381" t="s">
        <v>61</v>
      </c>
      <c r="B7" s="382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3" t="s">
        <v>34</v>
      </c>
      <c r="D40" s="384"/>
      <c r="E40" s="384"/>
      <c r="F40" s="384"/>
      <c r="G40" s="384"/>
      <c r="H40" s="385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zoomScale="110" zoomScaleNormal="110" workbookViewId="0">
      <selection activeCell="D19" sqref="D19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86" t="s">
        <v>314</v>
      </c>
      <c r="D1" s="387"/>
      <c r="E1" s="387"/>
      <c r="F1" s="387"/>
      <c r="G1" s="387"/>
      <c r="H1" s="387"/>
      <c r="I1" s="387"/>
      <c r="J1" s="387"/>
      <c r="K1" s="388"/>
    </row>
    <row r="2" spans="1:13" ht="15.75" thickBot="1" x14ac:dyDescent="0.3">
      <c r="C2" s="389"/>
      <c r="D2" s="390"/>
      <c r="E2" s="390"/>
      <c r="F2" s="390"/>
      <c r="G2" s="390"/>
      <c r="H2" s="390"/>
      <c r="I2" s="390"/>
      <c r="J2" s="390"/>
      <c r="K2" s="391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9" t="s">
        <v>272</v>
      </c>
      <c r="B5" s="340"/>
      <c r="C5" s="340"/>
      <c r="D5" s="340"/>
      <c r="E5" s="340"/>
      <c r="F5" s="341"/>
      <c r="H5" s="28" t="s">
        <v>16</v>
      </c>
      <c r="I5" s="348" t="s">
        <v>1</v>
      </c>
      <c r="J5" s="349"/>
      <c r="K5" s="27" t="s">
        <v>34</v>
      </c>
    </row>
    <row r="6" spans="1:13" s="14" customFormat="1" ht="15.75" customHeight="1" thickTop="1" thickBot="1" x14ac:dyDescent="0.3">
      <c r="A6" s="13"/>
      <c r="B6" s="13"/>
      <c r="C6" s="392" t="s">
        <v>315</v>
      </c>
      <c r="D6" s="392" t="s">
        <v>316</v>
      </c>
      <c r="E6" s="394" t="s">
        <v>251</v>
      </c>
      <c r="F6" s="394" t="s">
        <v>252</v>
      </c>
      <c r="H6" s="29">
        <v>1</v>
      </c>
      <c r="I6" s="31" t="s">
        <v>263</v>
      </c>
      <c r="J6" s="32"/>
      <c r="K6" s="29">
        <f>K18</f>
        <v>241</v>
      </c>
    </row>
    <row r="7" spans="1:13" s="14" customFormat="1" ht="15.75" thickBot="1" x14ac:dyDescent="0.3">
      <c r="A7" s="13"/>
      <c r="B7" s="13"/>
      <c r="C7" s="392"/>
      <c r="D7" s="392"/>
      <c r="E7" s="394"/>
      <c r="F7" s="394"/>
      <c r="H7" s="35">
        <v>2</v>
      </c>
      <c r="I7" s="33" t="s">
        <v>35</v>
      </c>
      <c r="J7" s="34"/>
      <c r="K7" s="30">
        <f>K19</f>
        <v>0.87003610108303253</v>
      </c>
    </row>
    <row r="8" spans="1:13" s="14" customFormat="1" ht="16.5" customHeight="1" thickBot="1" x14ac:dyDescent="0.3">
      <c r="A8" s="13"/>
      <c r="B8" s="13"/>
      <c r="C8" s="393"/>
      <c r="D8" s="393"/>
      <c r="E8" s="394"/>
      <c r="F8" s="394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9" t="s">
        <v>253</v>
      </c>
      <c r="B10" s="341"/>
      <c r="C10" s="15">
        <v>58</v>
      </c>
      <c r="D10" s="16">
        <v>1</v>
      </c>
      <c r="E10" s="17">
        <v>57</v>
      </c>
      <c r="F10" s="16">
        <v>1</v>
      </c>
      <c r="H10" s="101"/>
      <c r="I10" s="101"/>
      <c r="J10" s="101"/>
      <c r="K10" s="101"/>
    </row>
    <row r="11" spans="1:13" ht="16.5" thickTop="1" thickBot="1" x14ac:dyDescent="0.3">
      <c r="A11" s="339" t="s">
        <v>254</v>
      </c>
      <c r="B11" s="341"/>
      <c r="C11" s="190">
        <v>1</v>
      </c>
      <c r="D11" s="184">
        <f>D10/C10</f>
        <v>1.7241379310344827E-2</v>
      </c>
      <c r="E11" s="185">
        <f>E10/C10</f>
        <v>0.98275862068965514</v>
      </c>
      <c r="F11" s="191">
        <f>F10/C10</f>
        <v>1.7241379310344827E-2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9" t="s">
        <v>273</v>
      </c>
      <c r="B13" s="340"/>
      <c r="C13" s="340"/>
      <c r="D13" s="340"/>
      <c r="E13" s="340"/>
      <c r="F13" s="341"/>
      <c r="H13" s="339" t="s">
        <v>255</v>
      </c>
      <c r="I13" s="340"/>
      <c r="J13" s="340"/>
      <c r="K13" s="341"/>
    </row>
    <row r="14" spans="1:13" ht="15.75" thickTop="1" x14ac:dyDescent="0.25">
      <c r="C14" s="394" t="s">
        <v>317</v>
      </c>
      <c r="D14" s="394" t="s">
        <v>318</v>
      </c>
      <c r="E14" s="394" t="s">
        <v>251</v>
      </c>
      <c r="F14" s="394" t="s">
        <v>252</v>
      </c>
      <c r="J14" s="395" t="s">
        <v>256</v>
      </c>
      <c r="K14" s="395" t="s">
        <v>257</v>
      </c>
    </row>
    <row r="15" spans="1:13" x14ac:dyDescent="0.25">
      <c r="C15" s="394"/>
      <c r="D15" s="394"/>
      <c r="E15" s="394"/>
      <c r="F15" s="394"/>
      <c r="J15" s="396"/>
      <c r="K15" s="396"/>
    </row>
    <row r="16" spans="1:13" ht="15.75" thickBot="1" x14ac:dyDescent="0.3">
      <c r="C16" s="392"/>
      <c r="D16" s="392"/>
      <c r="E16" s="394"/>
      <c r="F16" s="392"/>
      <c r="J16" s="396"/>
      <c r="K16" s="396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9" t="s">
        <v>253</v>
      </c>
      <c r="B18" s="341"/>
      <c r="C18" s="15">
        <v>219</v>
      </c>
      <c r="D18" s="16">
        <v>35</v>
      </c>
      <c r="E18" s="15">
        <v>184</v>
      </c>
      <c r="F18" s="16">
        <v>35</v>
      </c>
      <c r="H18" s="339" t="s">
        <v>258</v>
      </c>
      <c r="I18" s="341"/>
      <c r="J18" s="99">
        <f>C10+C18</f>
        <v>277</v>
      </c>
      <c r="K18" s="100">
        <f>E10+E18</f>
        <v>241</v>
      </c>
    </row>
    <row r="19" spans="1:11" ht="16.5" thickTop="1" thickBot="1" x14ac:dyDescent="0.3">
      <c r="A19" s="339" t="s">
        <v>254</v>
      </c>
      <c r="B19" s="341"/>
      <c r="C19" s="218">
        <v>1</v>
      </c>
      <c r="D19" s="190">
        <f>D18/C18</f>
        <v>0.15981735159817351</v>
      </c>
      <c r="E19" s="190">
        <f>E18/C18</f>
        <v>0.84018264840182644</v>
      </c>
      <c r="F19" s="184">
        <f>F18/C18</f>
        <v>0.15981735159817351</v>
      </c>
      <c r="H19" s="339" t="s">
        <v>259</v>
      </c>
      <c r="I19" s="341"/>
      <c r="J19" s="193">
        <v>1</v>
      </c>
      <c r="K19" s="194">
        <f>K18/J18</f>
        <v>0.87003610108303253</v>
      </c>
    </row>
    <row r="20" spans="1:11" ht="15.75" thickTop="1" x14ac:dyDescent="0.25"/>
  </sheetData>
  <mergeCells count="21"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  <mergeCell ref="C1:K2"/>
    <mergeCell ref="A18:B18"/>
    <mergeCell ref="H18:I18"/>
    <mergeCell ref="A5:F5"/>
    <mergeCell ref="C6:C8"/>
    <mergeCell ref="D6:D8"/>
    <mergeCell ref="E6:E8"/>
    <mergeCell ref="F6:F8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397" t="s">
        <v>168</v>
      </c>
      <c r="B7" s="400" t="s">
        <v>268</v>
      </c>
      <c r="C7" s="403" t="s">
        <v>169</v>
      </c>
      <c r="D7" s="406" t="s">
        <v>170</v>
      </c>
      <c r="E7" s="409" t="s">
        <v>269</v>
      </c>
      <c r="F7" s="422" t="s">
        <v>171</v>
      </c>
      <c r="G7" s="422"/>
      <c r="H7" s="422"/>
      <c r="I7" s="423"/>
      <c r="K7" s="412" t="s">
        <v>301</v>
      </c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2"/>
      <c r="AF7" s="412"/>
      <c r="AG7" s="412"/>
      <c r="AH7" s="412"/>
      <c r="AI7" s="412"/>
      <c r="AJ7" s="412"/>
      <c r="AK7" s="412"/>
      <c r="AL7" s="412"/>
      <c r="AM7" s="412"/>
      <c r="AN7" s="412"/>
      <c r="AO7" s="345"/>
      <c r="AP7" s="413"/>
      <c r="AQ7" s="414"/>
      <c r="AR7" s="414"/>
      <c r="AS7" s="415"/>
    </row>
    <row r="8" spans="1:46" ht="18.95" customHeight="1" x14ac:dyDescent="0.25">
      <c r="A8" s="398"/>
      <c r="B8" s="401"/>
      <c r="C8" s="404"/>
      <c r="D8" s="407"/>
      <c r="E8" s="410"/>
      <c r="F8" s="416" t="s">
        <v>172</v>
      </c>
      <c r="G8" s="418" t="s">
        <v>173</v>
      </c>
      <c r="H8" s="418" t="s">
        <v>174</v>
      </c>
      <c r="I8" s="410" t="s">
        <v>175</v>
      </c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345"/>
      <c r="AP8" s="420" t="s">
        <v>172</v>
      </c>
      <c r="AQ8" s="418" t="s">
        <v>173</v>
      </c>
      <c r="AR8" s="418" t="s">
        <v>176</v>
      </c>
      <c r="AS8" s="410" t="s">
        <v>177</v>
      </c>
    </row>
    <row r="9" spans="1:46" ht="18.95" customHeight="1" x14ac:dyDescent="0.25">
      <c r="A9" s="398"/>
      <c r="B9" s="401"/>
      <c r="C9" s="404"/>
      <c r="D9" s="407"/>
      <c r="E9" s="410"/>
      <c r="F9" s="416"/>
      <c r="G9" s="418"/>
      <c r="H9" s="418"/>
      <c r="I9" s="410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20"/>
      <c r="AQ9" s="418"/>
      <c r="AR9" s="418"/>
      <c r="AS9" s="410"/>
    </row>
    <row r="10" spans="1:46" ht="18.95" customHeight="1" x14ac:dyDescent="0.25">
      <c r="A10" s="398"/>
      <c r="B10" s="401"/>
      <c r="C10" s="404"/>
      <c r="D10" s="407"/>
      <c r="E10" s="410"/>
      <c r="F10" s="416"/>
      <c r="G10" s="418"/>
      <c r="H10" s="418"/>
      <c r="I10" s="410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20"/>
      <c r="AQ10" s="418"/>
      <c r="AR10" s="418"/>
      <c r="AS10" s="410"/>
    </row>
    <row r="11" spans="1:46" ht="18.95" customHeight="1" thickBot="1" x14ac:dyDescent="0.3">
      <c r="A11" s="399"/>
      <c r="B11" s="402"/>
      <c r="C11" s="405"/>
      <c r="D11" s="408"/>
      <c r="E11" s="411"/>
      <c r="F11" s="417"/>
      <c r="G11" s="419"/>
      <c r="H11" s="419"/>
      <c r="I11" s="411"/>
      <c r="K11" s="4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412"/>
      <c r="AF11" s="412"/>
      <c r="AG11" s="412"/>
      <c r="AH11" s="412"/>
      <c r="AI11" s="412"/>
      <c r="AJ11" s="412"/>
      <c r="AK11" s="412"/>
      <c r="AL11" s="412"/>
      <c r="AM11" s="412"/>
      <c r="AN11" s="412"/>
      <c r="AO11" s="345"/>
      <c r="AP11" s="421"/>
      <c r="AQ11" s="419"/>
      <c r="AR11" s="419"/>
      <c r="AS11" s="411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  <mergeCell ref="A7:A11"/>
    <mergeCell ref="B7:B11"/>
    <mergeCell ref="C7:C11"/>
    <mergeCell ref="D7:D11"/>
    <mergeCell ref="E7:E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0" t="s">
        <v>97</v>
      </c>
      <c r="B5" s="431"/>
      <c r="C5" s="434"/>
      <c r="D5" s="437"/>
      <c r="E5" s="437"/>
      <c r="F5" s="437"/>
      <c r="G5" s="437"/>
      <c r="H5" s="424"/>
    </row>
    <row r="6" spans="1:15" ht="15" customHeight="1" thickBot="1" x14ac:dyDescent="0.3">
      <c r="A6" s="432"/>
      <c r="B6" s="433"/>
      <c r="C6" s="435"/>
      <c r="D6" s="438"/>
      <c r="E6" s="438"/>
      <c r="F6" s="438"/>
      <c r="G6" s="438"/>
      <c r="H6" s="425"/>
    </row>
    <row r="7" spans="1:15" ht="19.5" thickBot="1" x14ac:dyDescent="0.35">
      <c r="A7" s="117" t="s">
        <v>98</v>
      </c>
      <c r="B7" s="118" t="s">
        <v>99</v>
      </c>
      <c r="C7" s="435"/>
      <c r="D7" s="438"/>
      <c r="E7" s="438"/>
      <c r="F7" s="438"/>
      <c r="G7" s="438"/>
      <c r="H7" s="425"/>
    </row>
    <row r="8" spans="1:15" ht="15" customHeight="1" thickBot="1" x14ac:dyDescent="0.3">
      <c r="A8" s="440" t="s">
        <v>100</v>
      </c>
      <c r="B8" s="119" t="s">
        <v>101</v>
      </c>
      <c r="C8" s="436"/>
      <c r="D8" s="439"/>
      <c r="E8" s="439"/>
      <c r="F8" s="439"/>
      <c r="G8" s="439"/>
      <c r="H8" s="426"/>
    </row>
    <row r="9" spans="1:15" x14ac:dyDescent="0.25">
      <c r="A9" s="441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41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41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42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40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41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41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41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41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42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46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47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47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47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48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43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44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44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45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43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44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44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44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45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0" t="s">
        <v>97</v>
      </c>
      <c r="B39" s="431"/>
      <c r="C39" s="434">
        <v>43875</v>
      </c>
      <c r="D39" s="437">
        <v>43907</v>
      </c>
      <c r="E39" s="437"/>
      <c r="F39" s="437"/>
      <c r="G39" s="437"/>
      <c r="H39" s="424"/>
    </row>
    <row r="40" spans="1:8" ht="15" customHeight="1" thickBot="1" x14ac:dyDescent="0.3">
      <c r="A40" s="432"/>
      <c r="B40" s="433"/>
      <c r="C40" s="435"/>
      <c r="D40" s="438"/>
      <c r="E40" s="438"/>
      <c r="F40" s="438"/>
      <c r="G40" s="438"/>
      <c r="H40" s="425"/>
    </row>
    <row r="41" spans="1:8" ht="19.5" thickBot="1" x14ac:dyDescent="0.35">
      <c r="A41" s="117" t="s">
        <v>98</v>
      </c>
      <c r="B41" s="118" t="s">
        <v>99</v>
      </c>
      <c r="C41" s="435"/>
      <c r="D41" s="438"/>
      <c r="E41" s="438"/>
      <c r="F41" s="438"/>
      <c r="G41" s="438"/>
      <c r="H41" s="425"/>
    </row>
    <row r="42" spans="1:8" ht="15" customHeight="1" thickBot="1" x14ac:dyDescent="0.3">
      <c r="A42" s="440" t="s">
        <v>100</v>
      </c>
      <c r="B42" s="119" t="s">
        <v>101</v>
      </c>
      <c r="C42" s="436"/>
      <c r="D42" s="439"/>
      <c r="E42" s="439"/>
      <c r="F42" s="439"/>
      <c r="G42" s="439"/>
      <c r="H42" s="426"/>
    </row>
    <row r="43" spans="1:8" x14ac:dyDescent="0.25">
      <c r="A43" s="441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41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41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42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40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41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41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41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41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42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46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47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47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47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48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43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44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44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45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43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44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44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44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45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0" t="s">
        <v>97</v>
      </c>
      <c r="B73" s="431"/>
      <c r="C73" s="434">
        <v>43875</v>
      </c>
      <c r="D73" s="437">
        <v>43907</v>
      </c>
      <c r="E73" s="437"/>
      <c r="F73" s="437"/>
      <c r="G73" s="437"/>
      <c r="H73" s="424"/>
    </row>
    <row r="74" spans="1:8" ht="15" customHeight="1" thickBot="1" x14ac:dyDescent="0.3">
      <c r="A74" s="432"/>
      <c r="B74" s="433"/>
      <c r="C74" s="435"/>
      <c r="D74" s="438"/>
      <c r="E74" s="438"/>
      <c r="F74" s="438"/>
      <c r="G74" s="438"/>
      <c r="H74" s="425"/>
    </row>
    <row r="75" spans="1:8" ht="19.5" thickBot="1" x14ac:dyDescent="0.35">
      <c r="A75" s="117" t="s">
        <v>98</v>
      </c>
      <c r="B75" s="118" t="s">
        <v>99</v>
      </c>
      <c r="C75" s="435"/>
      <c r="D75" s="438"/>
      <c r="E75" s="438"/>
      <c r="F75" s="438"/>
      <c r="G75" s="438"/>
      <c r="H75" s="425"/>
    </row>
    <row r="76" spans="1:8" ht="15" customHeight="1" thickBot="1" x14ac:dyDescent="0.3">
      <c r="A76" s="440" t="s">
        <v>100</v>
      </c>
      <c r="B76" s="119" t="s">
        <v>101</v>
      </c>
      <c r="C76" s="436"/>
      <c r="D76" s="439"/>
      <c r="E76" s="439"/>
      <c r="F76" s="439"/>
      <c r="G76" s="439"/>
      <c r="H76" s="426"/>
    </row>
    <row r="77" spans="1:8" x14ac:dyDescent="0.25">
      <c r="A77" s="441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41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41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42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40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41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41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41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41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42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46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47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47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47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48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43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44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44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45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43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44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44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44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45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0" t="s">
        <v>97</v>
      </c>
      <c r="B107" s="431"/>
      <c r="C107" s="434">
        <v>43875</v>
      </c>
      <c r="D107" s="437">
        <v>43907</v>
      </c>
      <c r="E107" s="437"/>
      <c r="F107" s="437"/>
      <c r="G107" s="437"/>
      <c r="H107" s="424"/>
    </row>
    <row r="108" spans="1:8" ht="15" customHeight="1" thickBot="1" x14ac:dyDescent="0.3">
      <c r="A108" s="432"/>
      <c r="B108" s="433"/>
      <c r="C108" s="435"/>
      <c r="D108" s="438"/>
      <c r="E108" s="438"/>
      <c r="F108" s="438"/>
      <c r="G108" s="438"/>
      <c r="H108" s="425"/>
    </row>
    <row r="109" spans="1:8" ht="19.5" thickBot="1" x14ac:dyDescent="0.35">
      <c r="A109" s="117" t="s">
        <v>98</v>
      </c>
      <c r="B109" s="118" t="s">
        <v>99</v>
      </c>
      <c r="C109" s="435"/>
      <c r="D109" s="438"/>
      <c r="E109" s="438"/>
      <c r="F109" s="438"/>
      <c r="G109" s="438"/>
      <c r="H109" s="425"/>
    </row>
    <row r="110" spans="1:8" ht="15" customHeight="1" thickBot="1" x14ac:dyDescent="0.3">
      <c r="A110" s="440" t="s">
        <v>100</v>
      </c>
      <c r="B110" s="119" t="s">
        <v>101</v>
      </c>
      <c r="C110" s="436"/>
      <c r="D110" s="439"/>
      <c r="E110" s="439"/>
      <c r="F110" s="439"/>
      <c r="G110" s="439"/>
      <c r="H110" s="426"/>
    </row>
    <row r="111" spans="1:8" x14ac:dyDescent="0.25">
      <c r="A111" s="441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41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41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42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40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41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41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41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41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42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46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47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47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47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48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43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44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44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45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43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44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44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44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45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0" t="s">
        <v>97</v>
      </c>
      <c r="B141" s="431"/>
      <c r="C141" s="434">
        <v>43875</v>
      </c>
      <c r="D141" s="437">
        <v>43907</v>
      </c>
      <c r="E141" s="437"/>
      <c r="F141" s="437"/>
      <c r="G141" s="437"/>
      <c r="H141" s="424"/>
    </row>
    <row r="142" spans="1:8" ht="16.5" customHeight="1" thickBot="1" x14ac:dyDescent="0.3">
      <c r="A142" s="432"/>
      <c r="B142" s="433"/>
      <c r="C142" s="435"/>
      <c r="D142" s="438"/>
      <c r="E142" s="438"/>
      <c r="F142" s="438"/>
      <c r="G142" s="438"/>
      <c r="H142" s="425"/>
    </row>
    <row r="143" spans="1:8" ht="19.5" thickBot="1" x14ac:dyDescent="0.35">
      <c r="A143" s="117" t="s">
        <v>98</v>
      </c>
      <c r="B143" s="118" t="s">
        <v>99</v>
      </c>
      <c r="C143" s="435"/>
      <c r="D143" s="438"/>
      <c r="E143" s="438"/>
      <c r="F143" s="438"/>
      <c r="G143" s="438"/>
      <c r="H143" s="425"/>
    </row>
    <row r="144" spans="1:8" ht="16.5" customHeight="1" thickBot="1" x14ac:dyDescent="0.3">
      <c r="A144" s="440" t="s">
        <v>100</v>
      </c>
      <c r="B144" s="119" t="s">
        <v>101</v>
      </c>
      <c r="C144" s="436"/>
      <c r="D144" s="439"/>
      <c r="E144" s="439"/>
      <c r="F144" s="439"/>
      <c r="G144" s="439"/>
      <c r="H144" s="426"/>
    </row>
    <row r="145" spans="1:8" x14ac:dyDescent="0.25">
      <c r="A145" s="441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41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41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42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40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41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41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41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41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42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46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47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47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47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48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43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44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44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45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43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44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44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44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45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0" t="s">
        <v>97</v>
      </c>
      <c r="B175" s="431"/>
      <c r="C175" s="434">
        <v>43875</v>
      </c>
      <c r="D175" s="437">
        <v>43907</v>
      </c>
      <c r="E175" s="437"/>
      <c r="F175" s="437"/>
      <c r="G175" s="437"/>
      <c r="H175" s="424"/>
    </row>
    <row r="176" spans="1:8" ht="15" customHeight="1" thickBot="1" x14ac:dyDescent="0.3">
      <c r="A176" s="432"/>
      <c r="B176" s="433"/>
      <c r="C176" s="435"/>
      <c r="D176" s="438"/>
      <c r="E176" s="438"/>
      <c r="F176" s="438"/>
      <c r="G176" s="438"/>
      <c r="H176" s="425"/>
    </row>
    <row r="177" spans="1:8" ht="19.5" thickBot="1" x14ac:dyDescent="0.35">
      <c r="A177" s="117" t="s">
        <v>98</v>
      </c>
      <c r="B177" s="118" t="s">
        <v>99</v>
      </c>
      <c r="C177" s="435"/>
      <c r="D177" s="438"/>
      <c r="E177" s="438"/>
      <c r="F177" s="438"/>
      <c r="G177" s="438"/>
      <c r="H177" s="425"/>
    </row>
    <row r="178" spans="1:8" ht="15" customHeight="1" thickBot="1" x14ac:dyDescent="0.3">
      <c r="A178" s="440" t="s">
        <v>100</v>
      </c>
      <c r="B178" s="119" t="s">
        <v>101</v>
      </c>
      <c r="C178" s="436"/>
      <c r="D178" s="439"/>
      <c r="E178" s="439"/>
      <c r="F178" s="439"/>
      <c r="G178" s="439"/>
      <c r="H178" s="426"/>
    </row>
    <row r="179" spans="1:8" x14ac:dyDescent="0.25">
      <c r="A179" s="441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41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41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42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40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41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41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41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41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42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46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47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47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47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48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43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44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44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45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43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44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44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44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45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0" t="s">
        <v>97</v>
      </c>
      <c r="B209" s="431"/>
      <c r="C209" s="434">
        <v>43875</v>
      </c>
      <c r="D209" s="437">
        <v>43907</v>
      </c>
      <c r="E209" s="437"/>
      <c r="F209" s="437"/>
      <c r="G209" s="437"/>
      <c r="H209" s="424"/>
    </row>
    <row r="210" spans="1:8" ht="15" customHeight="1" thickBot="1" x14ac:dyDescent="0.3">
      <c r="A210" s="432"/>
      <c r="B210" s="433"/>
      <c r="C210" s="435"/>
      <c r="D210" s="438"/>
      <c r="E210" s="438"/>
      <c r="F210" s="438"/>
      <c r="G210" s="438"/>
      <c r="H210" s="425"/>
    </row>
    <row r="211" spans="1:8" ht="19.5" thickBot="1" x14ac:dyDescent="0.35">
      <c r="A211" s="117" t="s">
        <v>98</v>
      </c>
      <c r="B211" s="118" t="s">
        <v>99</v>
      </c>
      <c r="C211" s="435"/>
      <c r="D211" s="438"/>
      <c r="E211" s="438"/>
      <c r="F211" s="438"/>
      <c r="G211" s="438"/>
      <c r="H211" s="425"/>
    </row>
    <row r="212" spans="1:8" ht="15" customHeight="1" thickBot="1" x14ac:dyDescent="0.3">
      <c r="A212" s="440" t="s">
        <v>100</v>
      </c>
      <c r="B212" s="119" t="s">
        <v>101</v>
      </c>
      <c r="C212" s="436"/>
      <c r="D212" s="439"/>
      <c r="E212" s="439"/>
      <c r="F212" s="439"/>
      <c r="G212" s="439"/>
      <c r="H212" s="426"/>
    </row>
    <row r="213" spans="1:8" x14ac:dyDescent="0.25">
      <c r="A213" s="441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41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41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42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40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41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41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41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41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42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46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47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47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47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48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43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44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44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45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43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44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44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44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45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0" t="s">
        <v>97</v>
      </c>
      <c r="B243" s="431"/>
      <c r="C243" s="434">
        <v>43875</v>
      </c>
      <c r="D243" s="437">
        <v>43907</v>
      </c>
      <c r="E243" s="437"/>
      <c r="F243" s="437"/>
      <c r="G243" s="437"/>
      <c r="H243" s="424"/>
    </row>
    <row r="244" spans="1:8" ht="15" customHeight="1" thickBot="1" x14ac:dyDescent="0.3">
      <c r="A244" s="432"/>
      <c r="B244" s="433"/>
      <c r="C244" s="435"/>
      <c r="D244" s="438"/>
      <c r="E244" s="438"/>
      <c r="F244" s="438"/>
      <c r="G244" s="438"/>
      <c r="H244" s="425"/>
    </row>
    <row r="245" spans="1:8" ht="19.5" thickBot="1" x14ac:dyDescent="0.35">
      <c r="A245" s="117" t="s">
        <v>98</v>
      </c>
      <c r="B245" s="118" t="s">
        <v>99</v>
      </c>
      <c r="C245" s="435"/>
      <c r="D245" s="438"/>
      <c r="E245" s="438"/>
      <c r="F245" s="438"/>
      <c r="G245" s="438"/>
      <c r="H245" s="425"/>
    </row>
    <row r="246" spans="1:8" ht="15" customHeight="1" thickBot="1" x14ac:dyDescent="0.3">
      <c r="A246" s="440" t="s">
        <v>100</v>
      </c>
      <c r="B246" s="119" t="s">
        <v>101</v>
      </c>
      <c r="C246" s="436"/>
      <c r="D246" s="439"/>
      <c r="E246" s="439"/>
      <c r="F246" s="439"/>
      <c r="G246" s="439"/>
      <c r="H246" s="426"/>
    </row>
    <row r="247" spans="1:8" x14ac:dyDescent="0.25">
      <c r="A247" s="441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41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41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42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40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41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41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41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41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42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46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47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47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47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48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43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44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44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45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43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44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44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44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45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0" t="s">
        <v>97</v>
      </c>
      <c r="B277" s="431"/>
      <c r="C277" s="434">
        <v>43691</v>
      </c>
      <c r="D277" s="427"/>
      <c r="E277" s="427"/>
      <c r="F277" s="449"/>
      <c r="G277" s="427"/>
      <c r="H277" s="427"/>
    </row>
    <row r="278" spans="1:8" ht="16.5" hidden="1" customHeight="1" thickBot="1" x14ac:dyDescent="0.3">
      <c r="A278" s="432"/>
      <c r="B278" s="433"/>
      <c r="C278" s="435"/>
      <c r="D278" s="428"/>
      <c r="E278" s="428"/>
      <c r="F278" s="450"/>
      <c r="G278" s="428"/>
      <c r="H278" s="428"/>
    </row>
    <row r="279" spans="1:8" ht="19.5" hidden="1" customHeight="1" thickBot="1" x14ac:dyDescent="0.35">
      <c r="A279" s="117" t="s">
        <v>98</v>
      </c>
      <c r="B279" s="118" t="s">
        <v>99</v>
      </c>
      <c r="C279" s="435"/>
      <c r="D279" s="428"/>
      <c r="E279" s="428"/>
      <c r="F279" s="450"/>
      <c r="G279" s="428"/>
      <c r="H279" s="428"/>
    </row>
    <row r="280" spans="1:8" ht="16.5" hidden="1" customHeight="1" thickBot="1" x14ac:dyDescent="0.3">
      <c r="A280" s="440" t="s">
        <v>100</v>
      </c>
      <c r="B280" s="119" t="s">
        <v>101</v>
      </c>
      <c r="C280" s="436"/>
      <c r="D280" s="429"/>
      <c r="E280" s="429"/>
      <c r="F280" s="451"/>
      <c r="G280" s="429"/>
      <c r="H280" s="429"/>
    </row>
    <row r="281" spans="1:8" ht="16.5" hidden="1" customHeight="1" thickBot="1" x14ac:dyDescent="0.3">
      <c r="A281" s="441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41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41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42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40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41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41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41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41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42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46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47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47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47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48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43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44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44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45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43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44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44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44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45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0" t="s">
        <v>97</v>
      </c>
      <c r="B311" s="431"/>
      <c r="C311" s="434">
        <v>43875</v>
      </c>
      <c r="D311" s="437">
        <v>43907</v>
      </c>
      <c r="E311" s="437"/>
      <c r="F311" s="437"/>
      <c r="G311" s="437"/>
      <c r="H311" s="424"/>
    </row>
    <row r="312" spans="1:8" ht="15" customHeight="1" thickBot="1" x14ac:dyDescent="0.3">
      <c r="A312" s="432"/>
      <c r="B312" s="433"/>
      <c r="C312" s="435"/>
      <c r="D312" s="438"/>
      <c r="E312" s="438"/>
      <c r="F312" s="438"/>
      <c r="G312" s="438"/>
      <c r="H312" s="425"/>
    </row>
    <row r="313" spans="1:8" ht="19.5" thickBot="1" x14ac:dyDescent="0.35">
      <c r="A313" s="117" t="s">
        <v>98</v>
      </c>
      <c r="B313" s="118" t="s">
        <v>99</v>
      </c>
      <c r="C313" s="435"/>
      <c r="D313" s="438"/>
      <c r="E313" s="438"/>
      <c r="F313" s="438"/>
      <c r="G313" s="438"/>
      <c r="H313" s="425"/>
    </row>
    <row r="314" spans="1:8" ht="15" customHeight="1" thickBot="1" x14ac:dyDescent="0.3">
      <c r="A314" s="440" t="s">
        <v>100</v>
      </c>
      <c r="B314" s="119" t="s">
        <v>101</v>
      </c>
      <c r="C314" s="436"/>
      <c r="D314" s="439"/>
      <c r="E314" s="439"/>
      <c r="F314" s="439"/>
      <c r="G314" s="439"/>
      <c r="H314" s="426"/>
    </row>
    <row r="315" spans="1:8" x14ac:dyDescent="0.25">
      <c r="A315" s="441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41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41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42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40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41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41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41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41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42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46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47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47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47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48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43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44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44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45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43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44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44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44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45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0" t="s">
        <v>97</v>
      </c>
      <c r="B345" s="431"/>
      <c r="C345" s="434">
        <v>43875</v>
      </c>
      <c r="D345" s="437">
        <v>43907</v>
      </c>
      <c r="E345" s="437"/>
      <c r="F345" s="437"/>
      <c r="G345" s="437"/>
      <c r="H345" s="424"/>
    </row>
    <row r="346" spans="1:8" ht="15.75" customHeight="1" thickBot="1" x14ac:dyDescent="0.3">
      <c r="A346" s="432"/>
      <c r="B346" s="433"/>
      <c r="C346" s="435"/>
      <c r="D346" s="438"/>
      <c r="E346" s="438"/>
      <c r="F346" s="438"/>
      <c r="G346" s="438"/>
      <c r="H346" s="425"/>
    </row>
    <row r="347" spans="1:8" ht="19.5" thickBot="1" x14ac:dyDescent="0.35">
      <c r="A347" s="117" t="s">
        <v>98</v>
      </c>
      <c r="B347" s="118" t="s">
        <v>99</v>
      </c>
      <c r="C347" s="435"/>
      <c r="D347" s="438"/>
      <c r="E347" s="438"/>
      <c r="F347" s="438"/>
      <c r="G347" s="438"/>
      <c r="H347" s="425"/>
    </row>
    <row r="348" spans="1:8" ht="15.75" customHeight="1" thickBot="1" x14ac:dyDescent="0.3">
      <c r="A348" s="440" t="s">
        <v>100</v>
      </c>
      <c r="B348" s="119" t="s">
        <v>101</v>
      </c>
      <c r="C348" s="436"/>
      <c r="D348" s="439"/>
      <c r="E348" s="439"/>
      <c r="F348" s="439"/>
      <c r="G348" s="439"/>
      <c r="H348" s="426"/>
    </row>
    <row r="349" spans="1:8" x14ac:dyDescent="0.25">
      <c r="A349" s="441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41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41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42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40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41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41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41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41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42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46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47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47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47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48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43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44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44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45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43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44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44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44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45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0" t="s">
        <v>97</v>
      </c>
      <c r="B379" s="431"/>
      <c r="C379" s="434">
        <v>43875</v>
      </c>
      <c r="D379" s="437">
        <v>43907</v>
      </c>
      <c r="E379" s="437"/>
      <c r="F379" s="437"/>
      <c r="G379" s="437"/>
      <c r="H379" s="424"/>
    </row>
    <row r="380" spans="1:8" ht="16.5" customHeight="1" thickBot="1" x14ac:dyDescent="0.3">
      <c r="A380" s="432"/>
      <c r="B380" s="433"/>
      <c r="C380" s="435"/>
      <c r="D380" s="438"/>
      <c r="E380" s="438"/>
      <c r="F380" s="438"/>
      <c r="G380" s="438"/>
      <c r="H380" s="425"/>
    </row>
    <row r="381" spans="1:8" ht="19.5" thickBot="1" x14ac:dyDescent="0.35">
      <c r="A381" s="117" t="s">
        <v>98</v>
      </c>
      <c r="B381" s="118" t="s">
        <v>99</v>
      </c>
      <c r="C381" s="435"/>
      <c r="D381" s="438"/>
      <c r="E381" s="438"/>
      <c r="F381" s="438"/>
      <c r="G381" s="438"/>
      <c r="H381" s="425"/>
    </row>
    <row r="382" spans="1:8" ht="16.5" customHeight="1" thickBot="1" x14ac:dyDescent="0.3">
      <c r="A382" s="440" t="s">
        <v>100</v>
      </c>
      <c r="B382" s="119" t="s">
        <v>101</v>
      </c>
      <c r="C382" s="436"/>
      <c r="D382" s="439"/>
      <c r="E382" s="439"/>
      <c r="F382" s="439"/>
      <c r="G382" s="439"/>
      <c r="H382" s="426"/>
    </row>
    <row r="383" spans="1:8" x14ac:dyDescent="0.25">
      <c r="A383" s="441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41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41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42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40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41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41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41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41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42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46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47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47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47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48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43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44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44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45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43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44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44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44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45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0" t="s">
        <v>97</v>
      </c>
      <c r="B413" s="431"/>
      <c r="C413" s="434">
        <v>43875</v>
      </c>
      <c r="D413" s="437">
        <v>43907</v>
      </c>
      <c r="E413" s="437"/>
      <c r="F413" s="437"/>
      <c r="G413" s="437"/>
      <c r="H413" s="424"/>
    </row>
    <row r="414" spans="1:8" ht="16.5" customHeight="1" thickBot="1" x14ac:dyDescent="0.3">
      <c r="A414" s="432"/>
      <c r="B414" s="433"/>
      <c r="C414" s="435"/>
      <c r="D414" s="438"/>
      <c r="E414" s="438"/>
      <c r="F414" s="438"/>
      <c r="G414" s="438"/>
      <c r="H414" s="425"/>
    </row>
    <row r="415" spans="1:8" ht="19.5" thickBot="1" x14ac:dyDescent="0.35">
      <c r="A415" s="117" t="s">
        <v>98</v>
      </c>
      <c r="B415" s="118" t="s">
        <v>99</v>
      </c>
      <c r="C415" s="435"/>
      <c r="D415" s="438"/>
      <c r="E415" s="438"/>
      <c r="F415" s="438"/>
      <c r="G415" s="438"/>
      <c r="H415" s="425"/>
    </row>
    <row r="416" spans="1:8" ht="16.5" customHeight="1" thickBot="1" x14ac:dyDescent="0.3">
      <c r="A416" s="440" t="s">
        <v>100</v>
      </c>
      <c r="B416" s="119" t="s">
        <v>101</v>
      </c>
      <c r="C416" s="436"/>
      <c r="D416" s="439"/>
      <c r="E416" s="439"/>
      <c r="F416" s="439"/>
      <c r="G416" s="439"/>
      <c r="H416" s="426"/>
    </row>
    <row r="417" spans="1:8" x14ac:dyDescent="0.25">
      <c r="A417" s="441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41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41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42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40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41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41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41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41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42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46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47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47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47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48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43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44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44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45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43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44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44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44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45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0" t="s">
        <v>97</v>
      </c>
      <c r="B447" s="431"/>
      <c r="C447" s="434">
        <v>43875</v>
      </c>
      <c r="D447" s="437">
        <v>43907</v>
      </c>
      <c r="E447" s="427"/>
      <c r="F447" s="437"/>
      <c r="G447" s="437"/>
      <c r="H447" s="424"/>
    </row>
    <row r="448" spans="1:8" ht="15" customHeight="1" thickBot="1" x14ac:dyDescent="0.3">
      <c r="A448" s="432"/>
      <c r="B448" s="433"/>
      <c r="C448" s="435"/>
      <c r="D448" s="438"/>
      <c r="E448" s="428"/>
      <c r="F448" s="438"/>
      <c r="G448" s="438"/>
      <c r="H448" s="425"/>
    </row>
    <row r="449" spans="1:8" ht="19.5" thickBot="1" x14ac:dyDescent="0.35">
      <c r="A449" s="117" t="s">
        <v>98</v>
      </c>
      <c r="B449" s="118" t="s">
        <v>99</v>
      </c>
      <c r="C449" s="435"/>
      <c r="D449" s="438"/>
      <c r="E449" s="428"/>
      <c r="F449" s="438"/>
      <c r="G449" s="438"/>
      <c r="H449" s="425"/>
    </row>
    <row r="450" spans="1:8" ht="15" customHeight="1" thickBot="1" x14ac:dyDescent="0.3">
      <c r="A450" s="440" t="s">
        <v>100</v>
      </c>
      <c r="B450" s="119" t="s">
        <v>101</v>
      </c>
      <c r="C450" s="436"/>
      <c r="D450" s="439"/>
      <c r="E450" s="429"/>
      <c r="F450" s="439"/>
      <c r="G450" s="439"/>
      <c r="H450" s="426"/>
    </row>
    <row r="451" spans="1:8" x14ac:dyDescent="0.25">
      <c r="A451" s="441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41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41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42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40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41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41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41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41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42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46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47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47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47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48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43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44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44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45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43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44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44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44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45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0" t="s">
        <v>97</v>
      </c>
      <c r="B481" s="431"/>
      <c r="C481" s="434">
        <v>43875</v>
      </c>
      <c r="D481" s="437">
        <v>43907</v>
      </c>
      <c r="E481" s="437"/>
      <c r="F481" s="437"/>
      <c r="G481" s="437"/>
      <c r="H481" s="424"/>
    </row>
    <row r="482" spans="1:8" ht="15" customHeight="1" thickBot="1" x14ac:dyDescent="0.3">
      <c r="A482" s="432"/>
      <c r="B482" s="433"/>
      <c r="C482" s="435"/>
      <c r="D482" s="438"/>
      <c r="E482" s="438"/>
      <c r="F482" s="438"/>
      <c r="G482" s="438"/>
      <c r="H482" s="425"/>
    </row>
    <row r="483" spans="1:8" ht="19.5" thickBot="1" x14ac:dyDescent="0.35">
      <c r="A483" s="117" t="s">
        <v>98</v>
      </c>
      <c r="B483" s="118" t="s">
        <v>99</v>
      </c>
      <c r="C483" s="435"/>
      <c r="D483" s="438"/>
      <c r="E483" s="438"/>
      <c r="F483" s="438"/>
      <c r="G483" s="438"/>
      <c r="H483" s="425"/>
    </row>
    <row r="484" spans="1:8" ht="15" customHeight="1" thickBot="1" x14ac:dyDescent="0.3">
      <c r="A484" s="440" t="s">
        <v>100</v>
      </c>
      <c r="B484" s="119" t="s">
        <v>101</v>
      </c>
      <c r="C484" s="436"/>
      <c r="D484" s="439"/>
      <c r="E484" s="439"/>
      <c r="F484" s="439"/>
      <c r="G484" s="439"/>
      <c r="H484" s="426"/>
    </row>
    <row r="485" spans="1:8" x14ac:dyDescent="0.25">
      <c r="A485" s="441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41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41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42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40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41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41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41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41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42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46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47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47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47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48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43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44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44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45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43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44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44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44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45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0" t="s">
        <v>97</v>
      </c>
      <c r="B515" s="431"/>
      <c r="C515" s="434">
        <v>43714</v>
      </c>
      <c r="D515" s="437">
        <v>43907</v>
      </c>
      <c r="E515" s="427"/>
      <c r="F515" s="449"/>
      <c r="G515" s="427"/>
    </row>
    <row r="516" spans="1:7" ht="16.5" thickBot="1" x14ac:dyDescent="0.3">
      <c r="A516" s="432"/>
      <c r="B516" s="433"/>
      <c r="C516" s="435"/>
      <c r="D516" s="438"/>
      <c r="E516" s="428"/>
      <c r="F516" s="450"/>
      <c r="G516" s="428"/>
    </row>
    <row r="517" spans="1:7" ht="19.5" thickBot="1" x14ac:dyDescent="0.35">
      <c r="A517" s="117" t="s">
        <v>98</v>
      </c>
      <c r="B517" s="118" t="s">
        <v>99</v>
      </c>
      <c r="C517" s="435"/>
      <c r="D517" s="438"/>
      <c r="E517" s="428"/>
      <c r="F517" s="450"/>
      <c r="G517" s="428"/>
    </row>
    <row r="518" spans="1:7" ht="16.5" thickBot="1" x14ac:dyDescent="0.3">
      <c r="A518" s="440" t="s">
        <v>100</v>
      </c>
      <c r="B518" s="119" t="s">
        <v>101</v>
      </c>
      <c r="C518" s="436"/>
      <c r="D518" s="439"/>
      <c r="E518" s="429"/>
      <c r="F518" s="451"/>
      <c r="G518" s="429"/>
    </row>
    <row r="519" spans="1:7" x14ac:dyDescent="0.25">
      <c r="A519" s="441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41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41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42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40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41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41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41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41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42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46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47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47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47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48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43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44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44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45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43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44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44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44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45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0" t="s">
        <v>97</v>
      </c>
      <c r="B549" s="431"/>
      <c r="C549" s="434">
        <v>43699</v>
      </c>
      <c r="D549" s="437">
        <v>43907</v>
      </c>
      <c r="E549" s="427"/>
      <c r="F549" s="449"/>
      <c r="G549" s="427"/>
    </row>
    <row r="550" spans="1:7" ht="16.5" thickBot="1" x14ac:dyDescent="0.3">
      <c r="A550" s="432"/>
      <c r="B550" s="433"/>
      <c r="C550" s="435"/>
      <c r="D550" s="438"/>
      <c r="E550" s="428"/>
      <c r="F550" s="450"/>
      <c r="G550" s="428"/>
    </row>
    <row r="551" spans="1:7" ht="19.5" thickBot="1" x14ac:dyDescent="0.35">
      <c r="A551" s="117" t="s">
        <v>98</v>
      </c>
      <c r="B551" s="118" t="s">
        <v>99</v>
      </c>
      <c r="C551" s="435"/>
      <c r="D551" s="438"/>
      <c r="E551" s="428"/>
      <c r="F551" s="450"/>
      <c r="G551" s="428"/>
    </row>
    <row r="552" spans="1:7" ht="16.5" thickBot="1" x14ac:dyDescent="0.3">
      <c r="A552" s="440" t="s">
        <v>100</v>
      </c>
      <c r="B552" s="119" t="s">
        <v>101</v>
      </c>
      <c r="C552" s="436"/>
      <c r="D552" s="439"/>
      <c r="E552" s="429"/>
      <c r="F552" s="451"/>
      <c r="G552" s="429"/>
    </row>
    <row r="553" spans="1:7" x14ac:dyDescent="0.25">
      <c r="A553" s="441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41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41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42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40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41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41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41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41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42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46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47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47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47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48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43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44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44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45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43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44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44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44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45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0" t="s">
        <v>97</v>
      </c>
      <c r="B583" s="431"/>
      <c r="C583" s="434">
        <v>43699</v>
      </c>
      <c r="D583" s="437">
        <v>43907</v>
      </c>
      <c r="E583" s="427"/>
      <c r="F583" s="449"/>
      <c r="G583" s="427"/>
    </row>
    <row r="584" spans="1:7" ht="16.5" thickBot="1" x14ac:dyDescent="0.3">
      <c r="A584" s="432"/>
      <c r="B584" s="433"/>
      <c r="C584" s="435"/>
      <c r="D584" s="438"/>
      <c r="E584" s="428"/>
      <c r="F584" s="450"/>
      <c r="G584" s="428"/>
    </row>
    <row r="585" spans="1:7" ht="19.5" thickBot="1" x14ac:dyDescent="0.35">
      <c r="A585" s="117" t="s">
        <v>98</v>
      </c>
      <c r="B585" s="118" t="s">
        <v>99</v>
      </c>
      <c r="C585" s="435"/>
      <c r="D585" s="438"/>
      <c r="E585" s="428"/>
      <c r="F585" s="450"/>
      <c r="G585" s="428"/>
    </row>
    <row r="586" spans="1:7" ht="16.5" thickBot="1" x14ac:dyDescent="0.3">
      <c r="A586" s="440" t="s">
        <v>100</v>
      </c>
      <c r="B586" s="119" t="s">
        <v>101</v>
      </c>
      <c r="C586" s="436"/>
      <c r="D586" s="439"/>
      <c r="E586" s="429"/>
      <c r="F586" s="451"/>
      <c r="G586" s="429"/>
    </row>
    <row r="587" spans="1:7" x14ac:dyDescent="0.25">
      <c r="A587" s="441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41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41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42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40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41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41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41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41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42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46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47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47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47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48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43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44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44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45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43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44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44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44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45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0" t="s">
        <v>97</v>
      </c>
      <c r="B617" s="431"/>
      <c r="C617" s="434">
        <v>43714</v>
      </c>
      <c r="D617" s="437">
        <v>43907</v>
      </c>
      <c r="E617" s="427"/>
      <c r="F617" s="449"/>
      <c r="G617" s="427"/>
    </row>
    <row r="618" spans="1:7" ht="16.5" thickBot="1" x14ac:dyDescent="0.3">
      <c r="A618" s="432"/>
      <c r="B618" s="433"/>
      <c r="C618" s="435"/>
      <c r="D618" s="438"/>
      <c r="E618" s="428"/>
      <c r="F618" s="450"/>
      <c r="G618" s="428"/>
    </row>
    <row r="619" spans="1:7" ht="19.5" thickBot="1" x14ac:dyDescent="0.35">
      <c r="A619" s="117" t="s">
        <v>98</v>
      </c>
      <c r="B619" s="118" t="s">
        <v>99</v>
      </c>
      <c r="C619" s="435"/>
      <c r="D619" s="438"/>
      <c r="E619" s="428"/>
      <c r="F619" s="450"/>
      <c r="G619" s="428"/>
    </row>
    <row r="620" spans="1:7" ht="16.5" thickBot="1" x14ac:dyDescent="0.3">
      <c r="A620" s="440" t="s">
        <v>100</v>
      </c>
      <c r="B620" s="119" t="s">
        <v>101</v>
      </c>
      <c r="C620" s="436"/>
      <c r="D620" s="439"/>
      <c r="E620" s="429"/>
      <c r="F620" s="451"/>
      <c r="G620" s="429"/>
    </row>
    <row r="621" spans="1:7" x14ac:dyDescent="0.25">
      <c r="A621" s="441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41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41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42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40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41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41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41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41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42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46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47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47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47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48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43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44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44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45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43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44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44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44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45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0" t="s">
        <v>97</v>
      </c>
      <c r="B651" s="431"/>
      <c r="C651" s="434">
        <v>43714</v>
      </c>
      <c r="D651" s="427"/>
      <c r="E651" s="427"/>
      <c r="F651" s="449"/>
      <c r="G651" s="427"/>
    </row>
    <row r="652" spans="1:7" ht="16.5" thickBot="1" x14ac:dyDescent="0.3">
      <c r="A652" s="432"/>
      <c r="B652" s="433"/>
      <c r="C652" s="435"/>
      <c r="D652" s="428"/>
      <c r="E652" s="428"/>
      <c r="F652" s="450"/>
      <c r="G652" s="428"/>
    </row>
    <row r="653" spans="1:7" ht="19.5" thickBot="1" x14ac:dyDescent="0.35">
      <c r="A653" s="117" t="s">
        <v>98</v>
      </c>
      <c r="B653" s="118" t="s">
        <v>99</v>
      </c>
      <c r="C653" s="435"/>
      <c r="D653" s="428"/>
      <c r="E653" s="428"/>
      <c r="F653" s="450"/>
      <c r="G653" s="428"/>
    </row>
    <row r="654" spans="1:7" ht="16.5" thickBot="1" x14ac:dyDescent="0.3">
      <c r="A654" s="440" t="s">
        <v>100</v>
      </c>
      <c r="B654" s="119" t="s">
        <v>101</v>
      </c>
      <c r="C654" s="436"/>
      <c r="D654" s="429"/>
      <c r="E654" s="429"/>
      <c r="F654" s="451"/>
      <c r="G654" s="429"/>
    </row>
    <row r="655" spans="1:7" x14ac:dyDescent="0.25">
      <c r="A655" s="441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41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41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42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40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41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41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41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41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42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46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47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47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47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48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43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44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44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45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43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44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44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44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45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0" t="s">
        <v>97</v>
      </c>
      <c r="B686" s="431"/>
      <c r="C686" s="434">
        <v>43699</v>
      </c>
      <c r="D686" s="427"/>
      <c r="E686" s="427"/>
      <c r="F686" s="449"/>
      <c r="G686" s="427"/>
    </row>
    <row r="687" spans="1:7" ht="16.5" thickBot="1" x14ac:dyDescent="0.3">
      <c r="A687" s="432"/>
      <c r="B687" s="433"/>
      <c r="C687" s="435"/>
      <c r="D687" s="428"/>
      <c r="E687" s="428"/>
      <c r="F687" s="450"/>
      <c r="G687" s="428"/>
    </row>
    <row r="688" spans="1:7" ht="19.5" thickBot="1" x14ac:dyDescent="0.35">
      <c r="A688" s="117" t="s">
        <v>98</v>
      </c>
      <c r="B688" s="118" t="s">
        <v>99</v>
      </c>
      <c r="C688" s="435"/>
      <c r="D688" s="428"/>
      <c r="E688" s="428"/>
      <c r="F688" s="450"/>
      <c r="G688" s="428"/>
    </row>
    <row r="689" spans="1:7" ht="16.5" thickBot="1" x14ac:dyDescent="0.3">
      <c r="A689" s="440" t="s">
        <v>100</v>
      </c>
      <c r="B689" s="119" t="s">
        <v>101</v>
      </c>
      <c r="C689" s="436"/>
      <c r="D689" s="429"/>
      <c r="E689" s="429"/>
      <c r="F689" s="451"/>
      <c r="G689" s="429"/>
    </row>
    <row r="690" spans="1:7" x14ac:dyDescent="0.25">
      <c r="A690" s="441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41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41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42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40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41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41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41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41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42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46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47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47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47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48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43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44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44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45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43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44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44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44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45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0" t="s">
        <v>97</v>
      </c>
      <c r="B721" s="431"/>
      <c r="C721" s="434" t="s">
        <v>155</v>
      </c>
      <c r="D721" s="427"/>
      <c r="E721" s="427"/>
      <c r="F721" s="449"/>
      <c r="G721" s="427"/>
    </row>
    <row r="722" spans="1:7" ht="16.5" thickBot="1" x14ac:dyDescent="0.3">
      <c r="A722" s="432"/>
      <c r="B722" s="433"/>
      <c r="C722" s="435"/>
      <c r="D722" s="428"/>
      <c r="E722" s="428"/>
      <c r="F722" s="450"/>
      <c r="G722" s="428"/>
    </row>
    <row r="723" spans="1:7" ht="19.5" thickBot="1" x14ac:dyDescent="0.35">
      <c r="A723" s="117" t="s">
        <v>98</v>
      </c>
      <c r="B723" s="118" t="s">
        <v>99</v>
      </c>
      <c r="C723" s="435"/>
      <c r="D723" s="428"/>
      <c r="E723" s="428"/>
      <c r="F723" s="450"/>
      <c r="G723" s="428"/>
    </row>
    <row r="724" spans="1:7" ht="16.5" thickBot="1" x14ac:dyDescent="0.3">
      <c r="A724" s="440" t="s">
        <v>100</v>
      </c>
      <c r="B724" s="119" t="s">
        <v>101</v>
      </c>
      <c r="C724" s="436"/>
      <c r="D724" s="429"/>
      <c r="E724" s="429"/>
      <c r="F724" s="451"/>
      <c r="G724" s="429"/>
    </row>
    <row r="725" spans="1:7" x14ac:dyDescent="0.25">
      <c r="A725" s="441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41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41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42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40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41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41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41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41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42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46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47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47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47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48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43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44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44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45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43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44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44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44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45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0" t="s">
        <v>97</v>
      </c>
      <c r="B755" s="431"/>
      <c r="C755" s="434" t="s">
        <v>155</v>
      </c>
      <c r="D755" s="427"/>
      <c r="E755" s="427"/>
      <c r="F755" s="449"/>
      <c r="G755" s="427"/>
    </row>
    <row r="756" spans="1:7" ht="16.5" thickBot="1" x14ac:dyDescent="0.3">
      <c r="A756" s="432"/>
      <c r="B756" s="433"/>
      <c r="C756" s="435"/>
      <c r="D756" s="428"/>
      <c r="E756" s="428"/>
      <c r="F756" s="450"/>
      <c r="G756" s="428"/>
    </row>
    <row r="757" spans="1:7" ht="19.5" thickBot="1" x14ac:dyDescent="0.35">
      <c r="A757" s="117" t="s">
        <v>98</v>
      </c>
      <c r="B757" s="118" t="s">
        <v>99</v>
      </c>
      <c r="C757" s="435"/>
      <c r="D757" s="428"/>
      <c r="E757" s="428"/>
      <c r="F757" s="450"/>
      <c r="G757" s="428"/>
    </row>
    <row r="758" spans="1:7" ht="16.5" thickBot="1" x14ac:dyDescent="0.3">
      <c r="A758" s="440" t="s">
        <v>100</v>
      </c>
      <c r="B758" s="119" t="s">
        <v>101</v>
      </c>
      <c r="C758" s="436"/>
      <c r="D758" s="429"/>
      <c r="E758" s="429"/>
      <c r="F758" s="451"/>
      <c r="G758" s="429"/>
    </row>
    <row r="759" spans="1:7" x14ac:dyDescent="0.25">
      <c r="A759" s="441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41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41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42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40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41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41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41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41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42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46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47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47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47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48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43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44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44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45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43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44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44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44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45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0" t="s">
        <v>97</v>
      </c>
      <c r="B789" s="431"/>
      <c r="C789" s="434" t="s">
        <v>155</v>
      </c>
      <c r="D789" s="427"/>
      <c r="E789" s="427"/>
      <c r="F789" s="449"/>
      <c r="G789" s="427"/>
    </row>
    <row r="790" spans="1:7" ht="16.5" thickBot="1" x14ac:dyDescent="0.3">
      <c r="A790" s="432"/>
      <c r="B790" s="433"/>
      <c r="C790" s="435"/>
      <c r="D790" s="428"/>
      <c r="E790" s="428"/>
      <c r="F790" s="450"/>
      <c r="G790" s="428"/>
    </row>
    <row r="791" spans="1:7" ht="19.5" thickBot="1" x14ac:dyDescent="0.35">
      <c r="A791" s="117" t="s">
        <v>98</v>
      </c>
      <c r="B791" s="118" t="s">
        <v>99</v>
      </c>
      <c r="C791" s="435"/>
      <c r="D791" s="428"/>
      <c r="E791" s="428"/>
      <c r="F791" s="450"/>
      <c r="G791" s="428"/>
    </row>
    <row r="792" spans="1:7" ht="16.5" thickBot="1" x14ac:dyDescent="0.3">
      <c r="A792" s="440" t="s">
        <v>100</v>
      </c>
      <c r="B792" s="119" t="s">
        <v>101</v>
      </c>
      <c r="C792" s="436"/>
      <c r="D792" s="429"/>
      <c r="E792" s="429"/>
      <c r="F792" s="451"/>
      <c r="G792" s="429"/>
    </row>
    <row r="793" spans="1:7" x14ac:dyDescent="0.25">
      <c r="A793" s="441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41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41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42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40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41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41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41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41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42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46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47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47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47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48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43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44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44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45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43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44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44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44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45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0" t="s">
        <v>97</v>
      </c>
      <c r="B823" s="431"/>
      <c r="C823" s="434">
        <v>43691</v>
      </c>
      <c r="D823" s="427"/>
      <c r="E823" s="427"/>
      <c r="F823" s="449"/>
      <c r="G823" s="427"/>
    </row>
    <row r="824" spans="1:7" ht="16.5" thickBot="1" x14ac:dyDescent="0.3">
      <c r="A824" s="432"/>
      <c r="B824" s="433"/>
      <c r="C824" s="435"/>
      <c r="D824" s="428"/>
      <c r="E824" s="428"/>
      <c r="F824" s="450"/>
      <c r="G824" s="428"/>
    </row>
    <row r="825" spans="1:7" ht="19.5" thickBot="1" x14ac:dyDescent="0.35">
      <c r="A825" s="117" t="s">
        <v>98</v>
      </c>
      <c r="B825" s="118" t="s">
        <v>99</v>
      </c>
      <c r="C825" s="435"/>
      <c r="D825" s="428"/>
      <c r="E825" s="428"/>
      <c r="F825" s="450"/>
      <c r="G825" s="428"/>
    </row>
    <row r="826" spans="1:7" ht="16.5" thickBot="1" x14ac:dyDescent="0.3">
      <c r="A826" s="440" t="s">
        <v>100</v>
      </c>
      <c r="B826" s="119" t="s">
        <v>101</v>
      </c>
      <c r="C826" s="436"/>
      <c r="D826" s="429"/>
      <c r="E826" s="429"/>
      <c r="F826" s="451"/>
      <c r="G826" s="429"/>
    </row>
    <row r="827" spans="1:7" x14ac:dyDescent="0.25">
      <c r="A827" s="441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41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41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42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40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41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41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41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41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42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46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47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47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47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48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43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44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44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45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43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44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44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44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45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0" t="s">
        <v>97</v>
      </c>
      <c r="B857" s="431"/>
      <c r="C857" s="434" t="s">
        <v>144</v>
      </c>
      <c r="D857" s="427"/>
      <c r="E857" s="427"/>
      <c r="F857" s="449"/>
      <c r="G857" s="427"/>
    </row>
    <row r="858" spans="1:7" ht="16.5" thickBot="1" x14ac:dyDescent="0.3">
      <c r="A858" s="432"/>
      <c r="B858" s="433"/>
      <c r="C858" s="435"/>
      <c r="D858" s="428"/>
      <c r="E858" s="428"/>
      <c r="F858" s="450"/>
      <c r="G858" s="428"/>
    </row>
    <row r="859" spans="1:7" ht="19.5" thickBot="1" x14ac:dyDescent="0.35">
      <c r="A859" s="117" t="s">
        <v>98</v>
      </c>
      <c r="B859" s="118" t="s">
        <v>99</v>
      </c>
      <c r="C859" s="435"/>
      <c r="D859" s="428"/>
      <c r="E859" s="428"/>
      <c r="F859" s="450"/>
      <c r="G859" s="428"/>
    </row>
    <row r="860" spans="1:7" ht="16.5" thickBot="1" x14ac:dyDescent="0.3">
      <c r="A860" s="440" t="s">
        <v>100</v>
      </c>
      <c r="B860" s="119" t="s">
        <v>101</v>
      </c>
      <c r="C860" s="436"/>
      <c r="D860" s="429"/>
      <c r="E860" s="429"/>
      <c r="F860" s="451"/>
      <c r="G860" s="429"/>
    </row>
    <row r="861" spans="1:7" x14ac:dyDescent="0.25">
      <c r="A861" s="441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41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41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42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40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41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41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41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41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42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46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47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47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47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48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43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44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44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45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43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44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44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44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45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0" t="s">
        <v>97</v>
      </c>
      <c r="B891" s="431"/>
      <c r="C891" s="434">
        <v>43705</v>
      </c>
      <c r="D891" s="427"/>
      <c r="E891" s="427"/>
      <c r="F891" s="449"/>
      <c r="G891" s="427"/>
    </row>
    <row r="892" spans="1:7" ht="16.5" thickBot="1" x14ac:dyDescent="0.3">
      <c r="A892" s="432"/>
      <c r="B892" s="433"/>
      <c r="C892" s="435"/>
      <c r="D892" s="428"/>
      <c r="E892" s="428"/>
      <c r="F892" s="450"/>
      <c r="G892" s="428"/>
    </row>
    <row r="893" spans="1:7" ht="19.5" thickBot="1" x14ac:dyDescent="0.35">
      <c r="A893" s="117" t="s">
        <v>98</v>
      </c>
      <c r="B893" s="118" t="s">
        <v>99</v>
      </c>
      <c r="C893" s="435"/>
      <c r="D893" s="428"/>
      <c r="E893" s="428"/>
      <c r="F893" s="450"/>
      <c r="G893" s="428"/>
    </row>
    <row r="894" spans="1:7" ht="16.5" thickBot="1" x14ac:dyDescent="0.3">
      <c r="A894" s="440" t="s">
        <v>100</v>
      </c>
      <c r="B894" s="119" t="s">
        <v>101</v>
      </c>
      <c r="C894" s="436"/>
      <c r="D894" s="429"/>
      <c r="E894" s="429"/>
      <c r="F894" s="451"/>
      <c r="G894" s="429"/>
    </row>
    <row r="895" spans="1:7" x14ac:dyDescent="0.25">
      <c r="A895" s="441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41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41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42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40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41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41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41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41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42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46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47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47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47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48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43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44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44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45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43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44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44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44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45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0" t="s">
        <v>97</v>
      </c>
      <c r="B925" s="431"/>
      <c r="C925" s="434">
        <v>43714</v>
      </c>
      <c r="D925" s="427"/>
      <c r="E925" s="427"/>
      <c r="F925" s="449"/>
      <c r="G925" s="427"/>
    </row>
    <row r="926" spans="1:7" ht="16.5" thickBot="1" x14ac:dyDescent="0.3">
      <c r="A926" s="432"/>
      <c r="B926" s="433"/>
      <c r="C926" s="435"/>
      <c r="D926" s="428"/>
      <c r="E926" s="428"/>
      <c r="F926" s="450"/>
      <c r="G926" s="428"/>
    </row>
    <row r="927" spans="1:7" ht="19.5" thickBot="1" x14ac:dyDescent="0.35">
      <c r="A927" s="117" t="s">
        <v>98</v>
      </c>
      <c r="B927" s="118" t="s">
        <v>99</v>
      </c>
      <c r="C927" s="435"/>
      <c r="D927" s="428"/>
      <c r="E927" s="428"/>
      <c r="F927" s="450"/>
      <c r="G927" s="428"/>
    </row>
    <row r="928" spans="1:7" ht="16.5" thickBot="1" x14ac:dyDescent="0.3">
      <c r="A928" s="440" t="s">
        <v>100</v>
      </c>
      <c r="B928" s="119" t="s">
        <v>101</v>
      </c>
      <c r="C928" s="436"/>
      <c r="D928" s="429"/>
      <c r="E928" s="429"/>
      <c r="F928" s="451"/>
      <c r="G928" s="429"/>
    </row>
    <row r="929" spans="1:7" x14ac:dyDescent="0.25">
      <c r="A929" s="441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41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41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42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40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41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41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41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41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42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46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47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47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47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48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43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44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44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45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43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44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44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44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45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0" t="s">
        <v>97</v>
      </c>
      <c r="B959" s="431"/>
      <c r="C959" s="434">
        <v>43714</v>
      </c>
      <c r="D959" s="427"/>
      <c r="E959" s="427"/>
      <c r="F959" s="449"/>
      <c r="G959" s="427"/>
    </row>
    <row r="960" spans="1:7" ht="16.5" thickBot="1" x14ac:dyDescent="0.3">
      <c r="A960" s="432"/>
      <c r="B960" s="433"/>
      <c r="C960" s="435"/>
      <c r="D960" s="428"/>
      <c r="E960" s="428"/>
      <c r="F960" s="450"/>
      <c r="G960" s="428"/>
    </row>
    <row r="961" spans="1:7" ht="19.5" thickBot="1" x14ac:dyDescent="0.35">
      <c r="A961" s="117" t="s">
        <v>98</v>
      </c>
      <c r="B961" s="118" t="s">
        <v>99</v>
      </c>
      <c r="C961" s="435"/>
      <c r="D961" s="428"/>
      <c r="E961" s="428"/>
      <c r="F961" s="450"/>
      <c r="G961" s="428"/>
    </row>
    <row r="962" spans="1:7" ht="16.5" thickBot="1" x14ac:dyDescent="0.3">
      <c r="A962" s="440" t="s">
        <v>100</v>
      </c>
      <c r="B962" s="119" t="s">
        <v>101</v>
      </c>
      <c r="C962" s="436"/>
      <c r="D962" s="429"/>
      <c r="E962" s="429"/>
      <c r="F962" s="451"/>
      <c r="G962" s="429"/>
    </row>
    <row r="963" spans="1:7" x14ac:dyDescent="0.25">
      <c r="A963" s="441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41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41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42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40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41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41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41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41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42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46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47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47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47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48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43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44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44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45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43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44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44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44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45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0" t="s">
        <v>97</v>
      </c>
      <c r="B993" s="431"/>
      <c r="C993" s="434">
        <v>43714</v>
      </c>
      <c r="D993" s="427"/>
      <c r="E993" s="427"/>
      <c r="F993" s="449"/>
      <c r="G993" s="427"/>
    </row>
    <row r="994" spans="1:7" ht="16.5" thickBot="1" x14ac:dyDescent="0.3">
      <c r="A994" s="432"/>
      <c r="B994" s="433"/>
      <c r="C994" s="435"/>
      <c r="D994" s="428"/>
      <c r="E994" s="428"/>
      <c r="F994" s="450"/>
      <c r="G994" s="428"/>
    </row>
    <row r="995" spans="1:7" ht="19.5" thickBot="1" x14ac:dyDescent="0.35">
      <c r="A995" s="117" t="s">
        <v>98</v>
      </c>
      <c r="B995" s="118" t="s">
        <v>99</v>
      </c>
      <c r="C995" s="435"/>
      <c r="D995" s="428"/>
      <c r="E995" s="428"/>
      <c r="F995" s="450"/>
      <c r="G995" s="428"/>
    </row>
    <row r="996" spans="1:7" ht="16.5" thickBot="1" x14ac:dyDescent="0.3">
      <c r="A996" s="440" t="s">
        <v>100</v>
      </c>
      <c r="B996" s="119" t="s">
        <v>101</v>
      </c>
      <c r="C996" s="436"/>
      <c r="D996" s="429"/>
      <c r="E996" s="429"/>
      <c r="F996" s="451"/>
      <c r="G996" s="429"/>
    </row>
    <row r="997" spans="1:7" x14ac:dyDescent="0.25">
      <c r="A997" s="441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41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41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42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40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41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41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41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41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42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46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47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47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47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48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43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44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44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45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43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44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44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44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45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2023-08-28T15:58:46Z</cp:lastPrinted>
  <dcterms:created xsi:type="dcterms:W3CDTF">2019-08-24T17:56:13Z</dcterms:created>
  <dcterms:modified xsi:type="dcterms:W3CDTF">2024-02-08T19:24:26Z</dcterms:modified>
</cp:coreProperties>
</file>