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Graphs Calculation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<sst xmlns="http://schemas.openxmlformats.org/spreadsheetml/2006/main" count="81" uniqueCount="52">
  <si>
    <t xml:space="preserve">Name:  </t>
  </si>
  <si>
    <t xml:space="preserve">Delano Leslie</t>
  </si>
  <si>
    <t xml:space="preserve">Lab Partner(s):  </t>
  </si>
  <si>
    <t xml:space="preserve">Seth, Felipe</t>
  </si>
  <si>
    <t xml:space="preserve">Date:  </t>
  </si>
  <si>
    <t xml:space="preserve">09/17/25</t>
  </si>
  <si>
    <t xml:space="preserve">Table #:   </t>
  </si>
  <si>
    <t xml:space="preserve">4</t>
  </si>
  <si>
    <t xml:space="preserve">Part A</t>
  </si>
  <si>
    <t xml:space="preserve">String</t>
  </si>
  <si>
    <t xml:space="preserve">mass</t>
  </si>
  <si>
    <t xml:space="preserve">g</t>
  </si>
  <si>
    <t xml:space="preserve">M</t>
  </si>
  <si>
    <t xml:space="preserve">=</t>
  </si>
  <si>
    <t xml:space="preserve">grams</t>
  </si>
  <si>
    <t xml:space="preserve">kg</t>
  </si>
  <si>
    <t xml:space="preserve">length</t>
  </si>
  <si>
    <t xml:space="preserve">526.0</t>
  </si>
  <si>
    <t xml:space="preserve">cm</t>
  </si>
  <si>
    <r>
      <rPr>
        <i val="true"/>
        <sz val="14"/>
        <color theme="1"/>
        <rFont val="Symbol"/>
        <family val="1"/>
        <charset val="2"/>
      </rPr>
      <t xml:space="preserve">m</t>
    </r>
    <r>
      <rPr>
        <i val="true"/>
        <vertAlign val="subscript"/>
        <sz val="14"/>
        <color theme="1"/>
        <rFont val="Calibri"/>
        <family val="2"/>
        <charset val="1"/>
      </rPr>
      <t xml:space="preserve">s</t>
    </r>
  </si>
  <si>
    <r>
      <rPr>
        <i val="true"/>
        <sz val="14"/>
        <color theme="1"/>
        <rFont val="Symbol"/>
        <family val="1"/>
        <charset val="2"/>
      </rPr>
      <t xml:space="preserve">m</t>
    </r>
    <r>
      <rPr>
        <i val="true"/>
        <vertAlign val="subscript"/>
        <sz val="14"/>
        <color theme="1"/>
        <rFont val="Calibri"/>
        <family val="2"/>
        <charset val="1"/>
      </rPr>
      <t xml:space="preserve">0</t>
    </r>
  </si>
  <si>
    <r>
      <rPr>
        <i val="true"/>
        <sz val="14"/>
        <color theme="1"/>
        <rFont val="Calibri"/>
        <family val="2"/>
        <charset val="1"/>
      </rPr>
      <t xml:space="preserve">d</t>
    </r>
    <r>
      <rPr>
        <i val="true"/>
        <vertAlign val="subscript"/>
        <sz val="14"/>
        <color theme="1"/>
        <rFont val="Calibri"/>
        <family val="2"/>
        <charset val="1"/>
      </rPr>
      <t xml:space="preserve">o</t>
    </r>
  </si>
  <si>
    <t xml:space="preserve">kg/m</t>
  </si>
  <si>
    <r>
      <rPr>
        <i val="true"/>
        <sz val="14"/>
        <color theme="1"/>
        <rFont val="Symbol"/>
        <family val="1"/>
        <charset val="2"/>
      </rPr>
      <t xml:space="preserve">m</t>
    </r>
    <r>
      <rPr>
        <i val="true"/>
        <vertAlign val="subscript"/>
        <sz val="14"/>
        <color theme="1"/>
        <rFont val="Calibri"/>
        <family val="2"/>
        <charset val="1"/>
      </rPr>
      <t xml:space="preserve">o</t>
    </r>
  </si>
  <si>
    <r>
      <rPr>
        <i val="true"/>
        <sz val="14"/>
        <color theme="1"/>
        <rFont val="Calibri"/>
        <family val="2"/>
        <charset val="1"/>
      </rPr>
      <t xml:space="preserve">d</t>
    </r>
    <r>
      <rPr>
        <i val="true"/>
        <vertAlign val="subscript"/>
        <sz val="14"/>
        <color theme="1"/>
        <rFont val="Calibri"/>
        <family val="2"/>
        <charset val="1"/>
      </rPr>
      <t xml:space="preserve">s</t>
    </r>
  </si>
  <si>
    <t xml:space="preserve">m</t>
  </si>
  <si>
    <r>
      <rPr>
        <sz val="12"/>
        <color theme="1"/>
        <rFont val="Calibri"/>
        <family val="2"/>
        <charset val="1"/>
      </rPr>
      <t xml:space="preserve">v</t>
    </r>
    <r>
      <rPr>
        <vertAlign val="superscript"/>
        <sz val="12"/>
        <color theme="1"/>
        <rFont val="Calibri"/>
        <family val="2"/>
        <charset val="1"/>
      </rPr>
      <t xml:space="preserve">2</t>
    </r>
  </si>
  <si>
    <t xml:space="preserve">M g</t>
  </si>
  <si>
    <r>
      <rPr>
        <sz val="12"/>
        <color theme="1"/>
        <rFont val="Calibri"/>
        <family val="2"/>
        <charset val="1"/>
      </rPr>
      <t xml:space="preserve">m</t>
    </r>
    <r>
      <rPr>
        <vertAlign val="superscript"/>
        <sz val="12"/>
        <color theme="1"/>
        <rFont val="Calibri"/>
        <family val="2"/>
        <charset val="1"/>
      </rPr>
      <t xml:space="preserve">2</t>
    </r>
    <r>
      <rPr>
        <sz val="12"/>
        <color theme="1"/>
        <rFont val="Calibri"/>
        <family val="2"/>
        <charset val="1"/>
      </rPr>
      <t xml:space="preserve">/s</t>
    </r>
    <r>
      <rPr>
        <vertAlign val="superscript"/>
        <sz val="12"/>
        <color theme="1"/>
        <rFont val="Calibri"/>
        <family val="2"/>
        <charset val="1"/>
      </rPr>
      <t xml:space="preserve">2</t>
    </r>
  </si>
  <si>
    <r>
      <rPr>
        <i val="true"/>
        <sz val="14"/>
        <color theme="1"/>
        <rFont val="Calibri"/>
        <family val="2"/>
        <charset val="1"/>
      </rPr>
      <t xml:space="preserve">d</t>
    </r>
    <r>
      <rPr>
        <i val="true"/>
        <vertAlign val="subscript"/>
        <sz val="14"/>
        <color theme="1"/>
        <rFont val="Calibri"/>
        <family val="2"/>
        <charset val="1"/>
      </rPr>
      <t xml:space="preserve">o</t>
    </r>
    <r>
      <rPr>
        <i val="true"/>
        <sz val="14"/>
        <color theme="1"/>
        <rFont val="Calibri"/>
        <family val="2"/>
        <charset val="1"/>
      </rPr>
      <t xml:space="preserve">  </t>
    </r>
  </si>
  <si>
    <t xml:space="preserve">120.0</t>
  </si>
  <si>
    <r>
      <rPr>
        <i val="true"/>
        <sz val="14"/>
        <color theme="1"/>
        <rFont val="Symbol"/>
        <family val="1"/>
        <charset val="2"/>
      </rPr>
      <t xml:space="preserve">m</t>
    </r>
    <r>
      <rPr>
        <i val="true"/>
        <vertAlign val="subscript"/>
        <sz val="14"/>
        <color theme="1"/>
        <rFont val="Arial"/>
        <family val="2"/>
        <charset val="1"/>
      </rPr>
      <t xml:space="preserve">s</t>
    </r>
    <r>
      <rPr>
        <i val="true"/>
        <sz val="14"/>
        <color theme="1"/>
        <rFont val="Calibri"/>
        <family val="2"/>
        <charset val="1"/>
      </rPr>
      <t xml:space="preserve">  </t>
    </r>
  </si>
  <si>
    <r>
      <rPr>
        <i val="true"/>
        <sz val="14"/>
        <color theme="1"/>
        <rFont val="Calibri"/>
        <family val="2"/>
        <charset val="1"/>
      </rPr>
      <t xml:space="preserve">d</t>
    </r>
    <r>
      <rPr>
        <i val="true"/>
        <vertAlign val="subscript"/>
        <sz val="14"/>
        <color theme="1"/>
        <rFont val="Calibri"/>
        <family val="2"/>
        <charset val="1"/>
      </rPr>
      <t xml:space="preserve">s</t>
    </r>
    <r>
      <rPr>
        <i val="true"/>
        <sz val="14"/>
        <color theme="1"/>
        <rFont val="Calibri"/>
        <family val="2"/>
        <charset val="1"/>
      </rPr>
      <t xml:space="preserve">  </t>
    </r>
  </si>
  <si>
    <t xml:space="preserve">121.0</t>
  </si>
  <si>
    <t xml:space="preserve">expected value of v</t>
  </si>
  <si>
    <t xml:space="preserve">m/s</t>
  </si>
  <si>
    <t xml:space="preserve">Part B</t>
  </si>
  <si>
    <t xml:space="preserve"> </t>
  </si>
  <si>
    <t xml:space="preserve">Standing Waves on a String</t>
  </si>
  <si>
    <t xml:space="preserve">n</t>
  </si>
  <si>
    <t xml:space="preserve">f (Hz)</t>
  </si>
  <si>
    <t xml:space="preserve">    Calculations</t>
  </si>
  <si>
    <t xml:space="preserve">L</t>
  </si>
  <si>
    <t xml:space="preserve">slope</t>
  </si>
  <si>
    <t xml:space="preserve">Calculate the measured value of the speed of the waves:</t>
  </si>
  <si>
    <t xml:space="preserve">v</t>
  </si>
  <si>
    <t xml:space="preserve">2L (slope)</t>
  </si>
  <si>
    <t xml:space="preserve">2(1.96)(17.5)</t>
  </si>
  <si>
    <t xml:space="preserve">Compare the measured and expected values of the speed of the waves:</t>
  </si>
  <si>
    <t xml:space="preserve">% diff</t>
  </si>
  <si>
    <t xml:space="preserve">meas - expec</t>
  </si>
  <si>
    <t xml:space="preserve">expected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</si>
</sst>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0"/>
    <numFmt numFmtId="167" formatCode="0.00"/>
    <numFmt numFmtId="168" formatCode="0.00000"/>
    <numFmt numFmtId="169" formatCode="0.0000"/>
    <numFmt numFmtId="170" formatCode="0"/>
    <numFmt numFmtId="171" formatCode="0.0"/>
    <numFmt numFmtId="172" formatCode="0%"/>
    <numFmt numFmtId="173" formatCode="0.0%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b val="true"/>
      <i val="true"/>
      <sz val="16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i val="true"/>
      <sz val="12"/>
      <color theme="1"/>
      <name val="Calibri"/>
      <family val="2"/>
      <charset val="1"/>
    </font>
    <font>
      <i val="true"/>
      <sz val="14"/>
      <color theme="1"/>
      <name val="Symbol"/>
      <family val="1"/>
      <charset val="2"/>
    </font>
    <font>
      <i val="true"/>
      <vertAlign val="subscript"/>
      <sz val="14"/>
      <color theme="1"/>
      <name val="Calibri"/>
      <family val="2"/>
      <charset val="1"/>
    </font>
    <font>
      <i val="true"/>
      <sz val="14"/>
      <color theme="1"/>
      <name val="Calibri"/>
      <family val="2"/>
      <charset val="1"/>
    </font>
    <font>
      <i val="true"/>
      <sz val="14"/>
      <color theme="1"/>
      <name val="Calibri"/>
      <family val="1"/>
      <charset val="2"/>
    </font>
    <font>
      <vertAlign val="superscript"/>
      <sz val="12"/>
      <color theme="1"/>
      <name val="Calibri"/>
      <family val="2"/>
      <charset val="1"/>
    </font>
    <font>
      <i val="true"/>
      <vertAlign val="subscript"/>
      <sz val="14"/>
      <color theme="1"/>
      <name val="Arial"/>
      <family val="2"/>
      <charset val="1"/>
    </font>
    <font>
      <sz val="12"/>
      <color theme="1"/>
      <name val="Calibri"/>
      <family val="1"/>
      <charset val="2"/>
    </font>
    <font>
      <sz val="14"/>
      <color theme="1"/>
      <name val="Calibri"/>
      <family val="2"/>
      <charset val="1"/>
    </font>
    <font>
      <i val="true"/>
      <sz val="13"/>
      <color theme="1"/>
      <name val="Calibri"/>
      <family val="2"/>
      <charset val="1"/>
    </font>
    <font>
      <b val="true"/>
      <i val="true"/>
      <sz val="12"/>
      <color theme="1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Standing Wave Node Count (n) v.s. Frequency (Hz)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'Data Graphs Calculations'!$C$27:$C$38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'Data Graphs Calculations'!$E$27:$E$38</c:f>
              <c:numCache>
                <c:formatCode>0.0</c:formatCode>
                <c:ptCount val="12"/>
                <c:pt idx="0">
                  <c:v>17.2</c:v>
                </c:pt>
                <c:pt idx="1">
                  <c:v>34.1</c:v>
                </c:pt>
                <c:pt idx="2">
                  <c:v>53.6</c:v>
                </c:pt>
                <c:pt idx="3">
                  <c:v>69.3</c:v>
                </c:pt>
                <c:pt idx="4">
                  <c:v>87</c:v>
                </c:pt>
                <c:pt idx="5">
                  <c:v>104.6</c:v>
                </c:pt>
                <c:pt idx="6">
                  <c:v>121.5</c:v>
                </c:pt>
                <c:pt idx="7">
                  <c:v>138.6</c:v>
                </c:pt>
                <c:pt idx="8">
                  <c:v>156.5</c:v>
                </c:pt>
                <c:pt idx="9">
                  <c:v>176</c:v>
                </c:pt>
                <c:pt idx="10">
                  <c:v>192.1</c:v>
                </c:pt>
                <c:pt idx="11">
                  <c:v>209.4</c:v>
                </c:pt>
              </c:numCache>
            </c:numRef>
          </c:yVal>
          <c:smooth val="0"/>
        </c:ser>
        <c:axId val="63716632"/>
        <c:axId val="32892761"/>
      </c:scatterChart>
      <c:valAx>
        <c:axId val="6371663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Node count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2892761"/>
        <c:crosses val="autoZero"/>
        <c:crossBetween val="between"/>
      </c:valAx>
      <c:valAx>
        <c:axId val="3289276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f (Hz)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37166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292680</xdr:colOff>
      <xdr:row>26</xdr:row>
      <xdr:rowOff>115920</xdr:rowOff>
    </xdr:from>
    <xdr:to>
      <xdr:col>22</xdr:col>
      <xdr:colOff>336600</xdr:colOff>
      <xdr:row>35</xdr:row>
      <xdr:rowOff>326520</xdr:rowOff>
    </xdr:to>
    <xdr:graphicFrame>
      <xdr:nvGraphicFramePr>
        <xdr:cNvPr id="0" name=""/>
        <xdr:cNvGraphicFramePr/>
      </xdr:nvGraphicFramePr>
      <xdr:xfrm>
        <a:off x="3917880" y="632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M108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G12" activeCellId="0" sqref="G12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4.73"/>
    <col collapsed="false" customWidth="true" hidden="false" outlineLevel="0" max="2" min="2" style="0" width="4.54"/>
    <col collapsed="false" customWidth="true" hidden="false" outlineLevel="0" max="3" min="3" style="0" width="8.18"/>
    <col collapsed="false" customWidth="true" hidden="false" outlineLevel="0" max="4" min="4" style="0" width="4.54"/>
    <col collapsed="false" customWidth="true" hidden="false" outlineLevel="0" max="5" min="5" style="0" width="10.18"/>
    <col collapsed="false" customWidth="true" hidden="false" outlineLevel="0" max="6" min="6" style="0" width="4.54"/>
    <col collapsed="false" customWidth="true" hidden="false" outlineLevel="0" max="7" min="7" style="0" width="10.18"/>
    <col collapsed="false" customWidth="true" hidden="false" outlineLevel="0" max="9" min="8" style="0" width="4.54"/>
    <col collapsed="false" customWidth="true" hidden="false" outlineLevel="0" max="10" min="10" style="0" width="10"/>
    <col collapsed="false" customWidth="true" hidden="false" outlineLevel="0" max="11" min="11" style="0" width="6.18"/>
    <col collapsed="false" customWidth="true" hidden="false" outlineLevel="0" max="12" min="12" style="0" width="3"/>
    <col collapsed="false" customWidth="true" hidden="false" outlineLevel="0" max="13" min="13" style="0" width="2.27"/>
    <col collapsed="false" customWidth="true" hidden="false" outlineLevel="0" max="14" min="14" style="0" width="5"/>
    <col collapsed="false" customWidth="true" hidden="false" outlineLevel="0" max="15" min="15" style="0" width="3.18"/>
    <col collapsed="false" customWidth="true" hidden="false" outlineLevel="0" max="16" min="16" style="0" width="6.18"/>
    <col collapsed="false" customWidth="true" hidden="false" outlineLevel="0" max="17" min="17" style="0" width="5.82"/>
    <col collapsed="false" customWidth="true" hidden="false" outlineLevel="0" max="18" min="18" style="0" width="3.82"/>
    <col collapsed="false" customWidth="true" hidden="false" outlineLevel="0" max="19" min="19" style="0" width="11.73"/>
    <col collapsed="false" customWidth="true" hidden="false" outlineLevel="0" max="20" min="20" style="0" width="3.82"/>
    <col collapsed="false" customWidth="true" hidden="false" outlineLevel="0" max="21" min="21" style="0" width="11.73"/>
    <col collapsed="false" customWidth="true" hidden="false" outlineLevel="0" max="22" min="22" style="0" width="3.82"/>
    <col collapsed="false" customWidth="true" hidden="false" outlineLevel="0" max="23" min="23" style="0" width="10"/>
    <col collapsed="false" customWidth="true" hidden="false" outlineLevel="0" max="24" min="24" style="0" width="6.18"/>
    <col collapsed="false" customWidth="true" hidden="false" outlineLevel="0" max="25" min="25" style="0" width="2.18"/>
    <col collapsed="false" customWidth="true" hidden="false" outlineLevel="0" max="26" min="26" style="0" width="2.73"/>
    <col collapsed="false" customWidth="true" hidden="false" outlineLevel="0" max="27" min="27" style="0" width="2.27"/>
    <col collapsed="false" customWidth="true" hidden="false" outlineLevel="0" max="28" min="28" style="0" width="6.18"/>
    <col collapsed="false" customWidth="true" hidden="false" outlineLevel="0" max="29" min="29" style="0" width="3.82"/>
    <col collapsed="false" customWidth="true" hidden="false" outlineLevel="0" max="30" min="30" style="0" width="5.82"/>
    <col collapsed="false" customWidth="true" hidden="false" outlineLevel="0" max="31" min="31" style="0" width="7.45"/>
    <col collapsed="false" customWidth="true" hidden="false" outlineLevel="0" max="32" min="32" style="0" width="3.82"/>
    <col collapsed="false" customWidth="true" hidden="false" outlineLevel="0" max="33" min="33" style="0" width="11.73"/>
    <col collapsed="false" customWidth="true" hidden="false" outlineLevel="0" max="34" min="34" style="0" width="3.82"/>
    <col collapsed="false" customWidth="true" hidden="false" outlineLevel="0" max="35" min="35" style="0" width="11.73"/>
    <col collapsed="false" customWidth="true" hidden="false" outlineLevel="0" max="36" min="36" style="0" width="3.82"/>
    <col collapsed="false" customWidth="true" hidden="false" outlineLevel="0" max="37" min="37" style="0" width="10"/>
    <col collapsed="false" customWidth="true" hidden="false" outlineLevel="0" max="38" min="38" style="0" width="6.18"/>
    <col collapsed="false" customWidth="true" hidden="false" outlineLevel="0" max="39" min="39" style="0" width="2.18"/>
    <col collapsed="false" customWidth="true" hidden="false" outlineLevel="0" max="40" min="40" style="0" width="4.27"/>
    <col collapsed="false" customWidth="true" hidden="false" outlineLevel="0" max="41" min="41" style="0" width="28.54"/>
    <col collapsed="false" customWidth="true" hidden="false" outlineLevel="0" max="42" min="42" style="0" width="4.27"/>
    <col collapsed="false" customWidth="true" hidden="false" outlineLevel="0" max="43" min="43" style="0" width="11.18"/>
    <col collapsed="false" customWidth="true" hidden="false" outlineLevel="0" max="46" min="45" style="0" width="4"/>
  </cols>
  <sheetData>
    <row r="2" customFormat="false" ht="30.75" hidden="false" customHeight="true" outlineLevel="0" collapsed="false">
      <c r="B2" s="1" t="s">
        <v>0</v>
      </c>
      <c r="C2" s="1"/>
      <c r="D2" s="1"/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AA2" s="3"/>
    </row>
    <row r="3" customFormat="false" ht="30.75" hidden="false" customHeight="true" outlineLevel="0" collapsed="false">
      <c r="B3" s="4" t="s">
        <v>2</v>
      </c>
      <c r="C3" s="4"/>
      <c r="D3" s="4"/>
      <c r="E3" s="5" t="s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AA3" s="3"/>
    </row>
    <row r="4" customFormat="false" ht="30.75" hidden="false" customHeight="true" outlineLevel="0" collapsed="false">
      <c r="B4" s="6" t="s">
        <v>4</v>
      </c>
      <c r="C4" s="6"/>
      <c r="D4" s="6"/>
      <c r="E4" s="7" t="s">
        <v>5</v>
      </c>
      <c r="F4" s="7"/>
      <c r="G4" s="7"/>
      <c r="H4" s="7"/>
      <c r="I4" s="7"/>
      <c r="J4" s="7"/>
      <c r="K4" s="8"/>
      <c r="L4" s="9" t="s">
        <v>6</v>
      </c>
      <c r="M4" s="9"/>
      <c r="N4" s="9"/>
      <c r="O4" s="10" t="s">
        <v>7</v>
      </c>
      <c r="P4" s="10"/>
      <c r="AA4" s="3"/>
    </row>
    <row r="5" customFormat="false" ht="15" hidden="false" customHeight="true" outlineLevel="0" collapsed="false">
      <c r="B5" s="11"/>
      <c r="C5" s="11"/>
      <c r="D5" s="11"/>
      <c r="E5" s="3"/>
      <c r="F5" s="3"/>
      <c r="G5" s="3"/>
      <c r="H5" s="3"/>
      <c r="I5" s="3"/>
      <c r="J5" s="3"/>
      <c r="K5" s="3"/>
      <c r="L5" s="3"/>
      <c r="M5" s="3"/>
      <c r="AA5" s="3"/>
    </row>
    <row r="6" customFormat="false" ht="9" hidden="false" customHeight="true" outlineLevel="0" collapsed="false">
      <c r="B6" s="12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  <c r="AA6" s="3"/>
    </row>
    <row r="7" customFormat="false" ht="18.75" hidden="false" customHeight="true" outlineLevel="0" collapsed="false">
      <c r="B7" s="17"/>
      <c r="C7" s="18" t="s">
        <v>8</v>
      </c>
      <c r="D7" s="18"/>
      <c r="E7" s="18"/>
      <c r="F7" s="18"/>
      <c r="G7" s="3"/>
      <c r="H7" s="3"/>
      <c r="I7" s="3"/>
      <c r="J7" s="3"/>
      <c r="K7" s="3"/>
      <c r="L7" s="3"/>
      <c r="M7" s="3"/>
      <c r="Z7" s="19"/>
      <c r="AA7" s="3"/>
    </row>
    <row r="8" customFormat="false" ht="21.75" hidden="false" customHeight="true" outlineLevel="0" collapsed="false">
      <c r="B8" s="17"/>
      <c r="C8" s="20" t="s">
        <v>9</v>
      </c>
      <c r="D8" s="21"/>
      <c r="E8" s="22"/>
      <c r="F8" s="22"/>
      <c r="G8" s="3"/>
      <c r="H8" s="11"/>
      <c r="I8" s="3"/>
      <c r="J8" s="3"/>
      <c r="K8" s="3"/>
      <c r="L8" s="3"/>
      <c r="M8" s="23"/>
      <c r="N8" s="24"/>
      <c r="O8" s="24"/>
      <c r="P8" s="25"/>
      <c r="Q8" s="26"/>
      <c r="R8" s="26"/>
      <c r="S8" s="26"/>
      <c r="T8" s="26"/>
      <c r="U8" s="27"/>
      <c r="V8" s="26"/>
      <c r="W8" s="25"/>
      <c r="X8" s="25"/>
      <c r="Y8" s="28"/>
      <c r="Z8" s="29"/>
      <c r="AA8" s="3"/>
      <c r="AB8" s="30"/>
      <c r="AC8" s="30"/>
      <c r="AD8" s="31"/>
      <c r="AE8" s="32"/>
      <c r="AF8" s="32"/>
      <c r="AG8" s="32"/>
      <c r="AH8" s="32"/>
      <c r="AI8" s="33"/>
      <c r="AJ8" s="32"/>
      <c r="AK8" s="31"/>
      <c r="AL8" s="31"/>
      <c r="AM8" s="31"/>
    </row>
    <row r="9" customFormat="false" ht="21.75" hidden="false" customHeight="true" outlineLevel="0" collapsed="false">
      <c r="B9" s="17"/>
      <c r="C9" s="34" t="s">
        <v>10</v>
      </c>
      <c r="D9" s="34"/>
      <c r="E9" s="35" t="n">
        <v>7.85</v>
      </c>
      <c r="F9" s="22" t="s">
        <v>11</v>
      </c>
      <c r="G9" s="3"/>
      <c r="H9" s="11"/>
      <c r="I9" s="3"/>
      <c r="J9" s="3"/>
      <c r="K9" s="3"/>
      <c r="L9" s="3"/>
      <c r="M9" s="36"/>
      <c r="N9" s="32" t="s">
        <v>12</v>
      </c>
      <c r="O9" s="32" t="s">
        <v>13</v>
      </c>
      <c r="P9" s="37" t="n">
        <v>700</v>
      </c>
      <c r="Q9" s="37" t="s">
        <v>14</v>
      </c>
      <c r="R9" s="32" t="s">
        <v>13</v>
      </c>
      <c r="S9" s="32" t="n">
        <f aca="false">P9/1000</f>
        <v>0.7</v>
      </c>
      <c r="T9" s="32" t="s">
        <v>15</v>
      </c>
      <c r="U9" s="33"/>
      <c r="V9" s="38"/>
      <c r="W9" s="31"/>
      <c r="X9" s="31"/>
      <c r="Y9" s="29"/>
      <c r="Z9" s="29"/>
      <c r="AA9" s="3"/>
      <c r="AB9" s="30"/>
      <c r="AC9" s="30"/>
      <c r="AD9" s="31"/>
      <c r="AE9" s="32"/>
      <c r="AF9" s="32"/>
      <c r="AG9" s="32"/>
      <c r="AH9" s="32"/>
      <c r="AI9" s="33"/>
      <c r="AJ9" s="38"/>
      <c r="AK9" s="31"/>
      <c r="AL9" s="31"/>
      <c r="AM9" s="31"/>
    </row>
    <row r="10" customFormat="false" ht="21.75" hidden="false" customHeight="true" outlineLevel="0" collapsed="false">
      <c r="B10" s="17"/>
      <c r="C10" s="34" t="s">
        <v>16</v>
      </c>
      <c r="D10" s="34"/>
      <c r="E10" s="22" t="s">
        <v>17</v>
      </c>
      <c r="F10" s="22" t="s">
        <v>18</v>
      </c>
      <c r="G10" s="3"/>
      <c r="H10" s="3"/>
      <c r="I10" s="3"/>
      <c r="J10" s="3"/>
      <c r="K10" s="3"/>
      <c r="L10" s="3"/>
      <c r="M10" s="36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29"/>
      <c r="Z10" s="29"/>
      <c r="AA10" s="3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</row>
    <row r="11" customFormat="false" ht="21.75" hidden="false" customHeight="true" outlineLevel="0" collapsed="false">
      <c r="B11" s="17"/>
      <c r="C11" s="34"/>
      <c r="D11" s="34"/>
      <c r="E11" s="22"/>
      <c r="F11" s="22"/>
      <c r="J11" s="39"/>
      <c r="L11" s="3"/>
      <c r="M11" s="36"/>
      <c r="N11" s="40" t="s">
        <v>19</v>
      </c>
      <c r="O11" s="34" t="s">
        <v>13</v>
      </c>
      <c r="P11" s="40" t="s">
        <v>20</v>
      </c>
      <c r="Q11" s="41" t="s">
        <v>21</v>
      </c>
      <c r="R11" s="34" t="s">
        <v>13</v>
      </c>
      <c r="S11" s="42" t="str">
        <f aca="false">_xlfn.CONCAT("(",TEXT(J12,"0.0000"),"kg/m)")</f>
        <v>(0.0015kg/m)</v>
      </c>
      <c r="T11" s="42"/>
      <c r="U11" s="43" t="s">
        <v>18</v>
      </c>
      <c r="V11" s="44" t="s">
        <v>13</v>
      </c>
      <c r="W11" s="45" t="n">
        <f aca="false">J12*(E15/E16)</f>
        <v>0.00148006159067341</v>
      </c>
      <c r="X11" s="46" t="s">
        <v>22</v>
      </c>
      <c r="Y11" s="29"/>
      <c r="Z11" s="29"/>
      <c r="AA11" s="3"/>
      <c r="AB11" s="47"/>
      <c r="AC11" s="21"/>
      <c r="AD11" s="47"/>
      <c r="AE11" s="48"/>
      <c r="AF11" s="21"/>
      <c r="AH11" s="37"/>
      <c r="AI11" s="32"/>
      <c r="AJ11" s="49"/>
      <c r="AK11" s="39"/>
      <c r="AL11" s="50"/>
      <c r="AM11" s="31"/>
    </row>
    <row r="12" customFormat="false" ht="21.75" hidden="false" customHeight="true" outlineLevel="0" collapsed="false">
      <c r="B12" s="17"/>
      <c r="C12" s="40" t="s">
        <v>23</v>
      </c>
      <c r="D12" s="51" t="s">
        <v>13</v>
      </c>
      <c r="E12" s="52" t="s">
        <v>10</v>
      </c>
      <c r="F12" s="53" t="s">
        <v>13</v>
      </c>
      <c r="G12" s="54" t="n">
        <f aca="false">E9/1000</f>
        <v>0.00785</v>
      </c>
      <c r="H12" s="55" t="s">
        <v>15</v>
      </c>
      <c r="I12" s="53" t="s">
        <v>13</v>
      </c>
      <c r="J12" s="45" t="n">
        <f aca="false">G12/G13</f>
        <v>0.00149239543726236</v>
      </c>
      <c r="K12" s="46" t="s">
        <v>22</v>
      </c>
      <c r="L12" s="3"/>
      <c r="M12" s="36"/>
      <c r="N12" s="40"/>
      <c r="O12" s="34"/>
      <c r="P12" s="40"/>
      <c r="Q12" s="48" t="s">
        <v>24</v>
      </c>
      <c r="R12" s="34"/>
      <c r="S12" s="42"/>
      <c r="T12" s="42"/>
      <c r="U12" s="32" t="s">
        <v>18</v>
      </c>
      <c r="V12" s="44"/>
      <c r="W12" s="45"/>
      <c r="X12" s="46"/>
      <c r="Y12" s="29"/>
      <c r="Z12" s="29"/>
      <c r="AA12" s="3"/>
      <c r="AB12" s="56"/>
      <c r="AC12" s="21"/>
      <c r="AD12" s="56"/>
      <c r="AE12" s="48"/>
      <c r="AF12" s="21"/>
      <c r="AG12" s="37"/>
      <c r="AH12" s="37"/>
      <c r="AI12" s="32"/>
      <c r="AJ12" s="49"/>
      <c r="AK12" s="39"/>
      <c r="AL12" s="50"/>
      <c r="AM12" s="31"/>
    </row>
    <row r="13" customFormat="false" ht="18.75" hidden="false" customHeight="true" outlineLevel="0" collapsed="false">
      <c r="B13" s="17"/>
      <c r="C13" s="40"/>
      <c r="D13" s="51"/>
      <c r="E13" s="57" t="s">
        <v>16</v>
      </c>
      <c r="F13" s="53"/>
      <c r="G13" s="35" t="n">
        <f aca="false">E10/100</f>
        <v>5.26</v>
      </c>
      <c r="H13" s="22" t="s">
        <v>25</v>
      </c>
      <c r="I13" s="53"/>
      <c r="J13" s="45"/>
      <c r="K13" s="46"/>
      <c r="L13" s="3"/>
      <c r="M13" s="36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29"/>
      <c r="Z13" s="29"/>
      <c r="AA13" s="3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</row>
    <row r="14" customFormat="false" ht="21.75" hidden="false" customHeight="true" outlineLevel="0" collapsed="false">
      <c r="B14" s="17"/>
      <c r="C14" s="58"/>
      <c r="D14" s="58"/>
      <c r="E14" s="22"/>
      <c r="F14" s="22"/>
      <c r="G14" s="22"/>
      <c r="H14" s="3"/>
      <c r="I14" s="3"/>
      <c r="J14" s="3"/>
      <c r="K14" s="3"/>
      <c r="L14" s="3"/>
      <c r="M14" s="36"/>
      <c r="N14" s="59" t="s">
        <v>26</v>
      </c>
      <c r="O14" s="34" t="s">
        <v>13</v>
      </c>
      <c r="P14" s="43" t="s">
        <v>27</v>
      </c>
      <c r="Q14" s="43"/>
      <c r="R14" s="34" t="s">
        <v>13</v>
      </c>
      <c r="S14" s="60" t="str">
        <f aca="false">_xlfn.CONCAT( S9," kg (9.8 m/S2 )")</f>
        <v>0.7 kg (9.8 m/S2 )</v>
      </c>
      <c r="T14" s="60"/>
      <c r="U14" s="60"/>
      <c r="V14" s="34" t="s">
        <v>13</v>
      </c>
      <c r="W14" s="61" t="n">
        <f aca="false">(S9*9.8)/(W11)</f>
        <v>4634.94225053079</v>
      </c>
      <c r="X14" s="46" t="s">
        <v>28</v>
      </c>
      <c r="Y14" s="29"/>
      <c r="Z14" s="29"/>
      <c r="AA14" s="3"/>
      <c r="AB14" s="37"/>
      <c r="AC14" s="21"/>
      <c r="AD14" s="37"/>
      <c r="AE14" s="37"/>
      <c r="AF14" s="21"/>
      <c r="AG14" s="49"/>
      <c r="AH14" s="49"/>
      <c r="AI14" s="49"/>
      <c r="AJ14" s="21"/>
      <c r="AK14" s="62"/>
      <c r="AL14" s="50"/>
      <c r="AM14" s="31"/>
    </row>
    <row r="15" customFormat="false" ht="21.75" hidden="false" customHeight="true" outlineLevel="0" collapsed="false">
      <c r="B15" s="17"/>
      <c r="C15" s="63" t="s">
        <v>29</v>
      </c>
      <c r="D15" s="63"/>
      <c r="E15" s="64" t="s">
        <v>30</v>
      </c>
      <c r="F15" s="22" t="s">
        <v>18</v>
      </c>
      <c r="G15" s="22"/>
      <c r="H15" s="3"/>
      <c r="I15" s="3"/>
      <c r="J15" s="3"/>
      <c r="K15" s="3"/>
      <c r="L15" s="3"/>
      <c r="M15" s="36"/>
      <c r="N15" s="59"/>
      <c r="O15" s="34"/>
      <c r="P15" s="40" t="s">
        <v>31</v>
      </c>
      <c r="Q15" s="40"/>
      <c r="R15" s="34"/>
      <c r="S15" s="65" t="str">
        <f aca="false">_xlfn.CONCAT(TEXT(W11,"0.0000")," kg/m")</f>
        <v>0.0015 kg/m</v>
      </c>
      <c r="T15" s="65"/>
      <c r="U15" s="65"/>
      <c r="V15" s="34"/>
      <c r="W15" s="61"/>
      <c r="X15" s="46"/>
      <c r="Y15" s="29"/>
      <c r="Z15" s="29"/>
      <c r="AA15" s="3"/>
      <c r="AB15" s="37"/>
      <c r="AC15" s="21"/>
      <c r="AD15" s="66"/>
      <c r="AE15" s="66"/>
      <c r="AF15" s="21"/>
      <c r="AG15" s="49"/>
      <c r="AH15" s="49"/>
      <c r="AI15" s="49"/>
      <c r="AJ15" s="21"/>
      <c r="AK15" s="62"/>
      <c r="AL15" s="50"/>
      <c r="AM15" s="31"/>
    </row>
    <row r="16" customFormat="false" ht="21.75" hidden="false" customHeight="true" outlineLevel="0" collapsed="false">
      <c r="B16" s="17"/>
      <c r="C16" s="63" t="s">
        <v>32</v>
      </c>
      <c r="D16" s="63"/>
      <c r="E16" s="64" t="s">
        <v>33</v>
      </c>
      <c r="F16" s="22" t="s">
        <v>18</v>
      </c>
      <c r="G16" s="22"/>
      <c r="H16" s="3"/>
      <c r="I16" s="3"/>
      <c r="J16" s="3"/>
      <c r="K16" s="3"/>
      <c r="L16" s="3"/>
      <c r="M16" s="36"/>
      <c r="N16" s="31"/>
      <c r="O16" s="31"/>
      <c r="P16" s="31"/>
      <c r="Q16" s="31"/>
      <c r="R16" s="31"/>
      <c r="S16" s="67" t="s">
        <v>34</v>
      </c>
      <c r="T16" s="67"/>
      <c r="U16" s="67"/>
      <c r="V16" s="68" t="s">
        <v>13</v>
      </c>
      <c r="W16" s="69" t="n">
        <f aca="false">SQRT(W14)</f>
        <v>68.0804101818635</v>
      </c>
      <c r="X16" s="68" t="s">
        <v>35</v>
      </c>
      <c r="Y16" s="29"/>
      <c r="Z16" s="29"/>
      <c r="AA16" s="3"/>
      <c r="AB16" s="31"/>
      <c r="AC16" s="31"/>
      <c r="AD16" s="31"/>
      <c r="AE16" s="31"/>
      <c r="AF16" s="31"/>
      <c r="AG16" s="70"/>
      <c r="AH16" s="70"/>
      <c r="AI16" s="70"/>
      <c r="AJ16" s="68"/>
      <c r="AK16" s="71"/>
      <c r="AL16" s="72"/>
      <c r="AM16" s="31"/>
    </row>
    <row r="17" customFormat="false" ht="12.75" hidden="false" customHeight="true" outlineLevel="0" collapsed="false">
      <c r="B17" s="17"/>
      <c r="C17" s="48"/>
      <c r="D17" s="48"/>
      <c r="E17" s="22"/>
      <c r="F17" s="22"/>
      <c r="G17" s="22"/>
      <c r="H17" s="3"/>
      <c r="I17" s="3"/>
      <c r="J17" s="3"/>
      <c r="K17" s="3"/>
      <c r="L17" s="3"/>
      <c r="M17" s="73"/>
      <c r="N17" s="60"/>
      <c r="O17" s="60"/>
      <c r="P17" s="60"/>
      <c r="Q17" s="60"/>
      <c r="R17" s="60"/>
      <c r="S17" s="74"/>
      <c r="T17" s="74"/>
      <c r="U17" s="74"/>
      <c r="V17" s="75"/>
      <c r="W17" s="76"/>
      <c r="X17" s="76"/>
      <c r="Y17" s="77"/>
      <c r="Z17" s="29"/>
      <c r="AA17" s="3"/>
      <c r="AB17" s="31"/>
      <c r="AC17" s="31"/>
      <c r="AD17" s="31"/>
      <c r="AE17" s="31"/>
      <c r="AF17" s="31"/>
      <c r="AG17" s="78"/>
      <c r="AH17" s="78"/>
      <c r="AI17" s="78"/>
      <c r="AJ17" s="68"/>
      <c r="AK17" s="72"/>
      <c r="AL17" s="72"/>
      <c r="AM17" s="31"/>
    </row>
    <row r="18" customFormat="false" ht="12.75" hidden="false" customHeight="true" outlineLevel="0" collapsed="false">
      <c r="B18" s="79"/>
      <c r="C18" s="80"/>
      <c r="D18" s="80"/>
      <c r="E18" s="81"/>
      <c r="F18" s="81"/>
      <c r="G18" s="81"/>
      <c r="H18" s="81"/>
      <c r="I18" s="81"/>
      <c r="J18" s="81"/>
      <c r="K18" s="81"/>
      <c r="L18" s="81"/>
      <c r="M18" s="81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2"/>
      <c r="AA18" s="3"/>
    </row>
    <row r="19" customFormat="false" ht="12.75" hidden="false" customHeight="true" outlineLevel="0" collapsed="false">
      <c r="B19" s="11"/>
      <c r="C19" s="11"/>
      <c r="D19" s="11"/>
      <c r="E19" s="3"/>
      <c r="F19" s="3"/>
      <c r="G19" s="3"/>
      <c r="H19" s="3"/>
      <c r="I19" s="3"/>
      <c r="J19" s="3"/>
      <c r="K19" s="3"/>
      <c r="L19" s="3"/>
      <c r="M19" s="3"/>
      <c r="AA19" s="3"/>
    </row>
    <row r="20" customFormat="false" ht="12.75" hidden="false" customHeight="true" outlineLevel="0" collapsed="false">
      <c r="B20" s="11"/>
      <c r="C20" s="11"/>
      <c r="D20" s="11"/>
      <c r="E20" s="3"/>
      <c r="F20" s="3"/>
      <c r="G20" s="3"/>
      <c r="H20" s="3"/>
      <c r="I20" s="3"/>
      <c r="J20" s="3"/>
      <c r="K20" s="3"/>
      <c r="L20" s="3"/>
      <c r="M20" s="3"/>
      <c r="AA20" s="3"/>
    </row>
    <row r="21" customFormat="false" ht="18.75" hidden="false" customHeight="true" outlineLevel="0" collapsed="false">
      <c r="B21" s="11"/>
      <c r="C21" s="18" t="s">
        <v>36</v>
      </c>
      <c r="D21" s="18"/>
      <c r="E21" s="18"/>
      <c r="F21" s="18"/>
      <c r="G21" s="3"/>
      <c r="H21" s="3"/>
      <c r="I21" s="3"/>
      <c r="J21" s="3"/>
      <c r="K21" s="3" t="s">
        <v>37</v>
      </c>
      <c r="L21" s="3"/>
      <c r="M21" s="3"/>
      <c r="AA21" s="3"/>
    </row>
    <row r="22" customFormat="false" ht="5.25" hidden="false" customHeight="true" outlineLevel="0" collapsed="false">
      <c r="B22" s="11"/>
      <c r="C22" s="11"/>
      <c r="D22" s="11"/>
      <c r="E22" s="3"/>
      <c r="F22" s="3"/>
      <c r="G22" s="3"/>
      <c r="H22" s="3"/>
      <c r="I22" s="3"/>
      <c r="J22" s="3"/>
      <c r="K22" s="3"/>
      <c r="L22" s="3"/>
      <c r="M22" s="3"/>
      <c r="AA22" s="3"/>
    </row>
    <row r="23" customFormat="false" ht="15.75" hidden="false" customHeight="true" outlineLevel="0" collapsed="false">
      <c r="B23" s="12"/>
      <c r="C23" s="13"/>
      <c r="D23" s="13"/>
      <c r="E23" s="14"/>
      <c r="F23" s="83"/>
      <c r="G23" s="3"/>
      <c r="H23" s="3"/>
      <c r="I23" s="3"/>
      <c r="J23" s="3"/>
      <c r="K23" s="3"/>
      <c r="L23" s="3"/>
      <c r="M23" s="3"/>
      <c r="AA23" s="3"/>
    </row>
    <row r="24" customFormat="false" ht="22.5" hidden="false" customHeight="true" outlineLevel="0" collapsed="false">
      <c r="B24" s="84" t="s">
        <v>38</v>
      </c>
      <c r="C24" s="84"/>
      <c r="D24" s="84"/>
      <c r="E24" s="84"/>
      <c r="F24" s="84"/>
      <c r="G24" s="56"/>
      <c r="H24" s="56"/>
      <c r="I24" s="3"/>
      <c r="J24" s="3"/>
      <c r="K24" s="3"/>
      <c r="L24" s="3"/>
      <c r="M24" s="3"/>
      <c r="AA24" s="3"/>
    </row>
    <row r="25" customFormat="false" ht="14.25" hidden="false" customHeight="true" outlineLevel="0" collapsed="false">
      <c r="B25" s="17"/>
      <c r="C25" s="11"/>
      <c r="D25" s="11"/>
      <c r="E25" s="3"/>
      <c r="F25" s="85"/>
      <c r="G25" s="3"/>
      <c r="H25" s="3"/>
      <c r="I25" s="3"/>
      <c r="J25" s="3"/>
      <c r="K25" s="3"/>
      <c r="L25" s="3"/>
      <c r="M25" s="3"/>
      <c r="AA25" s="23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6"/>
    </row>
    <row r="26" customFormat="false" ht="19.5" hidden="false" customHeight="true" outlineLevel="0" collapsed="false">
      <c r="B26" s="17"/>
      <c r="C26" s="41" t="s">
        <v>39</v>
      </c>
      <c r="D26" s="48"/>
      <c r="E26" s="86" t="s">
        <v>40</v>
      </c>
      <c r="F26" s="87"/>
      <c r="G26" s="88"/>
      <c r="H26" s="3"/>
      <c r="I26" s="3"/>
      <c r="J26" s="3"/>
      <c r="K26" s="3"/>
      <c r="L26" s="3"/>
      <c r="M26" s="3"/>
      <c r="AA26" s="36"/>
      <c r="AB26" s="89" t="s">
        <v>41</v>
      </c>
      <c r="AC26" s="89"/>
      <c r="AD26" s="89"/>
      <c r="AE26" s="89"/>
      <c r="AF26" s="89"/>
      <c r="AG26" s="49"/>
      <c r="AH26" s="49"/>
      <c r="AI26" s="49"/>
      <c r="AJ26" s="49"/>
      <c r="AK26" s="49"/>
      <c r="AL26" s="49"/>
      <c r="AM26" s="19"/>
    </row>
    <row r="27" customFormat="false" ht="28.5" hidden="false" customHeight="true" outlineLevel="0" collapsed="false">
      <c r="B27" s="17"/>
      <c r="C27" s="90" t="n">
        <v>1</v>
      </c>
      <c r="D27" s="90"/>
      <c r="E27" s="91" t="n">
        <v>17.2</v>
      </c>
      <c r="F27" s="92"/>
      <c r="AA27" s="36"/>
      <c r="AB27" s="93" t="s">
        <v>42</v>
      </c>
      <c r="AC27" s="32" t="s">
        <v>13</v>
      </c>
      <c r="AD27" s="94" t="n">
        <v>1.96</v>
      </c>
      <c r="AE27" s="94"/>
      <c r="AF27" s="37" t="s">
        <v>25</v>
      </c>
      <c r="AG27" s="37"/>
      <c r="AH27" s="49"/>
      <c r="AI27" s="32" t="s">
        <v>43</v>
      </c>
      <c r="AJ27" s="32" t="s">
        <v>13</v>
      </c>
      <c r="AK27" s="64" t="n">
        <v>17.48</v>
      </c>
      <c r="AL27" s="31"/>
      <c r="AM27" s="19"/>
    </row>
    <row r="28" customFormat="false" ht="26.25" hidden="false" customHeight="true" outlineLevel="0" collapsed="false">
      <c r="B28" s="17"/>
      <c r="C28" s="90" t="n">
        <v>2</v>
      </c>
      <c r="D28" s="90"/>
      <c r="E28" s="64" t="n">
        <v>34.1</v>
      </c>
      <c r="F28" s="95"/>
      <c r="AA28" s="36"/>
      <c r="AB28" s="93"/>
      <c r="AC28" s="32"/>
      <c r="AD28" s="59"/>
      <c r="AE28" s="59"/>
      <c r="AF28" s="32"/>
      <c r="AG28" s="59"/>
      <c r="AH28" s="59"/>
      <c r="AI28" s="59"/>
      <c r="AJ28" s="32"/>
      <c r="AK28" s="64"/>
      <c r="AL28" s="31"/>
      <c r="AM28" s="19"/>
    </row>
    <row r="29" customFormat="false" ht="26.25" hidden="false" customHeight="true" outlineLevel="0" collapsed="false">
      <c r="B29" s="17"/>
      <c r="C29" s="90" t="n">
        <v>3</v>
      </c>
      <c r="D29" s="90"/>
      <c r="E29" s="64" t="n">
        <v>53.6</v>
      </c>
      <c r="F29" s="95"/>
      <c r="AA29" s="36"/>
      <c r="AB29" s="96" t="s">
        <v>44</v>
      </c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19"/>
    </row>
    <row r="30" customFormat="false" ht="26.25" hidden="false" customHeight="true" outlineLevel="0" collapsed="false">
      <c r="B30" s="17"/>
      <c r="C30" s="90" t="n">
        <v>4</v>
      </c>
      <c r="D30" s="90"/>
      <c r="E30" s="64" t="n">
        <v>69.3</v>
      </c>
      <c r="F30" s="95"/>
      <c r="AA30" s="36"/>
      <c r="AB30" s="93" t="s">
        <v>45</v>
      </c>
      <c r="AC30" s="32" t="s">
        <v>13</v>
      </c>
      <c r="AD30" s="59" t="s">
        <v>46</v>
      </c>
      <c r="AE30" s="59"/>
      <c r="AF30" s="32" t="s">
        <v>13</v>
      </c>
      <c r="AG30" s="59" t="s">
        <v>47</v>
      </c>
      <c r="AH30" s="59"/>
      <c r="AI30" s="59"/>
      <c r="AJ30" s="32" t="s">
        <v>13</v>
      </c>
      <c r="AK30" s="64" t="n">
        <f aca="false">2*AD27*AK27</f>
        <v>68.5216</v>
      </c>
      <c r="AL30" s="31" t="s">
        <v>35</v>
      </c>
      <c r="AM30" s="19"/>
    </row>
    <row r="31" customFormat="false" ht="26.25" hidden="false" customHeight="true" outlineLevel="0" collapsed="false">
      <c r="B31" s="17"/>
      <c r="C31" s="90" t="n">
        <v>5</v>
      </c>
      <c r="D31" s="90"/>
      <c r="E31" s="64" t="n">
        <f aca="false">87</f>
        <v>87</v>
      </c>
      <c r="F31" s="95"/>
      <c r="AA31" s="36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1"/>
      <c r="AM31" s="19"/>
    </row>
    <row r="32" customFormat="false" ht="26.25" hidden="false" customHeight="true" outlineLevel="0" collapsed="false">
      <c r="B32" s="17"/>
      <c r="C32" s="90" t="n">
        <v>6</v>
      </c>
      <c r="D32" s="90"/>
      <c r="E32" s="64" t="n">
        <v>104.6</v>
      </c>
      <c r="F32" s="95"/>
      <c r="AA32" s="36"/>
      <c r="AB32" s="96" t="s">
        <v>48</v>
      </c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19"/>
    </row>
    <row r="33" customFormat="false" ht="26.25" hidden="false" customHeight="true" outlineLevel="0" collapsed="false">
      <c r="B33" s="17"/>
      <c r="C33" s="90" t="n">
        <v>7</v>
      </c>
      <c r="D33" s="90"/>
      <c r="E33" s="64" t="n">
        <v>121.5</v>
      </c>
      <c r="F33" s="95"/>
      <c r="AA33" s="36"/>
      <c r="AB33" s="51" t="s">
        <v>49</v>
      </c>
      <c r="AC33" s="59" t="s">
        <v>13</v>
      </c>
      <c r="AD33" s="97" t="s">
        <v>50</v>
      </c>
      <c r="AE33" s="97"/>
      <c r="AF33" s="59" t="s">
        <v>13</v>
      </c>
      <c r="AG33" s="98" t="n">
        <f aca="false">W16-AK30</f>
        <v>-0.441189818136493</v>
      </c>
      <c r="AH33" s="98"/>
      <c r="AI33" s="98"/>
      <c r="AJ33" s="59" t="s">
        <v>13</v>
      </c>
      <c r="AK33" s="99" t="n">
        <f aca="false">ABS(AG33/AG34)</f>
        <v>0.00648042244395915</v>
      </c>
      <c r="AL33" s="49"/>
      <c r="AM33" s="19"/>
    </row>
    <row r="34" customFormat="false" ht="26.25" hidden="false" customHeight="true" outlineLevel="0" collapsed="false">
      <c r="B34" s="17"/>
      <c r="C34" s="90" t="n">
        <v>8</v>
      </c>
      <c r="D34" s="90"/>
      <c r="E34" s="64" t="n">
        <v>138.6</v>
      </c>
      <c r="F34" s="95"/>
      <c r="AA34" s="36"/>
      <c r="AB34" s="51"/>
      <c r="AC34" s="59"/>
      <c r="AD34" s="100" t="s">
        <v>51</v>
      </c>
      <c r="AE34" s="100"/>
      <c r="AF34" s="59"/>
      <c r="AG34" s="101" t="n">
        <f aca="false">W16</f>
        <v>68.0804101818635</v>
      </c>
      <c r="AH34" s="101"/>
      <c r="AI34" s="101"/>
      <c r="AJ34" s="59"/>
      <c r="AK34" s="99"/>
      <c r="AL34" s="49"/>
      <c r="AM34" s="19"/>
    </row>
    <row r="35" customFormat="false" ht="26.25" hidden="false" customHeight="true" outlineLevel="0" collapsed="false">
      <c r="B35" s="17"/>
      <c r="C35" s="90" t="n">
        <v>9</v>
      </c>
      <c r="D35" s="90"/>
      <c r="E35" s="64" t="n">
        <v>156.5</v>
      </c>
      <c r="F35" s="95"/>
      <c r="AA35" s="73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3"/>
      <c r="AM35" s="82"/>
    </row>
    <row r="36" customFormat="false" ht="26.25" hidden="false" customHeight="true" outlineLevel="0" collapsed="false">
      <c r="B36" s="17"/>
      <c r="C36" s="90" t="n">
        <v>10</v>
      </c>
      <c r="D36" s="90"/>
      <c r="E36" s="64" t="n">
        <v>176</v>
      </c>
      <c r="F36" s="95"/>
      <c r="AA36" s="3"/>
      <c r="AB36" s="104"/>
      <c r="AC36" s="37"/>
      <c r="AD36" s="21"/>
      <c r="AE36" s="21"/>
      <c r="AF36" s="37"/>
      <c r="AG36" s="37"/>
      <c r="AH36" s="37"/>
      <c r="AI36" s="37"/>
      <c r="AJ36" s="37"/>
      <c r="AK36" s="105"/>
      <c r="AL36" s="49"/>
    </row>
    <row r="37" customFormat="false" ht="26.25" hidden="false" customHeight="true" outlineLevel="0" collapsed="false">
      <c r="B37" s="17"/>
      <c r="C37" s="90" t="n">
        <v>11</v>
      </c>
      <c r="D37" s="90"/>
      <c r="E37" s="91" t="n">
        <v>192.1</v>
      </c>
      <c r="F37" s="95"/>
      <c r="AA37" s="3"/>
      <c r="AB37" s="104"/>
      <c r="AC37" s="37"/>
      <c r="AD37" s="90"/>
      <c r="AE37" s="90"/>
      <c r="AF37" s="37"/>
      <c r="AG37" s="32"/>
      <c r="AH37" s="32"/>
      <c r="AI37" s="32"/>
      <c r="AJ37" s="37"/>
      <c r="AK37" s="105"/>
      <c r="AL37" s="49"/>
    </row>
    <row r="38" customFormat="false" ht="26.25" hidden="false" customHeight="true" outlineLevel="0" collapsed="false">
      <c r="B38" s="17"/>
      <c r="C38" s="90" t="n">
        <v>12</v>
      </c>
      <c r="D38" s="90"/>
      <c r="E38" s="35" t="n">
        <v>209.4</v>
      </c>
      <c r="F38" s="95"/>
      <c r="AA38" s="3"/>
      <c r="AB38" s="104"/>
      <c r="AC38" s="37"/>
      <c r="AD38" s="90"/>
      <c r="AE38" s="90"/>
      <c r="AF38" s="37"/>
      <c r="AG38" s="32"/>
      <c r="AH38" s="32"/>
      <c r="AI38" s="32"/>
      <c r="AJ38" s="37"/>
      <c r="AK38" s="105"/>
      <c r="AL38" s="49"/>
    </row>
    <row r="39" customFormat="false" ht="15" hidden="false" customHeight="true" outlineLevel="0" collapsed="false">
      <c r="B39" s="79"/>
      <c r="C39" s="80"/>
      <c r="D39" s="80"/>
      <c r="E39" s="81"/>
      <c r="F39" s="106"/>
      <c r="AA39" s="3"/>
    </row>
    <row r="40" customFormat="false" ht="30" hidden="false" customHeight="true" outlineLevel="0" collapsed="false">
      <c r="T40" s="107"/>
      <c r="U40" s="107"/>
      <c r="V40" s="31"/>
      <c r="W40" s="108"/>
      <c r="X40" s="31"/>
      <c r="Y40" s="109"/>
      <c r="Z40" s="31"/>
      <c r="AE40" s="107"/>
      <c r="AF40" s="107"/>
      <c r="AG40" s="107"/>
      <c r="AH40" s="107"/>
      <c r="AI40" s="107"/>
      <c r="AJ40" s="31"/>
      <c r="AK40" s="108"/>
      <c r="AL40" s="31"/>
      <c r="AM40" s="109"/>
    </row>
    <row r="94" customFormat="false" ht="17.35" hidden="false" customHeight="false" outlineLevel="0" collapsed="false">
      <c r="J94" s="110" t="n">
        <f aca="false">E27/C27</f>
        <v>17.2</v>
      </c>
    </row>
    <row r="95" customFormat="false" ht="17.35" hidden="false" customHeight="false" outlineLevel="0" collapsed="false">
      <c r="J95" s="110" t="n">
        <f aca="false">E28/C28</f>
        <v>17.05</v>
      </c>
    </row>
    <row r="96" customFormat="false" ht="17.35" hidden="false" customHeight="false" outlineLevel="0" collapsed="false">
      <c r="J96" s="110" t="n">
        <f aca="false">E29/C29</f>
        <v>17.8666666666667</v>
      </c>
    </row>
    <row r="97" customFormat="false" ht="17.35" hidden="false" customHeight="false" outlineLevel="0" collapsed="false">
      <c r="J97" s="110" t="n">
        <f aca="false">E30/C30</f>
        <v>17.325</v>
      </c>
    </row>
    <row r="98" customFormat="false" ht="17.35" hidden="false" customHeight="false" outlineLevel="0" collapsed="false">
      <c r="J98" s="110" t="n">
        <f aca="false">E31/C31</f>
        <v>17.4</v>
      </c>
    </row>
    <row r="99" customFormat="false" ht="17.35" hidden="false" customHeight="false" outlineLevel="0" collapsed="false">
      <c r="J99" s="110" t="n">
        <f aca="false">E32/C32</f>
        <v>17.4333333333333</v>
      </c>
    </row>
    <row r="100" customFormat="false" ht="17.35" hidden="false" customHeight="false" outlineLevel="0" collapsed="false">
      <c r="J100" s="110" t="n">
        <f aca="false">E33/C33</f>
        <v>17.3571428571429</v>
      </c>
    </row>
    <row r="101" customFormat="false" ht="17.35" hidden="false" customHeight="false" outlineLevel="0" collapsed="false">
      <c r="J101" s="110" t="n">
        <f aca="false">E34/C34</f>
        <v>17.325</v>
      </c>
    </row>
    <row r="102" customFormat="false" ht="17.35" hidden="false" customHeight="false" outlineLevel="0" collapsed="false">
      <c r="J102" s="110" t="n">
        <f aca="false">E35/C35</f>
        <v>17.3888888888889</v>
      </c>
    </row>
    <row r="103" customFormat="false" ht="17.35" hidden="false" customHeight="false" outlineLevel="0" collapsed="false">
      <c r="J103" s="110" t="n">
        <f aca="false">E36/C36</f>
        <v>17.6</v>
      </c>
    </row>
    <row r="104" customFormat="false" ht="17.35" hidden="false" customHeight="false" outlineLevel="0" collapsed="false">
      <c r="J104" s="110" t="n">
        <f aca="false">E37/C37</f>
        <v>17.4636363636364</v>
      </c>
    </row>
    <row r="105" customFormat="false" ht="17.35" hidden="false" customHeight="false" outlineLevel="0" collapsed="false">
      <c r="J105" s="110" t="n">
        <f aca="false">E38/C38</f>
        <v>17.45</v>
      </c>
    </row>
    <row r="106" customFormat="false" ht="14.25" hidden="false" customHeight="false" outlineLevel="0" collapsed="false">
      <c r="J106" s="111"/>
      <c r="K106" s="3"/>
      <c r="L106" s="3"/>
    </row>
    <row r="107" customFormat="false" ht="14.25" hidden="false" customHeight="false" outlineLevel="0" collapsed="false">
      <c r="J107" s="0" t="n">
        <f aca="false">AVERAGE(J94:J105,M94:M105)</f>
        <v>17.4049723424723</v>
      </c>
      <c r="T107" s="107"/>
      <c r="U107" s="107"/>
      <c r="V107" s="107"/>
    </row>
    <row r="108" customFormat="false" ht="14.25" hidden="false" customHeight="false" outlineLevel="0" collapsed="false">
      <c r="J108" s="0" t="n">
        <f aca="false">STDEV(J94:J105)</f>
        <v>0.200193537465806</v>
      </c>
    </row>
  </sheetData>
  <mergeCells count="59">
    <mergeCell ref="B2:D2"/>
    <mergeCell ref="E2:P2"/>
    <mergeCell ref="B3:D3"/>
    <mergeCell ref="E3:P3"/>
    <mergeCell ref="B4:D4"/>
    <mergeCell ref="E4:J4"/>
    <mergeCell ref="L4:N4"/>
    <mergeCell ref="O4:P4"/>
    <mergeCell ref="C7:F7"/>
    <mergeCell ref="C9:D9"/>
    <mergeCell ref="C10:D10"/>
    <mergeCell ref="C11:D11"/>
    <mergeCell ref="N11:N12"/>
    <mergeCell ref="O11:O12"/>
    <mergeCell ref="P11:P12"/>
    <mergeCell ref="R11:R12"/>
    <mergeCell ref="S11:T12"/>
    <mergeCell ref="V11:V12"/>
    <mergeCell ref="W11:W12"/>
    <mergeCell ref="X11:X12"/>
    <mergeCell ref="C12:C13"/>
    <mergeCell ref="D12:D13"/>
    <mergeCell ref="F12:F13"/>
    <mergeCell ref="I12:I13"/>
    <mergeCell ref="J12:J13"/>
    <mergeCell ref="K12:K13"/>
    <mergeCell ref="C14:D14"/>
    <mergeCell ref="N14:N15"/>
    <mergeCell ref="O14:O15"/>
    <mergeCell ref="P14:Q14"/>
    <mergeCell ref="R14:R15"/>
    <mergeCell ref="S14:U14"/>
    <mergeCell ref="V14:V15"/>
    <mergeCell ref="W14:W15"/>
    <mergeCell ref="X14:X15"/>
    <mergeCell ref="C15:D15"/>
    <mergeCell ref="P15:Q15"/>
    <mergeCell ref="S15:U15"/>
    <mergeCell ref="C16:D16"/>
    <mergeCell ref="S16:U16"/>
    <mergeCell ref="C21:F21"/>
    <mergeCell ref="B24:F24"/>
    <mergeCell ref="AB26:AF26"/>
    <mergeCell ref="AD27:AE27"/>
    <mergeCell ref="AD28:AE28"/>
    <mergeCell ref="AG28:AI28"/>
    <mergeCell ref="AB29:AL29"/>
    <mergeCell ref="AD30:AE30"/>
    <mergeCell ref="AG30:AI30"/>
    <mergeCell ref="AB32:AL32"/>
    <mergeCell ref="AB33:AB34"/>
    <mergeCell ref="AC33:AC34"/>
    <mergeCell ref="AD33:AE33"/>
    <mergeCell ref="AF33:AF34"/>
    <mergeCell ref="AG33:AI33"/>
    <mergeCell ref="AJ33:AJ34"/>
    <mergeCell ref="AK33:AK34"/>
    <mergeCell ref="AD34:AE34"/>
    <mergeCell ref="AG34:AI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LibreOffice/25.2.5.2$Linux_AARCH64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2020-10-25T06:46:52Z</dcterms:created>
  <dc:creator>Owner</dc:creator>
  <dc:description/>
  <dc:language>en-US</dc:language>
  <cp:lastModifiedBy/>
  <dcterms:modified xsi:type="dcterms:W3CDTF">2025-09-17T17:35:03Z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