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bookViews>
    <workbookView xWindow="0" yWindow="0" windowWidth="15360" windowHeight="7656" firstSheet="70" activeTab="83"/>
  </bookViews>
  <sheets>
    <sheet name="C(1)" sheetId="47" r:id="rId1"/>
    <sheet name="C(2)" sheetId="48" r:id="rId2"/>
    <sheet name="C(3)" sheetId="49" r:id="rId3"/>
    <sheet name="C(4)" sheetId="50" r:id="rId4"/>
    <sheet name="C(5)" sheetId="51" r:id="rId5"/>
    <sheet name="C(6)" sheetId="52" r:id="rId6"/>
    <sheet name="C(7)" sheetId="53" r:id="rId7"/>
    <sheet name="C(8)" sheetId="136" r:id="rId8"/>
    <sheet name="C(9)" sheetId="54" r:id="rId9"/>
    <sheet name="C(10)" sheetId="55" r:id="rId10"/>
    <sheet name="C(11)" sheetId="56" r:id="rId11"/>
    <sheet name="C(12)" sheetId="109" r:id="rId12"/>
    <sheet name="C(13)" sheetId="57" r:id="rId13"/>
    <sheet name="C(14)" sheetId="58" r:id="rId14"/>
    <sheet name="C(15)" sheetId="59" r:id="rId15"/>
    <sheet name="C(16)" sheetId="61" r:id="rId16"/>
    <sheet name="C(17)" sheetId="60" r:id="rId17"/>
    <sheet name="C(18)" sheetId="110" r:id="rId18"/>
    <sheet name="C(19)" sheetId="62" r:id="rId19"/>
    <sheet name="C(20)" sheetId="64" r:id="rId20"/>
    <sheet name="C(21)" sheetId="65" r:id="rId21"/>
    <sheet name="C(22)" sheetId="68" r:id="rId22"/>
    <sheet name="C(23)" sheetId="66" r:id="rId23"/>
    <sheet name="C(24)" sheetId="67" r:id="rId24"/>
    <sheet name="C(25)" sheetId="63" r:id="rId25"/>
    <sheet name="C(26)" sheetId="69" r:id="rId26"/>
    <sheet name="C(27)" sheetId="70" r:id="rId27"/>
    <sheet name="C(28)" sheetId="71" r:id="rId28"/>
    <sheet name="C(29)" sheetId="72" r:id="rId29"/>
    <sheet name="C(30)" sheetId="73" r:id="rId30"/>
    <sheet name="C(31)" sheetId="74" r:id="rId31"/>
    <sheet name="C(32)" sheetId="75" r:id="rId32"/>
    <sheet name="C(33)" sheetId="76" r:id="rId33"/>
    <sheet name="C(34)" sheetId="77" r:id="rId34"/>
    <sheet name="C(35)" sheetId="78" r:id="rId35"/>
    <sheet name="C(36)" sheetId="80" r:id="rId36"/>
    <sheet name="C(37)" sheetId="79" r:id="rId37"/>
    <sheet name="C(38)" sheetId="81" r:id="rId38"/>
    <sheet name="C(39)" sheetId="88" r:id="rId39"/>
    <sheet name="C(40)" sheetId="89" r:id="rId40"/>
    <sheet name="C(41)" sheetId="90" r:id="rId41"/>
    <sheet name="C(42)" sheetId="91" r:id="rId42"/>
    <sheet name="C(43)" sheetId="96" r:id="rId43"/>
    <sheet name="C(44)" sheetId="92" r:id="rId44"/>
    <sheet name="C(45)" sheetId="93" r:id="rId45"/>
    <sheet name="C(46)" sheetId="95" r:id="rId46"/>
    <sheet name="C(47)" sheetId="94" r:id="rId47"/>
    <sheet name="C(48)" sheetId="97" r:id="rId48"/>
    <sheet name="C(49)" sheetId="98" r:id="rId49"/>
    <sheet name="C(50)" sheetId="99" r:id="rId50"/>
    <sheet name="C(51)" sheetId="100" r:id="rId51"/>
    <sheet name="C(52)" sheetId="101" r:id="rId52"/>
    <sheet name="C(53)" sheetId="102" r:id="rId53"/>
    <sheet name="C(54)" sheetId="103" r:id="rId54"/>
    <sheet name="C(55)" sheetId="104" r:id="rId55"/>
    <sheet name="C(56)" sheetId="105" r:id="rId56"/>
    <sheet name="C(57)" sheetId="106" r:id="rId57"/>
    <sheet name="C(58)" sheetId="107" r:id="rId58"/>
    <sheet name="C(59)" sheetId="108" r:id="rId59"/>
    <sheet name="C(60)" sheetId="113" r:id="rId60"/>
    <sheet name="C(61)" sheetId="114" r:id="rId61"/>
    <sheet name="C(62)" sheetId="115" r:id="rId62"/>
    <sheet name="C(63)" sheetId="116" r:id="rId63"/>
    <sheet name="C(64)" sheetId="117" r:id="rId64"/>
    <sheet name="C(65)" sheetId="123" r:id="rId65"/>
    <sheet name="C(66)" sheetId="118" r:id="rId66"/>
    <sheet name="C(67)" sheetId="119" r:id="rId67"/>
    <sheet name="C(68)" sheetId="120" r:id="rId68"/>
    <sheet name="C(69)" sheetId="121" r:id="rId69"/>
    <sheet name="C(70)" sheetId="112" r:id="rId70"/>
    <sheet name="C(71)" sheetId="111" r:id="rId71"/>
    <sheet name="C(72)" sheetId="122" r:id="rId72"/>
    <sheet name="C(73)" sheetId="124" r:id="rId73"/>
    <sheet name="C(74)" sheetId="130" r:id="rId74"/>
    <sheet name="C(75)" sheetId="125" r:id="rId75"/>
    <sheet name="C(76)" sheetId="126" r:id="rId76"/>
    <sheet name="C(77)" sheetId="127" r:id="rId77"/>
    <sheet name="C(78)" sheetId="128" r:id="rId78"/>
    <sheet name="C(79)" sheetId="129" r:id="rId79"/>
    <sheet name="C(80)" sheetId="131" r:id="rId80"/>
    <sheet name="C(81)" sheetId="132" r:id="rId81"/>
    <sheet name="C(82)" sheetId="133" r:id="rId82"/>
    <sheet name="C(83)" sheetId="134" r:id="rId83"/>
    <sheet name="C(84)" sheetId="135" r:id="rId84"/>
  </sheets>
  <definedNames>
    <definedName name="_xlnm._FilterDatabase" localSheetId="0" hidden="1">'C(1)'!$A$7:$Z$49</definedName>
    <definedName name="_xlnm._FilterDatabase" localSheetId="9" hidden="1">'C(10)'!$A$8:$Z$49</definedName>
    <definedName name="_xlnm._FilterDatabase" localSheetId="10" hidden="1">'C(11)'!$A$8:$Z$49</definedName>
    <definedName name="_xlnm._FilterDatabase" localSheetId="11" hidden="1">'C(12)'!$A$8:$Z$49</definedName>
    <definedName name="_xlnm._FilterDatabase" localSheetId="12" hidden="1">'C(13)'!$A$8:$Z$49</definedName>
    <definedName name="_xlnm._FilterDatabase" localSheetId="13" hidden="1">'C(14)'!$A$8:$Z$49</definedName>
    <definedName name="_xlnm._FilterDatabase" localSheetId="14" hidden="1">'C(15)'!$A$8:$Z$8</definedName>
    <definedName name="_xlnm._FilterDatabase" localSheetId="15" hidden="1">'C(16)'!$A$8:$Z$49</definedName>
    <definedName name="_xlnm._FilterDatabase" localSheetId="16" hidden="1">'C(17)'!$A$8:$Z$49</definedName>
    <definedName name="_xlnm._FilterDatabase" localSheetId="17" hidden="1">'C(18)'!$A$8:$Z$49</definedName>
    <definedName name="_xlnm._FilterDatabase" localSheetId="18" hidden="1">'C(19)'!$A$8:$Z$49</definedName>
    <definedName name="_xlnm._FilterDatabase" localSheetId="19" hidden="1">'C(20)'!$A$8:$Z$8</definedName>
    <definedName name="_xlnm._FilterDatabase" localSheetId="20" hidden="1">'C(21)'!$A$8:$Z$49</definedName>
    <definedName name="_xlnm._FilterDatabase" localSheetId="21" hidden="1">'C(22)'!$A$8:$Z$8</definedName>
    <definedName name="_xlnm._FilterDatabase" localSheetId="22" hidden="1">'C(23)'!$A$8:$Z$49</definedName>
    <definedName name="_xlnm._FilterDatabase" localSheetId="23" hidden="1">'C(24)'!$A$8:$Z$49</definedName>
    <definedName name="_xlnm._FilterDatabase" localSheetId="24" hidden="1">'C(25)'!$A$8:$Z$49</definedName>
    <definedName name="_xlnm._FilterDatabase" localSheetId="25" hidden="1">'C(26)'!$A$8:$Z$49</definedName>
    <definedName name="_xlnm._FilterDatabase" localSheetId="26" hidden="1">'C(27)'!$A$8:$Z$49</definedName>
    <definedName name="_xlnm._FilterDatabase" localSheetId="27" hidden="1">'C(28)'!$A$8:$Z$49</definedName>
    <definedName name="_xlnm._FilterDatabase" localSheetId="28" hidden="1">'C(29)'!$A$8:$Z$8</definedName>
    <definedName name="_xlnm._FilterDatabase" localSheetId="29" hidden="1">'C(30)'!$A$8:$Z$49</definedName>
    <definedName name="_xlnm._FilterDatabase" localSheetId="30" hidden="1">'C(31)'!$A$8:$Z$49</definedName>
    <definedName name="_xlnm._FilterDatabase" localSheetId="31" hidden="1">'C(32)'!$A$8:$Z$49</definedName>
    <definedName name="_xlnm._FilterDatabase" localSheetId="32" hidden="1">'C(33)'!$A$8:$Z$49</definedName>
    <definedName name="_xlnm._FilterDatabase" localSheetId="33" hidden="1">'C(34)'!$A$8:$Z$8</definedName>
    <definedName name="_xlnm._FilterDatabase" localSheetId="34" hidden="1">'C(35)'!$A$8:$Z$8</definedName>
    <definedName name="_xlnm._FilterDatabase" localSheetId="35" hidden="1">'C(36)'!$A$8:$Z$8</definedName>
    <definedName name="_xlnm._FilterDatabase" localSheetId="36" hidden="1">'C(37)'!$A$8:$Z$8</definedName>
    <definedName name="_xlnm._FilterDatabase" localSheetId="37" hidden="1">'C(38)'!$A$8:$Z$49</definedName>
    <definedName name="_xlnm._FilterDatabase" localSheetId="38" hidden="1">'C(39)'!$A$8:$Z$49</definedName>
    <definedName name="_xlnm._FilterDatabase" localSheetId="3" hidden="1">'C(4)'!$A$8:$Z$49</definedName>
    <definedName name="_xlnm._FilterDatabase" localSheetId="39" hidden="1">'C(40)'!$A$8:$Z$49</definedName>
    <definedName name="_xlnm._FilterDatabase" localSheetId="40" hidden="1">'C(41)'!$A$8:$Z$49</definedName>
    <definedName name="_xlnm._FilterDatabase" localSheetId="41" hidden="1">'C(42)'!$A$8:$Z$49</definedName>
    <definedName name="_xlnm._FilterDatabase" localSheetId="42" hidden="1">'C(43)'!$A$8:$Z$49</definedName>
    <definedName name="_xlnm._FilterDatabase" localSheetId="43" hidden="1">'C(44)'!$A$8:$Z$49</definedName>
    <definedName name="_xlnm._FilterDatabase" localSheetId="44" hidden="1">'C(45)'!$A$8:$Z$49</definedName>
    <definedName name="_xlnm._FilterDatabase" localSheetId="45" hidden="1">'C(46)'!$A$8:$Z$49</definedName>
    <definedName name="_xlnm._FilterDatabase" localSheetId="46" hidden="1">'C(47)'!$A$8:$Z$49</definedName>
    <definedName name="_xlnm._FilterDatabase" localSheetId="47" hidden="1">'C(48)'!$A$8:$Z$49</definedName>
    <definedName name="_xlnm._FilterDatabase" localSheetId="48" hidden="1">'C(49)'!$A$8:$Z$49</definedName>
    <definedName name="_xlnm._FilterDatabase" localSheetId="4" hidden="1">'C(5)'!$A$8:$Z$49</definedName>
    <definedName name="_xlnm._FilterDatabase" localSheetId="49" hidden="1">'C(50)'!$A$8:$Z$49</definedName>
    <definedName name="_xlnm._FilterDatabase" localSheetId="50" hidden="1">'C(51)'!$A$8:$Z$49</definedName>
    <definedName name="_xlnm._FilterDatabase" localSheetId="51" hidden="1">'C(52)'!$A$8:$Z$49</definedName>
    <definedName name="_xlnm._FilterDatabase" localSheetId="52" hidden="1">'C(53)'!$A$8:$Z$49</definedName>
    <definedName name="_xlnm._FilterDatabase" localSheetId="53" hidden="1">'C(54)'!$A$8:$Z$49</definedName>
    <definedName name="_xlnm._FilterDatabase" localSheetId="54" hidden="1">'C(55)'!$A$8:$Z$49</definedName>
    <definedName name="_xlnm._FilterDatabase" localSheetId="55" hidden="1">'C(56)'!$A$8:$Z$49</definedName>
    <definedName name="_xlnm._FilterDatabase" localSheetId="56" hidden="1">'C(57)'!$A$8:$Z$49</definedName>
    <definedName name="_xlnm._FilterDatabase" localSheetId="57" hidden="1">'C(58)'!$A$8:$Z$49</definedName>
    <definedName name="_xlnm._FilterDatabase" localSheetId="58" hidden="1">'C(59)'!$A$8:$Z$49</definedName>
    <definedName name="_xlnm._FilterDatabase" localSheetId="5" hidden="1">'C(6)'!$A$8:$Z$49</definedName>
    <definedName name="_xlnm._FilterDatabase" localSheetId="59" hidden="1">'C(60)'!$A$8:$Z$49</definedName>
    <definedName name="_xlnm._FilterDatabase" localSheetId="60" hidden="1">'C(61)'!$A$8:$Z$49</definedName>
    <definedName name="_xlnm._FilterDatabase" localSheetId="61" hidden="1">'C(62)'!$A$8:$Z$49</definedName>
    <definedName name="_xlnm._FilterDatabase" localSheetId="62" hidden="1">'C(63)'!$A$8:$Z$49</definedName>
    <definedName name="_xlnm._FilterDatabase" localSheetId="63" hidden="1">'C(64)'!$A$8:$Z$49</definedName>
    <definedName name="_xlnm._FilterDatabase" localSheetId="64" hidden="1">'C(65)'!$A$8:$Z$49</definedName>
    <definedName name="_xlnm._FilterDatabase" localSheetId="65" hidden="1">'C(66)'!$A$8:$Z$49</definedName>
    <definedName name="_xlnm._FilterDatabase" localSheetId="66" hidden="1">'C(67)'!$A$8:$Z$49</definedName>
    <definedName name="_xlnm._FilterDatabase" localSheetId="67" hidden="1">'C(68)'!$A$8:$Z$49</definedName>
    <definedName name="_xlnm._FilterDatabase" localSheetId="68" hidden="1">'C(69)'!$A$8:$Z$49</definedName>
    <definedName name="_xlnm._FilterDatabase" localSheetId="6" hidden="1">'C(7)'!$A$7:$Z$49</definedName>
    <definedName name="_xlnm._FilterDatabase" localSheetId="69" hidden="1">'C(70)'!$A$8:$Z$49</definedName>
    <definedName name="_xlnm._FilterDatabase" localSheetId="70" hidden="1">'C(71)'!$A$8:$Z$49</definedName>
    <definedName name="_xlnm._FilterDatabase" localSheetId="71" hidden="1">'C(72)'!$A$8:$Z$49</definedName>
    <definedName name="_xlnm._FilterDatabase" localSheetId="72" hidden="1">'C(73)'!$A$8:$Z$49</definedName>
    <definedName name="_xlnm._FilterDatabase" localSheetId="73" hidden="1">'C(74)'!$A$8:$Z$49</definedName>
    <definedName name="_xlnm._FilterDatabase" localSheetId="74" hidden="1">'C(75)'!$A$8:$Z$49</definedName>
    <definedName name="_xlnm._FilterDatabase" localSheetId="75" hidden="1">'C(76)'!$A$8:$Z$49</definedName>
    <definedName name="_xlnm._FilterDatabase" localSheetId="76" hidden="1">'C(77)'!$A$8:$Z$49</definedName>
    <definedName name="_xlnm._FilterDatabase" localSheetId="77" hidden="1">'C(78)'!$A$8:$Z$49</definedName>
    <definedName name="_xlnm._FilterDatabase" localSheetId="78" hidden="1">'C(79)'!$A$8:$Z$49</definedName>
    <definedName name="_xlnm._FilterDatabase" localSheetId="7" hidden="1">'C(8)'!$A$8:$Z$49</definedName>
    <definedName name="_xlnm._FilterDatabase" localSheetId="79" hidden="1">'C(80)'!$A$8:$Z$49</definedName>
    <definedName name="_xlnm._FilterDatabase" localSheetId="80" hidden="1">'C(81)'!$A$8:$Z$49</definedName>
    <definedName name="_xlnm._FilterDatabase" localSheetId="81" hidden="1">'C(82)'!$A$8:$Z$49</definedName>
    <definedName name="_xlnm._FilterDatabase" localSheetId="82" hidden="1">'C(83)'!$A$8:$Z$49</definedName>
    <definedName name="_xlnm._FilterDatabase" localSheetId="83" hidden="1">'C(84)'!$A$8:$Z$49</definedName>
    <definedName name="_xlnm._FilterDatabase" localSheetId="8" hidden="1">'C(9)'!$A$8:$Z$49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35" l="1"/>
  <c r="L47" i="135"/>
  <c r="J47" i="135"/>
  <c r="I47" i="135"/>
  <c r="H47" i="135"/>
  <c r="F47" i="135"/>
  <c r="E47" i="135"/>
  <c r="D47" i="135"/>
  <c r="M45" i="135"/>
  <c r="L45" i="135"/>
  <c r="J45" i="135"/>
  <c r="I45" i="135"/>
  <c r="H45" i="135"/>
  <c r="F45" i="135"/>
  <c r="E45" i="135"/>
  <c r="D45" i="135"/>
  <c r="M43" i="135"/>
  <c r="L43" i="135"/>
  <c r="J43" i="135"/>
  <c r="I43" i="135"/>
  <c r="H43" i="135"/>
  <c r="F43" i="135"/>
  <c r="E43" i="135"/>
  <c r="D43" i="135"/>
  <c r="Y42" i="135"/>
  <c r="X42" i="135"/>
  <c r="V42" i="135"/>
  <c r="U42" i="135"/>
  <c r="T42" i="135"/>
  <c r="R42" i="135"/>
  <c r="Q42" i="135"/>
  <c r="P42" i="135"/>
  <c r="M42" i="135"/>
  <c r="L42" i="135"/>
  <c r="J42" i="135"/>
  <c r="I42" i="135"/>
  <c r="H42" i="135"/>
  <c r="F42" i="135"/>
  <c r="E42" i="135"/>
  <c r="D42" i="135"/>
  <c r="Y41" i="135"/>
  <c r="X41" i="135"/>
  <c r="V41" i="135"/>
  <c r="R41" i="135"/>
  <c r="M41" i="135"/>
  <c r="L41" i="135"/>
  <c r="J41" i="135"/>
  <c r="F41" i="135"/>
  <c r="Y40" i="135"/>
  <c r="X40" i="135"/>
  <c r="V40" i="135"/>
  <c r="R40" i="135"/>
  <c r="M40" i="135"/>
  <c r="L40" i="135"/>
  <c r="J40" i="135"/>
  <c r="F40" i="135"/>
  <c r="Y39" i="135"/>
  <c r="X39" i="135"/>
  <c r="V39" i="135"/>
  <c r="R39" i="135"/>
  <c r="M39" i="135"/>
  <c r="L39" i="135"/>
  <c r="J39" i="135"/>
  <c r="F39" i="135"/>
  <c r="Y38" i="135"/>
  <c r="X38" i="135"/>
  <c r="V38" i="135"/>
  <c r="R38" i="135"/>
  <c r="M38" i="135"/>
  <c r="L38" i="135"/>
  <c r="J38" i="135"/>
  <c r="F38" i="135"/>
  <c r="Y37" i="135"/>
  <c r="X37" i="135"/>
  <c r="V37" i="135"/>
  <c r="R37" i="135"/>
  <c r="M37" i="135"/>
  <c r="L37" i="135"/>
  <c r="J37" i="135"/>
  <c r="F37" i="135"/>
  <c r="Y36" i="135"/>
  <c r="X36" i="135"/>
  <c r="V36" i="135"/>
  <c r="R36" i="135"/>
  <c r="M36" i="135"/>
  <c r="L36" i="135"/>
  <c r="J36" i="135"/>
  <c r="F36" i="135"/>
  <c r="Y35" i="135"/>
  <c r="X35" i="135"/>
  <c r="V35" i="135"/>
  <c r="R35" i="135"/>
  <c r="M35" i="135"/>
  <c r="L35" i="135"/>
  <c r="J35" i="135"/>
  <c r="F35" i="135"/>
  <c r="Y34" i="135"/>
  <c r="X34" i="135"/>
  <c r="V34" i="135"/>
  <c r="R34" i="135"/>
  <c r="M34" i="135"/>
  <c r="L34" i="135"/>
  <c r="J34" i="135"/>
  <c r="F34" i="135"/>
  <c r="Y31" i="135"/>
  <c r="X31" i="135"/>
  <c r="V31" i="135"/>
  <c r="R31" i="135"/>
  <c r="M31" i="135"/>
  <c r="L31" i="135"/>
  <c r="J31" i="135"/>
  <c r="F31" i="135"/>
  <c r="Y30" i="135"/>
  <c r="X30" i="135"/>
  <c r="V30" i="135"/>
  <c r="R30" i="135"/>
  <c r="M30" i="135"/>
  <c r="L30" i="135"/>
  <c r="J30" i="135"/>
  <c r="F30" i="135"/>
  <c r="Y28" i="135"/>
  <c r="X28" i="135"/>
  <c r="V28" i="135"/>
  <c r="R28" i="135"/>
  <c r="M28" i="135"/>
  <c r="L28" i="135"/>
  <c r="J28" i="135"/>
  <c r="F28" i="135"/>
  <c r="Y25" i="135"/>
  <c r="X25" i="135"/>
  <c r="V25" i="135"/>
  <c r="R25" i="135"/>
  <c r="M25" i="135"/>
  <c r="L25" i="135"/>
  <c r="J25" i="135"/>
  <c r="F25" i="135"/>
  <c r="Y24" i="135"/>
  <c r="X24" i="135"/>
  <c r="V24" i="135"/>
  <c r="R24" i="135"/>
  <c r="M24" i="135"/>
  <c r="L24" i="135"/>
  <c r="J24" i="135"/>
  <c r="F24" i="135"/>
  <c r="Y23" i="135"/>
  <c r="X23" i="135"/>
  <c r="V23" i="135"/>
  <c r="R23" i="135"/>
  <c r="M23" i="135"/>
  <c r="L23" i="135"/>
  <c r="J23" i="135"/>
  <c r="F23" i="135"/>
  <c r="Y22" i="135"/>
  <c r="X22" i="135"/>
  <c r="V22" i="135"/>
  <c r="R22" i="135"/>
  <c r="M22" i="135"/>
  <c r="L22" i="135"/>
  <c r="J22" i="135"/>
  <c r="F22" i="135"/>
  <c r="Y21" i="135"/>
  <c r="X21" i="135"/>
  <c r="V21" i="135"/>
  <c r="R21" i="135"/>
  <c r="M21" i="135"/>
  <c r="L21" i="135"/>
  <c r="J21" i="135"/>
  <c r="F21" i="135"/>
  <c r="Y20" i="135"/>
  <c r="X20" i="135"/>
  <c r="V20" i="135"/>
  <c r="R20" i="135"/>
  <c r="M20" i="135"/>
  <c r="L20" i="135"/>
  <c r="J20" i="135"/>
  <c r="F20" i="135"/>
  <c r="Y19" i="135"/>
  <c r="X19" i="135"/>
  <c r="V19" i="135"/>
  <c r="R19" i="135"/>
  <c r="M19" i="135"/>
  <c r="L19" i="135"/>
  <c r="J19" i="135"/>
  <c r="F19" i="135"/>
  <c r="Y18" i="135"/>
  <c r="X18" i="135"/>
  <c r="V18" i="135"/>
  <c r="R18" i="135"/>
  <c r="M18" i="135"/>
  <c r="L18" i="135"/>
  <c r="J18" i="135"/>
  <c r="F18" i="135"/>
  <c r="Y16" i="135"/>
  <c r="X16" i="135"/>
  <c r="V16" i="135"/>
  <c r="R16" i="135"/>
  <c r="M16" i="135"/>
  <c r="L16" i="135"/>
  <c r="J16" i="135"/>
  <c r="F16" i="135"/>
  <c r="Y15" i="135"/>
  <c r="X15" i="135"/>
  <c r="V15" i="135"/>
  <c r="R15" i="135"/>
  <c r="M15" i="135"/>
  <c r="L15" i="135"/>
  <c r="J15" i="135"/>
  <c r="F15" i="135"/>
  <c r="Y14" i="135"/>
  <c r="X14" i="135"/>
  <c r="V14" i="135"/>
  <c r="R14" i="135"/>
  <c r="M14" i="135"/>
  <c r="L14" i="135"/>
  <c r="J14" i="135"/>
  <c r="F14" i="135"/>
  <c r="Y12" i="135"/>
  <c r="X12" i="135"/>
  <c r="V12" i="135"/>
  <c r="U12" i="135"/>
  <c r="T12" i="135"/>
  <c r="R12" i="135"/>
  <c r="Q12" i="135"/>
  <c r="P12" i="135"/>
  <c r="M12" i="135"/>
  <c r="L12" i="135"/>
  <c r="J12" i="135"/>
  <c r="I12" i="135"/>
  <c r="H12" i="135"/>
  <c r="F12" i="135"/>
  <c r="E12" i="135"/>
  <c r="D12" i="135"/>
  <c r="Y11" i="135"/>
  <c r="X11" i="135"/>
  <c r="V11" i="135"/>
  <c r="U11" i="135"/>
  <c r="T11" i="135"/>
  <c r="R11" i="135"/>
  <c r="Q11" i="135"/>
  <c r="P11" i="135"/>
  <c r="M11" i="135"/>
  <c r="L11" i="135"/>
  <c r="J11" i="135"/>
  <c r="I11" i="135"/>
  <c r="H11" i="135"/>
  <c r="F11" i="135"/>
  <c r="E11" i="135"/>
  <c r="D11" i="135"/>
  <c r="Y9" i="135"/>
  <c r="X9" i="135"/>
  <c r="V9" i="135"/>
  <c r="U9" i="135"/>
  <c r="T9" i="135"/>
  <c r="R9" i="135"/>
  <c r="Q9" i="135"/>
  <c r="P9" i="135"/>
  <c r="M9" i="135"/>
  <c r="L9" i="135"/>
  <c r="J9" i="135"/>
  <c r="I9" i="135"/>
  <c r="H9" i="135"/>
  <c r="F9" i="135"/>
  <c r="E9" i="135"/>
  <c r="D9" i="135"/>
  <c r="M47" i="134"/>
  <c r="L47" i="134"/>
  <c r="J47" i="134"/>
  <c r="I47" i="134"/>
  <c r="H47" i="134"/>
  <c r="F47" i="134"/>
  <c r="E47" i="134"/>
  <c r="D47" i="134"/>
  <c r="M45" i="134"/>
  <c r="L45" i="134"/>
  <c r="J45" i="134"/>
  <c r="I45" i="134"/>
  <c r="H45" i="134"/>
  <c r="F45" i="134"/>
  <c r="E45" i="134"/>
  <c r="D45" i="134"/>
  <c r="M43" i="134"/>
  <c r="L43" i="134"/>
  <c r="J43" i="134"/>
  <c r="I43" i="134"/>
  <c r="H43" i="134"/>
  <c r="F43" i="134"/>
  <c r="E43" i="134"/>
  <c r="D43" i="134"/>
  <c r="Y42" i="134"/>
  <c r="X42" i="134"/>
  <c r="V42" i="134"/>
  <c r="U42" i="134"/>
  <c r="T42" i="134"/>
  <c r="R42" i="134"/>
  <c r="Q42" i="134"/>
  <c r="P42" i="134"/>
  <c r="M42" i="134"/>
  <c r="L42" i="134"/>
  <c r="J42" i="134"/>
  <c r="I42" i="134"/>
  <c r="H42" i="134"/>
  <c r="F42" i="134"/>
  <c r="E42" i="134"/>
  <c r="D42" i="134"/>
  <c r="Y41" i="134"/>
  <c r="X41" i="134"/>
  <c r="V41" i="134"/>
  <c r="R41" i="134"/>
  <c r="M41" i="134"/>
  <c r="L41" i="134"/>
  <c r="J41" i="134"/>
  <c r="F41" i="134"/>
  <c r="Y40" i="134"/>
  <c r="X40" i="134"/>
  <c r="V40" i="134"/>
  <c r="R40" i="134"/>
  <c r="M40" i="134"/>
  <c r="L40" i="134"/>
  <c r="J40" i="134"/>
  <c r="F40" i="134"/>
  <c r="Y39" i="134"/>
  <c r="X39" i="134"/>
  <c r="V39" i="134"/>
  <c r="R39" i="134"/>
  <c r="M39" i="134"/>
  <c r="L39" i="134"/>
  <c r="J39" i="134"/>
  <c r="F39" i="134"/>
  <c r="Y38" i="134"/>
  <c r="X38" i="134"/>
  <c r="V38" i="134"/>
  <c r="R38" i="134"/>
  <c r="M38" i="134"/>
  <c r="L38" i="134"/>
  <c r="J38" i="134"/>
  <c r="F38" i="134"/>
  <c r="Y37" i="134"/>
  <c r="X37" i="134"/>
  <c r="V37" i="134"/>
  <c r="R37" i="134"/>
  <c r="M37" i="134"/>
  <c r="L37" i="134"/>
  <c r="J37" i="134"/>
  <c r="F37" i="134"/>
  <c r="Y36" i="134"/>
  <c r="X36" i="134"/>
  <c r="V36" i="134"/>
  <c r="R36" i="134"/>
  <c r="M36" i="134"/>
  <c r="L36" i="134"/>
  <c r="J36" i="134"/>
  <c r="F36" i="134"/>
  <c r="Y35" i="134"/>
  <c r="X35" i="134"/>
  <c r="V35" i="134"/>
  <c r="R35" i="134"/>
  <c r="M35" i="134"/>
  <c r="L35" i="134"/>
  <c r="J35" i="134"/>
  <c r="F35" i="134"/>
  <c r="Y34" i="134"/>
  <c r="X34" i="134"/>
  <c r="V34" i="134"/>
  <c r="R34" i="134"/>
  <c r="M34" i="134"/>
  <c r="L34" i="134"/>
  <c r="J34" i="134"/>
  <c r="F34" i="134"/>
  <c r="Y31" i="134"/>
  <c r="X31" i="134"/>
  <c r="V31" i="134"/>
  <c r="R31" i="134"/>
  <c r="M31" i="134"/>
  <c r="L31" i="134"/>
  <c r="J31" i="134"/>
  <c r="F31" i="134"/>
  <c r="Y30" i="134"/>
  <c r="X30" i="134"/>
  <c r="V30" i="134"/>
  <c r="R30" i="134"/>
  <c r="M30" i="134"/>
  <c r="L30" i="134"/>
  <c r="J30" i="134"/>
  <c r="F30" i="134"/>
  <c r="Y28" i="134"/>
  <c r="X28" i="134"/>
  <c r="V28" i="134"/>
  <c r="R28" i="134"/>
  <c r="M28" i="134"/>
  <c r="L28" i="134"/>
  <c r="J28" i="134"/>
  <c r="F28" i="134"/>
  <c r="Y25" i="134"/>
  <c r="X25" i="134"/>
  <c r="V25" i="134"/>
  <c r="R25" i="134"/>
  <c r="M25" i="134"/>
  <c r="L25" i="134"/>
  <c r="J25" i="134"/>
  <c r="F25" i="134"/>
  <c r="Y24" i="134"/>
  <c r="X24" i="134"/>
  <c r="V24" i="134"/>
  <c r="R24" i="134"/>
  <c r="M24" i="134"/>
  <c r="L24" i="134"/>
  <c r="J24" i="134"/>
  <c r="F24" i="134"/>
  <c r="Y23" i="134"/>
  <c r="X23" i="134"/>
  <c r="V23" i="134"/>
  <c r="R23" i="134"/>
  <c r="M23" i="134"/>
  <c r="L23" i="134"/>
  <c r="J23" i="134"/>
  <c r="F23" i="134"/>
  <c r="Y22" i="134"/>
  <c r="X22" i="134"/>
  <c r="V22" i="134"/>
  <c r="R22" i="134"/>
  <c r="M22" i="134"/>
  <c r="L22" i="134"/>
  <c r="J22" i="134"/>
  <c r="F22" i="134"/>
  <c r="Y21" i="134"/>
  <c r="X21" i="134"/>
  <c r="V21" i="134"/>
  <c r="R21" i="134"/>
  <c r="M21" i="134"/>
  <c r="L21" i="134"/>
  <c r="J21" i="134"/>
  <c r="F21" i="134"/>
  <c r="Y20" i="134"/>
  <c r="X20" i="134"/>
  <c r="V20" i="134"/>
  <c r="R20" i="134"/>
  <c r="M20" i="134"/>
  <c r="L20" i="134"/>
  <c r="J20" i="134"/>
  <c r="F20" i="134"/>
  <c r="Y19" i="134"/>
  <c r="X19" i="134"/>
  <c r="V19" i="134"/>
  <c r="R19" i="134"/>
  <c r="M19" i="134"/>
  <c r="L19" i="134"/>
  <c r="J19" i="134"/>
  <c r="F19" i="134"/>
  <c r="Y18" i="134"/>
  <c r="X18" i="134"/>
  <c r="V18" i="134"/>
  <c r="R18" i="134"/>
  <c r="M18" i="134"/>
  <c r="L18" i="134"/>
  <c r="J18" i="134"/>
  <c r="F18" i="134"/>
  <c r="Y16" i="134"/>
  <c r="X16" i="134"/>
  <c r="V16" i="134"/>
  <c r="R16" i="134"/>
  <c r="M16" i="134"/>
  <c r="L16" i="134"/>
  <c r="J16" i="134"/>
  <c r="F16" i="134"/>
  <c r="Y15" i="134"/>
  <c r="X15" i="134"/>
  <c r="V15" i="134"/>
  <c r="R15" i="134"/>
  <c r="M15" i="134"/>
  <c r="L15" i="134"/>
  <c r="J15" i="134"/>
  <c r="F15" i="134"/>
  <c r="Y14" i="134"/>
  <c r="X14" i="134"/>
  <c r="V14" i="134"/>
  <c r="R14" i="134"/>
  <c r="M14" i="134"/>
  <c r="L14" i="134"/>
  <c r="J14" i="134"/>
  <c r="F14" i="134"/>
  <c r="Y12" i="134"/>
  <c r="X12" i="134"/>
  <c r="V12" i="134"/>
  <c r="U12" i="134"/>
  <c r="T12" i="134"/>
  <c r="R12" i="134"/>
  <c r="Q12" i="134"/>
  <c r="P12" i="134"/>
  <c r="M12" i="134"/>
  <c r="L12" i="134"/>
  <c r="J12" i="134"/>
  <c r="I12" i="134"/>
  <c r="H12" i="134"/>
  <c r="F12" i="134"/>
  <c r="E12" i="134"/>
  <c r="D12" i="134"/>
  <c r="Y11" i="134"/>
  <c r="X11" i="134"/>
  <c r="V11" i="134"/>
  <c r="U11" i="134"/>
  <c r="T11" i="134"/>
  <c r="R11" i="134"/>
  <c r="Q11" i="134"/>
  <c r="P11" i="134"/>
  <c r="M11" i="134"/>
  <c r="L11" i="134"/>
  <c r="J11" i="134"/>
  <c r="I11" i="134"/>
  <c r="H11" i="134"/>
  <c r="F11" i="134"/>
  <c r="E11" i="134"/>
  <c r="D11" i="134"/>
  <c r="Y9" i="134"/>
  <c r="X9" i="134"/>
  <c r="V9" i="134"/>
  <c r="U9" i="134"/>
  <c r="T9" i="134"/>
  <c r="R9" i="134"/>
  <c r="Q9" i="134"/>
  <c r="P9" i="134"/>
  <c r="M9" i="134"/>
  <c r="L9" i="134"/>
  <c r="J9" i="134"/>
  <c r="I9" i="134"/>
  <c r="H9" i="134"/>
  <c r="F9" i="134"/>
  <c r="E9" i="134"/>
  <c r="D9" i="134"/>
  <c r="M47" i="133"/>
  <c r="L47" i="133"/>
  <c r="J47" i="133"/>
  <c r="I47" i="133"/>
  <c r="H47" i="133"/>
  <c r="F47" i="133"/>
  <c r="E47" i="133"/>
  <c r="D47" i="133"/>
  <c r="M45" i="133"/>
  <c r="L45" i="133"/>
  <c r="J45" i="133"/>
  <c r="I45" i="133"/>
  <c r="H45" i="133"/>
  <c r="F45" i="133"/>
  <c r="E45" i="133"/>
  <c r="D45" i="133"/>
  <c r="M43" i="133"/>
  <c r="L43" i="133"/>
  <c r="J43" i="133"/>
  <c r="I43" i="133"/>
  <c r="H43" i="133"/>
  <c r="F43" i="133"/>
  <c r="E43" i="133"/>
  <c r="D43" i="133"/>
  <c r="Y42" i="133"/>
  <c r="X42" i="133"/>
  <c r="V42" i="133"/>
  <c r="U42" i="133"/>
  <c r="T42" i="133"/>
  <c r="R42" i="133"/>
  <c r="Q42" i="133"/>
  <c r="P42" i="133"/>
  <c r="M42" i="133"/>
  <c r="L42" i="133"/>
  <c r="J42" i="133"/>
  <c r="I42" i="133"/>
  <c r="H42" i="133"/>
  <c r="F42" i="133"/>
  <c r="E42" i="133"/>
  <c r="D42" i="133"/>
  <c r="Y41" i="133"/>
  <c r="X41" i="133"/>
  <c r="V41" i="133"/>
  <c r="R41" i="133"/>
  <c r="M41" i="133"/>
  <c r="L41" i="133"/>
  <c r="J41" i="133"/>
  <c r="F41" i="133"/>
  <c r="Y40" i="133"/>
  <c r="X40" i="133"/>
  <c r="V40" i="133"/>
  <c r="R40" i="133"/>
  <c r="M40" i="133"/>
  <c r="L40" i="133"/>
  <c r="J40" i="133"/>
  <c r="F40" i="133"/>
  <c r="Y39" i="133"/>
  <c r="X39" i="133"/>
  <c r="V39" i="133"/>
  <c r="R39" i="133"/>
  <c r="M39" i="133"/>
  <c r="L39" i="133"/>
  <c r="J39" i="133"/>
  <c r="F39" i="133"/>
  <c r="Y38" i="133"/>
  <c r="X38" i="133"/>
  <c r="V38" i="133"/>
  <c r="R38" i="133"/>
  <c r="M38" i="133"/>
  <c r="L38" i="133"/>
  <c r="J38" i="133"/>
  <c r="F38" i="133"/>
  <c r="Y37" i="133"/>
  <c r="X37" i="133"/>
  <c r="V37" i="133"/>
  <c r="R37" i="133"/>
  <c r="M37" i="133"/>
  <c r="L37" i="133"/>
  <c r="J37" i="133"/>
  <c r="F37" i="133"/>
  <c r="Y36" i="133"/>
  <c r="X36" i="133"/>
  <c r="V36" i="133"/>
  <c r="R36" i="133"/>
  <c r="M36" i="133"/>
  <c r="L36" i="133"/>
  <c r="J36" i="133"/>
  <c r="F36" i="133"/>
  <c r="Y35" i="133"/>
  <c r="X35" i="133"/>
  <c r="V35" i="133"/>
  <c r="R35" i="133"/>
  <c r="M35" i="133"/>
  <c r="L35" i="133"/>
  <c r="J35" i="133"/>
  <c r="F35" i="133"/>
  <c r="Y34" i="133"/>
  <c r="X34" i="133"/>
  <c r="V34" i="133"/>
  <c r="R34" i="133"/>
  <c r="M34" i="133"/>
  <c r="L34" i="133"/>
  <c r="J34" i="133"/>
  <c r="F34" i="133"/>
  <c r="Y31" i="133"/>
  <c r="X31" i="133"/>
  <c r="V31" i="133"/>
  <c r="R31" i="133"/>
  <c r="M31" i="133"/>
  <c r="L31" i="133"/>
  <c r="J31" i="133"/>
  <c r="F31" i="133"/>
  <c r="Y30" i="133"/>
  <c r="X30" i="133"/>
  <c r="V30" i="133"/>
  <c r="R30" i="133"/>
  <c r="M30" i="133"/>
  <c r="L30" i="133"/>
  <c r="J30" i="133"/>
  <c r="F30" i="133"/>
  <c r="Y28" i="133"/>
  <c r="X28" i="133"/>
  <c r="V28" i="133"/>
  <c r="R28" i="133"/>
  <c r="M28" i="133"/>
  <c r="L28" i="133"/>
  <c r="J28" i="133"/>
  <c r="F28" i="133"/>
  <c r="Y25" i="133"/>
  <c r="X25" i="133"/>
  <c r="V25" i="133"/>
  <c r="R25" i="133"/>
  <c r="M25" i="133"/>
  <c r="L25" i="133"/>
  <c r="J25" i="133"/>
  <c r="F25" i="133"/>
  <c r="Y24" i="133"/>
  <c r="X24" i="133"/>
  <c r="V24" i="133"/>
  <c r="R24" i="133"/>
  <c r="M24" i="133"/>
  <c r="L24" i="133"/>
  <c r="J24" i="133"/>
  <c r="F24" i="133"/>
  <c r="Y23" i="133"/>
  <c r="X23" i="133"/>
  <c r="V23" i="133"/>
  <c r="R23" i="133"/>
  <c r="M23" i="133"/>
  <c r="L23" i="133"/>
  <c r="J23" i="133"/>
  <c r="F23" i="133"/>
  <c r="Y22" i="133"/>
  <c r="X22" i="133"/>
  <c r="V22" i="133"/>
  <c r="R22" i="133"/>
  <c r="M22" i="133"/>
  <c r="L22" i="133"/>
  <c r="J22" i="133"/>
  <c r="F22" i="133"/>
  <c r="Y21" i="133"/>
  <c r="X21" i="133"/>
  <c r="V21" i="133"/>
  <c r="R21" i="133"/>
  <c r="M21" i="133"/>
  <c r="L21" i="133"/>
  <c r="J21" i="133"/>
  <c r="F21" i="133"/>
  <c r="Y20" i="133"/>
  <c r="X20" i="133"/>
  <c r="V20" i="133"/>
  <c r="R20" i="133"/>
  <c r="M20" i="133"/>
  <c r="L20" i="133"/>
  <c r="J20" i="133"/>
  <c r="F20" i="133"/>
  <c r="Y19" i="133"/>
  <c r="X19" i="133"/>
  <c r="V19" i="133"/>
  <c r="R19" i="133"/>
  <c r="M19" i="133"/>
  <c r="L19" i="133"/>
  <c r="J19" i="133"/>
  <c r="F19" i="133"/>
  <c r="Y18" i="133"/>
  <c r="X18" i="133"/>
  <c r="V18" i="133"/>
  <c r="R18" i="133"/>
  <c r="M18" i="133"/>
  <c r="L18" i="133"/>
  <c r="J18" i="133"/>
  <c r="F18" i="133"/>
  <c r="Y16" i="133"/>
  <c r="X16" i="133"/>
  <c r="V16" i="133"/>
  <c r="R16" i="133"/>
  <c r="M16" i="133"/>
  <c r="L16" i="133"/>
  <c r="J16" i="133"/>
  <c r="F16" i="133"/>
  <c r="Y15" i="133"/>
  <c r="X15" i="133"/>
  <c r="V15" i="133"/>
  <c r="R15" i="133"/>
  <c r="M15" i="133"/>
  <c r="L15" i="133"/>
  <c r="J15" i="133"/>
  <c r="F15" i="133"/>
  <c r="Y14" i="133"/>
  <c r="X14" i="133"/>
  <c r="V14" i="133"/>
  <c r="R14" i="133"/>
  <c r="M14" i="133"/>
  <c r="L14" i="133"/>
  <c r="J14" i="133"/>
  <c r="F14" i="133"/>
  <c r="Y12" i="133"/>
  <c r="X12" i="133"/>
  <c r="V12" i="133"/>
  <c r="U12" i="133"/>
  <c r="T12" i="133"/>
  <c r="R12" i="133"/>
  <c r="Q12" i="133"/>
  <c r="P12" i="133"/>
  <c r="M12" i="133"/>
  <c r="L12" i="133"/>
  <c r="J12" i="133"/>
  <c r="I12" i="133"/>
  <c r="H12" i="133"/>
  <c r="F12" i="133"/>
  <c r="E12" i="133"/>
  <c r="D12" i="133"/>
  <c r="Y11" i="133"/>
  <c r="X11" i="133"/>
  <c r="V11" i="133"/>
  <c r="U11" i="133"/>
  <c r="T11" i="133"/>
  <c r="R11" i="133"/>
  <c r="Q11" i="133"/>
  <c r="P11" i="133"/>
  <c r="M11" i="133"/>
  <c r="L11" i="133"/>
  <c r="J11" i="133"/>
  <c r="I11" i="133"/>
  <c r="H11" i="133"/>
  <c r="F11" i="133"/>
  <c r="E11" i="133"/>
  <c r="D11" i="133"/>
  <c r="Y9" i="133"/>
  <c r="X9" i="133"/>
  <c r="V9" i="133"/>
  <c r="U9" i="133"/>
  <c r="T9" i="133"/>
  <c r="R9" i="133"/>
  <c r="Q9" i="133"/>
  <c r="P9" i="133"/>
  <c r="M9" i="133"/>
  <c r="L9" i="133"/>
  <c r="J9" i="133"/>
  <c r="I9" i="133"/>
  <c r="H9" i="133"/>
  <c r="F9" i="133"/>
  <c r="E9" i="133"/>
  <c r="D9" i="133"/>
  <c r="M47" i="132"/>
  <c r="L47" i="132"/>
  <c r="J47" i="132"/>
  <c r="I47" i="132"/>
  <c r="H47" i="132"/>
  <c r="F47" i="132"/>
  <c r="E47" i="132"/>
  <c r="D47" i="132"/>
  <c r="M45" i="132"/>
  <c r="L45" i="132"/>
  <c r="J45" i="132"/>
  <c r="I45" i="132"/>
  <c r="H45" i="132"/>
  <c r="F45" i="132"/>
  <c r="E45" i="132"/>
  <c r="D45" i="132"/>
  <c r="M43" i="132"/>
  <c r="L43" i="132"/>
  <c r="J43" i="132"/>
  <c r="I43" i="132"/>
  <c r="H43" i="132"/>
  <c r="F43" i="132"/>
  <c r="E43" i="132"/>
  <c r="D43" i="132"/>
  <c r="Y42" i="132"/>
  <c r="X42" i="132"/>
  <c r="V42" i="132"/>
  <c r="U42" i="132"/>
  <c r="T42" i="132"/>
  <c r="R42" i="132"/>
  <c r="Q42" i="132"/>
  <c r="P42" i="132"/>
  <c r="M42" i="132"/>
  <c r="L42" i="132"/>
  <c r="J42" i="132"/>
  <c r="I42" i="132"/>
  <c r="H42" i="132"/>
  <c r="F42" i="132"/>
  <c r="E42" i="132"/>
  <c r="D42" i="132"/>
  <c r="Y41" i="132"/>
  <c r="X41" i="132"/>
  <c r="V41" i="132"/>
  <c r="R41" i="132"/>
  <c r="M41" i="132"/>
  <c r="L41" i="132"/>
  <c r="J41" i="132"/>
  <c r="F41" i="132"/>
  <c r="Y40" i="132"/>
  <c r="X40" i="132"/>
  <c r="V40" i="132"/>
  <c r="R40" i="132"/>
  <c r="M40" i="132"/>
  <c r="L40" i="132"/>
  <c r="J40" i="132"/>
  <c r="F40" i="132"/>
  <c r="Y39" i="132"/>
  <c r="X39" i="132"/>
  <c r="V39" i="132"/>
  <c r="R39" i="132"/>
  <c r="M39" i="132"/>
  <c r="L39" i="132"/>
  <c r="J39" i="132"/>
  <c r="F39" i="132"/>
  <c r="Y38" i="132"/>
  <c r="X38" i="132"/>
  <c r="V38" i="132"/>
  <c r="R38" i="132"/>
  <c r="M38" i="132"/>
  <c r="L38" i="132"/>
  <c r="J38" i="132"/>
  <c r="F38" i="132"/>
  <c r="Y37" i="132"/>
  <c r="X37" i="132"/>
  <c r="V37" i="132"/>
  <c r="R37" i="132"/>
  <c r="M37" i="132"/>
  <c r="L37" i="132"/>
  <c r="J37" i="132"/>
  <c r="F37" i="132"/>
  <c r="Y36" i="132"/>
  <c r="X36" i="132"/>
  <c r="V36" i="132"/>
  <c r="R36" i="132"/>
  <c r="M36" i="132"/>
  <c r="L36" i="132"/>
  <c r="J36" i="132"/>
  <c r="F36" i="132"/>
  <c r="Y35" i="132"/>
  <c r="X35" i="132"/>
  <c r="V35" i="132"/>
  <c r="R35" i="132"/>
  <c r="M35" i="132"/>
  <c r="L35" i="132"/>
  <c r="J35" i="132"/>
  <c r="F35" i="132"/>
  <c r="Y34" i="132"/>
  <c r="X34" i="132"/>
  <c r="V34" i="132"/>
  <c r="R34" i="132"/>
  <c r="M34" i="132"/>
  <c r="L34" i="132"/>
  <c r="J34" i="132"/>
  <c r="F34" i="132"/>
  <c r="Y31" i="132"/>
  <c r="X31" i="132"/>
  <c r="V31" i="132"/>
  <c r="R31" i="132"/>
  <c r="M31" i="132"/>
  <c r="L31" i="132"/>
  <c r="J31" i="132"/>
  <c r="F31" i="132"/>
  <c r="Y30" i="132"/>
  <c r="X30" i="132"/>
  <c r="V30" i="132"/>
  <c r="R30" i="132"/>
  <c r="M30" i="132"/>
  <c r="L30" i="132"/>
  <c r="J30" i="132"/>
  <c r="F30" i="132"/>
  <c r="Y28" i="132"/>
  <c r="X28" i="132"/>
  <c r="V28" i="132"/>
  <c r="R28" i="132"/>
  <c r="M28" i="132"/>
  <c r="L28" i="132"/>
  <c r="J28" i="132"/>
  <c r="F28" i="132"/>
  <c r="Y25" i="132"/>
  <c r="X25" i="132"/>
  <c r="V25" i="132"/>
  <c r="R25" i="132"/>
  <c r="M25" i="132"/>
  <c r="L25" i="132"/>
  <c r="J25" i="132"/>
  <c r="F25" i="132"/>
  <c r="Y24" i="132"/>
  <c r="X24" i="132"/>
  <c r="V24" i="132"/>
  <c r="R24" i="132"/>
  <c r="M24" i="132"/>
  <c r="L24" i="132"/>
  <c r="J24" i="132"/>
  <c r="F24" i="132"/>
  <c r="Y23" i="132"/>
  <c r="X23" i="132"/>
  <c r="V23" i="132"/>
  <c r="R23" i="132"/>
  <c r="M23" i="132"/>
  <c r="L23" i="132"/>
  <c r="J23" i="132"/>
  <c r="F23" i="132"/>
  <c r="Y22" i="132"/>
  <c r="X22" i="132"/>
  <c r="V22" i="132"/>
  <c r="R22" i="132"/>
  <c r="M22" i="132"/>
  <c r="L22" i="132"/>
  <c r="J22" i="132"/>
  <c r="F22" i="132"/>
  <c r="Y21" i="132"/>
  <c r="X21" i="132"/>
  <c r="V21" i="132"/>
  <c r="R21" i="132"/>
  <c r="M21" i="132"/>
  <c r="L21" i="132"/>
  <c r="J21" i="132"/>
  <c r="F21" i="132"/>
  <c r="Y20" i="132"/>
  <c r="X20" i="132"/>
  <c r="V20" i="132"/>
  <c r="R20" i="132"/>
  <c r="M20" i="132"/>
  <c r="L20" i="132"/>
  <c r="J20" i="132"/>
  <c r="F20" i="132"/>
  <c r="Y19" i="132"/>
  <c r="X19" i="132"/>
  <c r="V19" i="132"/>
  <c r="R19" i="132"/>
  <c r="M19" i="132"/>
  <c r="L19" i="132"/>
  <c r="J19" i="132"/>
  <c r="F19" i="132"/>
  <c r="Y18" i="132"/>
  <c r="X18" i="132"/>
  <c r="V18" i="132"/>
  <c r="R18" i="132"/>
  <c r="M18" i="132"/>
  <c r="L18" i="132"/>
  <c r="J18" i="132"/>
  <c r="F18" i="132"/>
  <c r="Y16" i="132"/>
  <c r="X16" i="132"/>
  <c r="V16" i="132"/>
  <c r="R16" i="132"/>
  <c r="M16" i="132"/>
  <c r="L16" i="132"/>
  <c r="J16" i="132"/>
  <c r="F16" i="132"/>
  <c r="Y15" i="132"/>
  <c r="X15" i="132"/>
  <c r="V15" i="132"/>
  <c r="R15" i="132"/>
  <c r="M15" i="132"/>
  <c r="L15" i="132"/>
  <c r="J15" i="132"/>
  <c r="F15" i="132"/>
  <c r="Y14" i="132"/>
  <c r="X14" i="132"/>
  <c r="V14" i="132"/>
  <c r="R14" i="132"/>
  <c r="M14" i="132"/>
  <c r="L14" i="132"/>
  <c r="J14" i="132"/>
  <c r="F14" i="132"/>
  <c r="Y12" i="132"/>
  <c r="X12" i="132"/>
  <c r="V12" i="132"/>
  <c r="U12" i="132"/>
  <c r="T12" i="132"/>
  <c r="R12" i="132"/>
  <c r="Q12" i="132"/>
  <c r="P12" i="132"/>
  <c r="M12" i="132"/>
  <c r="L12" i="132"/>
  <c r="J12" i="132"/>
  <c r="I12" i="132"/>
  <c r="H12" i="132"/>
  <c r="F12" i="132"/>
  <c r="E12" i="132"/>
  <c r="D12" i="132"/>
  <c r="Y11" i="132"/>
  <c r="X11" i="132"/>
  <c r="V11" i="132"/>
  <c r="U11" i="132"/>
  <c r="T11" i="132"/>
  <c r="R11" i="132"/>
  <c r="Q11" i="132"/>
  <c r="P11" i="132"/>
  <c r="M11" i="132"/>
  <c r="L11" i="132"/>
  <c r="J11" i="132"/>
  <c r="I11" i="132"/>
  <c r="H11" i="132"/>
  <c r="F11" i="132"/>
  <c r="E11" i="132"/>
  <c r="D11" i="132"/>
  <c r="Y9" i="132"/>
  <c r="X9" i="132"/>
  <c r="V9" i="132"/>
  <c r="U9" i="132"/>
  <c r="T9" i="132"/>
  <c r="R9" i="132"/>
  <c r="Q9" i="132"/>
  <c r="P9" i="132"/>
  <c r="M9" i="132"/>
  <c r="L9" i="132"/>
  <c r="J9" i="132"/>
  <c r="I9" i="132"/>
  <c r="H9" i="132"/>
  <c r="F9" i="132"/>
  <c r="E9" i="132"/>
  <c r="D9" i="132"/>
  <c r="M47" i="131"/>
  <c r="L47" i="131"/>
  <c r="J47" i="131"/>
  <c r="I47" i="131"/>
  <c r="H47" i="131"/>
  <c r="F47" i="131"/>
  <c r="E47" i="131"/>
  <c r="D47" i="131"/>
  <c r="M45" i="131"/>
  <c r="L45" i="131"/>
  <c r="J45" i="131"/>
  <c r="I45" i="131"/>
  <c r="H45" i="131"/>
  <c r="F45" i="131"/>
  <c r="E45" i="131"/>
  <c r="D45" i="131"/>
  <c r="M43" i="131"/>
  <c r="L43" i="131"/>
  <c r="J43" i="131"/>
  <c r="I43" i="131"/>
  <c r="H43" i="131"/>
  <c r="F43" i="131"/>
  <c r="E43" i="131"/>
  <c r="D43" i="131"/>
  <c r="Y42" i="131"/>
  <c r="X42" i="131"/>
  <c r="V42" i="131"/>
  <c r="U42" i="131"/>
  <c r="T42" i="131"/>
  <c r="R42" i="131"/>
  <c r="Q42" i="131"/>
  <c r="P42" i="131"/>
  <c r="M42" i="131"/>
  <c r="L42" i="131"/>
  <c r="J42" i="131"/>
  <c r="I42" i="131"/>
  <c r="H42" i="131"/>
  <c r="F42" i="131"/>
  <c r="E42" i="131"/>
  <c r="D42" i="131"/>
  <c r="Y41" i="131"/>
  <c r="X41" i="131"/>
  <c r="V41" i="131"/>
  <c r="R41" i="131"/>
  <c r="M41" i="131"/>
  <c r="L41" i="131"/>
  <c r="J41" i="131"/>
  <c r="F41" i="131"/>
  <c r="Y40" i="131"/>
  <c r="X40" i="131"/>
  <c r="V40" i="131"/>
  <c r="R40" i="131"/>
  <c r="M40" i="131"/>
  <c r="L40" i="131"/>
  <c r="J40" i="131"/>
  <c r="F40" i="131"/>
  <c r="Y39" i="131"/>
  <c r="X39" i="131"/>
  <c r="V39" i="131"/>
  <c r="R39" i="131"/>
  <c r="M39" i="131"/>
  <c r="L39" i="131"/>
  <c r="J39" i="131"/>
  <c r="F39" i="131"/>
  <c r="Y38" i="131"/>
  <c r="X38" i="131"/>
  <c r="V38" i="131"/>
  <c r="R38" i="131"/>
  <c r="M38" i="131"/>
  <c r="L38" i="131"/>
  <c r="J38" i="131"/>
  <c r="F38" i="131"/>
  <c r="Y37" i="131"/>
  <c r="X37" i="131"/>
  <c r="V37" i="131"/>
  <c r="R37" i="131"/>
  <c r="M37" i="131"/>
  <c r="L37" i="131"/>
  <c r="J37" i="131"/>
  <c r="F37" i="131"/>
  <c r="Y36" i="131"/>
  <c r="X36" i="131"/>
  <c r="V36" i="131"/>
  <c r="R36" i="131"/>
  <c r="M36" i="131"/>
  <c r="L36" i="131"/>
  <c r="J36" i="131"/>
  <c r="F36" i="131"/>
  <c r="Y35" i="131"/>
  <c r="X35" i="131"/>
  <c r="V35" i="131"/>
  <c r="R35" i="131"/>
  <c r="M35" i="131"/>
  <c r="L35" i="131"/>
  <c r="J35" i="131"/>
  <c r="F35" i="131"/>
  <c r="Y34" i="131"/>
  <c r="X34" i="131"/>
  <c r="V34" i="131"/>
  <c r="R34" i="131"/>
  <c r="M34" i="131"/>
  <c r="L34" i="131"/>
  <c r="J34" i="131"/>
  <c r="F34" i="131"/>
  <c r="Y31" i="131"/>
  <c r="X31" i="131"/>
  <c r="V31" i="131"/>
  <c r="R31" i="131"/>
  <c r="M31" i="131"/>
  <c r="L31" i="131"/>
  <c r="J31" i="131"/>
  <c r="F31" i="131"/>
  <c r="Y30" i="131"/>
  <c r="X30" i="131"/>
  <c r="V30" i="131"/>
  <c r="R30" i="131"/>
  <c r="M30" i="131"/>
  <c r="L30" i="131"/>
  <c r="J30" i="131"/>
  <c r="F30" i="131"/>
  <c r="Y28" i="131"/>
  <c r="X28" i="131"/>
  <c r="V28" i="131"/>
  <c r="R28" i="131"/>
  <c r="M28" i="131"/>
  <c r="L28" i="131"/>
  <c r="J28" i="131"/>
  <c r="F28" i="131"/>
  <c r="Y25" i="131"/>
  <c r="X25" i="131"/>
  <c r="V25" i="131"/>
  <c r="R25" i="131"/>
  <c r="M25" i="131"/>
  <c r="L25" i="131"/>
  <c r="J25" i="131"/>
  <c r="F25" i="131"/>
  <c r="Y24" i="131"/>
  <c r="X24" i="131"/>
  <c r="V24" i="131"/>
  <c r="R24" i="131"/>
  <c r="M24" i="131"/>
  <c r="L24" i="131"/>
  <c r="J24" i="131"/>
  <c r="F24" i="131"/>
  <c r="Y23" i="131"/>
  <c r="X23" i="131"/>
  <c r="V23" i="131"/>
  <c r="R23" i="131"/>
  <c r="M23" i="131"/>
  <c r="L23" i="131"/>
  <c r="J23" i="131"/>
  <c r="F23" i="131"/>
  <c r="Y22" i="131"/>
  <c r="X22" i="131"/>
  <c r="V22" i="131"/>
  <c r="R22" i="131"/>
  <c r="M22" i="131"/>
  <c r="L22" i="131"/>
  <c r="J22" i="131"/>
  <c r="F22" i="131"/>
  <c r="Y21" i="131"/>
  <c r="X21" i="131"/>
  <c r="V21" i="131"/>
  <c r="R21" i="131"/>
  <c r="M21" i="131"/>
  <c r="L21" i="131"/>
  <c r="J21" i="131"/>
  <c r="F21" i="131"/>
  <c r="Y20" i="131"/>
  <c r="X20" i="131"/>
  <c r="V20" i="131"/>
  <c r="R20" i="131"/>
  <c r="M20" i="131"/>
  <c r="L20" i="131"/>
  <c r="J20" i="131"/>
  <c r="F20" i="131"/>
  <c r="Y19" i="131"/>
  <c r="X19" i="131"/>
  <c r="V19" i="131"/>
  <c r="R19" i="131"/>
  <c r="M19" i="131"/>
  <c r="L19" i="131"/>
  <c r="J19" i="131"/>
  <c r="F19" i="131"/>
  <c r="Y18" i="131"/>
  <c r="X18" i="131"/>
  <c r="V18" i="131"/>
  <c r="R18" i="131"/>
  <c r="M18" i="131"/>
  <c r="L18" i="131"/>
  <c r="J18" i="131"/>
  <c r="F18" i="131"/>
  <c r="Y16" i="131"/>
  <c r="X16" i="131"/>
  <c r="V16" i="131"/>
  <c r="R16" i="131"/>
  <c r="M16" i="131"/>
  <c r="L16" i="131"/>
  <c r="J16" i="131"/>
  <c r="F16" i="131"/>
  <c r="Y15" i="131"/>
  <c r="X15" i="131"/>
  <c r="V15" i="131"/>
  <c r="R15" i="131"/>
  <c r="M15" i="131"/>
  <c r="L15" i="131"/>
  <c r="J15" i="131"/>
  <c r="F15" i="131"/>
  <c r="Y14" i="131"/>
  <c r="X14" i="131"/>
  <c r="V14" i="131"/>
  <c r="R14" i="131"/>
  <c r="M14" i="131"/>
  <c r="L14" i="131"/>
  <c r="J14" i="131"/>
  <c r="F14" i="131"/>
  <c r="Y12" i="131"/>
  <c r="X12" i="131"/>
  <c r="V12" i="131"/>
  <c r="U12" i="131"/>
  <c r="T12" i="131"/>
  <c r="R12" i="131"/>
  <c r="Q12" i="131"/>
  <c r="P12" i="131"/>
  <c r="M12" i="131"/>
  <c r="L12" i="131"/>
  <c r="J12" i="131"/>
  <c r="I12" i="131"/>
  <c r="H12" i="131"/>
  <c r="F12" i="131"/>
  <c r="E12" i="131"/>
  <c r="D12" i="131"/>
  <c r="Y11" i="131"/>
  <c r="X11" i="131"/>
  <c r="V11" i="131"/>
  <c r="U11" i="131"/>
  <c r="T11" i="131"/>
  <c r="R11" i="131"/>
  <c r="Q11" i="131"/>
  <c r="P11" i="131"/>
  <c r="M11" i="131"/>
  <c r="L11" i="131"/>
  <c r="J11" i="131"/>
  <c r="I11" i="131"/>
  <c r="H11" i="131"/>
  <c r="F11" i="131"/>
  <c r="E11" i="131"/>
  <c r="D11" i="131"/>
  <c r="Y9" i="131"/>
  <c r="X9" i="131"/>
  <c r="V9" i="131"/>
  <c r="U9" i="131"/>
  <c r="T9" i="131"/>
  <c r="R9" i="131"/>
  <c r="Q9" i="131"/>
  <c r="P9" i="131"/>
  <c r="M9" i="131"/>
  <c r="L9" i="131"/>
  <c r="J9" i="131"/>
  <c r="I9" i="131"/>
  <c r="H9" i="131"/>
  <c r="F9" i="131"/>
  <c r="E9" i="131"/>
  <c r="D9" i="131"/>
  <c r="M47" i="129"/>
  <c r="L47" i="129"/>
  <c r="J47" i="129"/>
  <c r="I47" i="129"/>
  <c r="H47" i="129"/>
  <c r="F47" i="129"/>
  <c r="E47" i="129"/>
  <c r="D47" i="129"/>
  <c r="M45" i="129"/>
  <c r="L45" i="129"/>
  <c r="J45" i="129"/>
  <c r="I45" i="129"/>
  <c r="H45" i="129"/>
  <c r="F45" i="129"/>
  <c r="E45" i="129"/>
  <c r="D45" i="129"/>
  <c r="M43" i="129"/>
  <c r="L43" i="129"/>
  <c r="J43" i="129"/>
  <c r="I43" i="129"/>
  <c r="H43" i="129"/>
  <c r="F43" i="129"/>
  <c r="E43" i="129"/>
  <c r="D43" i="129"/>
  <c r="Y42" i="129"/>
  <c r="X42" i="129"/>
  <c r="V42" i="129"/>
  <c r="U42" i="129"/>
  <c r="T42" i="129"/>
  <c r="R42" i="129"/>
  <c r="Q42" i="129"/>
  <c r="P42" i="129"/>
  <c r="M42" i="129"/>
  <c r="L42" i="129"/>
  <c r="J42" i="129"/>
  <c r="I42" i="129"/>
  <c r="H42" i="129"/>
  <c r="F42" i="129"/>
  <c r="E42" i="129"/>
  <c r="D42" i="129"/>
  <c r="Y41" i="129"/>
  <c r="X41" i="129"/>
  <c r="V41" i="129"/>
  <c r="R41" i="129"/>
  <c r="M41" i="129"/>
  <c r="L41" i="129"/>
  <c r="J41" i="129"/>
  <c r="F41" i="129"/>
  <c r="Y40" i="129"/>
  <c r="X40" i="129"/>
  <c r="V40" i="129"/>
  <c r="R40" i="129"/>
  <c r="M40" i="129"/>
  <c r="L40" i="129"/>
  <c r="J40" i="129"/>
  <c r="F40" i="129"/>
  <c r="Y39" i="129"/>
  <c r="X39" i="129"/>
  <c r="V39" i="129"/>
  <c r="R39" i="129"/>
  <c r="M39" i="129"/>
  <c r="L39" i="129"/>
  <c r="J39" i="129"/>
  <c r="F39" i="129"/>
  <c r="Y38" i="129"/>
  <c r="X38" i="129"/>
  <c r="V38" i="129"/>
  <c r="R38" i="129"/>
  <c r="M38" i="129"/>
  <c r="L38" i="129"/>
  <c r="J38" i="129"/>
  <c r="F38" i="129"/>
  <c r="Y37" i="129"/>
  <c r="X37" i="129"/>
  <c r="V37" i="129"/>
  <c r="R37" i="129"/>
  <c r="M37" i="129"/>
  <c r="L37" i="129"/>
  <c r="J37" i="129"/>
  <c r="F37" i="129"/>
  <c r="Y36" i="129"/>
  <c r="X36" i="129"/>
  <c r="V36" i="129"/>
  <c r="R36" i="129"/>
  <c r="M36" i="129"/>
  <c r="L36" i="129"/>
  <c r="J36" i="129"/>
  <c r="F36" i="129"/>
  <c r="Y35" i="129"/>
  <c r="X35" i="129"/>
  <c r="V35" i="129"/>
  <c r="R35" i="129"/>
  <c r="M35" i="129"/>
  <c r="L35" i="129"/>
  <c r="J35" i="129"/>
  <c r="F35" i="129"/>
  <c r="Y34" i="129"/>
  <c r="X34" i="129"/>
  <c r="V34" i="129"/>
  <c r="R34" i="129"/>
  <c r="M34" i="129"/>
  <c r="L34" i="129"/>
  <c r="J34" i="129"/>
  <c r="F34" i="129"/>
  <c r="Y31" i="129"/>
  <c r="X31" i="129"/>
  <c r="V31" i="129"/>
  <c r="R31" i="129"/>
  <c r="M31" i="129"/>
  <c r="L31" i="129"/>
  <c r="J31" i="129"/>
  <c r="F31" i="129"/>
  <c r="Y30" i="129"/>
  <c r="X30" i="129"/>
  <c r="V30" i="129"/>
  <c r="R30" i="129"/>
  <c r="M30" i="129"/>
  <c r="L30" i="129"/>
  <c r="J30" i="129"/>
  <c r="F30" i="129"/>
  <c r="Y28" i="129"/>
  <c r="X28" i="129"/>
  <c r="V28" i="129"/>
  <c r="R28" i="129"/>
  <c r="M28" i="129"/>
  <c r="L28" i="129"/>
  <c r="J28" i="129"/>
  <c r="F28" i="129"/>
  <c r="Y25" i="129"/>
  <c r="X25" i="129"/>
  <c r="V25" i="129"/>
  <c r="R25" i="129"/>
  <c r="M25" i="129"/>
  <c r="L25" i="129"/>
  <c r="J25" i="129"/>
  <c r="F25" i="129"/>
  <c r="Y24" i="129"/>
  <c r="X24" i="129"/>
  <c r="V24" i="129"/>
  <c r="R24" i="129"/>
  <c r="M24" i="129"/>
  <c r="L24" i="129"/>
  <c r="J24" i="129"/>
  <c r="F24" i="129"/>
  <c r="Y23" i="129"/>
  <c r="X23" i="129"/>
  <c r="V23" i="129"/>
  <c r="R23" i="129"/>
  <c r="M23" i="129"/>
  <c r="L23" i="129"/>
  <c r="J23" i="129"/>
  <c r="F23" i="129"/>
  <c r="Y22" i="129"/>
  <c r="X22" i="129"/>
  <c r="V22" i="129"/>
  <c r="R22" i="129"/>
  <c r="M22" i="129"/>
  <c r="L22" i="129"/>
  <c r="J22" i="129"/>
  <c r="F22" i="129"/>
  <c r="Y21" i="129"/>
  <c r="X21" i="129"/>
  <c r="V21" i="129"/>
  <c r="R21" i="129"/>
  <c r="M21" i="129"/>
  <c r="L21" i="129"/>
  <c r="J21" i="129"/>
  <c r="F21" i="129"/>
  <c r="Y20" i="129"/>
  <c r="X20" i="129"/>
  <c r="V20" i="129"/>
  <c r="R20" i="129"/>
  <c r="M20" i="129"/>
  <c r="L20" i="129"/>
  <c r="J20" i="129"/>
  <c r="F20" i="129"/>
  <c r="Y19" i="129"/>
  <c r="X19" i="129"/>
  <c r="V19" i="129"/>
  <c r="R19" i="129"/>
  <c r="M19" i="129"/>
  <c r="L19" i="129"/>
  <c r="J19" i="129"/>
  <c r="F19" i="129"/>
  <c r="Y18" i="129"/>
  <c r="X18" i="129"/>
  <c r="V18" i="129"/>
  <c r="R18" i="129"/>
  <c r="M18" i="129"/>
  <c r="L18" i="129"/>
  <c r="J18" i="129"/>
  <c r="F18" i="129"/>
  <c r="Y16" i="129"/>
  <c r="X16" i="129"/>
  <c r="V16" i="129"/>
  <c r="R16" i="129"/>
  <c r="M16" i="129"/>
  <c r="L16" i="129"/>
  <c r="J16" i="129"/>
  <c r="F16" i="129"/>
  <c r="Y15" i="129"/>
  <c r="X15" i="129"/>
  <c r="V15" i="129"/>
  <c r="R15" i="129"/>
  <c r="M15" i="129"/>
  <c r="L15" i="129"/>
  <c r="J15" i="129"/>
  <c r="F15" i="129"/>
  <c r="Y14" i="129"/>
  <c r="X14" i="129"/>
  <c r="V14" i="129"/>
  <c r="R14" i="129"/>
  <c r="M14" i="129"/>
  <c r="L14" i="129"/>
  <c r="J14" i="129"/>
  <c r="F14" i="129"/>
  <c r="Y12" i="129"/>
  <c r="X12" i="129"/>
  <c r="V12" i="129"/>
  <c r="U12" i="129"/>
  <c r="T12" i="129"/>
  <c r="R12" i="129"/>
  <c r="Q12" i="129"/>
  <c r="P12" i="129"/>
  <c r="M12" i="129"/>
  <c r="L12" i="129"/>
  <c r="J12" i="129"/>
  <c r="I12" i="129"/>
  <c r="H12" i="129"/>
  <c r="F12" i="129"/>
  <c r="E12" i="129"/>
  <c r="D12" i="129"/>
  <c r="Y11" i="129"/>
  <c r="X11" i="129"/>
  <c r="V11" i="129"/>
  <c r="U11" i="129"/>
  <c r="T11" i="129"/>
  <c r="R11" i="129"/>
  <c r="Q11" i="129"/>
  <c r="P11" i="129"/>
  <c r="M11" i="129"/>
  <c r="L11" i="129"/>
  <c r="J11" i="129"/>
  <c r="I11" i="129"/>
  <c r="H11" i="129"/>
  <c r="F11" i="129"/>
  <c r="E11" i="129"/>
  <c r="D11" i="129"/>
  <c r="Y9" i="129"/>
  <c r="X9" i="129"/>
  <c r="V9" i="129"/>
  <c r="U9" i="129"/>
  <c r="T9" i="129"/>
  <c r="R9" i="129"/>
  <c r="Q9" i="129"/>
  <c r="P9" i="129"/>
  <c r="M9" i="129"/>
  <c r="L9" i="129"/>
  <c r="J9" i="129"/>
  <c r="I9" i="129"/>
  <c r="H9" i="129"/>
  <c r="F9" i="129"/>
  <c r="E9" i="129"/>
  <c r="D9" i="129"/>
  <c r="M47" i="128"/>
  <c r="L47" i="128"/>
  <c r="J47" i="128"/>
  <c r="I47" i="128"/>
  <c r="H47" i="128"/>
  <c r="F47" i="128"/>
  <c r="E47" i="128"/>
  <c r="D47" i="128"/>
  <c r="M45" i="128"/>
  <c r="L45" i="128"/>
  <c r="J45" i="128"/>
  <c r="I45" i="128"/>
  <c r="H45" i="128"/>
  <c r="F45" i="128"/>
  <c r="E45" i="128"/>
  <c r="D45" i="128"/>
  <c r="M43" i="128"/>
  <c r="L43" i="128"/>
  <c r="J43" i="128"/>
  <c r="I43" i="128"/>
  <c r="H43" i="128"/>
  <c r="F43" i="128"/>
  <c r="E43" i="128"/>
  <c r="D43" i="128"/>
  <c r="Y42" i="128"/>
  <c r="X42" i="128"/>
  <c r="V42" i="128"/>
  <c r="U42" i="128"/>
  <c r="T42" i="128"/>
  <c r="R42" i="128"/>
  <c r="Q42" i="128"/>
  <c r="P42" i="128"/>
  <c r="M42" i="128"/>
  <c r="L42" i="128"/>
  <c r="J42" i="128"/>
  <c r="I42" i="128"/>
  <c r="H42" i="128"/>
  <c r="F42" i="128"/>
  <c r="E42" i="128"/>
  <c r="D42" i="128"/>
  <c r="Y41" i="128"/>
  <c r="X41" i="128"/>
  <c r="V41" i="128"/>
  <c r="R41" i="128"/>
  <c r="M41" i="128"/>
  <c r="L41" i="128"/>
  <c r="J41" i="128"/>
  <c r="F41" i="128"/>
  <c r="Y40" i="128"/>
  <c r="X40" i="128"/>
  <c r="V40" i="128"/>
  <c r="R40" i="128"/>
  <c r="M40" i="128"/>
  <c r="L40" i="128"/>
  <c r="J40" i="128"/>
  <c r="F40" i="128"/>
  <c r="Y39" i="128"/>
  <c r="X39" i="128"/>
  <c r="V39" i="128"/>
  <c r="R39" i="128"/>
  <c r="M39" i="128"/>
  <c r="L39" i="128"/>
  <c r="J39" i="128"/>
  <c r="F39" i="128"/>
  <c r="Y38" i="128"/>
  <c r="X38" i="128"/>
  <c r="V38" i="128"/>
  <c r="R38" i="128"/>
  <c r="M38" i="128"/>
  <c r="L38" i="128"/>
  <c r="J38" i="128"/>
  <c r="F38" i="128"/>
  <c r="Y37" i="128"/>
  <c r="X37" i="128"/>
  <c r="V37" i="128"/>
  <c r="R37" i="128"/>
  <c r="M37" i="128"/>
  <c r="L37" i="128"/>
  <c r="J37" i="128"/>
  <c r="F37" i="128"/>
  <c r="Y36" i="128"/>
  <c r="X36" i="128"/>
  <c r="V36" i="128"/>
  <c r="R36" i="128"/>
  <c r="M36" i="128"/>
  <c r="L36" i="128"/>
  <c r="J36" i="128"/>
  <c r="F36" i="128"/>
  <c r="Y35" i="128"/>
  <c r="X35" i="128"/>
  <c r="V35" i="128"/>
  <c r="R35" i="128"/>
  <c r="M35" i="128"/>
  <c r="L35" i="128"/>
  <c r="J35" i="128"/>
  <c r="F35" i="128"/>
  <c r="Y34" i="128"/>
  <c r="X34" i="128"/>
  <c r="V34" i="128"/>
  <c r="R34" i="128"/>
  <c r="M34" i="128"/>
  <c r="L34" i="128"/>
  <c r="J34" i="128"/>
  <c r="F34" i="128"/>
  <c r="Y31" i="128"/>
  <c r="X31" i="128"/>
  <c r="V31" i="128"/>
  <c r="R31" i="128"/>
  <c r="M31" i="128"/>
  <c r="L31" i="128"/>
  <c r="J31" i="128"/>
  <c r="F31" i="128"/>
  <c r="Y30" i="128"/>
  <c r="X30" i="128"/>
  <c r="V30" i="128"/>
  <c r="R30" i="128"/>
  <c r="M30" i="128"/>
  <c r="L30" i="128"/>
  <c r="J30" i="128"/>
  <c r="F30" i="128"/>
  <c r="Y28" i="128"/>
  <c r="X28" i="128"/>
  <c r="V28" i="128"/>
  <c r="R28" i="128"/>
  <c r="M28" i="128"/>
  <c r="L28" i="128"/>
  <c r="J28" i="128"/>
  <c r="F28" i="128"/>
  <c r="Y25" i="128"/>
  <c r="X25" i="128"/>
  <c r="V25" i="128"/>
  <c r="R25" i="128"/>
  <c r="M25" i="128"/>
  <c r="L25" i="128"/>
  <c r="J25" i="128"/>
  <c r="F25" i="128"/>
  <c r="Y24" i="128"/>
  <c r="X24" i="128"/>
  <c r="V24" i="128"/>
  <c r="R24" i="128"/>
  <c r="M24" i="128"/>
  <c r="L24" i="128"/>
  <c r="J24" i="128"/>
  <c r="F24" i="128"/>
  <c r="Y23" i="128"/>
  <c r="X23" i="128"/>
  <c r="V23" i="128"/>
  <c r="R23" i="128"/>
  <c r="M23" i="128"/>
  <c r="L23" i="128"/>
  <c r="J23" i="128"/>
  <c r="F23" i="128"/>
  <c r="Y22" i="128"/>
  <c r="X22" i="128"/>
  <c r="V22" i="128"/>
  <c r="R22" i="128"/>
  <c r="M22" i="128"/>
  <c r="L22" i="128"/>
  <c r="J22" i="128"/>
  <c r="F22" i="128"/>
  <c r="Y21" i="128"/>
  <c r="X21" i="128"/>
  <c r="V21" i="128"/>
  <c r="R21" i="128"/>
  <c r="M21" i="128"/>
  <c r="L21" i="128"/>
  <c r="J21" i="128"/>
  <c r="F21" i="128"/>
  <c r="Y20" i="128"/>
  <c r="X20" i="128"/>
  <c r="V20" i="128"/>
  <c r="R20" i="128"/>
  <c r="M20" i="128"/>
  <c r="L20" i="128"/>
  <c r="J20" i="128"/>
  <c r="F20" i="128"/>
  <c r="Y19" i="128"/>
  <c r="X19" i="128"/>
  <c r="V19" i="128"/>
  <c r="R19" i="128"/>
  <c r="M19" i="128"/>
  <c r="L19" i="128"/>
  <c r="J19" i="128"/>
  <c r="F19" i="128"/>
  <c r="Y18" i="128"/>
  <c r="X18" i="128"/>
  <c r="V18" i="128"/>
  <c r="R18" i="128"/>
  <c r="M18" i="128"/>
  <c r="L18" i="128"/>
  <c r="J18" i="128"/>
  <c r="F18" i="128"/>
  <c r="Y16" i="128"/>
  <c r="X16" i="128"/>
  <c r="V16" i="128"/>
  <c r="R16" i="128"/>
  <c r="M16" i="128"/>
  <c r="L16" i="128"/>
  <c r="J16" i="128"/>
  <c r="F16" i="128"/>
  <c r="Y15" i="128"/>
  <c r="X15" i="128"/>
  <c r="V15" i="128"/>
  <c r="R15" i="128"/>
  <c r="M15" i="128"/>
  <c r="L15" i="128"/>
  <c r="J15" i="128"/>
  <c r="F15" i="128"/>
  <c r="Y14" i="128"/>
  <c r="X14" i="128"/>
  <c r="V14" i="128"/>
  <c r="R14" i="128"/>
  <c r="M14" i="128"/>
  <c r="L14" i="128"/>
  <c r="J14" i="128"/>
  <c r="F14" i="128"/>
  <c r="Y12" i="128"/>
  <c r="X12" i="128"/>
  <c r="V12" i="128"/>
  <c r="U12" i="128"/>
  <c r="T12" i="128"/>
  <c r="R12" i="128"/>
  <c r="Q12" i="128"/>
  <c r="P12" i="128"/>
  <c r="M12" i="128"/>
  <c r="L12" i="128"/>
  <c r="J12" i="128"/>
  <c r="I12" i="128"/>
  <c r="H12" i="128"/>
  <c r="F12" i="128"/>
  <c r="E12" i="128"/>
  <c r="D12" i="128"/>
  <c r="Y11" i="128"/>
  <c r="X11" i="128"/>
  <c r="V11" i="128"/>
  <c r="U11" i="128"/>
  <c r="T11" i="128"/>
  <c r="R11" i="128"/>
  <c r="Q11" i="128"/>
  <c r="P11" i="128"/>
  <c r="M11" i="128"/>
  <c r="L11" i="128"/>
  <c r="J11" i="128"/>
  <c r="I11" i="128"/>
  <c r="H11" i="128"/>
  <c r="F11" i="128"/>
  <c r="E11" i="128"/>
  <c r="D11" i="128"/>
  <c r="Y9" i="128"/>
  <c r="X9" i="128"/>
  <c r="V9" i="128"/>
  <c r="U9" i="128"/>
  <c r="T9" i="128"/>
  <c r="R9" i="128"/>
  <c r="Q9" i="128"/>
  <c r="P9" i="128"/>
  <c r="M9" i="128"/>
  <c r="L9" i="128"/>
  <c r="J9" i="128"/>
  <c r="I9" i="128"/>
  <c r="H9" i="128"/>
  <c r="F9" i="128"/>
  <c r="E9" i="128"/>
  <c r="D9" i="128"/>
  <c r="M47" i="127"/>
  <c r="L47" i="127"/>
  <c r="J47" i="127"/>
  <c r="I47" i="127"/>
  <c r="H47" i="127"/>
  <c r="F47" i="127"/>
  <c r="E47" i="127"/>
  <c r="D47" i="127"/>
  <c r="M45" i="127"/>
  <c r="L45" i="127"/>
  <c r="J45" i="127"/>
  <c r="I45" i="127"/>
  <c r="H45" i="127"/>
  <c r="F45" i="127"/>
  <c r="E45" i="127"/>
  <c r="D45" i="127"/>
  <c r="M43" i="127"/>
  <c r="L43" i="127"/>
  <c r="J43" i="127"/>
  <c r="I43" i="127"/>
  <c r="H43" i="127"/>
  <c r="F43" i="127"/>
  <c r="E43" i="127"/>
  <c r="D43" i="127"/>
  <c r="Y42" i="127"/>
  <c r="X42" i="127"/>
  <c r="V42" i="127"/>
  <c r="U42" i="127"/>
  <c r="T42" i="127"/>
  <c r="R42" i="127"/>
  <c r="Q42" i="127"/>
  <c r="P42" i="127"/>
  <c r="M42" i="127"/>
  <c r="L42" i="127"/>
  <c r="J42" i="127"/>
  <c r="I42" i="127"/>
  <c r="H42" i="127"/>
  <c r="F42" i="127"/>
  <c r="E42" i="127"/>
  <c r="D42" i="127"/>
  <c r="Y41" i="127"/>
  <c r="X41" i="127"/>
  <c r="V41" i="127"/>
  <c r="R41" i="127"/>
  <c r="M41" i="127"/>
  <c r="L41" i="127"/>
  <c r="J41" i="127"/>
  <c r="F41" i="127"/>
  <c r="Y40" i="127"/>
  <c r="X40" i="127"/>
  <c r="V40" i="127"/>
  <c r="R40" i="127"/>
  <c r="M40" i="127"/>
  <c r="L40" i="127"/>
  <c r="J40" i="127"/>
  <c r="F40" i="127"/>
  <c r="Y39" i="127"/>
  <c r="X39" i="127"/>
  <c r="V39" i="127"/>
  <c r="R39" i="127"/>
  <c r="M39" i="127"/>
  <c r="L39" i="127"/>
  <c r="J39" i="127"/>
  <c r="F39" i="127"/>
  <c r="Y38" i="127"/>
  <c r="X38" i="127"/>
  <c r="V38" i="127"/>
  <c r="R38" i="127"/>
  <c r="M38" i="127"/>
  <c r="L38" i="127"/>
  <c r="J38" i="127"/>
  <c r="F38" i="127"/>
  <c r="Y37" i="127"/>
  <c r="X37" i="127"/>
  <c r="V37" i="127"/>
  <c r="R37" i="127"/>
  <c r="M37" i="127"/>
  <c r="L37" i="127"/>
  <c r="J37" i="127"/>
  <c r="F37" i="127"/>
  <c r="Y36" i="127"/>
  <c r="X36" i="127"/>
  <c r="V36" i="127"/>
  <c r="R36" i="127"/>
  <c r="M36" i="127"/>
  <c r="L36" i="127"/>
  <c r="J36" i="127"/>
  <c r="F36" i="127"/>
  <c r="Y35" i="127"/>
  <c r="X35" i="127"/>
  <c r="V35" i="127"/>
  <c r="R35" i="127"/>
  <c r="M35" i="127"/>
  <c r="L35" i="127"/>
  <c r="J35" i="127"/>
  <c r="F35" i="127"/>
  <c r="Y34" i="127"/>
  <c r="X34" i="127"/>
  <c r="V34" i="127"/>
  <c r="R34" i="127"/>
  <c r="M34" i="127"/>
  <c r="L34" i="127"/>
  <c r="J34" i="127"/>
  <c r="F34" i="127"/>
  <c r="Y31" i="127"/>
  <c r="X31" i="127"/>
  <c r="V31" i="127"/>
  <c r="R31" i="127"/>
  <c r="M31" i="127"/>
  <c r="L31" i="127"/>
  <c r="J31" i="127"/>
  <c r="F31" i="127"/>
  <c r="Y30" i="127"/>
  <c r="X30" i="127"/>
  <c r="V30" i="127"/>
  <c r="R30" i="127"/>
  <c r="M30" i="127"/>
  <c r="L30" i="127"/>
  <c r="J30" i="127"/>
  <c r="F30" i="127"/>
  <c r="Y28" i="127"/>
  <c r="X28" i="127"/>
  <c r="V28" i="127"/>
  <c r="R28" i="127"/>
  <c r="M28" i="127"/>
  <c r="L28" i="127"/>
  <c r="J28" i="127"/>
  <c r="F28" i="127"/>
  <c r="Y25" i="127"/>
  <c r="X25" i="127"/>
  <c r="V25" i="127"/>
  <c r="R25" i="127"/>
  <c r="M25" i="127"/>
  <c r="L25" i="127"/>
  <c r="J25" i="127"/>
  <c r="F25" i="127"/>
  <c r="Y24" i="127"/>
  <c r="X24" i="127"/>
  <c r="V24" i="127"/>
  <c r="R24" i="127"/>
  <c r="M24" i="127"/>
  <c r="L24" i="127"/>
  <c r="J24" i="127"/>
  <c r="F24" i="127"/>
  <c r="Y23" i="127"/>
  <c r="X23" i="127"/>
  <c r="V23" i="127"/>
  <c r="R23" i="127"/>
  <c r="M23" i="127"/>
  <c r="L23" i="127"/>
  <c r="J23" i="127"/>
  <c r="F23" i="127"/>
  <c r="Y22" i="127"/>
  <c r="X22" i="127"/>
  <c r="V22" i="127"/>
  <c r="R22" i="127"/>
  <c r="M22" i="127"/>
  <c r="L22" i="127"/>
  <c r="J22" i="127"/>
  <c r="F22" i="127"/>
  <c r="Y21" i="127"/>
  <c r="X21" i="127"/>
  <c r="V21" i="127"/>
  <c r="R21" i="127"/>
  <c r="M21" i="127"/>
  <c r="L21" i="127"/>
  <c r="J21" i="127"/>
  <c r="F21" i="127"/>
  <c r="Y20" i="127"/>
  <c r="X20" i="127"/>
  <c r="V20" i="127"/>
  <c r="R20" i="127"/>
  <c r="M20" i="127"/>
  <c r="L20" i="127"/>
  <c r="J20" i="127"/>
  <c r="F20" i="127"/>
  <c r="Y19" i="127"/>
  <c r="X19" i="127"/>
  <c r="V19" i="127"/>
  <c r="R19" i="127"/>
  <c r="M19" i="127"/>
  <c r="L19" i="127"/>
  <c r="J19" i="127"/>
  <c r="F19" i="127"/>
  <c r="Y18" i="127"/>
  <c r="X18" i="127"/>
  <c r="V18" i="127"/>
  <c r="R18" i="127"/>
  <c r="M18" i="127"/>
  <c r="L18" i="127"/>
  <c r="J18" i="127"/>
  <c r="F18" i="127"/>
  <c r="Y16" i="127"/>
  <c r="X16" i="127"/>
  <c r="V16" i="127"/>
  <c r="R16" i="127"/>
  <c r="M16" i="127"/>
  <c r="L16" i="127"/>
  <c r="J16" i="127"/>
  <c r="F16" i="127"/>
  <c r="Y15" i="127"/>
  <c r="X15" i="127"/>
  <c r="V15" i="127"/>
  <c r="R15" i="127"/>
  <c r="M15" i="127"/>
  <c r="L15" i="127"/>
  <c r="J15" i="127"/>
  <c r="F15" i="127"/>
  <c r="Y14" i="127"/>
  <c r="X14" i="127"/>
  <c r="V14" i="127"/>
  <c r="R14" i="127"/>
  <c r="M14" i="127"/>
  <c r="L14" i="127"/>
  <c r="J14" i="127"/>
  <c r="F14" i="127"/>
  <c r="Y12" i="127"/>
  <c r="X12" i="127"/>
  <c r="V12" i="127"/>
  <c r="U12" i="127"/>
  <c r="T12" i="127"/>
  <c r="R12" i="127"/>
  <c r="Q12" i="127"/>
  <c r="P12" i="127"/>
  <c r="M12" i="127"/>
  <c r="L12" i="127"/>
  <c r="J12" i="127"/>
  <c r="I12" i="127"/>
  <c r="H12" i="127"/>
  <c r="F12" i="127"/>
  <c r="E12" i="127"/>
  <c r="D12" i="127"/>
  <c r="Y11" i="127"/>
  <c r="X11" i="127"/>
  <c r="V11" i="127"/>
  <c r="U11" i="127"/>
  <c r="T11" i="127"/>
  <c r="R11" i="127"/>
  <c r="Q11" i="127"/>
  <c r="P11" i="127"/>
  <c r="M11" i="127"/>
  <c r="L11" i="127"/>
  <c r="J11" i="127"/>
  <c r="I11" i="127"/>
  <c r="H11" i="127"/>
  <c r="F11" i="127"/>
  <c r="E11" i="127"/>
  <c r="D11" i="127"/>
  <c r="Y9" i="127"/>
  <c r="X9" i="127"/>
  <c r="V9" i="127"/>
  <c r="U9" i="127"/>
  <c r="T9" i="127"/>
  <c r="R9" i="127"/>
  <c r="Q9" i="127"/>
  <c r="P9" i="127"/>
  <c r="M9" i="127"/>
  <c r="L9" i="127"/>
  <c r="J9" i="127"/>
  <c r="I9" i="127"/>
  <c r="H9" i="127"/>
  <c r="F9" i="127"/>
  <c r="E9" i="127"/>
  <c r="D9" i="127"/>
  <c r="M47" i="126"/>
  <c r="L47" i="126"/>
  <c r="J47" i="126"/>
  <c r="I47" i="126"/>
  <c r="H47" i="126"/>
  <c r="F47" i="126"/>
  <c r="E47" i="126"/>
  <c r="D47" i="126"/>
  <c r="M45" i="126"/>
  <c r="L45" i="126"/>
  <c r="J45" i="126"/>
  <c r="I45" i="126"/>
  <c r="H45" i="126"/>
  <c r="F45" i="126"/>
  <c r="E45" i="126"/>
  <c r="D45" i="126"/>
  <c r="M43" i="126"/>
  <c r="L43" i="126"/>
  <c r="J43" i="126"/>
  <c r="I43" i="126"/>
  <c r="H43" i="126"/>
  <c r="F43" i="126"/>
  <c r="E43" i="126"/>
  <c r="D43" i="126"/>
  <c r="Y42" i="126"/>
  <c r="X42" i="126"/>
  <c r="V42" i="126"/>
  <c r="U42" i="126"/>
  <c r="T42" i="126"/>
  <c r="R42" i="126"/>
  <c r="Q42" i="126"/>
  <c r="P42" i="126"/>
  <c r="M42" i="126"/>
  <c r="L42" i="126"/>
  <c r="J42" i="126"/>
  <c r="I42" i="126"/>
  <c r="H42" i="126"/>
  <c r="F42" i="126"/>
  <c r="E42" i="126"/>
  <c r="D42" i="126"/>
  <c r="Y41" i="126"/>
  <c r="X41" i="126"/>
  <c r="V41" i="126"/>
  <c r="R41" i="126"/>
  <c r="M41" i="126"/>
  <c r="L41" i="126"/>
  <c r="J41" i="126"/>
  <c r="F41" i="126"/>
  <c r="Y40" i="126"/>
  <c r="X40" i="126"/>
  <c r="V40" i="126"/>
  <c r="R40" i="126"/>
  <c r="M40" i="126"/>
  <c r="L40" i="126"/>
  <c r="J40" i="126"/>
  <c r="F40" i="126"/>
  <c r="Y39" i="126"/>
  <c r="X39" i="126"/>
  <c r="V39" i="126"/>
  <c r="R39" i="126"/>
  <c r="M39" i="126"/>
  <c r="L39" i="126"/>
  <c r="J39" i="126"/>
  <c r="F39" i="126"/>
  <c r="Y38" i="126"/>
  <c r="X38" i="126"/>
  <c r="V38" i="126"/>
  <c r="R38" i="126"/>
  <c r="M38" i="126"/>
  <c r="L38" i="126"/>
  <c r="J38" i="126"/>
  <c r="F38" i="126"/>
  <c r="Y37" i="126"/>
  <c r="X37" i="126"/>
  <c r="V37" i="126"/>
  <c r="R37" i="126"/>
  <c r="M37" i="126"/>
  <c r="L37" i="126"/>
  <c r="J37" i="126"/>
  <c r="F37" i="126"/>
  <c r="Y36" i="126"/>
  <c r="X36" i="126"/>
  <c r="V36" i="126"/>
  <c r="R36" i="126"/>
  <c r="M36" i="126"/>
  <c r="L36" i="126"/>
  <c r="J36" i="126"/>
  <c r="F36" i="126"/>
  <c r="Y35" i="126"/>
  <c r="X35" i="126"/>
  <c r="V35" i="126"/>
  <c r="R35" i="126"/>
  <c r="M35" i="126"/>
  <c r="L35" i="126"/>
  <c r="J35" i="126"/>
  <c r="F35" i="126"/>
  <c r="Y34" i="126"/>
  <c r="X34" i="126"/>
  <c r="V34" i="126"/>
  <c r="R34" i="126"/>
  <c r="M34" i="126"/>
  <c r="L34" i="126"/>
  <c r="J34" i="126"/>
  <c r="F34" i="126"/>
  <c r="Y31" i="126"/>
  <c r="X31" i="126"/>
  <c r="V31" i="126"/>
  <c r="R31" i="126"/>
  <c r="M31" i="126"/>
  <c r="L31" i="126"/>
  <c r="J31" i="126"/>
  <c r="F31" i="126"/>
  <c r="Y30" i="126"/>
  <c r="X30" i="126"/>
  <c r="V30" i="126"/>
  <c r="R30" i="126"/>
  <c r="M30" i="126"/>
  <c r="L30" i="126"/>
  <c r="J30" i="126"/>
  <c r="F30" i="126"/>
  <c r="Y28" i="126"/>
  <c r="X28" i="126"/>
  <c r="V28" i="126"/>
  <c r="R28" i="126"/>
  <c r="M28" i="126"/>
  <c r="L28" i="126"/>
  <c r="J28" i="126"/>
  <c r="F28" i="126"/>
  <c r="Y25" i="126"/>
  <c r="X25" i="126"/>
  <c r="V25" i="126"/>
  <c r="R25" i="126"/>
  <c r="M25" i="126"/>
  <c r="L25" i="126"/>
  <c r="J25" i="126"/>
  <c r="F25" i="126"/>
  <c r="Y24" i="126"/>
  <c r="X24" i="126"/>
  <c r="V24" i="126"/>
  <c r="R24" i="126"/>
  <c r="M24" i="126"/>
  <c r="L24" i="126"/>
  <c r="J24" i="126"/>
  <c r="F24" i="126"/>
  <c r="Y23" i="126"/>
  <c r="X23" i="126"/>
  <c r="V23" i="126"/>
  <c r="R23" i="126"/>
  <c r="M23" i="126"/>
  <c r="L23" i="126"/>
  <c r="J23" i="126"/>
  <c r="F23" i="126"/>
  <c r="Y22" i="126"/>
  <c r="X22" i="126"/>
  <c r="V22" i="126"/>
  <c r="R22" i="126"/>
  <c r="M22" i="126"/>
  <c r="L22" i="126"/>
  <c r="J22" i="126"/>
  <c r="F22" i="126"/>
  <c r="Y21" i="126"/>
  <c r="X21" i="126"/>
  <c r="V21" i="126"/>
  <c r="R21" i="126"/>
  <c r="M21" i="126"/>
  <c r="L21" i="126"/>
  <c r="J21" i="126"/>
  <c r="F21" i="126"/>
  <c r="Y20" i="126"/>
  <c r="X20" i="126"/>
  <c r="V20" i="126"/>
  <c r="R20" i="126"/>
  <c r="M20" i="126"/>
  <c r="L20" i="126"/>
  <c r="J20" i="126"/>
  <c r="F20" i="126"/>
  <c r="Y19" i="126"/>
  <c r="X19" i="126"/>
  <c r="V19" i="126"/>
  <c r="R19" i="126"/>
  <c r="M19" i="126"/>
  <c r="L19" i="126"/>
  <c r="J19" i="126"/>
  <c r="F19" i="126"/>
  <c r="Y18" i="126"/>
  <c r="X18" i="126"/>
  <c r="V18" i="126"/>
  <c r="R18" i="126"/>
  <c r="M18" i="126"/>
  <c r="L18" i="126"/>
  <c r="J18" i="126"/>
  <c r="F18" i="126"/>
  <c r="Y16" i="126"/>
  <c r="X16" i="126"/>
  <c r="V16" i="126"/>
  <c r="R16" i="126"/>
  <c r="M16" i="126"/>
  <c r="L16" i="126"/>
  <c r="J16" i="126"/>
  <c r="F16" i="126"/>
  <c r="Y15" i="126"/>
  <c r="X15" i="126"/>
  <c r="V15" i="126"/>
  <c r="R15" i="126"/>
  <c r="M15" i="126"/>
  <c r="L15" i="126"/>
  <c r="J15" i="126"/>
  <c r="F15" i="126"/>
  <c r="Y14" i="126"/>
  <c r="X14" i="126"/>
  <c r="V14" i="126"/>
  <c r="R14" i="126"/>
  <c r="M14" i="126"/>
  <c r="L14" i="126"/>
  <c r="J14" i="126"/>
  <c r="F14" i="126"/>
  <c r="Y12" i="126"/>
  <c r="X12" i="126"/>
  <c r="V12" i="126"/>
  <c r="U12" i="126"/>
  <c r="T12" i="126"/>
  <c r="R12" i="126"/>
  <c r="Q12" i="126"/>
  <c r="P12" i="126"/>
  <c r="M12" i="126"/>
  <c r="L12" i="126"/>
  <c r="J12" i="126"/>
  <c r="I12" i="126"/>
  <c r="H12" i="126"/>
  <c r="F12" i="126"/>
  <c r="E12" i="126"/>
  <c r="D12" i="126"/>
  <c r="Y11" i="126"/>
  <c r="X11" i="126"/>
  <c r="V11" i="126"/>
  <c r="U11" i="126"/>
  <c r="T11" i="126"/>
  <c r="R11" i="126"/>
  <c r="Q11" i="126"/>
  <c r="P11" i="126"/>
  <c r="M11" i="126"/>
  <c r="L11" i="126"/>
  <c r="J11" i="126"/>
  <c r="I11" i="126"/>
  <c r="H11" i="126"/>
  <c r="F11" i="126"/>
  <c r="E11" i="126"/>
  <c r="D11" i="126"/>
  <c r="Y9" i="126"/>
  <c r="X9" i="126"/>
  <c r="V9" i="126"/>
  <c r="U9" i="126"/>
  <c r="T9" i="126"/>
  <c r="R9" i="126"/>
  <c r="Q9" i="126"/>
  <c r="P9" i="126"/>
  <c r="M9" i="126"/>
  <c r="L9" i="126"/>
  <c r="J9" i="126"/>
  <c r="I9" i="126"/>
  <c r="H9" i="126"/>
  <c r="F9" i="126"/>
  <c r="E9" i="126"/>
  <c r="D9" i="126"/>
  <c r="M47" i="125"/>
  <c r="L47" i="125"/>
  <c r="J47" i="125"/>
  <c r="I47" i="125"/>
  <c r="H47" i="125"/>
  <c r="F47" i="125"/>
  <c r="E47" i="125"/>
  <c r="D47" i="125"/>
  <c r="M45" i="125"/>
  <c r="L45" i="125"/>
  <c r="J45" i="125"/>
  <c r="I45" i="125"/>
  <c r="H45" i="125"/>
  <c r="F45" i="125"/>
  <c r="E45" i="125"/>
  <c r="D45" i="125"/>
  <c r="M43" i="125"/>
  <c r="L43" i="125"/>
  <c r="J43" i="125"/>
  <c r="I43" i="125"/>
  <c r="H43" i="125"/>
  <c r="F43" i="125"/>
  <c r="E43" i="125"/>
  <c r="D43" i="125"/>
  <c r="Y42" i="125"/>
  <c r="X42" i="125"/>
  <c r="V42" i="125"/>
  <c r="U42" i="125"/>
  <c r="T42" i="125"/>
  <c r="R42" i="125"/>
  <c r="Q42" i="125"/>
  <c r="P42" i="125"/>
  <c r="M42" i="125"/>
  <c r="L42" i="125"/>
  <c r="J42" i="125"/>
  <c r="I42" i="125"/>
  <c r="H42" i="125"/>
  <c r="F42" i="125"/>
  <c r="E42" i="125"/>
  <c r="D42" i="125"/>
  <c r="Y41" i="125"/>
  <c r="X41" i="125"/>
  <c r="V41" i="125"/>
  <c r="R41" i="125"/>
  <c r="M41" i="125"/>
  <c r="L41" i="125"/>
  <c r="J41" i="125"/>
  <c r="F41" i="125"/>
  <c r="Y40" i="125"/>
  <c r="X40" i="125"/>
  <c r="V40" i="125"/>
  <c r="R40" i="125"/>
  <c r="M40" i="125"/>
  <c r="L40" i="125"/>
  <c r="J40" i="125"/>
  <c r="F40" i="125"/>
  <c r="Y39" i="125"/>
  <c r="X39" i="125"/>
  <c r="V39" i="125"/>
  <c r="R39" i="125"/>
  <c r="M39" i="125"/>
  <c r="L39" i="125"/>
  <c r="J39" i="125"/>
  <c r="F39" i="125"/>
  <c r="Y38" i="125"/>
  <c r="X38" i="125"/>
  <c r="V38" i="125"/>
  <c r="R38" i="125"/>
  <c r="M38" i="125"/>
  <c r="L38" i="125"/>
  <c r="J38" i="125"/>
  <c r="F38" i="125"/>
  <c r="Y37" i="125"/>
  <c r="X37" i="125"/>
  <c r="V37" i="125"/>
  <c r="R37" i="125"/>
  <c r="M37" i="125"/>
  <c r="L37" i="125"/>
  <c r="J37" i="125"/>
  <c r="F37" i="125"/>
  <c r="Y36" i="125"/>
  <c r="X36" i="125"/>
  <c r="V36" i="125"/>
  <c r="R36" i="125"/>
  <c r="M36" i="125"/>
  <c r="L36" i="125"/>
  <c r="J36" i="125"/>
  <c r="F36" i="125"/>
  <c r="Y35" i="125"/>
  <c r="X35" i="125"/>
  <c r="V35" i="125"/>
  <c r="R35" i="125"/>
  <c r="M35" i="125"/>
  <c r="L35" i="125"/>
  <c r="J35" i="125"/>
  <c r="F35" i="125"/>
  <c r="Y34" i="125"/>
  <c r="X34" i="125"/>
  <c r="V34" i="125"/>
  <c r="R34" i="125"/>
  <c r="M34" i="125"/>
  <c r="L34" i="125"/>
  <c r="J34" i="125"/>
  <c r="F34" i="125"/>
  <c r="Y31" i="125"/>
  <c r="X31" i="125"/>
  <c r="V31" i="125"/>
  <c r="R31" i="125"/>
  <c r="M31" i="125"/>
  <c r="L31" i="125"/>
  <c r="J31" i="125"/>
  <c r="F31" i="125"/>
  <c r="Y30" i="125"/>
  <c r="X30" i="125"/>
  <c r="V30" i="125"/>
  <c r="R30" i="125"/>
  <c r="M30" i="125"/>
  <c r="L30" i="125"/>
  <c r="J30" i="125"/>
  <c r="F30" i="125"/>
  <c r="Y28" i="125"/>
  <c r="X28" i="125"/>
  <c r="V28" i="125"/>
  <c r="R28" i="125"/>
  <c r="M28" i="125"/>
  <c r="L28" i="125"/>
  <c r="J28" i="125"/>
  <c r="F28" i="125"/>
  <c r="Y25" i="125"/>
  <c r="X25" i="125"/>
  <c r="V25" i="125"/>
  <c r="R25" i="125"/>
  <c r="M25" i="125"/>
  <c r="L25" i="125"/>
  <c r="J25" i="125"/>
  <c r="F25" i="125"/>
  <c r="Y24" i="125"/>
  <c r="X24" i="125"/>
  <c r="V24" i="125"/>
  <c r="R24" i="125"/>
  <c r="M24" i="125"/>
  <c r="L24" i="125"/>
  <c r="J24" i="125"/>
  <c r="F24" i="125"/>
  <c r="Y23" i="125"/>
  <c r="X23" i="125"/>
  <c r="V23" i="125"/>
  <c r="R23" i="125"/>
  <c r="M23" i="125"/>
  <c r="L23" i="125"/>
  <c r="J23" i="125"/>
  <c r="F23" i="125"/>
  <c r="Y22" i="125"/>
  <c r="X22" i="125"/>
  <c r="V22" i="125"/>
  <c r="R22" i="125"/>
  <c r="M22" i="125"/>
  <c r="L22" i="125"/>
  <c r="J22" i="125"/>
  <c r="F22" i="125"/>
  <c r="Y21" i="125"/>
  <c r="X21" i="125"/>
  <c r="V21" i="125"/>
  <c r="R21" i="125"/>
  <c r="M21" i="125"/>
  <c r="L21" i="125"/>
  <c r="J21" i="125"/>
  <c r="F21" i="125"/>
  <c r="Y20" i="125"/>
  <c r="X20" i="125"/>
  <c r="V20" i="125"/>
  <c r="R20" i="125"/>
  <c r="M20" i="125"/>
  <c r="L20" i="125"/>
  <c r="J20" i="125"/>
  <c r="F20" i="125"/>
  <c r="Y19" i="125"/>
  <c r="X19" i="125"/>
  <c r="V19" i="125"/>
  <c r="R19" i="125"/>
  <c r="M19" i="125"/>
  <c r="L19" i="125"/>
  <c r="J19" i="125"/>
  <c r="F19" i="125"/>
  <c r="Y18" i="125"/>
  <c r="X18" i="125"/>
  <c r="V18" i="125"/>
  <c r="R18" i="125"/>
  <c r="M18" i="125"/>
  <c r="L18" i="125"/>
  <c r="J18" i="125"/>
  <c r="F18" i="125"/>
  <c r="Y16" i="125"/>
  <c r="X16" i="125"/>
  <c r="V16" i="125"/>
  <c r="R16" i="125"/>
  <c r="M16" i="125"/>
  <c r="L16" i="125"/>
  <c r="J16" i="125"/>
  <c r="F16" i="125"/>
  <c r="Y15" i="125"/>
  <c r="X15" i="125"/>
  <c r="V15" i="125"/>
  <c r="R15" i="125"/>
  <c r="M15" i="125"/>
  <c r="L15" i="125"/>
  <c r="J15" i="125"/>
  <c r="F15" i="125"/>
  <c r="Y14" i="125"/>
  <c r="X14" i="125"/>
  <c r="V14" i="125"/>
  <c r="R14" i="125"/>
  <c r="M14" i="125"/>
  <c r="L14" i="125"/>
  <c r="J14" i="125"/>
  <c r="F14" i="125"/>
  <c r="Y12" i="125"/>
  <c r="X12" i="125"/>
  <c r="V12" i="125"/>
  <c r="U12" i="125"/>
  <c r="T12" i="125"/>
  <c r="R12" i="125"/>
  <c r="Q12" i="125"/>
  <c r="P12" i="125"/>
  <c r="M12" i="125"/>
  <c r="L12" i="125"/>
  <c r="J12" i="125"/>
  <c r="I12" i="125"/>
  <c r="H12" i="125"/>
  <c r="F12" i="125"/>
  <c r="E12" i="125"/>
  <c r="D12" i="125"/>
  <c r="Y11" i="125"/>
  <c r="X11" i="125"/>
  <c r="V11" i="125"/>
  <c r="U11" i="125"/>
  <c r="T11" i="125"/>
  <c r="R11" i="125"/>
  <c r="Q11" i="125"/>
  <c r="P11" i="125"/>
  <c r="M11" i="125"/>
  <c r="L11" i="125"/>
  <c r="J11" i="125"/>
  <c r="I11" i="125"/>
  <c r="H11" i="125"/>
  <c r="F11" i="125"/>
  <c r="E11" i="125"/>
  <c r="D11" i="125"/>
  <c r="Y9" i="125"/>
  <c r="X9" i="125"/>
  <c r="V9" i="125"/>
  <c r="U9" i="125"/>
  <c r="T9" i="125"/>
  <c r="R9" i="125"/>
  <c r="Q9" i="125"/>
  <c r="P9" i="125"/>
  <c r="M9" i="125"/>
  <c r="L9" i="125"/>
  <c r="J9" i="125"/>
  <c r="I9" i="125"/>
  <c r="H9" i="125"/>
  <c r="F9" i="125"/>
  <c r="E9" i="125"/>
  <c r="D9" i="125"/>
  <c r="M47" i="130"/>
  <c r="L47" i="130"/>
  <c r="J47" i="130"/>
  <c r="I47" i="130"/>
  <c r="H47" i="130"/>
  <c r="F47" i="130"/>
  <c r="E47" i="130"/>
  <c r="D47" i="130"/>
  <c r="M45" i="130"/>
  <c r="L45" i="130"/>
  <c r="J45" i="130"/>
  <c r="I45" i="130"/>
  <c r="H45" i="130"/>
  <c r="F45" i="130"/>
  <c r="E45" i="130"/>
  <c r="D45" i="130"/>
  <c r="M43" i="130"/>
  <c r="L43" i="130"/>
  <c r="J43" i="130"/>
  <c r="I43" i="130"/>
  <c r="H43" i="130"/>
  <c r="F43" i="130"/>
  <c r="E43" i="130"/>
  <c r="D43" i="130"/>
  <c r="Y42" i="130"/>
  <c r="X42" i="130"/>
  <c r="V42" i="130"/>
  <c r="U42" i="130"/>
  <c r="T42" i="130"/>
  <c r="R42" i="130"/>
  <c r="Q42" i="130"/>
  <c r="P42" i="130"/>
  <c r="M42" i="130"/>
  <c r="L42" i="130"/>
  <c r="J42" i="130"/>
  <c r="I42" i="130"/>
  <c r="H42" i="130"/>
  <c r="F42" i="130"/>
  <c r="E42" i="130"/>
  <c r="D42" i="130"/>
  <c r="Y41" i="130"/>
  <c r="X41" i="130"/>
  <c r="V41" i="130"/>
  <c r="R41" i="130"/>
  <c r="M41" i="130"/>
  <c r="L41" i="130"/>
  <c r="J41" i="130"/>
  <c r="F41" i="130"/>
  <c r="Y40" i="130"/>
  <c r="X40" i="130"/>
  <c r="V40" i="130"/>
  <c r="R40" i="130"/>
  <c r="M40" i="130"/>
  <c r="L40" i="130"/>
  <c r="J40" i="130"/>
  <c r="F40" i="130"/>
  <c r="Y39" i="130"/>
  <c r="X39" i="130"/>
  <c r="V39" i="130"/>
  <c r="R39" i="130"/>
  <c r="M39" i="130"/>
  <c r="L39" i="130"/>
  <c r="J39" i="130"/>
  <c r="F39" i="130"/>
  <c r="Y38" i="130"/>
  <c r="X38" i="130"/>
  <c r="V38" i="130"/>
  <c r="R38" i="130"/>
  <c r="M38" i="130"/>
  <c r="L38" i="130"/>
  <c r="J38" i="130"/>
  <c r="F38" i="130"/>
  <c r="Y37" i="130"/>
  <c r="X37" i="130"/>
  <c r="V37" i="130"/>
  <c r="R37" i="130"/>
  <c r="M37" i="130"/>
  <c r="L37" i="130"/>
  <c r="J37" i="130"/>
  <c r="F37" i="130"/>
  <c r="Y36" i="130"/>
  <c r="X36" i="130"/>
  <c r="V36" i="130"/>
  <c r="R36" i="130"/>
  <c r="M36" i="130"/>
  <c r="L36" i="130"/>
  <c r="J36" i="130"/>
  <c r="F36" i="130"/>
  <c r="Y35" i="130"/>
  <c r="X35" i="130"/>
  <c r="V35" i="130"/>
  <c r="R35" i="130"/>
  <c r="M35" i="130"/>
  <c r="L35" i="130"/>
  <c r="J35" i="130"/>
  <c r="F35" i="130"/>
  <c r="Y34" i="130"/>
  <c r="X34" i="130"/>
  <c r="V34" i="130"/>
  <c r="R34" i="130"/>
  <c r="M34" i="130"/>
  <c r="L34" i="130"/>
  <c r="J34" i="130"/>
  <c r="F34" i="130"/>
  <c r="Y31" i="130"/>
  <c r="X31" i="130"/>
  <c r="V31" i="130"/>
  <c r="R31" i="130"/>
  <c r="M31" i="130"/>
  <c r="L31" i="130"/>
  <c r="J31" i="130"/>
  <c r="F31" i="130"/>
  <c r="Y30" i="130"/>
  <c r="X30" i="130"/>
  <c r="V30" i="130"/>
  <c r="R30" i="130"/>
  <c r="M30" i="130"/>
  <c r="L30" i="130"/>
  <c r="J30" i="130"/>
  <c r="F30" i="130"/>
  <c r="Y28" i="130"/>
  <c r="X28" i="130"/>
  <c r="V28" i="130"/>
  <c r="R28" i="130"/>
  <c r="M28" i="130"/>
  <c r="L28" i="130"/>
  <c r="J28" i="130"/>
  <c r="F28" i="130"/>
  <c r="Y25" i="130"/>
  <c r="X25" i="130"/>
  <c r="V25" i="130"/>
  <c r="R25" i="130"/>
  <c r="M25" i="130"/>
  <c r="L25" i="130"/>
  <c r="J25" i="130"/>
  <c r="F25" i="130"/>
  <c r="Y24" i="130"/>
  <c r="X24" i="130"/>
  <c r="V24" i="130"/>
  <c r="R24" i="130"/>
  <c r="M24" i="130"/>
  <c r="L24" i="130"/>
  <c r="J24" i="130"/>
  <c r="F24" i="130"/>
  <c r="Y23" i="130"/>
  <c r="X23" i="130"/>
  <c r="V23" i="130"/>
  <c r="R23" i="130"/>
  <c r="M23" i="130"/>
  <c r="L23" i="130"/>
  <c r="J23" i="130"/>
  <c r="F23" i="130"/>
  <c r="Y22" i="130"/>
  <c r="X22" i="130"/>
  <c r="V22" i="130"/>
  <c r="R22" i="130"/>
  <c r="M22" i="130"/>
  <c r="L22" i="130"/>
  <c r="J22" i="130"/>
  <c r="F22" i="130"/>
  <c r="Y21" i="130"/>
  <c r="X21" i="130"/>
  <c r="V21" i="130"/>
  <c r="R21" i="130"/>
  <c r="M21" i="130"/>
  <c r="L21" i="130"/>
  <c r="J21" i="130"/>
  <c r="F21" i="130"/>
  <c r="Y20" i="130"/>
  <c r="X20" i="130"/>
  <c r="V20" i="130"/>
  <c r="R20" i="130"/>
  <c r="M20" i="130"/>
  <c r="L20" i="130"/>
  <c r="J20" i="130"/>
  <c r="F20" i="130"/>
  <c r="Y19" i="130"/>
  <c r="X19" i="130"/>
  <c r="V19" i="130"/>
  <c r="R19" i="130"/>
  <c r="M19" i="130"/>
  <c r="L19" i="130"/>
  <c r="J19" i="130"/>
  <c r="F19" i="130"/>
  <c r="Y18" i="130"/>
  <c r="X18" i="130"/>
  <c r="V18" i="130"/>
  <c r="R18" i="130"/>
  <c r="M18" i="130"/>
  <c r="L18" i="130"/>
  <c r="J18" i="130"/>
  <c r="F18" i="130"/>
  <c r="Y16" i="130"/>
  <c r="X16" i="130"/>
  <c r="V16" i="130"/>
  <c r="R16" i="130"/>
  <c r="M16" i="130"/>
  <c r="L16" i="130"/>
  <c r="J16" i="130"/>
  <c r="F16" i="130"/>
  <c r="Y15" i="130"/>
  <c r="X15" i="130"/>
  <c r="V15" i="130"/>
  <c r="R15" i="130"/>
  <c r="M15" i="130"/>
  <c r="L15" i="130"/>
  <c r="J15" i="130"/>
  <c r="F15" i="130"/>
  <c r="Y14" i="130"/>
  <c r="X14" i="130"/>
  <c r="V14" i="130"/>
  <c r="R14" i="130"/>
  <c r="M14" i="130"/>
  <c r="L14" i="130"/>
  <c r="J14" i="130"/>
  <c r="F14" i="130"/>
  <c r="Y12" i="130"/>
  <c r="X12" i="130"/>
  <c r="V12" i="130"/>
  <c r="U12" i="130"/>
  <c r="T12" i="130"/>
  <c r="R12" i="130"/>
  <c r="Q12" i="130"/>
  <c r="P12" i="130"/>
  <c r="M12" i="130"/>
  <c r="L12" i="130"/>
  <c r="J12" i="130"/>
  <c r="I12" i="130"/>
  <c r="H12" i="130"/>
  <c r="F12" i="130"/>
  <c r="E12" i="130"/>
  <c r="D12" i="130"/>
  <c r="Y11" i="130"/>
  <c r="X11" i="130"/>
  <c r="V11" i="130"/>
  <c r="U11" i="130"/>
  <c r="T11" i="130"/>
  <c r="R11" i="130"/>
  <c r="Q11" i="130"/>
  <c r="P11" i="130"/>
  <c r="M11" i="130"/>
  <c r="L11" i="130"/>
  <c r="J11" i="130"/>
  <c r="I11" i="130"/>
  <c r="H11" i="130"/>
  <c r="F11" i="130"/>
  <c r="E11" i="130"/>
  <c r="D11" i="130"/>
  <c r="Y9" i="130"/>
  <c r="X9" i="130"/>
  <c r="V9" i="130"/>
  <c r="U9" i="130"/>
  <c r="T9" i="130"/>
  <c r="R9" i="130"/>
  <c r="Q9" i="130"/>
  <c r="P9" i="130"/>
  <c r="M9" i="130"/>
  <c r="L9" i="130"/>
  <c r="J9" i="130"/>
  <c r="I9" i="130"/>
  <c r="H9" i="130"/>
  <c r="F9" i="130"/>
  <c r="E9" i="130"/>
  <c r="D9" i="130"/>
  <c r="M47" i="124"/>
  <c r="L47" i="124"/>
  <c r="J47" i="124"/>
  <c r="I47" i="124"/>
  <c r="H47" i="124"/>
  <c r="F47" i="124"/>
  <c r="E47" i="124"/>
  <c r="D47" i="124"/>
  <c r="M45" i="124"/>
  <c r="L45" i="124"/>
  <c r="J45" i="124"/>
  <c r="I45" i="124"/>
  <c r="H45" i="124"/>
  <c r="F45" i="124"/>
  <c r="E45" i="124"/>
  <c r="D45" i="124"/>
  <c r="M43" i="124"/>
  <c r="L43" i="124"/>
  <c r="J43" i="124"/>
  <c r="I43" i="124"/>
  <c r="H43" i="124"/>
  <c r="F43" i="124"/>
  <c r="E43" i="124"/>
  <c r="D43" i="124"/>
  <c r="Y42" i="124"/>
  <c r="X42" i="124"/>
  <c r="V42" i="124"/>
  <c r="U42" i="124"/>
  <c r="T42" i="124"/>
  <c r="R42" i="124"/>
  <c r="Q42" i="124"/>
  <c r="P42" i="124"/>
  <c r="M42" i="124"/>
  <c r="L42" i="124"/>
  <c r="J42" i="124"/>
  <c r="I42" i="124"/>
  <c r="H42" i="124"/>
  <c r="F42" i="124"/>
  <c r="E42" i="124"/>
  <c r="D42" i="124"/>
  <c r="Y41" i="124"/>
  <c r="X41" i="124"/>
  <c r="V41" i="124"/>
  <c r="R41" i="124"/>
  <c r="M41" i="124"/>
  <c r="L41" i="124"/>
  <c r="J41" i="124"/>
  <c r="F41" i="124"/>
  <c r="Y40" i="124"/>
  <c r="X40" i="124"/>
  <c r="V40" i="124"/>
  <c r="R40" i="124"/>
  <c r="M40" i="124"/>
  <c r="L40" i="124"/>
  <c r="J40" i="124"/>
  <c r="F40" i="124"/>
  <c r="Y39" i="124"/>
  <c r="X39" i="124"/>
  <c r="V39" i="124"/>
  <c r="R39" i="124"/>
  <c r="M39" i="124"/>
  <c r="L39" i="124"/>
  <c r="J39" i="124"/>
  <c r="F39" i="124"/>
  <c r="Y38" i="124"/>
  <c r="X38" i="124"/>
  <c r="V38" i="124"/>
  <c r="R38" i="124"/>
  <c r="M38" i="124"/>
  <c r="L38" i="124"/>
  <c r="J38" i="124"/>
  <c r="F38" i="124"/>
  <c r="Y37" i="124"/>
  <c r="X37" i="124"/>
  <c r="V37" i="124"/>
  <c r="R37" i="124"/>
  <c r="M37" i="124"/>
  <c r="L37" i="124"/>
  <c r="J37" i="124"/>
  <c r="F37" i="124"/>
  <c r="Y36" i="124"/>
  <c r="X36" i="124"/>
  <c r="V36" i="124"/>
  <c r="R36" i="124"/>
  <c r="M36" i="124"/>
  <c r="L36" i="124"/>
  <c r="J36" i="124"/>
  <c r="F36" i="124"/>
  <c r="Y35" i="124"/>
  <c r="X35" i="124"/>
  <c r="V35" i="124"/>
  <c r="R35" i="124"/>
  <c r="M35" i="124"/>
  <c r="L35" i="124"/>
  <c r="J35" i="124"/>
  <c r="F35" i="124"/>
  <c r="Y34" i="124"/>
  <c r="X34" i="124"/>
  <c r="V34" i="124"/>
  <c r="R34" i="124"/>
  <c r="M34" i="124"/>
  <c r="L34" i="124"/>
  <c r="J34" i="124"/>
  <c r="F34" i="124"/>
  <c r="Y31" i="124"/>
  <c r="X31" i="124"/>
  <c r="V31" i="124"/>
  <c r="R31" i="124"/>
  <c r="M31" i="124"/>
  <c r="L31" i="124"/>
  <c r="J31" i="124"/>
  <c r="F31" i="124"/>
  <c r="Y30" i="124"/>
  <c r="X30" i="124"/>
  <c r="V30" i="124"/>
  <c r="R30" i="124"/>
  <c r="M30" i="124"/>
  <c r="L30" i="124"/>
  <c r="J30" i="124"/>
  <c r="F30" i="124"/>
  <c r="Y28" i="124"/>
  <c r="X28" i="124"/>
  <c r="V28" i="124"/>
  <c r="R28" i="124"/>
  <c r="M28" i="124"/>
  <c r="L28" i="124"/>
  <c r="J28" i="124"/>
  <c r="F28" i="124"/>
  <c r="Y25" i="124"/>
  <c r="X25" i="124"/>
  <c r="V25" i="124"/>
  <c r="R25" i="124"/>
  <c r="M25" i="124"/>
  <c r="L25" i="124"/>
  <c r="J25" i="124"/>
  <c r="F25" i="124"/>
  <c r="Y24" i="124"/>
  <c r="X24" i="124"/>
  <c r="V24" i="124"/>
  <c r="R24" i="124"/>
  <c r="M24" i="124"/>
  <c r="L24" i="124"/>
  <c r="J24" i="124"/>
  <c r="F24" i="124"/>
  <c r="Y23" i="124"/>
  <c r="X23" i="124"/>
  <c r="V23" i="124"/>
  <c r="R23" i="124"/>
  <c r="M23" i="124"/>
  <c r="L23" i="124"/>
  <c r="J23" i="124"/>
  <c r="F23" i="124"/>
  <c r="Y22" i="124"/>
  <c r="X22" i="124"/>
  <c r="V22" i="124"/>
  <c r="R22" i="124"/>
  <c r="M22" i="124"/>
  <c r="L22" i="124"/>
  <c r="J22" i="124"/>
  <c r="F22" i="124"/>
  <c r="Y21" i="124"/>
  <c r="X21" i="124"/>
  <c r="V21" i="124"/>
  <c r="R21" i="124"/>
  <c r="M21" i="124"/>
  <c r="L21" i="124"/>
  <c r="J21" i="124"/>
  <c r="F21" i="124"/>
  <c r="Y20" i="124"/>
  <c r="X20" i="124"/>
  <c r="V20" i="124"/>
  <c r="R20" i="124"/>
  <c r="M20" i="124"/>
  <c r="L20" i="124"/>
  <c r="J20" i="124"/>
  <c r="F20" i="124"/>
  <c r="Y19" i="124"/>
  <c r="X19" i="124"/>
  <c r="V19" i="124"/>
  <c r="R19" i="124"/>
  <c r="M19" i="124"/>
  <c r="L19" i="124"/>
  <c r="J19" i="124"/>
  <c r="F19" i="124"/>
  <c r="Y18" i="124"/>
  <c r="X18" i="124"/>
  <c r="V18" i="124"/>
  <c r="R18" i="124"/>
  <c r="M18" i="124"/>
  <c r="L18" i="124"/>
  <c r="J18" i="124"/>
  <c r="F18" i="124"/>
  <c r="Y16" i="124"/>
  <c r="X16" i="124"/>
  <c r="V16" i="124"/>
  <c r="R16" i="124"/>
  <c r="M16" i="124"/>
  <c r="L16" i="124"/>
  <c r="J16" i="124"/>
  <c r="F16" i="124"/>
  <c r="Y15" i="124"/>
  <c r="X15" i="124"/>
  <c r="V15" i="124"/>
  <c r="R15" i="124"/>
  <c r="M15" i="124"/>
  <c r="L15" i="124"/>
  <c r="J15" i="124"/>
  <c r="F15" i="124"/>
  <c r="Y14" i="124"/>
  <c r="X14" i="124"/>
  <c r="V14" i="124"/>
  <c r="R14" i="124"/>
  <c r="M14" i="124"/>
  <c r="L14" i="124"/>
  <c r="J14" i="124"/>
  <c r="F14" i="124"/>
  <c r="Y12" i="124"/>
  <c r="X12" i="124"/>
  <c r="V12" i="124"/>
  <c r="U12" i="124"/>
  <c r="T12" i="124"/>
  <c r="R12" i="124"/>
  <c r="Q12" i="124"/>
  <c r="P12" i="124"/>
  <c r="M12" i="124"/>
  <c r="L12" i="124"/>
  <c r="J12" i="124"/>
  <c r="I12" i="124"/>
  <c r="H12" i="124"/>
  <c r="F12" i="124"/>
  <c r="E12" i="124"/>
  <c r="D12" i="124"/>
  <c r="Y11" i="124"/>
  <c r="X11" i="124"/>
  <c r="V11" i="124"/>
  <c r="U11" i="124"/>
  <c r="T11" i="124"/>
  <c r="R11" i="124"/>
  <c r="Q11" i="124"/>
  <c r="P11" i="124"/>
  <c r="M11" i="124"/>
  <c r="L11" i="124"/>
  <c r="J11" i="124"/>
  <c r="I11" i="124"/>
  <c r="H11" i="124"/>
  <c r="F11" i="124"/>
  <c r="E11" i="124"/>
  <c r="D11" i="124"/>
  <c r="Y9" i="124"/>
  <c r="X9" i="124"/>
  <c r="V9" i="124"/>
  <c r="U9" i="124"/>
  <c r="T9" i="124"/>
  <c r="R9" i="124"/>
  <c r="Q9" i="124"/>
  <c r="P9" i="124"/>
  <c r="M9" i="124"/>
  <c r="L9" i="124"/>
  <c r="J9" i="124"/>
  <c r="I9" i="124"/>
  <c r="H9" i="124"/>
  <c r="F9" i="124"/>
  <c r="E9" i="124"/>
  <c r="D9" i="124"/>
  <c r="M47" i="122"/>
  <c r="L47" i="122"/>
  <c r="J47" i="122"/>
  <c r="I47" i="122"/>
  <c r="H47" i="122"/>
  <c r="F47" i="122"/>
  <c r="E47" i="122"/>
  <c r="D47" i="122"/>
  <c r="M45" i="122"/>
  <c r="L45" i="122"/>
  <c r="J45" i="122"/>
  <c r="I45" i="122"/>
  <c r="H45" i="122"/>
  <c r="F45" i="122"/>
  <c r="E45" i="122"/>
  <c r="D45" i="122"/>
  <c r="M43" i="122"/>
  <c r="L43" i="122"/>
  <c r="J43" i="122"/>
  <c r="I43" i="122"/>
  <c r="H43" i="122"/>
  <c r="F43" i="122"/>
  <c r="E43" i="122"/>
  <c r="D43" i="122"/>
  <c r="Y42" i="122"/>
  <c r="X42" i="122"/>
  <c r="V42" i="122"/>
  <c r="U42" i="122"/>
  <c r="T42" i="122"/>
  <c r="R42" i="122"/>
  <c r="Q42" i="122"/>
  <c r="P42" i="122"/>
  <c r="M42" i="122"/>
  <c r="L42" i="122"/>
  <c r="J42" i="122"/>
  <c r="I42" i="122"/>
  <c r="H42" i="122"/>
  <c r="F42" i="122"/>
  <c r="E42" i="122"/>
  <c r="D42" i="122"/>
  <c r="Y41" i="122"/>
  <c r="X41" i="122"/>
  <c r="V41" i="122"/>
  <c r="R41" i="122"/>
  <c r="M41" i="122"/>
  <c r="L41" i="122"/>
  <c r="J41" i="122"/>
  <c r="F41" i="122"/>
  <c r="Y40" i="122"/>
  <c r="X40" i="122"/>
  <c r="V40" i="122"/>
  <c r="R40" i="122"/>
  <c r="M40" i="122"/>
  <c r="L40" i="122"/>
  <c r="J40" i="122"/>
  <c r="F40" i="122"/>
  <c r="Y39" i="122"/>
  <c r="X39" i="122"/>
  <c r="V39" i="122"/>
  <c r="R39" i="122"/>
  <c r="M39" i="122"/>
  <c r="L39" i="122"/>
  <c r="J39" i="122"/>
  <c r="F39" i="122"/>
  <c r="Y38" i="122"/>
  <c r="X38" i="122"/>
  <c r="V38" i="122"/>
  <c r="R38" i="122"/>
  <c r="M38" i="122"/>
  <c r="L38" i="122"/>
  <c r="J38" i="122"/>
  <c r="F38" i="122"/>
  <c r="Y37" i="122"/>
  <c r="X37" i="122"/>
  <c r="V37" i="122"/>
  <c r="R37" i="122"/>
  <c r="M37" i="122"/>
  <c r="L37" i="122"/>
  <c r="J37" i="122"/>
  <c r="F37" i="122"/>
  <c r="Y36" i="122"/>
  <c r="X36" i="122"/>
  <c r="V36" i="122"/>
  <c r="R36" i="122"/>
  <c r="M36" i="122"/>
  <c r="L36" i="122"/>
  <c r="J36" i="122"/>
  <c r="F36" i="122"/>
  <c r="Y35" i="122"/>
  <c r="X35" i="122"/>
  <c r="V35" i="122"/>
  <c r="R35" i="122"/>
  <c r="M35" i="122"/>
  <c r="L35" i="122"/>
  <c r="J35" i="122"/>
  <c r="F35" i="122"/>
  <c r="Y34" i="122"/>
  <c r="X34" i="122"/>
  <c r="V34" i="122"/>
  <c r="R34" i="122"/>
  <c r="M34" i="122"/>
  <c r="L34" i="122"/>
  <c r="J34" i="122"/>
  <c r="F34" i="122"/>
  <c r="Y31" i="122"/>
  <c r="X31" i="122"/>
  <c r="V31" i="122"/>
  <c r="R31" i="122"/>
  <c r="M31" i="122"/>
  <c r="L31" i="122"/>
  <c r="J31" i="122"/>
  <c r="F31" i="122"/>
  <c r="Y30" i="122"/>
  <c r="X30" i="122"/>
  <c r="V30" i="122"/>
  <c r="R30" i="122"/>
  <c r="M30" i="122"/>
  <c r="L30" i="122"/>
  <c r="J30" i="122"/>
  <c r="F30" i="122"/>
  <c r="Y28" i="122"/>
  <c r="X28" i="122"/>
  <c r="V28" i="122"/>
  <c r="R28" i="122"/>
  <c r="M28" i="122"/>
  <c r="L28" i="122"/>
  <c r="J28" i="122"/>
  <c r="F28" i="122"/>
  <c r="Y25" i="122"/>
  <c r="X25" i="122"/>
  <c r="V25" i="122"/>
  <c r="R25" i="122"/>
  <c r="M25" i="122"/>
  <c r="L25" i="122"/>
  <c r="J25" i="122"/>
  <c r="F25" i="122"/>
  <c r="Y24" i="122"/>
  <c r="X24" i="122"/>
  <c r="V24" i="122"/>
  <c r="R24" i="122"/>
  <c r="M24" i="122"/>
  <c r="L24" i="122"/>
  <c r="J24" i="122"/>
  <c r="F24" i="122"/>
  <c r="Y23" i="122"/>
  <c r="X23" i="122"/>
  <c r="V23" i="122"/>
  <c r="R23" i="122"/>
  <c r="M23" i="122"/>
  <c r="L23" i="122"/>
  <c r="J23" i="122"/>
  <c r="F23" i="122"/>
  <c r="Y22" i="122"/>
  <c r="X22" i="122"/>
  <c r="V22" i="122"/>
  <c r="R22" i="122"/>
  <c r="M22" i="122"/>
  <c r="L22" i="122"/>
  <c r="J22" i="122"/>
  <c r="F22" i="122"/>
  <c r="Y21" i="122"/>
  <c r="X21" i="122"/>
  <c r="V21" i="122"/>
  <c r="R21" i="122"/>
  <c r="M21" i="122"/>
  <c r="L21" i="122"/>
  <c r="J21" i="122"/>
  <c r="F21" i="122"/>
  <c r="Y20" i="122"/>
  <c r="X20" i="122"/>
  <c r="V20" i="122"/>
  <c r="R20" i="122"/>
  <c r="M20" i="122"/>
  <c r="L20" i="122"/>
  <c r="J20" i="122"/>
  <c r="F20" i="122"/>
  <c r="Y19" i="122"/>
  <c r="X19" i="122"/>
  <c r="V19" i="122"/>
  <c r="R19" i="122"/>
  <c r="M19" i="122"/>
  <c r="L19" i="122"/>
  <c r="J19" i="122"/>
  <c r="F19" i="122"/>
  <c r="Y18" i="122"/>
  <c r="X18" i="122"/>
  <c r="V18" i="122"/>
  <c r="R18" i="122"/>
  <c r="M18" i="122"/>
  <c r="L18" i="122"/>
  <c r="J18" i="122"/>
  <c r="F18" i="122"/>
  <c r="Y16" i="122"/>
  <c r="X16" i="122"/>
  <c r="V16" i="122"/>
  <c r="R16" i="122"/>
  <c r="M16" i="122"/>
  <c r="L16" i="122"/>
  <c r="J16" i="122"/>
  <c r="F16" i="122"/>
  <c r="Y15" i="122"/>
  <c r="X15" i="122"/>
  <c r="V15" i="122"/>
  <c r="R15" i="122"/>
  <c r="M15" i="122"/>
  <c r="L15" i="122"/>
  <c r="J15" i="122"/>
  <c r="F15" i="122"/>
  <c r="Y14" i="122"/>
  <c r="X14" i="122"/>
  <c r="V14" i="122"/>
  <c r="R14" i="122"/>
  <c r="M14" i="122"/>
  <c r="L14" i="122"/>
  <c r="J14" i="122"/>
  <c r="F14" i="122"/>
  <c r="Y12" i="122"/>
  <c r="X12" i="122"/>
  <c r="V12" i="122"/>
  <c r="U12" i="122"/>
  <c r="T12" i="122"/>
  <c r="R12" i="122"/>
  <c r="Q12" i="122"/>
  <c r="P12" i="122"/>
  <c r="M12" i="122"/>
  <c r="L12" i="122"/>
  <c r="J12" i="122"/>
  <c r="I12" i="122"/>
  <c r="H12" i="122"/>
  <c r="F12" i="122"/>
  <c r="E12" i="122"/>
  <c r="D12" i="122"/>
  <c r="Y11" i="122"/>
  <c r="X11" i="122"/>
  <c r="V11" i="122"/>
  <c r="U11" i="122"/>
  <c r="T11" i="122"/>
  <c r="R11" i="122"/>
  <c r="Q11" i="122"/>
  <c r="P11" i="122"/>
  <c r="M11" i="122"/>
  <c r="L11" i="122"/>
  <c r="J11" i="122"/>
  <c r="I11" i="122"/>
  <c r="H11" i="122"/>
  <c r="F11" i="122"/>
  <c r="E11" i="122"/>
  <c r="D11" i="122"/>
  <c r="Y9" i="122"/>
  <c r="X9" i="122"/>
  <c r="V9" i="122"/>
  <c r="U9" i="122"/>
  <c r="T9" i="122"/>
  <c r="R9" i="122"/>
  <c r="Q9" i="122"/>
  <c r="P9" i="122"/>
  <c r="M9" i="122"/>
  <c r="L9" i="122"/>
  <c r="J9" i="122"/>
  <c r="I9" i="122"/>
  <c r="H9" i="122"/>
  <c r="F9" i="122"/>
  <c r="E9" i="122"/>
  <c r="D9" i="122"/>
  <c r="M47" i="111"/>
  <c r="L47" i="111"/>
  <c r="J47" i="111"/>
  <c r="I47" i="111"/>
  <c r="H47" i="111"/>
  <c r="F47" i="111"/>
  <c r="E47" i="111"/>
  <c r="D47" i="111"/>
  <c r="M45" i="111"/>
  <c r="L45" i="111"/>
  <c r="J45" i="111"/>
  <c r="I45" i="111"/>
  <c r="H45" i="111"/>
  <c r="F45" i="111"/>
  <c r="E45" i="111"/>
  <c r="D45" i="111"/>
  <c r="M43" i="111"/>
  <c r="L43" i="111"/>
  <c r="J43" i="111"/>
  <c r="I43" i="111"/>
  <c r="H43" i="111"/>
  <c r="F43" i="111"/>
  <c r="E43" i="111"/>
  <c r="D43" i="111"/>
  <c r="Y42" i="111"/>
  <c r="X42" i="111"/>
  <c r="V42" i="111"/>
  <c r="U42" i="111"/>
  <c r="T42" i="111"/>
  <c r="R42" i="111"/>
  <c r="Q42" i="111"/>
  <c r="P42" i="111"/>
  <c r="M42" i="111"/>
  <c r="L42" i="111"/>
  <c r="J42" i="111"/>
  <c r="I42" i="111"/>
  <c r="H42" i="111"/>
  <c r="F42" i="111"/>
  <c r="E42" i="111"/>
  <c r="D42" i="111"/>
  <c r="Y41" i="111"/>
  <c r="X41" i="111"/>
  <c r="V41" i="111"/>
  <c r="R41" i="111"/>
  <c r="M41" i="111"/>
  <c r="L41" i="111"/>
  <c r="J41" i="111"/>
  <c r="F41" i="111"/>
  <c r="Y40" i="111"/>
  <c r="X40" i="111"/>
  <c r="V40" i="111"/>
  <c r="R40" i="111"/>
  <c r="M40" i="111"/>
  <c r="L40" i="111"/>
  <c r="J40" i="111"/>
  <c r="F40" i="111"/>
  <c r="Y39" i="111"/>
  <c r="X39" i="111"/>
  <c r="V39" i="111"/>
  <c r="R39" i="111"/>
  <c r="M39" i="111"/>
  <c r="L39" i="111"/>
  <c r="J39" i="111"/>
  <c r="F39" i="111"/>
  <c r="Y38" i="111"/>
  <c r="X38" i="111"/>
  <c r="V38" i="111"/>
  <c r="R38" i="111"/>
  <c r="M38" i="111"/>
  <c r="L38" i="111"/>
  <c r="J38" i="111"/>
  <c r="F38" i="111"/>
  <c r="Y37" i="111"/>
  <c r="X37" i="111"/>
  <c r="V37" i="111"/>
  <c r="R37" i="111"/>
  <c r="M37" i="111"/>
  <c r="L37" i="111"/>
  <c r="J37" i="111"/>
  <c r="F37" i="111"/>
  <c r="Y36" i="111"/>
  <c r="X36" i="111"/>
  <c r="V36" i="111"/>
  <c r="R36" i="111"/>
  <c r="M36" i="111"/>
  <c r="L36" i="111"/>
  <c r="J36" i="111"/>
  <c r="F36" i="111"/>
  <c r="Y35" i="111"/>
  <c r="X35" i="111"/>
  <c r="V35" i="111"/>
  <c r="R35" i="111"/>
  <c r="M35" i="111"/>
  <c r="L35" i="111"/>
  <c r="J35" i="111"/>
  <c r="F35" i="111"/>
  <c r="Y34" i="111"/>
  <c r="X34" i="111"/>
  <c r="V34" i="111"/>
  <c r="R34" i="111"/>
  <c r="M34" i="111"/>
  <c r="L34" i="111"/>
  <c r="J34" i="111"/>
  <c r="F34" i="111"/>
  <c r="Y31" i="111"/>
  <c r="X31" i="111"/>
  <c r="V31" i="111"/>
  <c r="R31" i="111"/>
  <c r="M31" i="111"/>
  <c r="L31" i="111"/>
  <c r="J31" i="111"/>
  <c r="F31" i="111"/>
  <c r="Y30" i="111"/>
  <c r="X30" i="111"/>
  <c r="V30" i="111"/>
  <c r="R30" i="111"/>
  <c r="M30" i="111"/>
  <c r="L30" i="111"/>
  <c r="J30" i="111"/>
  <c r="F30" i="111"/>
  <c r="Y28" i="111"/>
  <c r="X28" i="111"/>
  <c r="V28" i="111"/>
  <c r="R28" i="111"/>
  <c r="M28" i="111"/>
  <c r="L28" i="111"/>
  <c r="J28" i="111"/>
  <c r="F28" i="111"/>
  <c r="Y25" i="111"/>
  <c r="X25" i="111"/>
  <c r="V25" i="111"/>
  <c r="R25" i="111"/>
  <c r="M25" i="111"/>
  <c r="L25" i="111"/>
  <c r="J25" i="111"/>
  <c r="F25" i="111"/>
  <c r="Y24" i="111"/>
  <c r="X24" i="111"/>
  <c r="V24" i="111"/>
  <c r="R24" i="111"/>
  <c r="M24" i="111"/>
  <c r="L24" i="111"/>
  <c r="J24" i="111"/>
  <c r="F24" i="111"/>
  <c r="Y23" i="111"/>
  <c r="X23" i="111"/>
  <c r="V23" i="111"/>
  <c r="R23" i="111"/>
  <c r="M23" i="111"/>
  <c r="L23" i="111"/>
  <c r="J23" i="111"/>
  <c r="F23" i="111"/>
  <c r="Y22" i="111"/>
  <c r="X22" i="111"/>
  <c r="V22" i="111"/>
  <c r="R22" i="111"/>
  <c r="M22" i="111"/>
  <c r="L22" i="111"/>
  <c r="J22" i="111"/>
  <c r="F22" i="111"/>
  <c r="Y21" i="111"/>
  <c r="X21" i="111"/>
  <c r="V21" i="111"/>
  <c r="R21" i="111"/>
  <c r="M21" i="111"/>
  <c r="L21" i="111"/>
  <c r="J21" i="111"/>
  <c r="F21" i="111"/>
  <c r="Y20" i="111"/>
  <c r="X20" i="111"/>
  <c r="V20" i="111"/>
  <c r="R20" i="111"/>
  <c r="M20" i="111"/>
  <c r="L20" i="111"/>
  <c r="J20" i="111"/>
  <c r="F20" i="111"/>
  <c r="Y19" i="111"/>
  <c r="X19" i="111"/>
  <c r="V19" i="111"/>
  <c r="R19" i="111"/>
  <c r="M19" i="111"/>
  <c r="L19" i="111"/>
  <c r="J19" i="111"/>
  <c r="F19" i="111"/>
  <c r="Y18" i="111"/>
  <c r="X18" i="111"/>
  <c r="V18" i="111"/>
  <c r="R18" i="111"/>
  <c r="M18" i="111"/>
  <c r="L18" i="111"/>
  <c r="J18" i="111"/>
  <c r="F18" i="111"/>
  <c r="Y16" i="111"/>
  <c r="X16" i="111"/>
  <c r="V16" i="111"/>
  <c r="R16" i="111"/>
  <c r="M16" i="111"/>
  <c r="L16" i="111"/>
  <c r="J16" i="111"/>
  <c r="F16" i="111"/>
  <c r="Y15" i="111"/>
  <c r="X15" i="111"/>
  <c r="V15" i="111"/>
  <c r="R15" i="111"/>
  <c r="M15" i="111"/>
  <c r="L15" i="111"/>
  <c r="J15" i="111"/>
  <c r="F15" i="111"/>
  <c r="Y14" i="111"/>
  <c r="X14" i="111"/>
  <c r="V14" i="111"/>
  <c r="R14" i="111"/>
  <c r="M14" i="111"/>
  <c r="L14" i="111"/>
  <c r="J14" i="111"/>
  <c r="F14" i="111"/>
  <c r="Y12" i="111"/>
  <c r="X12" i="111"/>
  <c r="V12" i="111"/>
  <c r="U12" i="111"/>
  <c r="T12" i="111"/>
  <c r="R12" i="111"/>
  <c r="Q12" i="111"/>
  <c r="P12" i="111"/>
  <c r="M12" i="111"/>
  <c r="L12" i="111"/>
  <c r="J12" i="111"/>
  <c r="I12" i="111"/>
  <c r="H12" i="111"/>
  <c r="F12" i="111"/>
  <c r="E12" i="111"/>
  <c r="D12" i="111"/>
  <c r="Y11" i="111"/>
  <c r="X11" i="111"/>
  <c r="V11" i="111"/>
  <c r="U11" i="111"/>
  <c r="T11" i="111"/>
  <c r="R11" i="111"/>
  <c r="Q11" i="111"/>
  <c r="P11" i="111"/>
  <c r="M11" i="111"/>
  <c r="L11" i="111"/>
  <c r="J11" i="111"/>
  <c r="I11" i="111"/>
  <c r="H11" i="111"/>
  <c r="F11" i="111"/>
  <c r="E11" i="111"/>
  <c r="D11" i="111"/>
  <c r="Y9" i="111"/>
  <c r="X9" i="111"/>
  <c r="V9" i="111"/>
  <c r="U9" i="111"/>
  <c r="T9" i="111"/>
  <c r="R9" i="111"/>
  <c r="Q9" i="111"/>
  <c r="P9" i="111"/>
  <c r="M9" i="111"/>
  <c r="L9" i="111"/>
  <c r="J9" i="111"/>
  <c r="I9" i="111"/>
  <c r="H9" i="111"/>
  <c r="F9" i="111"/>
  <c r="E9" i="111"/>
  <c r="D9" i="111"/>
  <c r="M47" i="112"/>
  <c r="L47" i="112"/>
  <c r="J47" i="112"/>
  <c r="I47" i="112"/>
  <c r="H47" i="112"/>
  <c r="F47" i="112"/>
  <c r="E47" i="112"/>
  <c r="D47" i="112"/>
  <c r="M45" i="112"/>
  <c r="L45" i="112"/>
  <c r="J45" i="112"/>
  <c r="I45" i="112"/>
  <c r="H45" i="112"/>
  <c r="F45" i="112"/>
  <c r="E45" i="112"/>
  <c r="D45" i="112"/>
  <c r="M43" i="112"/>
  <c r="L43" i="112"/>
  <c r="J43" i="112"/>
  <c r="I43" i="112"/>
  <c r="H43" i="112"/>
  <c r="F43" i="112"/>
  <c r="E43" i="112"/>
  <c r="D43" i="112"/>
  <c r="Y42" i="112"/>
  <c r="X42" i="112"/>
  <c r="V42" i="112"/>
  <c r="U42" i="112"/>
  <c r="T42" i="112"/>
  <c r="R42" i="112"/>
  <c r="Q42" i="112"/>
  <c r="P42" i="112"/>
  <c r="M42" i="112"/>
  <c r="L42" i="112"/>
  <c r="J42" i="112"/>
  <c r="I42" i="112"/>
  <c r="H42" i="112"/>
  <c r="F42" i="112"/>
  <c r="E42" i="112"/>
  <c r="D42" i="112"/>
  <c r="Y41" i="112"/>
  <c r="X41" i="112"/>
  <c r="V41" i="112"/>
  <c r="R41" i="112"/>
  <c r="M41" i="112"/>
  <c r="L41" i="112"/>
  <c r="J41" i="112"/>
  <c r="F41" i="112"/>
  <c r="Y40" i="112"/>
  <c r="X40" i="112"/>
  <c r="V40" i="112"/>
  <c r="R40" i="112"/>
  <c r="M40" i="112"/>
  <c r="L40" i="112"/>
  <c r="J40" i="112"/>
  <c r="F40" i="112"/>
  <c r="Y39" i="112"/>
  <c r="X39" i="112"/>
  <c r="V39" i="112"/>
  <c r="R39" i="112"/>
  <c r="M39" i="112"/>
  <c r="L39" i="112"/>
  <c r="J39" i="112"/>
  <c r="F39" i="112"/>
  <c r="Y38" i="112"/>
  <c r="X38" i="112"/>
  <c r="V38" i="112"/>
  <c r="R38" i="112"/>
  <c r="M38" i="112"/>
  <c r="L38" i="112"/>
  <c r="J38" i="112"/>
  <c r="F38" i="112"/>
  <c r="Y37" i="112"/>
  <c r="X37" i="112"/>
  <c r="V37" i="112"/>
  <c r="R37" i="112"/>
  <c r="M37" i="112"/>
  <c r="L37" i="112"/>
  <c r="J37" i="112"/>
  <c r="F37" i="112"/>
  <c r="Y36" i="112"/>
  <c r="X36" i="112"/>
  <c r="V36" i="112"/>
  <c r="R36" i="112"/>
  <c r="M36" i="112"/>
  <c r="L36" i="112"/>
  <c r="J36" i="112"/>
  <c r="F36" i="112"/>
  <c r="Y35" i="112"/>
  <c r="X35" i="112"/>
  <c r="V35" i="112"/>
  <c r="R35" i="112"/>
  <c r="M35" i="112"/>
  <c r="L35" i="112"/>
  <c r="J35" i="112"/>
  <c r="F35" i="112"/>
  <c r="Y34" i="112"/>
  <c r="X34" i="112"/>
  <c r="V34" i="112"/>
  <c r="R34" i="112"/>
  <c r="M34" i="112"/>
  <c r="L34" i="112"/>
  <c r="J34" i="112"/>
  <c r="F34" i="112"/>
  <c r="Y31" i="112"/>
  <c r="X31" i="112"/>
  <c r="V31" i="112"/>
  <c r="R31" i="112"/>
  <c r="M31" i="112"/>
  <c r="L31" i="112"/>
  <c r="J31" i="112"/>
  <c r="F31" i="112"/>
  <c r="Y30" i="112"/>
  <c r="X30" i="112"/>
  <c r="V30" i="112"/>
  <c r="R30" i="112"/>
  <c r="M30" i="112"/>
  <c r="L30" i="112"/>
  <c r="J30" i="112"/>
  <c r="F30" i="112"/>
  <c r="Y28" i="112"/>
  <c r="X28" i="112"/>
  <c r="V28" i="112"/>
  <c r="R28" i="112"/>
  <c r="M28" i="112"/>
  <c r="L28" i="112"/>
  <c r="J28" i="112"/>
  <c r="F28" i="112"/>
  <c r="Y25" i="112"/>
  <c r="X25" i="112"/>
  <c r="V25" i="112"/>
  <c r="R25" i="112"/>
  <c r="M25" i="112"/>
  <c r="L25" i="112"/>
  <c r="J25" i="112"/>
  <c r="F25" i="112"/>
  <c r="Y24" i="112"/>
  <c r="X24" i="112"/>
  <c r="V24" i="112"/>
  <c r="R24" i="112"/>
  <c r="M24" i="112"/>
  <c r="L24" i="112"/>
  <c r="J24" i="112"/>
  <c r="F24" i="112"/>
  <c r="Y23" i="112"/>
  <c r="X23" i="112"/>
  <c r="V23" i="112"/>
  <c r="R23" i="112"/>
  <c r="M23" i="112"/>
  <c r="L23" i="112"/>
  <c r="J23" i="112"/>
  <c r="F23" i="112"/>
  <c r="Y22" i="112"/>
  <c r="X22" i="112"/>
  <c r="V22" i="112"/>
  <c r="R22" i="112"/>
  <c r="M22" i="112"/>
  <c r="L22" i="112"/>
  <c r="J22" i="112"/>
  <c r="F22" i="112"/>
  <c r="Y21" i="112"/>
  <c r="X21" i="112"/>
  <c r="V21" i="112"/>
  <c r="R21" i="112"/>
  <c r="M21" i="112"/>
  <c r="L21" i="112"/>
  <c r="J21" i="112"/>
  <c r="F21" i="112"/>
  <c r="Y20" i="112"/>
  <c r="X20" i="112"/>
  <c r="V20" i="112"/>
  <c r="R20" i="112"/>
  <c r="M20" i="112"/>
  <c r="L20" i="112"/>
  <c r="J20" i="112"/>
  <c r="F20" i="112"/>
  <c r="Y19" i="112"/>
  <c r="X19" i="112"/>
  <c r="V19" i="112"/>
  <c r="R19" i="112"/>
  <c r="M19" i="112"/>
  <c r="L19" i="112"/>
  <c r="J19" i="112"/>
  <c r="F19" i="112"/>
  <c r="Y18" i="112"/>
  <c r="X18" i="112"/>
  <c r="V18" i="112"/>
  <c r="R18" i="112"/>
  <c r="M18" i="112"/>
  <c r="L18" i="112"/>
  <c r="J18" i="112"/>
  <c r="F18" i="112"/>
  <c r="Y16" i="112"/>
  <c r="X16" i="112"/>
  <c r="V16" i="112"/>
  <c r="R16" i="112"/>
  <c r="M16" i="112"/>
  <c r="L16" i="112"/>
  <c r="J16" i="112"/>
  <c r="F16" i="112"/>
  <c r="Y15" i="112"/>
  <c r="X15" i="112"/>
  <c r="V15" i="112"/>
  <c r="R15" i="112"/>
  <c r="M15" i="112"/>
  <c r="L15" i="112"/>
  <c r="J15" i="112"/>
  <c r="F15" i="112"/>
  <c r="Y14" i="112"/>
  <c r="X14" i="112"/>
  <c r="V14" i="112"/>
  <c r="R14" i="112"/>
  <c r="M14" i="112"/>
  <c r="L14" i="112"/>
  <c r="J14" i="112"/>
  <c r="F14" i="112"/>
  <c r="Y12" i="112"/>
  <c r="X12" i="112"/>
  <c r="V12" i="112"/>
  <c r="U12" i="112"/>
  <c r="T12" i="112"/>
  <c r="R12" i="112"/>
  <c r="Q12" i="112"/>
  <c r="P12" i="112"/>
  <c r="M12" i="112"/>
  <c r="L12" i="112"/>
  <c r="J12" i="112"/>
  <c r="I12" i="112"/>
  <c r="H12" i="112"/>
  <c r="F12" i="112"/>
  <c r="E12" i="112"/>
  <c r="D12" i="112"/>
  <c r="Y11" i="112"/>
  <c r="X11" i="112"/>
  <c r="V11" i="112"/>
  <c r="U11" i="112"/>
  <c r="T11" i="112"/>
  <c r="R11" i="112"/>
  <c r="Q11" i="112"/>
  <c r="P11" i="112"/>
  <c r="M11" i="112"/>
  <c r="L11" i="112"/>
  <c r="J11" i="112"/>
  <c r="I11" i="112"/>
  <c r="H11" i="112"/>
  <c r="F11" i="112"/>
  <c r="E11" i="112"/>
  <c r="D11" i="112"/>
  <c r="Y9" i="112"/>
  <c r="X9" i="112"/>
  <c r="V9" i="112"/>
  <c r="U9" i="112"/>
  <c r="T9" i="112"/>
  <c r="R9" i="112"/>
  <c r="Q9" i="112"/>
  <c r="P9" i="112"/>
  <c r="M9" i="112"/>
  <c r="L9" i="112"/>
  <c r="J9" i="112"/>
  <c r="I9" i="112"/>
  <c r="H9" i="112"/>
  <c r="F9" i="112"/>
  <c r="E9" i="112"/>
  <c r="D9" i="112"/>
  <c r="M47" i="121"/>
  <c r="L47" i="121"/>
  <c r="J47" i="121"/>
  <c r="I47" i="121"/>
  <c r="H47" i="121"/>
  <c r="F47" i="121"/>
  <c r="E47" i="121"/>
  <c r="D47" i="121"/>
  <c r="M45" i="121"/>
  <c r="L45" i="121"/>
  <c r="J45" i="121"/>
  <c r="I45" i="121"/>
  <c r="H45" i="121"/>
  <c r="F45" i="121"/>
  <c r="E45" i="121"/>
  <c r="D45" i="121"/>
  <c r="M43" i="121"/>
  <c r="L43" i="121"/>
  <c r="J43" i="121"/>
  <c r="I43" i="121"/>
  <c r="H43" i="121"/>
  <c r="F43" i="121"/>
  <c r="E43" i="121"/>
  <c r="D43" i="121"/>
  <c r="Y42" i="121"/>
  <c r="X42" i="121"/>
  <c r="V42" i="121"/>
  <c r="U42" i="121"/>
  <c r="T42" i="121"/>
  <c r="R42" i="121"/>
  <c r="Q42" i="121"/>
  <c r="P42" i="121"/>
  <c r="M42" i="121"/>
  <c r="L42" i="121"/>
  <c r="J42" i="121"/>
  <c r="I42" i="121"/>
  <c r="H42" i="121"/>
  <c r="F42" i="121"/>
  <c r="E42" i="121"/>
  <c r="D42" i="121"/>
  <c r="Y41" i="121"/>
  <c r="X41" i="121"/>
  <c r="V41" i="121"/>
  <c r="R41" i="121"/>
  <c r="M41" i="121"/>
  <c r="L41" i="121"/>
  <c r="J41" i="121"/>
  <c r="F41" i="121"/>
  <c r="Y40" i="121"/>
  <c r="X40" i="121"/>
  <c r="V40" i="121"/>
  <c r="R40" i="121"/>
  <c r="M40" i="121"/>
  <c r="L40" i="121"/>
  <c r="J40" i="121"/>
  <c r="F40" i="121"/>
  <c r="Y39" i="121"/>
  <c r="X39" i="121"/>
  <c r="V39" i="121"/>
  <c r="R39" i="121"/>
  <c r="M39" i="121"/>
  <c r="L39" i="121"/>
  <c r="J39" i="121"/>
  <c r="F39" i="121"/>
  <c r="Y38" i="121"/>
  <c r="X38" i="121"/>
  <c r="V38" i="121"/>
  <c r="R38" i="121"/>
  <c r="M38" i="121"/>
  <c r="L38" i="121"/>
  <c r="J38" i="121"/>
  <c r="F38" i="121"/>
  <c r="Y37" i="121"/>
  <c r="X37" i="121"/>
  <c r="V37" i="121"/>
  <c r="R37" i="121"/>
  <c r="M37" i="121"/>
  <c r="L37" i="121"/>
  <c r="J37" i="121"/>
  <c r="F37" i="121"/>
  <c r="Y36" i="121"/>
  <c r="X36" i="121"/>
  <c r="V36" i="121"/>
  <c r="R36" i="121"/>
  <c r="M36" i="121"/>
  <c r="L36" i="121"/>
  <c r="J36" i="121"/>
  <c r="F36" i="121"/>
  <c r="Y35" i="121"/>
  <c r="X35" i="121"/>
  <c r="V35" i="121"/>
  <c r="R35" i="121"/>
  <c r="M35" i="121"/>
  <c r="L35" i="121"/>
  <c r="J35" i="121"/>
  <c r="F35" i="121"/>
  <c r="Y34" i="121"/>
  <c r="X34" i="121"/>
  <c r="V34" i="121"/>
  <c r="R34" i="121"/>
  <c r="M34" i="121"/>
  <c r="L34" i="121"/>
  <c r="J34" i="121"/>
  <c r="F34" i="121"/>
  <c r="Y31" i="121"/>
  <c r="X31" i="121"/>
  <c r="V31" i="121"/>
  <c r="R31" i="121"/>
  <c r="M31" i="121"/>
  <c r="L31" i="121"/>
  <c r="J31" i="121"/>
  <c r="F31" i="121"/>
  <c r="Y30" i="121"/>
  <c r="X30" i="121"/>
  <c r="V30" i="121"/>
  <c r="R30" i="121"/>
  <c r="M30" i="121"/>
  <c r="L30" i="121"/>
  <c r="J30" i="121"/>
  <c r="F30" i="121"/>
  <c r="Y28" i="121"/>
  <c r="X28" i="121"/>
  <c r="V28" i="121"/>
  <c r="R28" i="121"/>
  <c r="M28" i="121"/>
  <c r="L28" i="121"/>
  <c r="J28" i="121"/>
  <c r="F28" i="121"/>
  <c r="Y25" i="121"/>
  <c r="X25" i="121"/>
  <c r="V25" i="121"/>
  <c r="R25" i="121"/>
  <c r="M25" i="121"/>
  <c r="L25" i="121"/>
  <c r="J25" i="121"/>
  <c r="F25" i="121"/>
  <c r="Y24" i="121"/>
  <c r="X24" i="121"/>
  <c r="V24" i="121"/>
  <c r="R24" i="121"/>
  <c r="M24" i="121"/>
  <c r="L24" i="121"/>
  <c r="J24" i="121"/>
  <c r="F24" i="121"/>
  <c r="Y23" i="121"/>
  <c r="X23" i="121"/>
  <c r="V23" i="121"/>
  <c r="R23" i="121"/>
  <c r="M23" i="121"/>
  <c r="L23" i="121"/>
  <c r="J23" i="121"/>
  <c r="F23" i="121"/>
  <c r="Y22" i="121"/>
  <c r="X22" i="121"/>
  <c r="V22" i="121"/>
  <c r="R22" i="121"/>
  <c r="M22" i="121"/>
  <c r="L22" i="121"/>
  <c r="J22" i="121"/>
  <c r="F22" i="121"/>
  <c r="Y21" i="121"/>
  <c r="X21" i="121"/>
  <c r="V21" i="121"/>
  <c r="R21" i="121"/>
  <c r="M21" i="121"/>
  <c r="L21" i="121"/>
  <c r="J21" i="121"/>
  <c r="F21" i="121"/>
  <c r="Y20" i="121"/>
  <c r="X20" i="121"/>
  <c r="V20" i="121"/>
  <c r="R20" i="121"/>
  <c r="M20" i="121"/>
  <c r="L20" i="121"/>
  <c r="J20" i="121"/>
  <c r="F20" i="121"/>
  <c r="Y19" i="121"/>
  <c r="X19" i="121"/>
  <c r="V19" i="121"/>
  <c r="R19" i="121"/>
  <c r="M19" i="121"/>
  <c r="L19" i="121"/>
  <c r="J19" i="121"/>
  <c r="F19" i="121"/>
  <c r="Y18" i="121"/>
  <c r="X18" i="121"/>
  <c r="V18" i="121"/>
  <c r="R18" i="121"/>
  <c r="M18" i="121"/>
  <c r="L18" i="121"/>
  <c r="J18" i="121"/>
  <c r="F18" i="121"/>
  <c r="Y16" i="121"/>
  <c r="X16" i="121"/>
  <c r="V16" i="121"/>
  <c r="R16" i="121"/>
  <c r="M16" i="121"/>
  <c r="L16" i="121"/>
  <c r="J16" i="121"/>
  <c r="F16" i="121"/>
  <c r="Y15" i="121"/>
  <c r="X15" i="121"/>
  <c r="V15" i="121"/>
  <c r="R15" i="121"/>
  <c r="M15" i="121"/>
  <c r="L15" i="121"/>
  <c r="J15" i="121"/>
  <c r="F15" i="121"/>
  <c r="Y14" i="121"/>
  <c r="X14" i="121"/>
  <c r="V14" i="121"/>
  <c r="R14" i="121"/>
  <c r="M14" i="121"/>
  <c r="L14" i="121"/>
  <c r="J14" i="121"/>
  <c r="F14" i="121"/>
  <c r="Y12" i="121"/>
  <c r="X12" i="121"/>
  <c r="V12" i="121"/>
  <c r="U12" i="121"/>
  <c r="T12" i="121"/>
  <c r="R12" i="121"/>
  <c r="Q12" i="121"/>
  <c r="P12" i="121"/>
  <c r="M12" i="121"/>
  <c r="L12" i="121"/>
  <c r="J12" i="121"/>
  <c r="I12" i="121"/>
  <c r="H12" i="121"/>
  <c r="F12" i="121"/>
  <c r="E12" i="121"/>
  <c r="D12" i="121"/>
  <c r="Y11" i="121"/>
  <c r="X11" i="121"/>
  <c r="V11" i="121"/>
  <c r="U11" i="121"/>
  <c r="T11" i="121"/>
  <c r="R11" i="121"/>
  <c r="Q11" i="121"/>
  <c r="P11" i="121"/>
  <c r="M11" i="121"/>
  <c r="L11" i="121"/>
  <c r="J11" i="121"/>
  <c r="I11" i="121"/>
  <c r="H11" i="121"/>
  <c r="F11" i="121"/>
  <c r="E11" i="121"/>
  <c r="D11" i="121"/>
  <c r="Y9" i="121"/>
  <c r="X9" i="121"/>
  <c r="V9" i="121"/>
  <c r="U9" i="121"/>
  <c r="T9" i="121"/>
  <c r="R9" i="121"/>
  <c r="Q9" i="121"/>
  <c r="P9" i="121"/>
  <c r="M9" i="121"/>
  <c r="L9" i="121"/>
  <c r="J9" i="121"/>
  <c r="I9" i="121"/>
  <c r="H9" i="121"/>
  <c r="F9" i="121"/>
  <c r="E9" i="121"/>
  <c r="D9" i="121"/>
  <c r="M47" i="120"/>
  <c r="L47" i="120"/>
  <c r="J47" i="120"/>
  <c r="I47" i="120"/>
  <c r="H47" i="120"/>
  <c r="F47" i="120"/>
  <c r="E47" i="120"/>
  <c r="D47" i="120"/>
  <c r="M45" i="120"/>
  <c r="L45" i="120"/>
  <c r="J45" i="120"/>
  <c r="I45" i="120"/>
  <c r="H45" i="120"/>
  <c r="F45" i="120"/>
  <c r="E45" i="120"/>
  <c r="D45" i="120"/>
  <c r="M43" i="120"/>
  <c r="L43" i="120"/>
  <c r="J43" i="120"/>
  <c r="I43" i="120"/>
  <c r="H43" i="120"/>
  <c r="F43" i="120"/>
  <c r="E43" i="120"/>
  <c r="D43" i="120"/>
  <c r="Y42" i="120"/>
  <c r="X42" i="120"/>
  <c r="V42" i="120"/>
  <c r="U42" i="120"/>
  <c r="T42" i="120"/>
  <c r="R42" i="120"/>
  <c r="Q42" i="120"/>
  <c r="P42" i="120"/>
  <c r="M42" i="120"/>
  <c r="L42" i="120"/>
  <c r="J42" i="120"/>
  <c r="I42" i="120"/>
  <c r="H42" i="120"/>
  <c r="F42" i="120"/>
  <c r="E42" i="120"/>
  <c r="D42" i="120"/>
  <c r="Y41" i="120"/>
  <c r="X41" i="120"/>
  <c r="V41" i="120"/>
  <c r="R41" i="120"/>
  <c r="M41" i="120"/>
  <c r="L41" i="120"/>
  <c r="J41" i="120"/>
  <c r="F41" i="120"/>
  <c r="Y40" i="120"/>
  <c r="X40" i="120"/>
  <c r="V40" i="120"/>
  <c r="R40" i="120"/>
  <c r="M40" i="120"/>
  <c r="L40" i="120"/>
  <c r="J40" i="120"/>
  <c r="F40" i="120"/>
  <c r="Y39" i="120"/>
  <c r="X39" i="120"/>
  <c r="V39" i="120"/>
  <c r="R39" i="120"/>
  <c r="M39" i="120"/>
  <c r="L39" i="120"/>
  <c r="J39" i="120"/>
  <c r="F39" i="120"/>
  <c r="Y38" i="120"/>
  <c r="X38" i="120"/>
  <c r="V38" i="120"/>
  <c r="R38" i="120"/>
  <c r="M38" i="120"/>
  <c r="L38" i="120"/>
  <c r="J38" i="120"/>
  <c r="F38" i="120"/>
  <c r="Y37" i="120"/>
  <c r="X37" i="120"/>
  <c r="V37" i="120"/>
  <c r="R37" i="120"/>
  <c r="M37" i="120"/>
  <c r="L37" i="120"/>
  <c r="J37" i="120"/>
  <c r="F37" i="120"/>
  <c r="Y36" i="120"/>
  <c r="X36" i="120"/>
  <c r="V36" i="120"/>
  <c r="R36" i="120"/>
  <c r="M36" i="120"/>
  <c r="L36" i="120"/>
  <c r="J36" i="120"/>
  <c r="F36" i="120"/>
  <c r="Y35" i="120"/>
  <c r="X35" i="120"/>
  <c r="V35" i="120"/>
  <c r="R35" i="120"/>
  <c r="M35" i="120"/>
  <c r="L35" i="120"/>
  <c r="J35" i="120"/>
  <c r="F35" i="120"/>
  <c r="Y34" i="120"/>
  <c r="X34" i="120"/>
  <c r="V34" i="120"/>
  <c r="R34" i="120"/>
  <c r="M34" i="120"/>
  <c r="L34" i="120"/>
  <c r="J34" i="120"/>
  <c r="F34" i="120"/>
  <c r="Y31" i="120"/>
  <c r="X31" i="120"/>
  <c r="V31" i="120"/>
  <c r="R31" i="120"/>
  <c r="M31" i="120"/>
  <c r="L31" i="120"/>
  <c r="J31" i="120"/>
  <c r="F31" i="120"/>
  <c r="Y30" i="120"/>
  <c r="X30" i="120"/>
  <c r="V30" i="120"/>
  <c r="R30" i="120"/>
  <c r="M30" i="120"/>
  <c r="L30" i="120"/>
  <c r="J30" i="120"/>
  <c r="F30" i="120"/>
  <c r="Y28" i="120"/>
  <c r="X28" i="120"/>
  <c r="V28" i="120"/>
  <c r="R28" i="120"/>
  <c r="M28" i="120"/>
  <c r="L28" i="120"/>
  <c r="J28" i="120"/>
  <c r="F28" i="120"/>
  <c r="Y25" i="120"/>
  <c r="X25" i="120"/>
  <c r="V25" i="120"/>
  <c r="R25" i="120"/>
  <c r="M25" i="120"/>
  <c r="L25" i="120"/>
  <c r="J25" i="120"/>
  <c r="F25" i="120"/>
  <c r="Y24" i="120"/>
  <c r="X24" i="120"/>
  <c r="V24" i="120"/>
  <c r="R24" i="120"/>
  <c r="M24" i="120"/>
  <c r="L24" i="120"/>
  <c r="J24" i="120"/>
  <c r="F24" i="120"/>
  <c r="Y23" i="120"/>
  <c r="X23" i="120"/>
  <c r="V23" i="120"/>
  <c r="R23" i="120"/>
  <c r="M23" i="120"/>
  <c r="L23" i="120"/>
  <c r="J23" i="120"/>
  <c r="F23" i="120"/>
  <c r="Y22" i="120"/>
  <c r="X22" i="120"/>
  <c r="V22" i="120"/>
  <c r="R22" i="120"/>
  <c r="M22" i="120"/>
  <c r="L22" i="120"/>
  <c r="J22" i="120"/>
  <c r="F22" i="120"/>
  <c r="Y21" i="120"/>
  <c r="X21" i="120"/>
  <c r="V21" i="120"/>
  <c r="R21" i="120"/>
  <c r="M21" i="120"/>
  <c r="L21" i="120"/>
  <c r="J21" i="120"/>
  <c r="F21" i="120"/>
  <c r="Y20" i="120"/>
  <c r="X20" i="120"/>
  <c r="V20" i="120"/>
  <c r="R20" i="120"/>
  <c r="M20" i="120"/>
  <c r="L20" i="120"/>
  <c r="J20" i="120"/>
  <c r="F20" i="120"/>
  <c r="Y19" i="120"/>
  <c r="X19" i="120"/>
  <c r="V19" i="120"/>
  <c r="R19" i="120"/>
  <c r="M19" i="120"/>
  <c r="L19" i="120"/>
  <c r="J19" i="120"/>
  <c r="F19" i="120"/>
  <c r="Y18" i="120"/>
  <c r="X18" i="120"/>
  <c r="V18" i="120"/>
  <c r="R18" i="120"/>
  <c r="M18" i="120"/>
  <c r="L18" i="120"/>
  <c r="J18" i="120"/>
  <c r="F18" i="120"/>
  <c r="Y16" i="120"/>
  <c r="X16" i="120"/>
  <c r="V16" i="120"/>
  <c r="R16" i="120"/>
  <c r="M16" i="120"/>
  <c r="L16" i="120"/>
  <c r="J16" i="120"/>
  <c r="F16" i="120"/>
  <c r="Y15" i="120"/>
  <c r="X15" i="120"/>
  <c r="V15" i="120"/>
  <c r="R15" i="120"/>
  <c r="M15" i="120"/>
  <c r="L15" i="120"/>
  <c r="J15" i="120"/>
  <c r="F15" i="120"/>
  <c r="Y14" i="120"/>
  <c r="X14" i="120"/>
  <c r="V14" i="120"/>
  <c r="R14" i="120"/>
  <c r="M14" i="120"/>
  <c r="L14" i="120"/>
  <c r="J14" i="120"/>
  <c r="F14" i="120"/>
  <c r="Y12" i="120"/>
  <c r="X12" i="120"/>
  <c r="V12" i="120"/>
  <c r="U12" i="120"/>
  <c r="T12" i="120"/>
  <c r="R12" i="120"/>
  <c r="Q12" i="120"/>
  <c r="P12" i="120"/>
  <c r="M12" i="120"/>
  <c r="L12" i="120"/>
  <c r="J12" i="120"/>
  <c r="I12" i="120"/>
  <c r="H12" i="120"/>
  <c r="F12" i="120"/>
  <c r="E12" i="120"/>
  <c r="D12" i="120"/>
  <c r="Y11" i="120"/>
  <c r="X11" i="120"/>
  <c r="V11" i="120"/>
  <c r="U11" i="120"/>
  <c r="T11" i="120"/>
  <c r="R11" i="120"/>
  <c r="Q11" i="120"/>
  <c r="P11" i="120"/>
  <c r="M11" i="120"/>
  <c r="L11" i="120"/>
  <c r="J11" i="120"/>
  <c r="I11" i="120"/>
  <c r="H11" i="120"/>
  <c r="F11" i="120"/>
  <c r="E11" i="120"/>
  <c r="D11" i="120"/>
  <c r="Y9" i="120"/>
  <c r="X9" i="120"/>
  <c r="V9" i="120"/>
  <c r="U9" i="120"/>
  <c r="T9" i="120"/>
  <c r="R9" i="120"/>
  <c r="Q9" i="120"/>
  <c r="P9" i="120"/>
  <c r="M9" i="120"/>
  <c r="L9" i="120"/>
  <c r="J9" i="120"/>
  <c r="I9" i="120"/>
  <c r="H9" i="120"/>
  <c r="F9" i="120"/>
  <c r="E9" i="120"/>
  <c r="D9" i="120"/>
  <c r="M47" i="119"/>
  <c r="L47" i="119"/>
  <c r="J47" i="119"/>
  <c r="I47" i="119"/>
  <c r="H47" i="119"/>
  <c r="F47" i="119"/>
  <c r="E47" i="119"/>
  <c r="D47" i="119"/>
  <c r="M45" i="119"/>
  <c r="L45" i="119"/>
  <c r="J45" i="119"/>
  <c r="I45" i="119"/>
  <c r="H45" i="119"/>
  <c r="F45" i="119"/>
  <c r="E45" i="119"/>
  <c r="D45" i="119"/>
  <c r="M43" i="119"/>
  <c r="L43" i="119"/>
  <c r="J43" i="119"/>
  <c r="I43" i="119"/>
  <c r="H43" i="119"/>
  <c r="F43" i="119"/>
  <c r="E43" i="119"/>
  <c r="D43" i="119"/>
  <c r="Y42" i="119"/>
  <c r="X42" i="119"/>
  <c r="V42" i="119"/>
  <c r="U42" i="119"/>
  <c r="T42" i="119"/>
  <c r="R42" i="119"/>
  <c r="Q42" i="119"/>
  <c r="P42" i="119"/>
  <c r="M42" i="119"/>
  <c r="L42" i="119"/>
  <c r="J42" i="119"/>
  <c r="I42" i="119"/>
  <c r="H42" i="119"/>
  <c r="F42" i="119"/>
  <c r="E42" i="119"/>
  <c r="D42" i="119"/>
  <c r="Y41" i="119"/>
  <c r="X41" i="119"/>
  <c r="V41" i="119"/>
  <c r="R41" i="119"/>
  <c r="M41" i="119"/>
  <c r="L41" i="119"/>
  <c r="J41" i="119"/>
  <c r="F41" i="119"/>
  <c r="Y40" i="119"/>
  <c r="X40" i="119"/>
  <c r="V40" i="119"/>
  <c r="R40" i="119"/>
  <c r="M40" i="119"/>
  <c r="L40" i="119"/>
  <c r="J40" i="119"/>
  <c r="F40" i="119"/>
  <c r="Y39" i="119"/>
  <c r="X39" i="119"/>
  <c r="V39" i="119"/>
  <c r="R39" i="119"/>
  <c r="M39" i="119"/>
  <c r="L39" i="119"/>
  <c r="J39" i="119"/>
  <c r="F39" i="119"/>
  <c r="Y38" i="119"/>
  <c r="X38" i="119"/>
  <c r="V38" i="119"/>
  <c r="R38" i="119"/>
  <c r="M38" i="119"/>
  <c r="L38" i="119"/>
  <c r="J38" i="119"/>
  <c r="F38" i="119"/>
  <c r="Y37" i="119"/>
  <c r="X37" i="119"/>
  <c r="V37" i="119"/>
  <c r="R37" i="119"/>
  <c r="M37" i="119"/>
  <c r="L37" i="119"/>
  <c r="J37" i="119"/>
  <c r="F37" i="119"/>
  <c r="Y36" i="119"/>
  <c r="X36" i="119"/>
  <c r="V36" i="119"/>
  <c r="R36" i="119"/>
  <c r="M36" i="119"/>
  <c r="L36" i="119"/>
  <c r="J36" i="119"/>
  <c r="F36" i="119"/>
  <c r="Y35" i="119"/>
  <c r="X35" i="119"/>
  <c r="V35" i="119"/>
  <c r="R35" i="119"/>
  <c r="M35" i="119"/>
  <c r="L35" i="119"/>
  <c r="J35" i="119"/>
  <c r="F35" i="119"/>
  <c r="Y34" i="119"/>
  <c r="X34" i="119"/>
  <c r="V34" i="119"/>
  <c r="R34" i="119"/>
  <c r="M34" i="119"/>
  <c r="L34" i="119"/>
  <c r="J34" i="119"/>
  <c r="F34" i="119"/>
  <c r="Y31" i="119"/>
  <c r="X31" i="119"/>
  <c r="V31" i="119"/>
  <c r="R31" i="119"/>
  <c r="M31" i="119"/>
  <c r="L31" i="119"/>
  <c r="J31" i="119"/>
  <c r="F31" i="119"/>
  <c r="Y30" i="119"/>
  <c r="X30" i="119"/>
  <c r="V30" i="119"/>
  <c r="R30" i="119"/>
  <c r="M30" i="119"/>
  <c r="L30" i="119"/>
  <c r="J30" i="119"/>
  <c r="F30" i="119"/>
  <c r="Y28" i="119"/>
  <c r="X28" i="119"/>
  <c r="V28" i="119"/>
  <c r="R28" i="119"/>
  <c r="M28" i="119"/>
  <c r="L28" i="119"/>
  <c r="J28" i="119"/>
  <c r="F28" i="119"/>
  <c r="Y25" i="119"/>
  <c r="X25" i="119"/>
  <c r="V25" i="119"/>
  <c r="R25" i="119"/>
  <c r="M25" i="119"/>
  <c r="L25" i="119"/>
  <c r="J25" i="119"/>
  <c r="F25" i="119"/>
  <c r="Y24" i="119"/>
  <c r="X24" i="119"/>
  <c r="V24" i="119"/>
  <c r="R24" i="119"/>
  <c r="M24" i="119"/>
  <c r="L24" i="119"/>
  <c r="J24" i="119"/>
  <c r="F24" i="119"/>
  <c r="Y23" i="119"/>
  <c r="X23" i="119"/>
  <c r="V23" i="119"/>
  <c r="R23" i="119"/>
  <c r="M23" i="119"/>
  <c r="L23" i="119"/>
  <c r="J23" i="119"/>
  <c r="F23" i="119"/>
  <c r="Y22" i="119"/>
  <c r="X22" i="119"/>
  <c r="V22" i="119"/>
  <c r="R22" i="119"/>
  <c r="M22" i="119"/>
  <c r="L22" i="119"/>
  <c r="J22" i="119"/>
  <c r="F22" i="119"/>
  <c r="Y21" i="119"/>
  <c r="X21" i="119"/>
  <c r="V21" i="119"/>
  <c r="R21" i="119"/>
  <c r="M21" i="119"/>
  <c r="L21" i="119"/>
  <c r="J21" i="119"/>
  <c r="F21" i="119"/>
  <c r="Y20" i="119"/>
  <c r="X20" i="119"/>
  <c r="V20" i="119"/>
  <c r="R20" i="119"/>
  <c r="M20" i="119"/>
  <c r="L20" i="119"/>
  <c r="J20" i="119"/>
  <c r="F20" i="119"/>
  <c r="Y19" i="119"/>
  <c r="X19" i="119"/>
  <c r="V19" i="119"/>
  <c r="R19" i="119"/>
  <c r="M19" i="119"/>
  <c r="L19" i="119"/>
  <c r="J19" i="119"/>
  <c r="F19" i="119"/>
  <c r="Y18" i="119"/>
  <c r="X18" i="119"/>
  <c r="V18" i="119"/>
  <c r="R18" i="119"/>
  <c r="M18" i="119"/>
  <c r="L18" i="119"/>
  <c r="J18" i="119"/>
  <c r="F18" i="119"/>
  <c r="Y16" i="119"/>
  <c r="X16" i="119"/>
  <c r="V16" i="119"/>
  <c r="R16" i="119"/>
  <c r="M16" i="119"/>
  <c r="L16" i="119"/>
  <c r="J16" i="119"/>
  <c r="F16" i="119"/>
  <c r="Y15" i="119"/>
  <c r="X15" i="119"/>
  <c r="V15" i="119"/>
  <c r="R15" i="119"/>
  <c r="M15" i="119"/>
  <c r="L15" i="119"/>
  <c r="J15" i="119"/>
  <c r="F15" i="119"/>
  <c r="Y14" i="119"/>
  <c r="X14" i="119"/>
  <c r="V14" i="119"/>
  <c r="R14" i="119"/>
  <c r="M14" i="119"/>
  <c r="L14" i="119"/>
  <c r="J14" i="119"/>
  <c r="F14" i="119"/>
  <c r="Y12" i="119"/>
  <c r="X12" i="119"/>
  <c r="V12" i="119"/>
  <c r="U12" i="119"/>
  <c r="T12" i="119"/>
  <c r="R12" i="119"/>
  <c r="Q12" i="119"/>
  <c r="P12" i="119"/>
  <c r="M12" i="119"/>
  <c r="L12" i="119"/>
  <c r="J12" i="119"/>
  <c r="I12" i="119"/>
  <c r="H12" i="119"/>
  <c r="F12" i="119"/>
  <c r="E12" i="119"/>
  <c r="D12" i="119"/>
  <c r="Y11" i="119"/>
  <c r="X11" i="119"/>
  <c r="V11" i="119"/>
  <c r="U11" i="119"/>
  <c r="T11" i="119"/>
  <c r="R11" i="119"/>
  <c r="Q11" i="119"/>
  <c r="P11" i="119"/>
  <c r="M11" i="119"/>
  <c r="L11" i="119"/>
  <c r="J11" i="119"/>
  <c r="I11" i="119"/>
  <c r="H11" i="119"/>
  <c r="F11" i="119"/>
  <c r="E11" i="119"/>
  <c r="D11" i="119"/>
  <c r="Y9" i="119"/>
  <c r="X9" i="119"/>
  <c r="V9" i="119"/>
  <c r="U9" i="119"/>
  <c r="T9" i="119"/>
  <c r="R9" i="119"/>
  <c r="Q9" i="119"/>
  <c r="P9" i="119"/>
  <c r="M9" i="119"/>
  <c r="L9" i="119"/>
  <c r="J9" i="119"/>
  <c r="I9" i="119"/>
  <c r="H9" i="119"/>
  <c r="F9" i="119"/>
  <c r="E9" i="119"/>
  <c r="D9" i="119"/>
  <c r="M47" i="118"/>
  <c r="L47" i="118"/>
  <c r="J47" i="118"/>
  <c r="I47" i="118"/>
  <c r="H47" i="118"/>
  <c r="F47" i="118"/>
  <c r="E47" i="118"/>
  <c r="D47" i="118"/>
  <c r="M45" i="118"/>
  <c r="L45" i="118"/>
  <c r="J45" i="118"/>
  <c r="I45" i="118"/>
  <c r="H45" i="118"/>
  <c r="F45" i="118"/>
  <c r="E45" i="118"/>
  <c r="D45" i="118"/>
  <c r="M43" i="118"/>
  <c r="L43" i="118"/>
  <c r="J43" i="118"/>
  <c r="I43" i="118"/>
  <c r="H43" i="118"/>
  <c r="F43" i="118"/>
  <c r="E43" i="118"/>
  <c r="D43" i="118"/>
  <c r="Y42" i="118"/>
  <c r="X42" i="118"/>
  <c r="V42" i="118"/>
  <c r="U42" i="118"/>
  <c r="T42" i="118"/>
  <c r="R42" i="118"/>
  <c r="Q42" i="118"/>
  <c r="P42" i="118"/>
  <c r="M42" i="118"/>
  <c r="L42" i="118"/>
  <c r="J42" i="118"/>
  <c r="I42" i="118"/>
  <c r="H42" i="118"/>
  <c r="F42" i="118"/>
  <c r="E42" i="118"/>
  <c r="D42" i="118"/>
  <c r="Y41" i="118"/>
  <c r="X41" i="118"/>
  <c r="V41" i="118"/>
  <c r="R41" i="118"/>
  <c r="M41" i="118"/>
  <c r="L41" i="118"/>
  <c r="J41" i="118"/>
  <c r="F41" i="118"/>
  <c r="Y40" i="118"/>
  <c r="X40" i="118"/>
  <c r="V40" i="118"/>
  <c r="R40" i="118"/>
  <c r="M40" i="118"/>
  <c r="L40" i="118"/>
  <c r="J40" i="118"/>
  <c r="F40" i="118"/>
  <c r="Y39" i="118"/>
  <c r="X39" i="118"/>
  <c r="V39" i="118"/>
  <c r="R39" i="118"/>
  <c r="M39" i="118"/>
  <c r="L39" i="118"/>
  <c r="J39" i="118"/>
  <c r="F39" i="118"/>
  <c r="Y38" i="118"/>
  <c r="X38" i="118"/>
  <c r="V38" i="118"/>
  <c r="R38" i="118"/>
  <c r="M38" i="118"/>
  <c r="L38" i="118"/>
  <c r="J38" i="118"/>
  <c r="F38" i="118"/>
  <c r="Y37" i="118"/>
  <c r="X37" i="118"/>
  <c r="V37" i="118"/>
  <c r="R37" i="118"/>
  <c r="M37" i="118"/>
  <c r="L37" i="118"/>
  <c r="J37" i="118"/>
  <c r="F37" i="118"/>
  <c r="Y36" i="118"/>
  <c r="X36" i="118"/>
  <c r="V36" i="118"/>
  <c r="R36" i="118"/>
  <c r="M36" i="118"/>
  <c r="L36" i="118"/>
  <c r="J36" i="118"/>
  <c r="F36" i="118"/>
  <c r="Y35" i="118"/>
  <c r="X35" i="118"/>
  <c r="V35" i="118"/>
  <c r="R35" i="118"/>
  <c r="M35" i="118"/>
  <c r="L35" i="118"/>
  <c r="J35" i="118"/>
  <c r="F35" i="118"/>
  <c r="Y34" i="118"/>
  <c r="X34" i="118"/>
  <c r="V34" i="118"/>
  <c r="R34" i="118"/>
  <c r="M34" i="118"/>
  <c r="L34" i="118"/>
  <c r="J34" i="118"/>
  <c r="F34" i="118"/>
  <c r="Y31" i="118"/>
  <c r="X31" i="118"/>
  <c r="V31" i="118"/>
  <c r="R31" i="118"/>
  <c r="M31" i="118"/>
  <c r="L31" i="118"/>
  <c r="J31" i="118"/>
  <c r="F31" i="118"/>
  <c r="Y30" i="118"/>
  <c r="X30" i="118"/>
  <c r="V30" i="118"/>
  <c r="R30" i="118"/>
  <c r="M30" i="118"/>
  <c r="L30" i="118"/>
  <c r="J30" i="118"/>
  <c r="F30" i="118"/>
  <c r="Y28" i="118"/>
  <c r="X28" i="118"/>
  <c r="V28" i="118"/>
  <c r="R28" i="118"/>
  <c r="M28" i="118"/>
  <c r="L28" i="118"/>
  <c r="J28" i="118"/>
  <c r="F28" i="118"/>
  <c r="Y25" i="118"/>
  <c r="X25" i="118"/>
  <c r="V25" i="118"/>
  <c r="R25" i="118"/>
  <c r="M25" i="118"/>
  <c r="L25" i="118"/>
  <c r="J25" i="118"/>
  <c r="F25" i="118"/>
  <c r="Y24" i="118"/>
  <c r="X24" i="118"/>
  <c r="V24" i="118"/>
  <c r="R24" i="118"/>
  <c r="M24" i="118"/>
  <c r="L24" i="118"/>
  <c r="J24" i="118"/>
  <c r="F24" i="118"/>
  <c r="Y23" i="118"/>
  <c r="X23" i="118"/>
  <c r="V23" i="118"/>
  <c r="R23" i="118"/>
  <c r="M23" i="118"/>
  <c r="L23" i="118"/>
  <c r="J23" i="118"/>
  <c r="F23" i="118"/>
  <c r="Y22" i="118"/>
  <c r="X22" i="118"/>
  <c r="V22" i="118"/>
  <c r="R22" i="118"/>
  <c r="M22" i="118"/>
  <c r="L22" i="118"/>
  <c r="J22" i="118"/>
  <c r="F22" i="118"/>
  <c r="Y21" i="118"/>
  <c r="X21" i="118"/>
  <c r="V21" i="118"/>
  <c r="R21" i="118"/>
  <c r="M21" i="118"/>
  <c r="L21" i="118"/>
  <c r="J21" i="118"/>
  <c r="F21" i="118"/>
  <c r="Y20" i="118"/>
  <c r="X20" i="118"/>
  <c r="V20" i="118"/>
  <c r="R20" i="118"/>
  <c r="M20" i="118"/>
  <c r="L20" i="118"/>
  <c r="J20" i="118"/>
  <c r="F20" i="118"/>
  <c r="Y19" i="118"/>
  <c r="X19" i="118"/>
  <c r="V19" i="118"/>
  <c r="R19" i="118"/>
  <c r="M19" i="118"/>
  <c r="L19" i="118"/>
  <c r="J19" i="118"/>
  <c r="F19" i="118"/>
  <c r="Y18" i="118"/>
  <c r="X18" i="118"/>
  <c r="V18" i="118"/>
  <c r="R18" i="118"/>
  <c r="M18" i="118"/>
  <c r="L18" i="118"/>
  <c r="J18" i="118"/>
  <c r="F18" i="118"/>
  <c r="Y16" i="118"/>
  <c r="X16" i="118"/>
  <c r="V16" i="118"/>
  <c r="R16" i="118"/>
  <c r="M16" i="118"/>
  <c r="L16" i="118"/>
  <c r="J16" i="118"/>
  <c r="F16" i="118"/>
  <c r="Y15" i="118"/>
  <c r="X15" i="118"/>
  <c r="V15" i="118"/>
  <c r="R15" i="118"/>
  <c r="M15" i="118"/>
  <c r="L15" i="118"/>
  <c r="J15" i="118"/>
  <c r="F15" i="118"/>
  <c r="Y14" i="118"/>
  <c r="X14" i="118"/>
  <c r="V14" i="118"/>
  <c r="R14" i="118"/>
  <c r="M14" i="118"/>
  <c r="L14" i="118"/>
  <c r="J14" i="118"/>
  <c r="F14" i="118"/>
  <c r="Y12" i="118"/>
  <c r="X12" i="118"/>
  <c r="V12" i="118"/>
  <c r="U12" i="118"/>
  <c r="T12" i="118"/>
  <c r="R12" i="118"/>
  <c r="Q12" i="118"/>
  <c r="P12" i="118"/>
  <c r="M12" i="118"/>
  <c r="L12" i="118"/>
  <c r="J12" i="118"/>
  <c r="I12" i="118"/>
  <c r="H12" i="118"/>
  <c r="F12" i="118"/>
  <c r="E12" i="118"/>
  <c r="D12" i="118"/>
  <c r="Y11" i="118"/>
  <c r="X11" i="118"/>
  <c r="V11" i="118"/>
  <c r="U11" i="118"/>
  <c r="T11" i="118"/>
  <c r="R11" i="118"/>
  <c r="Q11" i="118"/>
  <c r="P11" i="118"/>
  <c r="M11" i="118"/>
  <c r="L11" i="118"/>
  <c r="J11" i="118"/>
  <c r="I11" i="118"/>
  <c r="H11" i="118"/>
  <c r="F11" i="118"/>
  <c r="E11" i="118"/>
  <c r="D11" i="118"/>
  <c r="R10" i="118"/>
  <c r="Y9" i="118"/>
  <c r="X9" i="118"/>
  <c r="V9" i="118"/>
  <c r="U9" i="118"/>
  <c r="T9" i="118"/>
  <c r="R9" i="118"/>
  <c r="Q9" i="118"/>
  <c r="P9" i="118"/>
  <c r="M9" i="118"/>
  <c r="L9" i="118"/>
  <c r="J9" i="118"/>
  <c r="I9" i="118"/>
  <c r="H9" i="118"/>
  <c r="F9" i="118"/>
  <c r="E9" i="118"/>
  <c r="D9" i="118"/>
  <c r="M47" i="123"/>
  <c r="L47" i="123"/>
  <c r="J47" i="123"/>
  <c r="I47" i="123"/>
  <c r="H47" i="123"/>
  <c r="F47" i="123"/>
  <c r="E47" i="123"/>
  <c r="D47" i="123"/>
  <c r="M45" i="123"/>
  <c r="L45" i="123"/>
  <c r="J45" i="123"/>
  <c r="I45" i="123"/>
  <c r="H45" i="123"/>
  <c r="F45" i="123"/>
  <c r="E45" i="123"/>
  <c r="D45" i="123"/>
  <c r="M43" i="123"/>
  <c r="L43" i="123"/>
  <c r="J43" i="123"/>
  <c r="I43" i="123"/>
  <c r="H43" i="123"/>
  <c r="F43" i="123"/>
  <c r="E43" i="123"/>
  <c r="D43" i="123"/>
  <c r="Y42" i="123"/>
  <c r="X42" i="123"/>
  <c r="V42" i="123"/>
  <c r="U42" i="123"/>
  <c r="T42" i="123"/>
  <c r="R42" i="123"/>
  <c r="Q42" i="123"/>
  <c r="P42" i="123"/>
  <c r="M42" i="123"/>
  <c r="L42" i="123"/>
  <c r="J42" i="123"/>
  <c r="I42" i="123"/>
  <c r="H42" i="123"/>
  <c r="F42" i="123"/>
  <c r="E42" i="123"/>
  <c r="D42" i="123"/>
  <c r="Y41" i="123"/>
  <c r="X41" i="123"/>
  <c r="V41" i="123"/>
  <c r="R41" i="123"/>
  <c r="M41" i="123"/>
  <c r="L41" i="123"/>
  <c r="J41" i="123"/>
  <c r="F41" i="123"/>
  <c r="Y40" i="123"/>
  <c r="X40" i="123"/>
  <c r="V40" i="123"/>
  <c r="R40" i="123"/>
  <c r="M40" i="123"/>
  <c r="L40" i="123"/>
  <c r="J40" i="123"/>
  <c r="F40" i="123"/>
  <c r="Y39" i="123"/>
  <c r="X39" i="123"/>
  <c r="V39" i="123"/>
  <c r="R39" i="123"/>
  <c r="M39" i="123"/>
  <c r="L39" i="123"/>
  <c r="J39" i="123"/>
  <c r="F39" i="123"/>
  <c r="Y38" i="123"/>
  <c r="X38" i="123"/>
  <c r="V38" i="123"/>
  <c r="R38" i="123"/>
  <c r="M38" i="123"/>
  <c r="L38" i="123"/>
  <c r="J38" i="123"/>
  <c r="F38" i="123"/>
  <c r="Y37" i="123"/>
  <c r="X37" i="123"/>
  <c r="V37" i="123"/>
  <c r="R37" i="123"/>
  <c r="M37" i="123"/>
  <c r="L37" i="123"/>
  <c r="J37" i="123"/>
  <c r="F37" i="123"/>
  <c r="Y36" i="123"/>
  <c r="X36" i="123"/>
  <c r="V36" i="123"/>
  <c r="R36" i="123"/>
  <c r="M36" i="123"/>
  <c r="L36" i="123"/>
  <c r="J36" i="123"/>
  <c r="F36" i="123"/>
  <c r="Y35" i="123"/>
  <c r="X35" i="123"/>
  <c r="V35" i="123"/>
  <c r="R35" i="123"/>
  <c r="M35" i="123"/>
  <c r="L35" i="123"/>
  <c r="J35" i="123"/>
  <c r="F35" i="123"/>
  <c r="Y34" i="123"/>
  <c r="X34" i="123"/>
  <c r="V34" i="123"/>
  <c r="R34" i="123"/>
  <c r="M34" i="123"/>
  <c r="L34" i="123"/>
  <c r="J34" i="123"/>
  <c r="F34" i="123"/>
  <c r="Y31" i="123"/>
  <c r="X31" i="123"/>
  <c r="V31" i="123"/>
  <c r="R31" i="123"/>
  <c r="M31" i="123"/>
  <c r="L31" i="123"/>
  <c r="J31" i="123"/>
  <c r="F31" i="123"/>
  <c r="Y30" i="123"/>
  <c r="X30" i="123"/>
  <c r="V30" i="123"/>
  <c r="R30" i="123"/>
  <c r="M30" i="123"/>
  <c r="L30" i="123"/>
  <c r="J30" i="123"/>
  <c r="F30" i="123"/>
  <c r="Y28" i="123"/>
  <c r="X28" i="123"/>
  <c r="V28" i="123"/>
  <c r="R28" i="123"/>
  <c r="M28" i="123"/>
  <c r="L28" i="123"/>
  <c r="J28" i="123"/>
  <c r="F28" i="123"/>
  <c r="Y25" i="123"/>
  <c r="X25" i="123"/>
  <c r="V25" i="123"/>
  <c r="R25" i="123"/>
  <c r="M25" i="123"/>
  <c r="L25" i="123"/>
  <c r="J25" i="123"/>
  <c r="F25" i="123"/>
  <c r="Y24" i="123"/>
  <c r="X24" i="123"/>
  <c r="V24" i="123"/>
  <c r="R24" i="123"/>
  <c r="M24" i="123"/>
  <c r="L24" i="123"/>
  <c r="J24" i="123"/>
  <c r="F24" i="123"/>
  <c r="Y23" i="123"/>
  <c r="X23" i="123"/>
  <c r="V23" i="123"/>
  <c r="R23" i="123"/>
  <c r="M23" i="123"/>
  <c r="L23" i="123"/>
  <c r="J23" i="123"/>
  <c r="F23" i="123"/>
  <c r="Y22" i="123"/>
  <c r="X22" i="123"/>
  <c r="V22" i="123"/>
  <c r="R22" i="123"/>
  <c r="M22" i="123"/>
  <c r="L22" i="123"/>
  <c r="J22" i="123"/>
  <c r="F22" i="123"/>
  <c r="Y21" i="123"/>
  <c r="X21" i="123"/>
  <c r="V21" i="123"/>
  <c r="R21" i="123"/>
  <c r="M21" i="123"/>
  <c r="L21" i="123"/>
  <c r="J21" i="123"/>
  <c r="F21" i="123"/>
  <c r="Y20" i="123"/>
  <c r="X20" i="123"/>
  <c r="V20" i="123"/>
  <c r="R20" i="123"/>
  <c r="M20" i="123"/>
  <c r="L20" i="123"/>
  <c r="J20" i="123"/>
  <c r="F20" i="123"/>
  <c r="Y19" i="123"/>
  <c r="X19" i="123"/>
  <c r="V19" i="123"/>
  <c r="R19" i="123"/>
  <c r="M19" i="123"/>
  <c r="L19" i="123"/>
  <c r="J19" i="123"/>
  <c r="F19" i="123"/>
  <c r="Y18" i="123"/>
  <c r="X18" i="123"/>
  <c r="V18" i="123"/>
  <c r="R18" i="123"/>
  <c r="M18" i="123"/>
  <c r="L18" i="123"/>
  <c r="J18" i="123"/>
  <c r="F18" i="123"/>
  <c r="Y16" i="123"/>
  <c r="X16" i="123"/>
  <c r="V16" i="123"/>
  <c r="R16" i="123"/>
  <c r="M16" i="123"/>
  <c r="L16" i="123"/>
  <c r="J16" i="123"/>
  <c r="F16" i="123"/>
  <c r="Y15" i="123"/>
  <c r="X15" i="123"/>
  <c r="V15" i="123"/>
  <c r="R15" i="123"/>
  <c r="M15" i="123"/>
  <c r="L15" i="123"/>
  <c r="J15" i="123"/>
  <c r="F15" i="123"/>
  <c r="Y14" i="123"/>
  <c r="X14" i="123"/>
  <c r="V14" i="123"/>
  <c r="R14" i="123"/>
  <c r="M14" i="123"/>
  <c r="L14" i="123"/>
  <c r="J14" i="123"/>
  <c r="F14" i="123"/>
  <c r="Y12" i="123"/>
  <c r="X12" i="123"/>
  <c r="V12" i="123"/>
  <c r="U12" i="123"/>
  <c r="T12" i="123"/>
  <c r="R12" i="123"/>
  <c r="Q12" i="123"/>
  <c r="P12" i="123"/>
  <c r="M12" i="123"/>
  <c r="L12" i="123"/>
  <c r="J12" i="123"/>
  <c r="I12" i="123"/>
  <c r="H12" i="123"/>
  <c r="F12" i="123"/>
  <c r="E12" i="123"/>
  <c r="D12" i="123"/>
  <c r="Y11" i="123"/>
  <c r="X11" i="123"/>
  <c r="V11" i="123"/>
  <c r="U11" i="123"/>
  <c r="T11" i="123"/>
  <c r="R11" i="123"/>
  <c r="Q11" i="123"/>
  <c r="P11" i="123"/>
  <c r="M11" i="123"/>
  <c r="L11" i="123"/>
  <c r="J11" i="123"/>
  <c r="I11" i="123"/>
  <c r="H11" i="123"/>
  <c r="F11" i="123"/>
  <c r="E11" i="123"/>
  <c r="D11" i="123"/>
  <c r="Y9" i="123"/>
  <c r="X9" i="123"/>
  <c r="V9" i="123"/>
  <c r="U9" i="123"/>
  <c r="T9" i="123"/>
  <c r="R9" i="123"/>
  <c r="Q9" i="123"/>
  <c r="P9" i="123"/>
  <c r="M9" i="123"/>
  <c r="L9" i="123"/>
  <c r="J9" i="123"/>
  <c r="I9" i="123"/>
  <c r="H9" i="123"/>
  <c r="F9" i="123"/>
  <c r="E9" i="123"/>
  <c r="D9" i="123"/>
  <c r="M47" i="117"/>
  <c r="L47" i="117"/>
  <c r="J47" i="117"/>
  <c r="I47" i="117"/>
  <c r="H47" i="117"/>
  <c r="F47" i="117"/>
  <c r="E47" i="117"/>
  <c r="D47" i="117"/>
  <c r="M45" i="117"/>
  <c r="L45" i="117"/>
  <c r="J45" i="117"/>
  <c r="I45" i="117"/>
  <c r="H45" i="117"/>
  <c r="F45" i="117"/>
  <c r="E45" i="117"/>
  <c r="D45" i="117"/>
  <c r="M43" i="117"/>
  <c r="L43" i="117"/>
  <c r="J43" i="117"/>
  <c r="I43" i="117"/>
  <c r="H43" i="117"/>
  <c r="F43" i="117"/>
  <c r="E43" i="117"/>
  <c r="D43" i="117"/>
  <c r="Y42" i="117"/>
  <c r="X42" i="117"/>
  <c r="V42" i="117"/>
  <c r="U42" i="117"/>
  <c r="T42" i="117"/>
  <c r="R42" i="117"/>
  <c r="Q42" i="117"/>
  <c r="P42" i="117"/>
  <c r="M42" i="117"/>
  <c r="L42" i="117"/>
  <c r="J42" i="117"/>
  <c r="I42" i="117"/>
  <c r="H42" i="117"/>
  <c r="F42" i="117"/>
  <c r="E42" i="117"/>
  <c r="D42" i="117"/>
  <c r="Y41" i="117"/>
  <c r="X41" i="117"/>
  <c r="V41" i="117"/>
  <c r="R41" i="117"/>
  <c r="M41" i="117"/>
  <c r="L41" i="117"/>
  <c r="J41" i="117"/>
  <c r="F41" i="117"/>
  <c r="Y40" i="117"/>
  <c r="X40" i="117"/>
  <c r="V40" i="117"/>
  <c r="R40" i="117"/>
  <c r="M40" i="117"/>
  <c r="L40" i="117"/>
  <c r="J40" i="117"/>
  <c r="F40" i="117"/>
  <c r="Y39" i="117"/>
  <c r="X39" i="117"/>
  <c r="V39" i="117"/>
  <c r="R39" i="117"/>
  <c r="M39" i="117"/>
  <c r="L39" i="117"/>
  <c r="J39" i="117"/>
  <c r="F39" i="117"/>
  <c r="Y38" i="117"/>
  <c r="X38" i="117"/>
  <c r="V38" i="117"/>
  <c r="R38" i="117"/>
  <c r="M38" i="117"/>
  <c r="L38" i="117"/>
  <c r="J38" i="117"/>
  <c r="F38" i="117"/>
  <c r="Y37" i="117"/>
  <c r="X37" i="117"/>
  <c r="V37" i="117"/>
  <c r="R37" i="117"/>
  <c r="M37" i="117"/>
  <c r="L37" i="117"/>
  <c r="J37" i="117"/>
  <c r="F37" i="117"/>
  <c r="Y36" i="117"/>
  <c r="X36" i="117"/>
  <c r="V36" i="117"/>
  <c r="R36" i="117"/>
  <c r="M36" i="117"/>
  <c r="L36" i="117"/>
  <c r="J36" i="117"/>
  <c r="F36" i="117"/>
  <c r="Y35" i="117"/>
  <c r="X35" i="117"/>
  <c r="V35" i="117"/>
  <c r="R35" i="117"/>
  <c r="M35" i="117"/>
  <c r="L35" i="117"/>
  <c r="J35" i="117"/>
  <c r="F35" i="117"/>
  <c r="Y34" i="117"/>
  <c r="X34" i="117"/>
  <c r="V34" i="117"/>
  <c r="R34" i="117"/>
  <c r="M34" i="117"/>
  <c r="L34" i="117"/>
  <c r="J34" i="117"/>
  <c r="F34" i="117"/>
  <c r="Y31" i="117"/>
  <c r="X31" i="117"/>
  <c r="V31" i="117"/>
  <c r="R31" i="117"/>
  <c r="M31" i="117"/>
  <c r="L31" i="117"/>
  <c r="J31" i="117"/>
  <c r="F31" i="117"/>
  <c r="Y30" i="117"/>
  <c r="X30" i="117"/>
  <c r="V30" i="117"/>
  <c r="R30" i="117"/>
  <c r="M30" i="117"/>
  <c r="L30" i="117"/>
  <c r="J30" i="117"/>
  <c r="F30" i="117"/>
  <c r="Y28" i="117"/>
  <c r="X28" i="117"/>
  <c r="V28" i="117"/>
  <c r="R28" i="117"/>
  <c r="M28" i="117"/>
  <c r="L28" i="117"/>
  <c r="J28" i="117"/>
  <c r="F28" i="117"/>
  <c r="Y25" i="117"/>
  <c r="X25" i="117"/>
  <c r="V25" i="117"/>
  <c r="R25" i="117"/>
  <c r="M25" i="117"/>
  <c r="L25" i="117"/>
  <c r="J25" i="117"/>
  <c r="F25" i="117"/>
  <c r="Y24" i="117"/>
  <c r="X24" i="117"/>
  <c r="V24" i="117"/>
  <c r="R24" i="117"/>
  <c r="M24" i="117"/>
  <c r="L24" i="117"/>
  <c r="J24" i="117"/>
  <c r="F24" i="117"/>
  <c r="Y23" i="117"/>
  <c r="X23" i="117"/>
  <c r="V23" i="117"/>
  <c r="R23" i="117"/>
  <c r="M23" i="117"/>
  <c r="L23" i="117"/>
  <c r="J23" i="117"/>
  <c r="F23" i="117"/>
  <c r="Y22" i="117"/>
  <c r="X22" i="117"/>
  <c r="V22" i="117"/>
  <c r="R22" i="117"/>
  <c r="M22" i="117"/>
  <c r="L22" i="117"/>
  <c r="J22" i="117"/>
  <c r="F22" i="117"/>
  <c r="Y21" i="117"/>
  <c r="X21" i="117"/>
  <c r="V21" i="117"/>
  <c r="R21" i="117"/>
  <c r="M21" i="117"/>
  <c r="L21" i="117"/>
  <c r="J21" i="117"/>
  <c r="F21" i="117"/>
  <c r="Y20" i="117"/>
  <c r="X20" i="117"/>
  <c r="V20" i="117"/>
  <c r="R20" i="117"/>
  <c r="M20" i="117"/>
  <c r="L20" i="117"/>
  <c r="J20" i="117"/>
  <c r="F20" i="117"/>
  <c r="Y19" i="117"/>
  <c r="X19" i="117"/>
  <c r="V19" i="117"/>
  <c r="R19" i="117"/>
  <c r="M19" i="117"/>
  <c r="L19" i="117"/>
  <c r="J19" i="117"/>
  <c r="F19" i="117"/>
  <c r="Y18" i="117"/>
  <c r="X18" i="117"/>
  <c r="V18" i="117"/>
  <c r="R18" i="117"/>
  <c r="M18" i="117"/>
  <c r="L18" i="117"/>
  <c r="J18" i="117"/>
  <c r="F18" i="117"/>
  <c r="Y16" i="117"/>
  <c r="X16" i="117"/>
  <c r="V16" i="117"/>
  <c r="R16" i="117"/>
  <c r="M16" i="117"/>
  <c r="L16" i="117"/>
  <c r="J16" i="117"/>
  <c r="F16" i="117"/>
  <c r="Y15" i="117"/>
  <c r="X15" i="117"/>
  <c r="V15" i="117"/>
  <c r="R15" i="117"/>
  <c r="M15" i="117"/>
  <c r="L15" i="117"/>
  <c r="J15" i="117"/>
  <c r="F15" i="117"/>
  <c r="Y14" i="117"/>
  <c r="X14" i="117"/>
  <c r="V14" i="117"/>
  <c r="R14" i="117"/>
  <c r="M14" i="117"/>
  <c r="L14" i="117"/>
  <c r="J14" i="117"/>
  <c r="F14" i="117"/>
  <c r="Y12" i="117"/>
  <c r="X12" i="117"/>
  <c r="V12" i="117"/>
  <c r="U12" i="117"/>
  <c r="T12" i="117"/>
  <c r="R12" i="117"/>
  <c r="Q12" i="117"/>
  <c r="P12" i="117"/>
  <c r="M12" i="117"/>
  <c r="L12" i="117"/>
  <c r="J12" i="117"/>
  <c r="I12" i="117"/>
  <c r="H12" i="117"/>
  <c r="F12" i="117"/>
  <c r="E12" i="117"/>
  <c r="D12" i="117"/>
  <c r="Y11" i="117"/>
  <c r="X11" i="117"/>
  <c r="V11" i="117"/>
  <c r="U11" i="117"/>
  <c r="T11" i="117"/>
  <c r="R11" i="117"/>
  <c r="Q11" i="117"/>
  <c r="P11" i="117"/>
  <c r="M11" i="117"/>
  <c r="L11" i="117"/>
  <c r="J11" i="117"/>
  <c r="I11" i="117"/>
  <c r="H11" i="117"/>
  <c r="F11" i="117"/>
  <c r="E11" i="117"/>
  <c r="D11" i="117"/>
  <c r="Y9" i="117"/>
  <c r="X9" i="117"/>
  <c r="V9" i="117"/>
  <c r="U9" i="117"/>
  <c r="T9" i="117"/>
  <c r="R9" i="117"/>
  <c r="Q9" i="117"/>
  <c r="P9" i="117"/>
  <c r="M9" i="117"/>
  <c r="L9" i="117"/>
  <c r="J9" i="117"/>
  <c r="I9" i="117"/>
  <c r="H9" i="117"/>
  <c r="F9" i="117"/>
  <c r="E9" i="117"/>
  <c r="D9" i="117"/>
  <c r="M47" i="116"/>
  <c r="L47" i="116"/>
  <c r="J47" i="116"/>
  <c r="I47" i="116"/>
  <c r="H47" i="116"/>
  <c r="F47" i="116"/>
  <c r="E47" i="116"/>
  <c r="D47" i="116"/>
  <c r="M45" i="116"/>
  <c r="L45" i="116"/>
  <c r="J45" i="116"/>
  <c r="I45" i="116"/>
  <c r="H45" i="116"/>
  <c r="F45" i="116"/>
  <c r="E45" i="116"/>
  <c r="D45" i="116"/>
  <c r="M43" i="116"/>
  <c r="L43" i="116"/>
  <c r="J43" i="116"/>
  <c r="I43" i="116"/>
  <c r="H43" i="116"/>
  <c r="F43" i="116"/>
  <c r="E43" i="116"/>
  <c r="D43" i="116"/>
  <c r="Y42" i="116"/>
  <c r="X42" i="116"/>
  <c r="V42" i="116"/>
  <c r="U42" i="116"/>
  <c r="T42" i="116"/>
  <c r="R42" i="116"/>
  <c r="Q42" i="116"/>
  <c r="P42" i="116"/>
  <c r="M42" i="116"/>
  <c r="L42" i="116"/>
  <c r="J42" i="116"/>
  <c r="I42" i="116"/>
  <c r="H42" i="116"/>
  <c r="F42" i="116"/>
  <c r="E42" i="116"/>
  <c r="D42" i="116"/>
  <c r="Y41" i="116"/>
  <c r="X41" i="116"/>
  <c r="V41" i="116"/>
  <c r="R41" i="116"/>
  <c r="M41" i="116"/>
  <c r="L41" i="116"/>
  <c r="J41" i="116"/>
  <c r="F41" i="116"/>
  <c r="Y40" i="116"/>
  <c r="X40" i="116"/>
  <c r="V40" i="116"/>
  <c r="R40" i="116"/>
  <c r="M40" i="116"/>
  <c r="L40" i="116"/>
  <c r="J40" i="116"/>
  <c r="F40" i="116"/>
  <c r="Y39" i="116"/>
  <c r="X39" i="116"/>
  <c r="V39" i="116"/>
  <c r="R39" i="116"/>
  <c r="M39" i="116"/>
  <c r="L39" i="116"/>
  <c r="J39" i="116"/>
  <c r="F39" i="116"/>
  <c r="Y38" i="116"/>
  <c r="X38" i="116"/>
  <c r="V38" i="116"/>
  <c r="R38" i="116"/>
  <c r="M38" i="116"/>
  <c r="L38" i="116"/>
  <c r="J38" i="116"/>
  <c r="F38" i="116"/>
  <c r="Y37" i="116"/>
  <c r="X37" i="116"/>
  <c r="V37" i="116"/>
  <c r="R37" i="116"/>
  <c r="M37" i="116"/>
  <c r="L37" i="116"/>
  <c r="J37" i="116"/>
  <c r="F37" i="116"/>
  <c r="Y36" i="116"/>
  <c r="X36" i="116"/>
  <c r="V36" i="116"/>
  <c r="R36" i="116"/>
  <c r="M36" i="116"/>
  <c r="L36" i="116"/>
  <c r="J36" i="116"/>
  <c r="F36" i="116"/>
  <c r="Y35" i="116"/>
  <c r="X35" i="116"/>
  <c r="V35" i="116"/>
  <c r="R35" i="116"/>
  <c r="M35" i="116"/>
  <c r="L35" i="116"/>
  <c r="J35" i="116"/>
  <c r="F35" i="116"/>
  <c r="Y34" i="116"/>
  <c r="X34" i="116"/>
  <c r="V34" i="116"/>
  <c r="R34" i="116"/>
  <c r="M34" i="116"/>
  <c r="L34" i="116"/>
  <c r="J34" i="116"/>
  <c r="F34" i="116"/>
  <c r="Y31" i="116"/>
  <c r="X31" i="116"/>
  <c r="V31" i="116"/>
  <c r="R31" i="116"/>
  <c r="M31" i="116"/>
  <c r="L31" i="116"/>
  <c r="J31" i="116"/>
  <c r="F31" i="116"/>
  <c r="Y30" i="116"/>
  <c r="X30" i="116"/>
  <c r="V30" i="116"/>
  <c r="R30" i="116"/>
  <c r="M30" i="116"/>
  <c r="L30" i="116"/>
  <c r="J30" i="116"/>
  <c r="F30" i="116"/>
  <c r="Y28" i="116"/>
  <c r="X28" i="116"/>
  <c r="V28" i="116"/>
  <c r="R28" i="116"/>
  <c r="M28" i="116"/>
  <c r="L28" i="116"/>
  <c r="J28" i="116"/>
  <c r="F28" i="116"/>
  <c r="Y25" i="116"/>
  <c r="X25" i="116"/>
  <c r="V25" i="116"/>
  <c r="R25" i="116"/>
  <c r="M25" i="116"/>
  <c r="L25" i="116"/>
  <c r="J25" i="116"/>
  <c r="F25" i="116"/>
  <c r="Y24" i="116"/>
  <c r="X24" i="116"/>
  <c r="V24" i="116"/>
  <c r="R24" i="116"/>
  <c r="M24" i="116"/>
  <c r="L24" i="116"/>
  <c r="J24" i="116"/>
  <c r="F24" i="116"/>
  <c r="Y23" i="116"/>
  <c r="X23" i="116"/>
  <c r="V23" i="116"/>
  <c r="R23" i="116"/>
  <c r="M23" i="116"/>
  <c r="L23" i="116"/>
  <c r="J23" i="116"/>
  <c r="F23" i="116"/>
  <c r="Y22" i="116"/>
  <c r="X22" i="116"/>
  <c r="V22" i="116"/>
  <c r="R22" i="116"/>
  <c r="M22" i="116"/>
  <c r="L22" i="116"/>
  <c r="J22" i="116"/>
  <c r="F22" i="116"/>
  <c r="Y21" i="116"/>
  <c r="X21" i="116"/>
  <c r="V21" i="116"/>
  <c r="R21" i="116"/>
  <c r="M21" i="116"/>
  <c r="L21" i="116"/>
  <c r="J21" i="116"/>
  <c r="F21" i="116"/>
  <c r="Y20" i="116"/>
  <c r="X20" i="116"/>
  <c r="V20" i="116"/>
  <c r="R20" i="116"/>
  <c r="M20" i="116"/>
  <c r="L20" i="116"/>
  <c r="J20" i="116"/>
  <c r="F20" i="116"/>
  <c r="Y19" i="116"/>
  <c r="X19" i="116"/>
  <c r="V19" i="116"/>
  <c r="R19" i="116"/>
  <c r="M19" i="116"/>
  <c r="L19" i="116"/>
  <c r="J19" i="116"/>
  <c r="F19" i="116"/>
  <c r="Y18" i="116"/>
  <c r="X18" i="116"/>
  <c r="V18" i="116"/>
  <c r="R18" i="116"/>
  <c r="M18" i="116"/>
  <c r="L18" i="116"/>
  <c r="J18" i="116"/>
  <c r="F18" i="116"/>
  <c r="Y16" i="116"/>
  <c r="X16" i="116"/>
  <c r="V16" i="116"/>
  <c r="R16" i="116"/>
  <c r="M16" i="116"/>
  <c r="L16" i="116"/>
  <c r="J16" i="116"/>
  <c r="F16" i="116"/>
  <c r="Y15" i="116"/>
  <c r="X15" i="116"/>
  <c r="V15" i="116"/>
  <c r="R15" i="116"/>
  <c r="M15" i="116"/>
  <c r="L15" i="116"/>
  <c r="J15" i="116"/>
  <c r="F15" i="116"/>
  <c r="Y14" i="116"/>
  <c r="X14" i="116"/>
  <c r="V14" i="116"/>
  <c r="R14" i="116"/>
  <c r="M14" i="116"/>
  <c r="L14" i="116"/>
  <c r="J14" i="116"/>
  <c r="F14" i="116"/>
  <c r="Y12" i="116"/>
  <c r="X12" i="116"/>
  <c r="V12" i="116"/>
  <c r="U12" i="116"/>
  <c r="T12" i="116"/>
  <c r="R12" i="116"/>
  <c r="Q12" i="116"/>
  <c r="P12" i="116"/>
  <c r="M12" i="116"/>
  <c r="L12" i="116"/>
  <c r="J12" i="116"/>
  <c r="I12" i="116"/>
  <c r="H12" i="116"/>
  <c r="F12" i="116"/>
  <c r="E12" i="116"/>
  <c r="D12" i="116"/>
  <c r="Y11" i="116"/>
  <c r="X11" i="116"/>
  <c r="V11" i="116"/>
  <c r="U11" i="116"/>
  <c r="T11" i="116"/>
  <c r="R11" i="116"/>
  <c r="Q11" i="116"/>
  <c r="P11" i="116"/>
  <c r="M11" i="116"/>
  <c r="L11" i="116"/>
  <c r="J11" i="116"/>
  <c r="I11" i="116"/>
  <c r="H11" i="116"/>
  <c r="F11" i="116"/>
  <c r="E11" i="116"/>
  <c r="D11" i="116"/>
  <c r="Y9" i="116"/>
  <c r="X9" i="116"/>
  <c r="V9" i="116"/>
  <c r="U9" i="116"/>
  <c r="T9" i="116"/>
  <c r="R9" i="116"/>
  <c r="Q9" i="116"/>
  <c r="P9" i="116"/>
  <c r="M9" i="116"/>
  <c r="L9" i="116"/>
  <c r="J9" i="116"/>
  <c r="I9" i="116"/>
  <c r="H9" i="116"/>
  <c r="F9" i="116"/>
  <c r="E9" i="116"/>
  <c r="D9" i="116"/>
  <c r="M47" i="115"/>
  <c r="L47" i="115"/>
  <c r="J47" i="115"/>
  <c r="I47" i="115"/>
  <c r="H47" i="115"/>
  <c r="F47" i="115"/>
  <c r="E47" i="115"/>
  <c r="D47" i="115"/>
  <c r="M45" i="115"/>
  <c r="L45" i="115"/>
  <c r="J45" i="115"/>
  <c r="I45" i="115"/>
  <c r="H45" i="115"/>
  <c r="F45" i="115"/>
  <c r="E45" i="115"/>
  <c r="D45" i="115"/>
  <c r="M43" i="115"/>
  <c r="L43" i="115"/>
  <c r="J43" i="115"/>
  <c r="I43" i="115"/>
  <c r="H43" i="115"/>
  <c r="F43" i="115"/>
  <c r="E43" i="115"/>
  <c r="D43" i="115"/>
  <c r="Y42" i="115"/>
  <c r="X42" i="115"/>
  <c r="V42" i="115"/>
  <c r="U42" i="115"/>
  <c r="T42" i="115"/>
  <c r="R42" i="115"/>
  <c r="Q42" i="115"/>
  <c r="P42" i="115"/>
  <c r="M42" i="115"/>
  <c r="L42" i="115"/>
  <c r="J42" i="115"/>
  <c r="I42" i="115"/>
  <c r="H42" i="115"/>
  <c r="F42" i="115"/>
  <c r="E42" i="115"/>
  <c r="D42" i="115"/>
  <c r="Y41" i="115"/>
  <c r="X41" i="115"/>
  <c r="V41" i="115"/>
  <c r="R41" i="115"/>
  <c r="M41" i="115"/>
  <c r="L41" i="115"/>
  <c r="J41" i="115"/>
  <c r="F41" i="115"/>
  <c r="Y40" i="115"/>
  <c r="X40" i="115"/>
  <c r="V40" i="115"/>
  <c r="R40" i="115"/>
  <c r="M40" i="115"/>
  <c r="L40" i="115"/>
  <c r="J40" i="115"/>
  <c r="F40" i="115"/>
  <c r="Y39" i="115"/>
  <c r="X39" i="115"/>
  <c r="V39" i="115"/>
  <c r="R39" i="115"/>
  <c r="M39" i="115"/>
  <c r="L39" i="115"/>
  <c r="J39" i="115"/>
  <c r="F39" i="115"/>
  <c r="Y38" i="115"/>
  <c r="X38" i="115"/>
  <c r="V38" i="115"/>
  <c r="R38" i="115"/>
  <c r="M38" i="115"/>
  <c r="L38" i="115"/>
  <c r="J38" i="115"/>
  <c r="F38" i="115"/>
  <c r="Y37" i="115"/>
  <c r="X37" i="115"/>
  <c r="V37" i="115"/>
  <c r="R37" i="115"/>
  <c r="M37" i="115"/>
  <c r="L37" i="115"/>
  <c r="J37" i="115"/>
  <c r="F37" i="115"/>
  <c r="Y36" i="115"/>
  <c r="X36" i="115"/>
  <c r="V36" i="115"/>
  <c r="R36" i="115"/>
  <c r="M36" i="115"/>
  <c r="L36" i="115"/>
  <c r="J36" i="115"/>
  <c r="F36" i="115"/>
  <c r="Y35" i="115"/>
  <c r="X35" i="115"/>
  <c r="V35" i="115"/>
  <c r="R35" i="115"/>
  <c r="M35" i="115"/>
  <c r="L35" i="115"/>
  <c r="J35" i="115"/>
  <c r="F35" i="115"/>
  <c r="Y34" i="115"/>
  <c r="X34" i="115"/>
  <c r="V34" i="115"/>
  <c r="R34" i="115"/>
  <c r="M34" i="115"/>
  <c r="L34" i="115"/>
  <c r="J34" i="115"/>
  <c r="F34" i="115"/>
  <c r="Y31" i="115"/>
  <c r="X31" i="115"/>
  <c r="V31" i="115"/>
  <c r="R31" i="115"/>
  <c r="M31" i="115"/>
  <c r="L31" i="115"/>
  <c r="J31" i="115"/>
  <c r="F31" i="115"/>
  <c r="Y30" i="115"/>
  <c r="X30" i="115"/>
  <c r="V30" i="115"/>
  <c r="R30" i="115"/>
  <c r="M30" i="115"/>
  <c r="L30" i="115"/>
  <c r="J30" i="115"/>
  <c r="F30" i="115"/>
  <c r="Y28" i="115"/>
  <c r="X28" i="115"/>
  <c r="V28" i="115"/>
  <c r="R28" i="115"/>
  <c r="M28" i="115"/>
  <c r="L28" i="115"/>
  <c r="J28" i="115"/>
  <c r="F28" i="115"/>
  <c r="Y25" i="115"/>
  <c r="X25" i="115"/>
  <c r="V25" i="115"/>
  <c r="R25" i="115"/>
  <c r="M25" i="115"/>
  <c r="L25" i="115"/>
  <c r="J25" i="115"/>
  <c r="F25" i="115"/>
  <c r="Y24" i="115"/>
  <c r="X24" i="115"/>
  <c r="V24" i="115"/>
  <c r="R24" i="115"/>
  <c r="M24" i="115"/>
  <c r="L24" i="115"/>
  <c r="J24" i="115"/>
  <c r="F24" i="115"/>
  <c r="Y23" i="115"/>
  <c r="X23" i="115"/>
  <c r="V23" i="115"/>
  <c r="R23" i="115"/>
  <c r="M23" i="115"/>
  <c r="L23" i="115"/>
  <c r="J23" i="115"/>
  <c r="F23" i="115"/>
  <c r="Y22" i="115"/>
  <c r="X22" i="115"/>
  <c r="V22" i="115"/>
  <c r="R22" i="115"/>
  <c r="M22" i="115"/>
  <c r="L22" i="115"/>
  <c r="J22" i="115"/>
  <c r="F22" i="115"/>
  <c r="Y21" i="115"/>
  <c r="X21" i="115"/>
  <c r="V21" i="115"/>
  <c r="R21" i="115"/>
  <c r="M21" i="115"/>
  <c r="L21" i="115"/>
  <c r="J21" i="115"/>
  <c r="F21" i="115"/>
  <c r="Y20" i="115"/>
  <c r="X20" i="115"/>
  <c r="V20" i="115"/>
  <c r="R20" i="115"/>
  <c r="M20" i="115"/>
  <c r="L20" i="115"/>
  <c r="J20" i="115"/>
  <c r="F20" i="115"/>
  <c r="Y19" i="115"/>
  <c r="X19" i="115"/>
  <c r="V19" i="115"/>
  <c r="R19" i="115"/>
  <c r="M19" i="115"/>
  <c r="L19" i="115"/>
  <c r="J19" i="115"/>
  <c r="F19" i="115"/>
  <c r="Y18" i="115"/>
  <c r="X18" i="115"/>
  <c r="V18" i="115"/>
  <c r="R18" i="115"/>
  <c r="M18" i="115"/>
  <c r="L18" i="115"/>
  <c r="J18" i="115"/>
  <c r="F18" i="115"/>
  <c r="Y16" i="115"/>
  <c r="X16" i="115"/>
  <c r="V16" i="115"/>
  <c r="R16" i="115"/>
  <c r="M16" i="115"/>
  <c r="L16" i="115"/>
  <c r="J16" i="115"/>
  <c r="F16" i="115"/>
  <c r="Y15" i="115"/>
  <c r="X15" i="115"/>
  <c r="V15" i="115"/>
  <c r="R15" i="115"/>
  <c r="M15" i="115"/>
  <c r="L15" i="115"/>
  <c r="J15" i="115"/>
  <c r="F15" i="115"/>
  <c r="Y14" i="115"/>
  <c r="X14" i="115"/>
  <c r="V14" i="115"/>
  <c r="R14" i="115"/>
  <c r="M14" i="115"/>
  <c r="L14" i="115"/>
  <c r="J14" i="115"/>
  <c r="F14" i="115"/>
  <c r="Y12" i="115"/>
  <c r="X12" i="115"/>
  <c r="V12" i="115"/>
  <c r="U12" i="115"/>
  <c r="T12" i="115"/>
  <c r="R12" i="115"/>
  <c r="Q12" i="115"/>
  <c r="P12" i="115"/>
  <c r="M12" i="115"/>
  <c r="L12" i="115"/>
  <c r="J12" i="115"/>
  <c r="I12" i="115"/>
  <c r="H12" i="115"/>
  <c r="F12" i="115"/>
  <c r="E12" i="115"/>
  <c r="D12" i="115"/>
  <c r="Y11" i="115"/>
  <c r="X11" i="115"/>
  <c r="V11" i="115"/>
  <c r="U11" i="115"/>
  <c r="T11" i="115"/>
  <c r="R11" i="115"/>
  <c r="Q11" i="115"/>
  <c r="P11" i="115"/>
  <c r="M11" i="115"/>
  <c r="L11" i="115"/>
  <c r="J11" i="115"/>
  <c r="I11" i="115"/>
  <c r="H11" i="115"/>
  <c r="F11" i="115"/>
  <c r="E11" i="115"/>
  <c r="D11" i="115"/>
  <c r="Y9" i="115"/>
  <c r="X9" i="115"/>
  <c r="V9" i="115"/>
  <c r="U9" i="115"/>
  <c r="T9" i="115"/>
  <c r="R9" i="115"/>
  <c r="Q9" i="115"/>
  <c r="P9" i="115"/>
  <c r="M9" i="115"/>
  <c r="L9" i="115"/>
  <c r="J9" i="115"/>
  <c r="I9" i="115"/>
  <c r="H9" i="115"/>
  <c r="F9" i="115"/>
  <c r="E9" i="115"/>
  <c r="D9" i="115"/>
  <c r="M47" i="114"/>
  <c r="L47" i="114"/>
  <c r="J47" i="114"/>
  <c r="I47" i="114"/>
  <c r="H47" i="114"/>
  <c r="F47" i="114"/>
  <c r="E47" i="114"/>
  <c r="D47" i="114"/>
  <c r="M45" i="114"/>
  <c r="L45" i="114"/>
  <c r="J45" i="114"/>
  <c r="I45" i="114"/>
  <c r="H45" i="114"/>
  <c r="F45" i="114"/>
  <c r="E45" i="114"/>
  <c r="D45" i="114"/>
  <c r="M43" i="114"/>
  <c r="L43" i="114"/>
  <c r="J43" i="114"/>
  <c r="I43" i="114"/>
  <c r="H43" i="114"/>
  <c r="F43" i="114"/>
  <c r="E43" i="114"/>
  <c r="D43" i="114"/>
  <c r="Y42" i="114"/>
  <c r="X42" i="114"/>
  <c r="V42" i="114"/>
  <c r="U42" i="114"/>
  <c r="T42" i="114"/>
  <c r="R42" i="114"/>
  <c r="Q42" i="114"/>
  <c r="P42" i="114"/>
  <c r="M42" i="114"/>
  <c r="L42" i="114"/>
  <c r="J42" i="114"/>
  <c r="I42" i="114"/>
  <c r="H42" i="114"/>
  <c r="F42" i="114"/>
  <c r="E42" i="114"/>
  <c r="D42" i="114"/>
  <c r="Y41" i="114"/>
  <c r="X41" i="114"/>
  <c r="V41" i="114"/>
  <c r="R41" i="114"/>
  <c r="M41" i="114"/>
  <c r="L41" i="114"/>
  <c r="J41" i="114"/>
  <c r="F41" i="114"/>
  <c r="Y40" i="114"/>
  <c r="X40" i="114"/>
  <c r="V40" i="114"/>
  <c r="R40" i="114"/>
  <c r="M40" i="114"/>
  <c r="L40" i="114"/>
  <c r="J40" i="114"/>
  <c r="F40" i="114"/>
  <c r="Y39" i="114"/>
  <c r="X39" i="114"/>
  <c r="V39" i="114"/>
  <c r="R39" i="114"/>
  <c r="M39" i="114"/>
  <c r="L39" i="114"/>
  <c r="J39" i="114"/>
  <c r="F39" i="114"/>
  <c r="Y38" i="114"/>
  <c r="X38" i="114"/>
  <c r="V38" i="114"/>
  <c r="R38" i="114"/>
  <c r="M38" i="114"/>
  <c r="L38" i="114"/>
  <c r="J38" i="114"/>
  <c r="F38" i="114"/>
  <c r="Y37" i="114"/>
  <c r="X37" i="114"/>
  <c r="V37" i="114"/>
  <c r="R37" i="114"/>
  <c r="M37" i="114"/>
  <c r="L37" i="114"/>
  <c r="J37" i="114"/>
  <c r="F37" i="114"/>
  <c r="Y36" i="114"/>
  <c r="X36" i="114"/>
  <c r="V36" i="114"/>
  <c r="R36" i="114"/>
  <c r="M36" i="114"/>
  <c r="L36" i="114"/>
  <c r="J36" i="114"/>
  <c r="F36" i="114"/>
  <c r="Y35" i="114"/>
  <c r="X35" i="114"/>
  <c r="V35" i="114"/>
  <c r="R35" i="114"/>
  <c r="M35" i="114"/>
  <c r="L35" i="114"/>
  <c r="J35" i="114"/>
  <c r="F35" i="114"/>
  <c r="Y34" i="114"/>
  <c r="X34" i="114"/>
  <c r="V34" i="114"/>
  <c r="R34" i="114"/>
  <c r="M34" i="114"/>
  <c r="L34" i="114"/>
  <c r="J34" i="114"/>
  <c r="F34" i="114"/>
  <c r="Y31" i="114"/>
  <c r="X31" i="114"/>
  <c r="V31" i="114"/>
  <c r="R31" i="114"/>
  <c r="M31" i="114"/>
  <c r="L31" i="114"/>
  <c r="J31" i="114"/>
  <c r="F31" i="114"/>
  <c r="Y30" i="114"/>
  <c r="X30" i="114"/>
  <c r="V30" i="114"/>
  <c r="R30" i="114"/>
  <c r="M30" i="114"/>
  <c r="L30" i="114"/>
  <c r="J30" i="114"/>
  <c r="F30" i="114"/>
  <c r="Y28" i="114"/>
  <c r="X28" i="114"/>
  <c r="V28" i="114"/>
  <c r="R28" i="114"/>
  <c r="M28" i="114"/>
  <c r="L28" i="114"/>
  <c r="J28" i="114"/>
  <c r="F28" i="114"/>
  <c r="Y25" i="114"/>
  <c r="X25" i="114"/>
  <c r="V25" i="114"/>
  <c r="R25" i="114"/>
  <c r="M25" i="114"/>
  <c r="L25" i="114"/>
  <c r="J25" i="114"/>
  <c r="F25" i="114"/>
  <c r="Y24" i="114"/>
  <c r="X24" i="114"/>
  <c r="V24" i="114"/>
  <c r="R24" i="114"/>
  <c r="M24" i="114"/>
  <c r="L24" i="114"/>
  <c r="J24" i="114"/>
  <c r="F24" i="114"/>
  <c r="Y23" i="114"/>
  <c r="X23" i="114"/>
  <c r="V23" i="114"/>
  <c r="R23" i="114"/>
  <c r="M23" i="114"/>
  <c r="L23" i="114"/>
  <c r="J23" i="114"/>
  <c r="F23" i="114"/>
  <c r="Y22" i="114"/>
  <c r="X22" i="114"/>
  <c r="V22" i="114"/>
  <c r="R22" i="114"/>
  <c r="M22" i="114"/>
  <c r="L22" i="114"/>
  <c r="J22" i="114"/>
  <c r="F22" i="114"/>
  <c r="Y21" i="114"/>
  <c r="X21" i="114"/>
  <c r="V21" i="114"/>
  <c r="R21" i="114"/>
  <c r="M21" i="114"/>
  <c r="L21" i="114"/>
  <c r="J21" i="114"/>
  <c r="F21" i="114"/>
  <c r="Y20" i="114"/>
  <c r="X20" i="114"/>
  <c r="V20" i="114"/>
  <c r="R20" i="114"/>
  <c r="M20" i="114"/>
  <c r="L20" i="114"/>
  <c r="J20" i="114"/>
  <c r="F20" i="114"/>
  <c r="Y19" i="114"/>
  <c r="X19" i="114"/>
  <c r="V19" i="114"/>
  <c r="R19" i="114"/>
  <c r="M19" i="114"/>
  <c r="L19" i="114"/>
  <c r="J19" i="114"/>
  <c r="F19" i="114"/>
  <c r="Y18" i="114"/>
  <c r="X18" i="114"/>
  <c r="V18" i="114"/>
  <c r="R18" i="114"/>
  <c r="M18" i="114"/>
  <c r="L18" i="114"/>
  <c r="J18" i="114"/>
  <c r="F18" i="114"/>
  <c r="Y16" i="114"/>
  <c r="X16" i="114"/>
  <c r="V16" i="114"/>
  <c r="R16" i="114"/>
  <c r="M16" i="114"/>
  <c r="L16" i="114"/>
  <c r="J16" i="114"/>
  <c r="F16" i="114"/>
  <c r="Y15" i="114"/>
  <c r="X15" i="114"/>
  <c r="V15" i="114"/>
  <c r="R15" i="114"/>
  <c r="M15" i="114"/>
  <c r="L15" i="114"/>
  <c r="J15" i="114"/>
  <c r="F15" i="114"/>
  <c r="Y14" i="114"/>
  <c r="X14" i="114"/>
  <c r="V14" i="114"/>
  <c r="R14" i="114"/>
  <c r="M14" i="114"/>
  <c r="L14" i="114"/>
  <c r="J14" i="114"/>
  <c r="F14" i="114"/>
  <c r="Y12" i="114"/>
  <c r="X12" i="114"/>
  <c r="V12" i="114"/>
  <c r="U12" i="114"/>
  <c r="T12" i="114"/>
  <c r="R12" i="114"/>
  <c r="Q12" i="114"/>
  <c r="P12" i="114"/>
  <c r="M12" i="114"/>
  <c r="L12" i="114"/>
  <c r="J12" i="114"/>
  <c r="I12" i="114"/>
  <c r="H12" i="114"/>
  <c r="F12" i="114"/>
  <c r="E12" i="114"/>
  <c r="D12" i="114"/>
  <c r="Y11" i="114"/>
  <c r="X11" i="114"/>
  <c r="V11" i="114"/>
  <c r="U11" i="114"/>
  <c r="T11" i="114"/>
  <c r="R11" i="114"/>
  <c r="Q11" i="114"/>
  <c r="P11" i="114"/>
  <c r="M11" i="114"/>
  <c r="L11" i="114"/>
  <c r="J11" i="114"/>
  <c r="I11" i="114"/>
  <c r="H11" i="114"/>
  <c r="F11" i="114"/>
  <c r="E11" i="114"/>
  <c r="D11" i="114"/>
  <c r="Y9" i="114"/>
  <c r="X9" i="114"/>
  <c r="V9" i="114"/>
  <c r="U9" i="114"/>
  <c r="T9" i="114"/>
  <c r="R9" i="114"/>
  <c r="Q9" i="114"/>
  <c r="P9" i="114"/>
  <c r="M9" i="114"/>
  <c r="L9" i="114"/>
  <c r="J9" i="114"/>
  <c r="I9" i="114"/>
  <c r="H9" i="114"/>
  <c r="F9" i="114"/>
  <c r="E9" i="114"/>
  <c r="D9" i="114"/>
  <c r="Y47" i="113"/>
  <c r="X47" i="113"/>
  <c r="U47" i="113"/>
  <c r="T47" i="113"/>
  <c r="Q47" i="113"/>
  <c r="P47" i="113"/>
  <c r="M47" i="113"/>
  <c r="L47" i="113"/>
  <c r="J47" i="113"/>
  <c r="I47" i="113"/>
  <c r="H47" i="113"/>
  <c r="F47" i="113"/>
  <c r="E47" i="113"/>
  <c r="D47" i="113"/>
  <c r="Y45" i="113"/>
  <c r="X45" i="113"/>
  <c r="U45" i="113"/>
  <c r="T45" i="113"/>
  <c r="Q45" i="113"/>
  <c r="P45" i="113"/>
  <c r="M45" i="113"/>
  <c r="L45" i="113"/>
  <c r="J45" i="113"/>
  <c r="I45" i="113"/>
  <c r="H45" i="113"/>
  <c r="F45" i="113"/>
  <c r="E45" i="113"/>
  <c r="D45" i="113"/>
  <c r="Y43" i="113"/>
  <c r="X43" i="113"/>
  <c r="U43" i="113"/>
  <c r="T43" i="113"/>
  <c r="Q43" i="113"/>
  <c r="P43" i="113"/>
  <c r="M43" i="113"/>
  <c r="L43" i="113"/>
  <c r="J43" i="113"/>
  <c r="I43" i="113"/>
  <c r="H43" i="113"/>
  <c r="F43" i="113"/>
  <c r="E43" i="113"/>
  <c r="D43" i="113"/>
  <c r="Y42" i="113"/>
  <c r="X42" i="113"/>
  <c r="V42" i="113"/>
  <c r="U42" i="113"/>
  <c r="T42" i="113"/>
  <c r="R42" i="113"/>
  <c r="Q42" i="113"/>
  <c r="P42" i="113"/>
  <c r="M42" i="113"/>
  <c r="L42" i="113"/>
  <c r="J42" i="113"/>
  <c r="I42" i="113"/>
  <c r="H42" i="113"/>
  <c r="F42" i="113"/>
  <c r="E42" i="113"/>
  <c r="D42" i="113"/>
  <c r="Y41" i="113"/>
  <c r="X41" i="113"/>
  <c r="V41" i="113"/>
  <c r="R41" i="113"/>
  <c r="M41" i="113"/>
  <c r="L41" i="113"/>
  <c r="J41" i="113"/>
  <c r="F41" i="113"/>
  <c r="Y40" i="113"/>
  <c r="X40" i="113"/>
  <c r="V40" i="113"/>
  <c r="R40" i="113"/>
  <c r="M40" i="113"/>
  <c r="L40" i="113"/>
  <c r="J40" i="113"/>
  <c r="F40" i="113"/>
  <c r="Y39" i="113"/>
  <c r="X39" i="113"/>
  <c r="V39" i="113"/>
  <c r="R39" i="113"/>
  <c r="M39" i="113"/>
  <c r="L39" i="113"/>
  <c r="J39" i="113"/>
  <c r="F39" i="113"/>
  <c r="Y38" i="113"/>
  <c r="X38" i="113"/>
  <c r="V38" i="113"/>
  <c r="R38" i="113"/>
  <c r="M38" i="113"/>
  <c r="L38" i="113"/>
  <c r="J38" i="113"/>
  <c r="F38" i="113"/>
  <c r="Y37" i="113"/>
  <c r="X37" i="113"/>
  <c r="V37" i="113"/>
  <c r="R37" i="113"/>
  <c r="M37" i="113"/>
  <c r="L37" i="113"/>
  <c r="J37" i="113"/>
  <c r="F37" i="113"/>
  <c r="Y36" i="113"/>
  <c r="X36" i="113"/>
  <c r="V36" i="113"/>
  <c r="R36" i="113"/>
  <c r="M36" i="113"/>
  <c r="L36" i="113"/>
  <c r="J36" i="113"/>
  <c r="F36" i="113"/>
  <c r="Y35" i="113"/>
  <c r="X35" i="113"/>
  <c r="V35" i="113"/>
  <c r="R35" i="113"/>
  <c r="M35" i="113"/>
  <c r="L35" i="113"/>
  <c r="J35" i="113"/>
  <c r="F35" i="113"/>
  <c r="Y34" i="113"/>
  <c r="X34" i="113"/>
  <c r="V34" i="113"/>
  <c r="R34" i="113"/>
  <c r="M34" i="113"/>
  <c r="L34" i="113"/>
  <c r="J34" i="113"/>
  <c r="F34" i="113"/>
  <c r="Y31" i="113"/>
  <c r="X31" i="113"/>
  <c r="V31" i="113"/>
  <c r="R31" i="113"/>
  <c r="M31" i="113"/>
  <c r="L31" i="113"/>
  <c r="J31" i="113"/>
  <c r="F31" i="113"/>
  <c r="Y30" i="113"/>
  <c r="X30" i="113"/>
  <c r="V30" i="113"/>
  <c r="R30" i="113"/>
  <c r="M30" i="113"/>
  <c r="L30" i="113"/>
  <c r="J30" i="113"/>
  <c r="F30" i="113"/>
  <c r="Y28" i="113"/>
  <c r="X28" i="113"/>
  <c r="V28" i="113"/>
  <c r="R28" i="113"/>
  <c r="M28" i="113"/>
  <c r="L28" i="113"/>
  <c r="J28" i="113"/>
  <c r="F28" i="113"/>
  <c r="Y25" i="113"/>
  <c r="X25" i="113"/>
  <c r="V25" i="113"/>
  <c r="R25" i="113"/>
  <c r="M25" i="113"/>
  <c r="L25" i="113"/>
  <c r="J25" i="113"/>
  <c r="F25" i="113"/>
  <c r="Y24" i="113"/>
  <c r="X24" i="113"/>
  <c r="V24" i="113"/>
  <c r="R24" i="113"/>
  <c r="M24" i="113"/>
  <c r="L24" i="113"/>
  <c r="J24" i="113"/>
  <c r="F24" i="113"/>
  <c r="Y23" i="113"/>
  <c r="X23" i="113"/>
  <c r="V23" i="113"/>
  <c r="R23" i="113"/>
  <c r="M23" i="113"/>
  <c r="L23" i="113"/>
  <c r="J23" i="113"/>
  <c r="F23" i="113"/>
  <c r="Y22" i="113"/>
  <c r="X22" i="113"/>
  <c r="V22" i="113"/>
  <c r="R22" i="113"/>
  <c r="M22" i="113"/>
  <c r="L22" i="113"/>
  <c r="J22" i="113"/>
  <c r="F22" i="113"/>
  <c r="Y21" i="113"/>
  <c r="X21" i="113"/>
  <c r="V21" i="113"/>
  <c r="R21" i="113"/>
  <c r="M21" i="113"/>
  <c r="L21" i="113"/>
  <c r="J21" i="113"/>
  <c r="F21" i="113"/>
  <c r="Y20" i="113"/>
  <c r="X20" i="113"/>
  <c r="V20" i="113"/>
  <c r="R20" i="113"/>
  <c r="M20" i="113"/>
  <c r="L20" i="113"/>
  <c r="J20" i="113"/>
  <c r="F20" i="113"/>
  <c r="Y19" i="113"/>
  <c r="X19" i="113"/>
  <c r="V19" i="113"/>
  <c r="R19" i="113"/>
  <c r="M19" i="113"/>
  <c r="L19" i="113"/>
  <c r="J19" i="113"/>
  <c r="F19" i="113"/>
  <c r="Y18" i="113"/>
  <c r="X18" i="113"/>
  <c r="V18" i="113"/>
  <c r="R18" i="113"/>
  <c r="M18" i="113"/>
  <c r="L18" i="113"/>
  <c r="J18" i="113"/>
  <c r="F18" i="113"/>
  <c r="Y16" i="113"/>
  <c r="X16" i="113"/>
  <c r="V16" i="113"/>
  <c r="R16" i="113"/>
  <c r="M16" i="113"/>
  <c r="L16" i="113"/>
  <c r="J16" i="113"/>
  <c r="F16" i="113"/>
  <c r="Y15" i="113"/>
  <c r="X15" i="113"/>
  <c r="V15" i="113"/>
  <c r="R15" i="113"/>
  <c r="M15" i="113"/>
  <c r="L15" i="113"/>
  <c r="J15" i="113"/>
  <c r="F15" i="113"/>
  <c r="Y14" i="113"/>
  <c r="X14" i="113"/>
  <c r="V14" i="113"/>
  <c r="R14" i="113"/>
  <c r="M14" i="113"/>
  <c r="L14" i="113"/>
  <c r="J14" i="113"/>
  <c r="F14" i="113"/>
  <c r="Y12" i="113"/>
  <c r="X12" i="113"/>
  <c r="V12" i="113"/>
  <c r="U12" i="113"/>
  <c r="T12" i="113"/>
  <c r="R12" i="113"/>
  <c r="Q12" i="113"/>
  <c r="P12" i="113"/>
  <c r="M12" i="113"/>
  <c r="L12" i="113"/>
  <c r="J12" i="113"/>
  <c r="I12" i="113"/>
  <c r="H12" i="113"/>
  <c r="F12" i="113"/>
  <c r="E12" i="113"/>
  <c r="D12" i="113"/>
  <c r="Y11" i="113"/>
  <c r="X11" i="113"/>
  <c r="V11" i="113"/>
  <c r="U11" i="113"/>
  <c r="T11" i="113"/>
  <c r="R11" i="113"/>
  <c r="Q11" i="113"/>
  <c r="P11" i="113"/>
  <c r="M11" i="113"/>
  <c r="L11" i="113"/>
  <c r="J11" i="113"/>
  <c r="I11" i="113"/>
  <c r="H11" i="113"/>
  <c r="F11" i="113"/>
  <c r="E11" i="113"/>
  <c r="D11" i="113"/>
  <c r="Y9" i="113"/>
  <c r="X9" i="113"/>
  <c r="V9" i="113"/>
  <c r="U9" i="113"/>
  <c r="T9" i="113"/>
  <c r="R9" i="113"/>
  <c r="Q9" i="113"/>
  <c r="P9" i="113"/>
  <c r="M9" i="113"/>
  <c r="L9" i="113"/>
  <c r="J9" i="113"/>
  <c r="I9" i="113"/>
  <c r="H9" i="113"/>
  <c r="F9" i="113"/>
  <c r="E9" i="113"/>
  <c r="D9" i="113"/>
  <c r="M47" i="108"/>
  <c r="L47" i="108"/>
  <c r="J47" i="108"/>
  <c r="I47" i="108"/>
  <c r="H47" i="108"/>
  <c r="F47" i="108"/>
  <c r="E47" i="108"/>
  <c r="D47" i="108"/>
  <c r="M45" i="108"/>
  <c r="L45" i="108"/>
  <c r="J45" i="108"/>
  <c r="I45" i="108"/>
  <c r="H45" i="108"/>
  <c r="F45" i="108"/>
  <c r="E45" i="108"/>
  <c r="D45" i="108"/>
  <c r="M43" i="108"/>
  <c r="L43" i="108"/>
  <c r="J43" i="108"/>
  <c r="I43" i="108"/>
  <c r="H43" i="108"/>
  <c r="F43" i="108"/>
  <c r="E43" i="108"/>
  <c r="D43" i="108"/>
  <c r="Y42" i="108"/>
  <c r="X42" i="108"/>
  <c r="V42" i="108"/>
  <c r="U42" i="108"/>
  <c r="T42" i="108"/>
  <c r="R42" i="108"/>
  <c r="Q42" i="108"/>
  <c r="P42" i="108"/>
  <c r="M42" i="108"/>
  <c r="L42" i="108"/>
  <c r="J42" i="108"/>
  <c r="I42" i="108"/>
  <c r="H42" i="108"/>
  <c r="F42" i="108"/>
  <c r="E42" i="108"/>
  <c r="D42" i="108"/>
  <c r="Y41" i="108"/>
  <c r="X41" i="108"/>
  <c r="V41" i="108"/>
  <c r="R41" i="108"/>
  <c r="M41" i="108"/>
  <c r="L41" i="108"/>
  <c r="J41" i="108"/>
  <c r="F41" i="108"/>
  <c r="Y40" i="108"/>
  <c r="X40" i="108"/>
  <c r="V40" i="108"/>
  <c r="R40" i="108"/>
  <c r="M40" i="108"/>
  <c r="L40" i="108"/>
  <c r="J40" i="108"/>
  <c r="F40" i="108"/>
  <c r="Y39" i="108"/>
  <c r="X39" i="108"/>
  <c r="V39" i="108"/>
  <c r="R39" i="108"/>
  <c r="M39" i="108"/>
  <c r="L39" i="108"/>
  <c r="J39" i="108"/>
  <c r="F39" i="108"/>
  <c r="Y38" i="108"/>
  <c r="X38" i="108"/>
  <c r="V38" i="108"/>
  <c r="R38" i="108"/>
  <c r="M38" i="108"/>
  <c r="L38" i="108"/>
  <c r="J38" i="108"/>
  <c r="F38" i="108"/>
  <c r="Y37" i="108"/>
  <c r="X37" i="108"/>
  <c r="V37" i="108"/>
  <c r="R37" i="108"/>
  <c r="M37" i="108"/>
  <c r="L37" i="108"/>
  <c r="J37" i="108"/>
  <c r="F37" i="108"/>
  <c r="Y36" i="108"/>
  <c r="X36" i="108"/>
  <c r="V36" i="108"/>
  <c r="R36" i="108"/>
  <c r="M36" i="108"/>
  <c r="L36" i="108"/>
  <c r="J36" i="108"/>
  <c r="F36" i="108"/>
  <c r="Y35" i="108"/>
  <c r="X35" i="108"/>
  <c r="V35" i="108"/>
  <c r="R35" i="108"/>
  <c r="M35" i="108"/>
  <c r="L35" i="108"/>
  <c r="J35" i="108"/>
  <c r="F35" i="108"/>
  <c r="Y34" i="108"/>
  <c r="X34" i="108"/>
  <c r="V34" i="108"/>
  <c r="R34" i="108"/>
  <c r="M34" i="108"/>
  <c r="L34" i="108"/>
  <c r="J34" i="108"/>
  <c r="F34" i="108"/>
  <c r="Y31" i="108"/>
  <c r="X31" i="108"/>
  <c r="V31" i="108"/>
  <c r="R31" i="108"/>
  <c r="M31" i="108"/>
  <c r="L31" i="108"/>
  <c r="J31" i="108"/>
  <c r="F31" i="108"/>
  <c r="Y30" i="108"/>
  <c r="X30" i="108"/>
  <c r="V30" i="108"/>
  <c r="R30" i="108"/>
  <c r="M30" i="108"/>
  <c r="L30" i="108"/>
  <c r="J30" i="108"/>
  <c r="F30" i="108"/>
  <c r="Y28" i="108"/>
  <c r="X28" i="108"/>
  <c r="V28" i="108"/>
  <c r="R28" i="108"/>
  <c r="M28" i="108"/>
  <c r="L28" i="108"/>
  <c r="J28" i="108"/>
  <c r="F28" i="108"/>
  <c r="Y25" i="108"/>
  <c r="X25" i="108"/>
  <c r="V25" i="108"/>
  <c r="R25" i="108"/>
  <c r="M25" i="108"/>
  <c r="L25" i="108"/>
  <c r="J25" i="108"/>
  <c r="F25" i="108"/>
  <c r="Y24" i="108"/>
  <c r="X24" i="108"/>
  <c r="V24" i="108"/>
  <c r="R24" i="108"/>
  <c r="M24" i="108"/>
  <c r="L24" i="108"/>
  <c r="J24" i="108"/>
  <c r="F24" i="108"/>
  <c r="Y23" i="108"/>
  <c r="X23" i="108"/>
  <c r="V23" i="108"/>
  <c r="R23" i="108"/>
  <c r="M23" i="108"/>
  <c r="L23" i="108"/>
  <c r="J23" i="108"/>
  <c r="F23" i="108"/>
  <c r="Y22" i="108"/>
  <c r="X22" i="108"/>
  <c r="V22" i="108"/>
  <c r="R22" i="108"/>
  <c r="M22" i="108"/>
  <c r="L22" i="108"/>
  <c r="J22" i="108"/>
  <c r="F22" i="108"/>
  <c r="Y21" i="108"/>
  <c r="X21" i="108"/>
  <c r="V21" i="108"/>
  <c r="R21" i="108"/>
  <c r="M21" i="108"/>
  <c r="L21" i="108"/>
  <c r="J21" i="108"/>
  <c r="F21" i="108"/>
  <c r="Y20" i="108"/>
  <c r="X20" i="108"/>
  <c r="V20" i="108"/>
  <c r="R20" i="108"/>
  <c r="M20" i="108"/>
  <c r="L20" i="108"/>
  <c r="J20" i="108"/>
  <c r="F20" i="108"/>
  <c r="Y19" i="108"/>
  <c r="X19" i="108"/>
  <c r="V19" i="108"/>
  <c r="R19" i="108"/>
  <c r="M19" i="108"/>
  <c r="L19" i="108"/>
  <c r="J19" i="108"/>
  <c r="F19" i="108"/>
  <c r="Y18" i="108"/>
  <c r="X18" i="108"/>
  <c r="V18" i="108"/>
  <c r="R18" i="108"/>
  <c r="M18" i="108"/>
  <c r="L18" i="108"/>
  <c r="J18" i="108"/>
  <c r="F18" i="108"/>
  <c r="Y16" i="108"/>
  <c r="X16" i="108"/>
  <c r="V16" i="108"/>
  <c r="R16" i="108"/>
  <c r="M16" i="108"/>
  <c r="L16" i="108"/>
  <c r="J16" i="108"/>
  <c r="F16" i="108"/>
  <c r="Y15" i="108"/>
  <c r="X15" i="108"/>
  <c r="V15" i="108"/>
  <c r="R15" i="108"/>
  <c r="M15" i="108"/>
  <c r="L15" i="108"/>
  <c r="J15" i="108"/>
  <c r="F15" i="108"/>
  <c r="Y14" i="108"/>
  <c r="X14" i="108"/>
  <c r="V14" i="108"/>
  <c r="R14" i="108"/>
  <c r="M14" i="108"/>
  <c r="L14" i="108"/>
  <c r="J14" i="108"/>
  <c r="F14" i="108"/>
  <c r="Y12" i="108"/>
  <c r="X12" i="108"/>
  <c r="V12" i="108"/>
  <c r="U12" i="108"/>
  <c r="T12" i="108"/>
  <c r="R12" i="108"/>
  <c r="Q12" i="108"/>
  <c r="P12" i="108"/>
  <c r="M12" i="108"/>
  <c r="L12" i="108"/>
  <c r="J12" i="108"/>
  <c r="I12" i="108"/>
  <c r="H12" i="108"/>
  <c r="F12" i="108"/>
  <c r="E12" i="108"/>
  <c r="D12" i="108"/>
  <c r="Y11" i="108"/>
  <c r="X11" i="108"/>
  <c r="V11" i="108"/>
  <c r="U11" i="108"/>
  <c r="T11" i="108"/>
  <c r="R11" i="108"/>
  <c r="Q11" i="108"/>
  <c r="P11" i="108"/>
  <c r="M11" i="108"/>
  <c r="L11" i="108"/>
  <c r="J11" i="108"/>
  <c r="I11" i="108"/>
  <c r="H11" i="108"/>
  <c r="F11" i="108"/>
  <c r="E11" i="108"/>
  <c r="D11" i="108"/>
  <c r="Y9" i="108"/>
  <c r="X9" i="108"/>
  <c r="V9" i="108"/>
  <c r="U9" i="108"/>
  <c r="T9" i="108"/>
  <c r="R9" i="108"/>
  <c r="Q9" i="108"/>
  <c r="P9" i="108"/>
  <c r="M9" i="108"/>
  <c r="L9" i="108"/>
  <c r="J9" i="108"/>
  <c r="I9" i="108"/>
  <c r="H9" i="108"/>
  <c r="F9" i="108"/>
  <c r="E9" i="108"/>
  <c r="D9" i="108"/>
  <c r="M47" i="107"/>
  <c r="L47" i="107"/>
  <c r="J47" i="107"/>
  <c r="I47" i="107"/>
  <c r="H47" i="107"/>
  <c r="F47" i="107"/>
  <c r="E47" i="107"/>
  <c r="D47" i="107"/>
  <c r="M45" i="107"/>
  <c r="L45" i="107"/>
  <c r="J45" i="107"/>
  <c r="I45" i="107"/>
  <c r="H45" i="107"/>
  <c r="F45" i="107"/>
  <c r="E45" i="107"/>
  <c r="D45" i="107"/>
  <c r="M43" i="107"/>
  <c r="L43" i="107"/>
  <c r="J43" i="107"/>
  <c r="I43" i="107"/>
  <c r="H43" i="107"/>
  <c r="F43" i="107"/>
  <c r="E43" i="107"/>
  <c r="D43" i="107"/>
  <c r="Y42" i="107"/>
  <c r="X42" i="107"/>
  <c r="V42" i="107"/>
  <c r="U42" i="107"/>
  <c r="T42" i="107"/>
  <c r="R42" i="107"/>
  <c r="Q42" i="107"/>
  <c r="P42" i="107"/>
  <c r="M42" i="107"/>
  <c r="L42" i="107"/>
  <c r="J42" i="107"/>
  <c r="I42" i="107"/>
  <c r="H42" i="107"/>
  <c r="F42" i="107"/>
  <c r="E42" i="107"/>
  <c r="D42" i="107"/>
  <c r="Y41" i="107"/>
  <c r="X41" i="107"/>
  <c r="V41" i="107"/>
  <c r="R41" i="107"/>
  <c r="M41" i="107"/>
  <c r="L41" i="107"/>
  <c r="J41" i="107"/>
  <c r="F41" i="107"/>
  <c r="Y40" i="107"/>
  <c r="X40" i="107"/>
  <c r="V40" i="107"/>
  <c r="R40" i="107"/>
  <c r="M40" i="107"/>
  <c r="L40" i="107"/>
  <c r="J40" i="107"/>
  <c r="F40" i="107"/>
  <c r="Y39" i="107"/>
  <c r="X39" i="107"/>
  <c r="V39" i="107"/>
  <c r="R39" i="107"/>
  <c r="M39" i="107"/>
  <c r="L39" i="107"/>
  <c r="J39" i="107"/>
  <c r="F39" i="107"/>
  <c r="Y38" i="107"/>
  <c r="X38" i="107"/>
  <c r="V38" i="107"/>
  <c r="R38" i="107"/>
  <c r="M38" i="107"/>
  <c r="L38" i="107"/>
  <c r="J38" i="107"/>
  <c r="F38" i="107"/>
  <c r="Y37" i="107"/>
  <c r="X37" i="107"/>
  <c r="V37" i="107"/>
  <c r="R37" i="107"/>
  <c r="M37" i="107"/>
  <c r="L37" i="107"/>
  <c r="J37" i="107"/>
  <c r="F37" i="107"/>
  <c r="Y36" i="107"/>
  <c r="X36" i="107"/>
  <c r="V36" i="107"/>
  <c r="R36" i="107"/>
  <c r="M36" i="107"/>
  <c r="L36" i="107"/>
  <c r="J36" i="107"/>
  <c r="F36" i="107"/>
  <c r="Y35" i="107"/>
  <c r="X35" i="107"/>
  <c r="V35" i="107"/>
  <c r="R35" i="107"/>
  <c r="M35" i="107"/>
  <c r="L35" i="107"/>
  <c r="J35" i="107"/>
  <c r="F35" i="107"/>
  <c r="Y34" i="107"/>
  <c r="X34" i="107"/>
  <c r="V34" i="107"/>
  <c r="R34" i="107"/>
  <c r="M34" i="107"/>
  <c r="L34" i="107"/>
  <c r="J34" i="107"/>
  <c r="F34" i="107"/>
  <c r="Y31" i="107"/>
  <c r="X31" i="107"/>
  <c r="V31" i="107"/>
  <c r="R31" i="107"/>
  <c r="M31" i="107"/>
  <c r="L31" i="107"/>
  <c r="J31" i="107"/>
  <c r="F31" i="107"/>
  <c r="Y30" i="107"/>
  <c r="X30" i="107"/>
  <c r="V30" i="107"/>
  <c r="R30" i="107"/>
  <c r="M30" i="107"/>
  <c r="L30" i="107"/>
  <c r="J30" i="107"/>
  <c r="F30" i="107"/>
  <c r="Y28" i="107"/>
  <c r="X28" i="107"/>
  <c r="V28" i="107"/>
  <c r="R28" i="107"/>
  <c r="M28" i="107"/>
  <c r="L28" i="107"/>
  <c r="J28" i="107"/>
  <c r="F28" i="107"/>
  <c r="Y25" i="107"/>
  <c r="X25" i="107"/>
  <c r="V25" i="107"/>
  <c r="R25" i="107"/>
  <c r="M25" i="107"/>
  <c r="L25" i="107"/>
  <c r="J25" i="107"/>
  <c r="F25" i="107"/>
  <c r="Y24" i="107"/>
  <c r="X24" i="107"/>
  <c r="V24" i="107"/>
  <c r="R24" i="107"/>
  <c r="M24" i="107"/>
  <c r="L24" i="107"/>
  <c r="J24" i="107"/>
  <c r="F24" i="107"/>
  <c r="Y23" i="107"/>
  <c r="X23" i="107"/>
  <c r="V23" i="107"/>
  <c r="R23" i="107"/>
  <c r="M23" i="107"/>
  <c r="L23" i="107"/>
  <c r="J23" i="107"/>
  <c r="F23" i="107"/>
  <c r="Y22" i="107"/>
  <c r="X22" i="107"/>
  <c r="V22" i="107"/>
  <c r="R22" i="107"/>
  <c r="M22" i="107"/>
  <c r="L22" i="107"/>
  <c r="J22" i="107"/>
  <c r="F22" i="107"/>
  <c r="Y21" i="107"/>
  <c r="X21" i="107"/>
  <c r="V21" i="107"/>
  <c r="R21" i="107"/>
  <c r="M21" i="107"/>
  <c r="L21" i="107"/>
  <c r="J21" i="107"/>
  <c r="F21" i="107"/>
  <c r="Y20" i="107"/>
  <c r="X20" i="107"/>
  <c r="V20" i="107"/>
  <c r="R20" i="107"/>
  <c r="M20" i="107"/>
  <c r="L20" i="107"/>
  <c r="J20" i="107"/>
  <c r="F20" i="107"/>
  <c r="Y19" i="107"/>
  <c r="X19" i="107"/>
  <c r="V19" i="107"/>
  <c r="R19" i="107"/>
  <c r="M19" i="107"/>
  <c r="L19" i="107"/>
  <c r="J19" i="107"/>
  <c r="F19" i="107"/>
  <c r="Y18" i="107"/>
  <c r="X18" i="107"/>
  <c r="V18" i="107"/>
  <c r="R18" i="107"/>
  <c r="M18" i="107"/>
  <c r="L18" i="107"/>
  <c r="J18" i="107"/>
  <c r="F18" i="107"/>
  <c r="Y16" i="107"/>
  <c r="X16" i="107"/>
  <c r="V16" i="107"/>
  <c r="R16" i="107"/>
  <c r="M16" i="107"/>
  <c r="L16" i="107"/>
  <c r="J16" i="107"/>
  <c r="F16" i="107"/>
  <c r="Y15" i="107"/>
  <c r="X15" i="107"/>
  <c r="V15" i="107"/>
  <c r="R15" i="107"/>
  <c r="M15" i="107"/>
  <c r="L15" i="107"/>
  <c r="J15" i="107"/>
  <c r="F15" i="107"/>
  <c r="Y14" i="107"/>
  <c r="X14" i="107"/>
  <c r="V14" i="107"/>
  <c r="R14" i="107"/>
  <c r="M14" i="107"/>
  <c r="L14" i="107"/>
  <c r="J14" i="107"/>
  <c r="F14" i="107"/>
  <c r="Y12" i="107"/>
  <c r="X12" i="107"/>
  <c r="V12" i="107"/>
  <c r="U12" i="107"/>
  <c r="T12" i="107"/>
  <c r="R12" i="107"/>
  <c r="Q12" i="107"/>
  <c r="P12" i="107"/>
  <c r="M12" i="107"/>
  <c r="L12" i="107"/>
  <c r="J12" i="107"/>
  <c r="I12" i="107"/>
  <c r="H12" i="107"/>
  <c r="F12" i="107"/>
  <c r="E12" i="107"/>
  <c r="D12" i="107"/>
  <c r="Y11" i="107"/>
  <c r="X11" i="107"/>
  <c r="V11" i="107"/>
  <c r="U11" i="107"/>
  <c r="T11" i="107"/>
  <c r="R11" i="107"/>
  <c r="Q11" i="107"/>
  <c r="P11" i="107"/>
  <c r="M11" i="107"/>
  <c r="L11" i="107"/>
  <c r="J11" i="107"/>
  <c r="I11" i="107"/>
  <c r="H11" i="107"/>
  <c r="F11" i="107"/>
  <c r="E11" i="107"/>
  <c r="D11" i="107"/>
  <c r="Y9" i="107"/>
  <c r="X9" i="107"/>
  <c r="V9" i="107"/>
  <c r="U9" i="107"/>
  <c r="T9" i="107"/>
  <c r="R9" i="107"/>
  <c r="Q9" i="107"/>
  <c r="P9" i="107"/>
  <c r="M9" i="107"/>
  <c r="L9" i="107"/>
  <c r="J9" i="107"/>
  <c r="I9" i="107"/>
  <c r="H9" i="107"/>
  <c r="F9" i="107"/>
  <c r="E9" i="107"/>
  <c r="D9" i="107"/>
  <c r="M47" i="106"/>
  <c r="L47" i="106"/>
  <c r="J47" i="106"/>
  <c r="I47" i="106"/>
  <c r="H47" i="106"/>
  <c r="F47" i="106"/>
  <c r="E47" i="106"/>
  <c r="D47" i="106"/>
  <c r="M45" i="106"/>
  <c r="L45" i="106"/>
  <c r="J45" i="106"/>
  <c r="I45" i="106"/>
  <c r="H45" i="106"/>
  <c r="F45" i="106"/>
  <c r="E45" i="106"/>
  <c r="D45" i="106"/>
  <c r="M43" i="106"/>
  <c r="L43" i="106"/>
  <c r="J43" i="106"/>
  <c r="I43" i="106"/>
  <c r="H43" i="106"/>
  <c r="F43" i="106"/>
  <c r="E43" i="106"/>
  <c r="D43" i="106"/>
  <c r="Y42" i="106"/>
  <c r="X42" i="106"/>
  <c r="V42" i="106"/>
  <c r="U42" i="106"/>
  <c r="T42" i="106"/>
  <c r="R42" i="106"/>
  <c r="Q42" i="106"/>
  <c r="P42" i="106"/>
  <c r="M42" i="106"/>
  <c r="L42" i="106"/>
  <c r="J42" i="106"/>
  <c r="I42" i="106"/>
  <c r="H42" i="106"/>
  <c r="F42" i="106"/>
  <c r="E42" i="106"/>
  <c r="D42" i="106"/>
  <c r="Y41" i="106"/>
  <c r="X41" i="106"/>
  <c r="V41" i="106"/>
  <c r="R41" i="106"/>
  <c r="M41" i="106"/>
  <c r="L41" i="106"/>
  <c r="J41" i="106"/>
  <c r="F41" i="106"/>
  <c r="Y40" i="106"/>
  <c r="X40" i="106"/>
  <c r="V40" i="106"/>
  <c r="R40" i="106"/>
  <c r="M40" i="106"/>
  <c r="L40" i="106"/>
  <c r="J40" i="106"/>
  <c r="F40" i="106"/>
  <c r="Y39" i="106"/>
  <c r="X39" i="106"/>
  <c r="V39" i="106"/>
  <c r="R39" i="106"/>
  <c r="M39" i="106"/>
  <c r="L39" i="106"/>
  <c r="J39" i="106"/>
  <c r="F39" i="106"/>
  <c r="Y38" i="106"/>
  <c r="X38" i="106"/>
  <c r="V38" i="106"/>
  <c r="R38" i="106"/>
  <c r="M38" i="106"/>
  <c r="L38" i="106"/>
  <c r="J38" i="106"/>
  <c r="F38" i="106"/>
  <c r="Y37" i="106"/>
  <c r="X37" i="106"/>
  <c r="V37" i="106"/>
  <c r="R37" i="106"/>
  <c r="M37" i="106"/>
  <c r="L37" i="106"/>
  <c r="J37" i="106"/>
  <c r="F37" i="106"/>
  <c r="Y36" i="106"/>
  <c r="X36" i="106"/>
  <c r="V36" i="106"/>
  <c r="R36" i="106"/>
  <c r="M36" i="106"/>
  <c r="L36" i="106"/>
  <c r="J36" i="106"/>
  <c r="F36" i="106"/>
  <c r="Y35" i="106"/>
  <c r="X35" i="106"/>
  <c r="V35" i="106"/>
  <c r="R35" i="106"/>
  <c r="M35" i="106"/>
  <c r="L35" i="106"/>
  <c r="J35" i="106"/>
  <c r="F35" i="106"/>
  <c r="Y34" i="106"/>
  <c r="X34" i="106"/>
  <c r="V34" i="106"/>
  <c r="R34" i="106"/>
  <c r="M34" i="106"/>
  <c r="L34" i="106"/>
  <c r="J34" i="106"/>
  <c r="F34" i="106"/>
  <c r="Y31" i="106"/>
  <c r="X31" i="106"/>
  <c r="V31" i="106"/>
  <c r="R31" i="106"/>
  <c r="M31" i="106"/>
  <c r="L31" i="106"/>
  <c r="J31" i="106"/>
  <c r="F31" i="106"/>
  <c r="Y30" i="106"/>
  <c r="X30" i="106"/>
  <c r="V30" i="106"/>
  <c r="R30" i="106"/>
  <c r="M30" i="106"/>
  <c r="L30" i="106"/>
  <c r="J30" i="106"/>
  <c r="F30" i="106"/>
  <c r="Y28" i="106"/>
  <c r="X28" i="106"/>
  <c r="V28" i="106"/>
  <c r="R28" i="106"/>
  <c r="M28" i="106"/>
  <c r="L28" i="106"/>
  <c r="J28" i="106"/>
  <c r="F28" i="106"/>
  <c r="Y25" i="106"/>
  <c r="X25" i="106"/>
  <c r="V25" i="106"/>
  <c r="R25" i="106"/>
  <c r="M25" i="106"/>
  <c r="L25" i="106"/>
  <c r="J25" i="106"/>
  <c r="F25" i="106"/>
  <c r="Y24" i="106"/>
  <c r="X24" i="106"/>
  <c r="V24" i="106"/>
  <c r="R24" i="106"/>
  <c r="M24" i="106"/>
  <c r="L24" i="106"/>
  <c r="J24" i="106"/>
  <c r="F24" i="106"/>
  <c r="Y23" i="106"/>
  <c r="X23" i="106"/>
  <c r="V23" i="106"/>
  <c r="R23" i="106"/>
  <c r="M23" i="106"/>
  <c r="L23" i="106"/>
  <c r="J23" i="106"/>
  <c r="F23" i="106"/>
  <c r="Y22" i="106"/>
  <c r="X22" i="106"/>
  <c r="V22" i="106"/>
  <c r="R22" i="106"/>
  <c r="M22" i="106"/>
  <c r="L22" i="106"/>
  <c r="J22" i="106"/>
  <c r="F22" i="106"/>
  <c r="Y21" i="106"/>
  <c r="X21" i="106"/>
  <c r="V21" i="106"/>
  <c r="R21" i="106"/>
  <c r="M21" i="106"/>
  <c r="L21" i="106"/>
  <c r="J21" i="106"/>
  <c r="F21" i="106"/>
  <c r="Y20" i="106"/>
  <c r="X20" i="106"/>
  <c r="V20" i="106"/>
  <c r="R20" i="106"/>
  <c r="M20" i="106"/>
  <c r="L20" i="106"/>
  <c r="J20" i="106"/>
  <c r="F20" i="106"/>
  <c r="Y19" i="106"/>
  <c r="X19" i="106"/>
  <c r="V19" i="106"/>
  <c r="R19" i="106"/>
  <c r="M19" i="106"/>
  <c r="L19" i="106"/>
  <c r="J19" i="106"/>
  <c r="F19" i="106"/>
  <c r="Y18" i="106"/>
  <c r="X18" i="106"/>
  <c r="V18" i="106"/>
  <c r="R18" i="106"/>
  <c r="M18" i="106"/>
  <c r="L18" i="106"/>
  <c r="J18" i="106"/>
  <c r="F18" i="106"/>
  <c r="Y16" i="106"/>
  <c r="X16" i="106"/>
  <c r="V16" i="106"/>
  <c r="R16" i="106"/>
  <c r="M16" i="106"/>
  <c r="L16" i="106"/>
  <c r="J16" i="106"/>
  <c r="F16" i="106"/>
  <c r="Y15" i="106"/>
  <c r="X15" i="106"/>
  <c r="V15" i="106"/>
  <c r="R15" i="106"/>
  <c r="M15" i="106"/>
  <c r="L15" i="106"/>
  <c r="J15" i="106"/>
  <c r="F15" i="106"/>
  <c r="Y14" i="106"/>
  <c r="X14" i="106"/>
  <c r="V14" i="106"/>
  <c r="R14" i="106"/>
  <c r="M14" i="106"/>
  <c r="L14" i="106"/>
  <c r="J14" i="106"/>
  <c r="F14" i="106"/>
  <c r="Y12" i="106"/>
  <c r="X12" i="106"/>
  <c r="V12" i="106"/>
  <c r="U12" i="106"/>
  <c r="T12" i="106"/>
  <c r="R12" i="106"/>
  <c r="Q12" i="106"/>
  <c r="P12" i="106"/>
  <c r="M12" i="106"/>
  <c r="L12" i="106"/>
  <c r="J12" i="106"/>
  <c r="I12" i="106"/>
  <c r="H12" i="106"/>
  <c r="F12" i="106"/>
  <c r="E12" i="106"/>
  <c r="D12" i="106"/>
  <c r="Y11" i="106"/>
  <c r="X11" i="106"/>
  <c r="V11" i="106"/>
  <c r="U11" i="106"/>
  <c r="T11" i="106"/>
  <c r="R11" i="106"/>
  <c r="Q11" i="106"/>
  <c r="P11" i="106"/>
  <c r="M11" i="106"/>
  <c r="L11" i="106"/>
  <c r="J11" i="106"/>
  <c r="I11" i="106"/>
  <c r="H11" i="106"/>
  <c r="F11" i="106"/>
  <c r="E11" i="106"/>
  <c r="D11" i="106"/>
  <c r="Y9" i="106"/>
  <c r="X9" i="106"/>
  <c r="V9" i="106"/>
  <c r="U9" i="106"/>
  <c r="T9" i="106"/>
  <c r="R9" i="106"/>
  <c r="Q9" i="106"/>
  <c r="P9" i="106"/>
  <c r="M9" i="106"/>
  <c r="L9" i="106"/>
  <c r="J9" i="106"/>
  <c r="I9" i="106"/>
  <c r="H9" i="106"/>
  <c r="F9" i="106"/>
  <c r="E9" i="106"/>
  <c r="D9" i="106"/>
  <c r="M47" i="105"/>
  <c r="L47" i="105"/>
  <c r="J47" i="105"/>
  <c r="I47" i="105"/>
  <c r="H47" i="105"/>
  <c r="F47" i="105"/>
  <c r="E47" i="105"/>
  <c r="D47" i="105"/>
  <c r="M45" i="105"/>
  <c r="L45" i="105"/>
  <c r="J45" i="105"/>
  <c r="I45" i="105"/>
  <c r="H45" i="105"/>
  <c r="F45" i="105"/>
  <c r="E45" i="105"/>
  <c r="D45" i="105"/>
  <c r="M43" i="105"/>
  <c r="L43" i="105"/>
  <c r="J43" i="105"/>
  <c r="I43" i="105"/>
  <c r="H43" i="105"/>
  <c r="F43" i="105"/>
  <c r="E43" i="105"/>
  <c r="D43" i="105"/>
  <c r="Y42" i="105"/>
  <c r="X42" i="105"/>
  <c r="V42" i="105"/>
  <c r="U42" i="105"/>
  <c r="T42" i="105"/>
  <c r="R42" i="105"/>
  <c r="Q42" i="105"/>
  <c r="P42" i="105"/>
  <c r="M42" i="105"/>
  <c r="L42" i="105"/>
  <c r="J42" i="105"/>
  <c r="I42" i="105"/>
  <c r="H42" i="105"/>
  <c r="F42" i="105"/>
  <c r="E42" i="105"/>
  <c r="D42" i="105"/>
  <c r="Y41" i="105"/>
  <c r="X41" i="105"/>
  <c r="V41" i="105"/>
  <c r="R41" i="105"/>
  <c r="M41" i="105"/>
  <c r="L41" i="105"/>
  <c r="J41" i="105"/>
  <c r="F41" i="105"/>
  <c r="Y40" i="105"/>
  <c r="X40" i="105"/>
  <c r="V40" i="105"/>
  <c r="R40" i="105"/>
  <c r="M40" i="105"/>
  <c r="L40" i="105"/>
  <c r="J40" i="105"/>
  <c r="F40" i="105"/>
  <c r="Y39" i="105"/>
  <c r="X39" i="105"/>
  <c r="V39" i="105"/>
  <c r="R39" i="105"/>
  <c r="M39" i="105"/>
  <c r="L39" i="105"/>
  <c r="J39" i="105"/>
  <c r="F39" i="105"/>
  <c r="Y38" i="105"/>
  <c r="X38" i="105"/>
  <c r="V38" i="105"/>
  <c r="R38" i="105"/>
  <c r="M38" i="105"/>
  <c r="L38" i="105"/>
  <c r="J38" i="105"/>
  <c r="F38" i="105"/>
  <c r="Y37" i="105"/>
  <c r="X37" i="105"/>
  <c r="V37" i="105"/>
  <c r="R37" i="105"/>
  <c r="M37" i="105"/>
  <c r="L37" i="105"/>
  <c r="J37" i="105"/>
  <c r="F37" i="105"/>
  <c r="Y36" i="105"/>
  <c r="X36" i="105"/>
  <c r="V36" i="105"/>
  <c r="R36" i="105"/>
  <c r="M36" i="105"/>
  <c r="L36" i="105"/>
  <c r="J36" i="105"/>
  <c r="F36" i="105"/>
  <c r="Y35" i="105"/>
  <c r="X35" i="105"/>
  <c r="V35" i="105"/>
  <c r="R35" i="105"/>
  <c r="M35" i="105"/>
  <c r="L35" i="105"/>
  <c r="J35" i="105"/>
  <c r="F35" i="105"/>
  <c r="Y34" i="105"/>
  <c r="X34" i="105"/>
  <c r="V34" i="105"/>
  <c r="R34" i="105"/>
  <c r="M34" i="105"/>
  <c r="L34" i="105"/>
  <c r="J34" i="105"/>
  <c r="F34" i="105"/>
  <c r="Y31" i="105"/>
  <c r="X31" i="105"/>
  <c r="V31" i="105"/>
  <c r="R31" i="105"/>
  <c r="M31" i="105"/>
  <c r="L31" i="105"/>
  <c r="J31" i="105"/>
  <c r="F31" i="105"/>
  <c r="Y30" i="105"/>
  <c r="X30" i="105"/>
  <c r="V30" i="105"/>
  <c r="R30" i="105"/>
  <c r="M30" i="105"/>
  <c r="L30" i="105"/>
  <c r="J30" i="105"/>
  <c r="F30" i="105"/>
  <c r="Y28" i="105"/>
  <c r="X28" i="105"/>
  <c r="V28" i="105"/>
  <c r="R28" i="105"/>
  <c r="M28" i="105"/>
  <c r="L28" i="105"/>
  <c r="J28" i="105"/>
  <c r="F28" i="105"/>
  <c r="Y25" i="105"/>
  <c r="X25" i="105"/>
  <c r="V25" i="105"/>
  <c r="R25" i="105"/>
  <c r="M25" i="105"/>
  <c r="L25" i="105"/>
  <c r="J25" i="105"/>
  <c r="F25" i="105"/>
  <c r="Y24" i="105"/>
  <c r="X24" i="105"/>
  <c r="V24" i="105"/>
  <c r="R24" i="105"/>
  <c r="M24" i="105"/>
  <c r="L24" i="105"/>
  <c r="J24" i="105"/>
  <c r="F24" i="105"/>
  <c r="Y23" i="105"/>
  <c r="X23" i="105"/>
  <c r="V23" i="105"/>
  <c r="R23" i="105"/>
  <c r="M23" i="105"/>
  <c r="L23" i="105"/>
  <c r="J23" i="105"/>
  <c r="F23" i="105"/>
  <c r="Y22" i="105"/>
  <c r="X22" i="105"/>
  <c r="V22" i="105"/>
  <c r="R22" i="105"/>
  <c r="M22" i="105"/>
  <c r="L22" i="105"/>
  <c r="J22" i="105"/>
  <c r="F22" i="105"/>
  <c r="Y21" i="105"/>
  <c r="X21" i="105"/>
  <c r="V21" i="105"/>
  <c r="R21" i="105"/>
  <c r="M21" i="105"/>
  <c r="L21" i="105"/>
  <c r="J21" i="105"/>
  <c r="F21" i="105"/>
  <c r="Y20" i="105"/>
  <c r="X20" i="105"/>
  <c r="V20" i="105"/>
  <c r="R20" i="105"/>
  <c r="M20" i="105"/>
  <c r="L20" i="105"/>
  <c r="J20" i="105"/>
  <c r="F20" i="105"/>
  <c r="Y19" i="105"/>
  <c r="X19" i="105"/>
  <c r="V19" i="105"/>
  <c r="R19" i="105"/>
  <c r="M19" i="105"/>
  <c r="L19" i="105"/>
  <c r="J19" i="105"/>
  <c r="F19" i="105"/>
  <c r="Y18" i="105"/>
  <c r="X18" i="105"/>
  <c r="V18" i="105"/>
  <c r="R18" i="105"/>
  <c r="M18" i="105"/>
  <c r="L18" i="105"/>
  <c r="J18" i="105"/>
  <c r="F18" i="105"/>
  <c r="Y16" i="105"/>
  <c r="X16" i="105"/>
  <c r="V16" i="105"/>
  <c r="R16" i="105"/>
  <c r="M16" i="105"/>
  <c r="L16" i="105"/>
  <c r="J16" i="105"/>
  <c r="F16" i="105"/>
  <c r="Y15" i="105"/>
  <c r="X15" i="105"/>
  <c r="V15" i="105"/>
  <c r="R15" i="105"/>
  <c r="M15" i="105"/>
  <c r="L15" i="105"/>
  <c r="J15" i="105"/>
  <c r="F15" i="105"/>
  <c r="Y14" i="105"/>
  <c r="X14" i="105"/>
  <c r="V14" i="105"/>
  <c r="R14" i="105"/>
  <c r="M14" i="105"/>
  <c r="L14" i="105"/>
  <c r="J14" i="105"/>
  <c r="F14" i="105"/>
  <c r="Y12" i="105"/>
  <c r="X12" i="105"/>
  <c r="V12" i="105"/>
  <c r="U12" i="105"/>
  <c r="T12" i="105"/>
  <c r="R12" i="105"/>
  <c r="Q12" i="105"/>
  <c r="P12" i="105"/>
  <c r="M12" i="105"/>
  <c r="L12" i="105"/>
  <c r="J12" i="105"/>
  <c r="I12" i="105"/>
  <c r="H12" i="105"/>
  <c r="F12" i="105"/>
  <c r="E12" i="105"/>
  <c r="D12" i="105"/>
  <c r="Y11" i="105"/>
  <c r="X11" i="105"/>
  <c r="V11" i="105"/>
  <c r="U11" i="105"/>
  <c r="T11" i="105"/>
  <c r="R11" i="105"/>
  <c r="Q11" i="105"/>
  <c r="P11" i="105"/>
  <c r="M11" i="105"/>
  <c r="L11" i="105"/>
  <c r="J11" i="105"/>
  <c r="I11" i="105"/>
  <c r="H11" i="105"/>
  <c r="F11" i="105"/>
  <c r="E11" i="105"/>
  <c r="D11" i="105"/>
  <c r="Y9" i="105"/>
  <c r="X9" i="105"/>
  <c r="V9" i="105"/>
  <c r="U9" i="105"/>
  <c r="T9" i="105"/>
  <c r="R9" i="105"/>
  <c r="Q9" i="105"/>
  <c r="P9" i="105"/>
  <c r="M9" i="105"/>
  <c r="L9" i="105"/>
  <c r="J9" i="105"/>
  <c r="I9" i="105"/>
  <c r="H9" i="105"/>
  <c r="F9" i="105"/>
  <c r="E9" i="105"/>
  <c r="D9" i="105"/>
  <c r="M47" i="104"/>
  <c r="L47" i="104"/>
  <c r="J47" i="104"/>
  <c r="I47" i="104"/>
  <c r="H47" i="104"/>
  <c r="F47" i="104"/>
  <c r="E47" i="104"/>
  <c r="D47" i="104"/>
  <c r="M45" i="104"/>
  <c r="L45" i="104"/>
  <c r="J45" i="104"/>
  <c r="I45" i="104"/>
  <c r="H45" i="104"/>
  <c r="F45" i="104"/>
  <c r="E45" i="104"/>
  <c r="D45" i="104"/>
  <c r="M43" i="104"/>
  <c r="L43" i="104"/>
  <c r="J43" i="104"/>
  <c r="I43" i="104"/>
  <c r="H43" i="104"/>
  <c r="F43" i="104"/>
  <c r="E43" i="104"/>
  <c r="D43" i="104"/>
  <c r="Y42" i="104"/>
  <c r="X42" i="104"/>
  <c r="V42" i="104"/>
  <c r="U42" i="104"/>
  <c r="T42" i="104"/>
  <c r="R42" i="104"/>
  <c r="Q42" i="104"/>
  <c r="P42" i="104"/>
  <c r="M42" i="104"/>
  <c r="L42" i="104"/>
  <c r="J42" i="104"/>
  <c r="I42" i="104"/>
  <c r="H42" i="104"/>
  <c r="F42" i="104"/>
  <c r="E42" i="104"/>
  <c r="D42" i="104"/>
  <c r="Y41" i="104"/>
  <c r="X41" i="104"/>
  <c r="V41" i="104"/>
  <c r="R41" i="104"/>
  <c r="M41" i="104"/>
  <c r="L41" i="104"/>
  <c r="J41" i="104"/>
  <c r="F41" i="104"/>
  <c r="Y40" i="104"/>
  <c r="X40" i="104"/>
  <c r="V40" i="104"/>
  <c r="R40" i="104"/>
  <c r="M40" i="104"/>
  <c r="L40" i="104"/>
  <c r="J40" i="104"/>
  <c r="F40" i="104"/>
  <c r="Y39" i="104"/>
  <c r="X39" i="104"/>
  <c r="V39" i="104"/>
  <c r="R39" i="104"/>
  <c r="M39" i="104"/>
  <c r="L39" i="104"/>
  <c r="J39" i="104"/>
  <c r="F39" i="104"/>
  <c r="Y38" i="104"/>
  <c r="X38" i="104"/>
  <c r="V38" i="104"/>
  <c r="R38" i="104"/>
  <c r="M38" i="104"/>
  <c r="L38" i="104"/>
  <c r="J38" i="104"/>
  <c r="F38" i="104"/>
  <c r="Y37" i="104"/>
  <c r="X37" i="104"/>
  <c r="V37" i="104"/>
  <c r="R37" i="104"/>
  <c r="M37" i="104"/>
  <c r="L37" i="104"/>
  <c r="J37" i="104"/>
  <c r="F37" i="104"/>
  <c r="Y36" i="104"/>
  <c r="X36" i="104"/>
  <c r="V36" i="104"/>
  <c r="R36" i="104"/>
  <c r="M36" i="104"/>
  <c r="L36" i="104"/>
  <c r="J36" i="104"/>
  <c r="F36" i="104"/>
  <c r="Y35" i="104"/>
  <c r="X35" i="104"/>
  <c r="V35" i="104"/>
  <c r="R35" i="104"/>
  <c r="M35" i="104"/>
  <c r="L35" i="104"/>
  <c r="J35" i="104"/>
  <c r="F35" i="104"/>
  <c r="Y34" i="104"/>
  <c r="X34" i="104"/>
  <c r="V34" i="104"/>
  <c r="R34" i="104"/>
  <c r="M34" i="104"/>
  <c r="L34" i="104"/>
  <c r="J34" i="104"/>
  <c r="F34" i="104"/>
  <c r="Y31" i="104"/>
  <c r="X31" i="104"/>
  <c r="V31" i="104"/>
  <c r="R31" i="104"/>
  <c r="M31" i="104"/>
  <c r="L31" i="104"/>
  <c r="J31" i="104"/>
  <c r="F31" i="104"/>
  <c r="Y30" i="104"/>
  <c r="X30" i="104"/>
  <c r="V30" i="104"/>
  <c r="R30" i="104"/>
  <c r="M30" i="104"/>
  <c r="L30" i="104"/>
  <c r="J30" i="104"/>
  <c r="F30" i="104"/>
  <c r="Y28" i="104"/>
  <c r="X28" i="104"/>
  <c r="V28" i="104"/>
  <c r="R28" i="104"/>
  <c r="M28" i="104"/>
  <c r="L28" i="104"/>
  <c r="J28" i="104"/>
  <c r="F28" i="104"/>
  <c r="Y25" i="104"/>
  <c r="X25" i="104"/>
  <c r="V25" i="104"/>
  <c r="R25" i="104"/>
  <c r="M25" i="104"/>
  <c r="L25" i="104"/>
  <c r="J25" i="104"/>
  <c r="F25" i="104"/>
  <c r="Y24" i="104"/>
  <c r="X24" i="104"/>
  <c r="V24" i="104"/>
  <c r="R24" i="104"/>
  <c r="M24" i="104"/>
  <c r="L24" i="104"/>
  <c r="J24" i="104"/>
  <c r="F24" i="104"/>
  <c r="Y23" i="104"/>
  <c r="X23" i="104"/>
  <c r="V23" i="104"/>
  <c r="R23" i="104"/>
  <c r="M23" i="104"/>
  <c r="L23" i="104"/>
  <c r="J23" i="104"/>
  <c r="F23" i="104"/>
  <c r="Y22" i="104"/>
  <c r="X22" i="104"/>
  <c r="V22" i="104"/>
  <c r="R22" i="104"/>
  <c r="M22" i="104"/>
  <c r="L22" i="104"/>
  <c r="J22" i="104"/>
  <c r="F22" i="104"/>
  <c r="Y21" i="104"/>
  <c r="X21" i="104"/>
  <c r="V21" i="104"/>
  <c r="R21" i="104"/>
  <c r="M21" i="104"/>
  <c r="L21" i="104"/>
  <c r="J21" i="104"/>
  <c r="F21" i="104"/>
  <c r="Y20" i="104"/>
  <c r="X20" i="104"/>
  <c r="V20" i="104"/>
  <c r="R20" i="104"/>
  <c r="M20" i="104"/>
  <c r="L20" i="104"/>
  <c r="J20" i="104"/>
  <c r="F20" i="104"/>
  <c r="Y19" i="104"/>
  <c r="X19" i="104"/>
  <c r="V19" i="104"/>
  <c r="R19" i="104"/>
  <c r="M19" i="104"/>
  <c r="L19" i="104"/>
  <c r="J19" i="104"/>
  <c r="F19" i="104"/>
  <c r="Y18" i="104"/>
  <c r="X18" i="104"/>
  <c r="V18" i="104"/>
  <c r="R18" i="104"/>
  <c r="M18" i="104"/>
  <c r="L18" i="104"/>
  <c r="J18" i="104"/>
  <c r="F18" i="104"/>
  <c r="Y16" i="104"/>
  <c r="X16" i="104"/>
  <c r="V16" i="104"/>
  <c r="R16" i="104"/>
  <c r="M16" i="104"/>
  <c r="L16" i="104"/>
  <c r="J16" i="104"/>
  <c r="F16" i="104"/>
  <c r="Y15" i="104"/>
  <c r="X15" i="104"/>
  <c r="V15" i="104"/>
  <c r="R15" i="104"/>
  <c r="M15" i="104"/>
  <c r="L15" i="104"/>
  <c r="J15" i="104"/>
  <c r="F15" i="104"/>
  <c r="Y14" i="104"/>
  <c r="X14" i="104"/>
  <c r="V14" i="104"/>
  <c r="R14" i="104"/>
  <c r="M14" i="104"/>
  <c r="L14" i="104"/>
  <c r="J14" i="104"/>
  <c r="F14" i="104"/>
  <c r="Y12" i="104"/>
  <c r="X12" i="104"/>
  <c r="V12" i="104"/>
  <c r="U12" i="104"/>
  <c r="T12" i="104"/>
  <c r="R12" i="104"/>
  <c r="Q12" i="104"/>
  <c r="P12" i="104"/>
  <c r="M12" i="104"/>
  <c r="L12" i="104"/>
  <c r="J12" i="104"/>
  <c r="I12" i="104"/>
  <c r="H12" i="104"/>
  <c r="F12" i="104"/>
  <c r="E12" i="104"/>
  <c r="D12" i="104"/>
  <c r="Y11" i="104"/>
  <c r="X11" i="104"/>
  <c r="V11" i="104"/>
  <c r="U11" i="104"/>
  <c r="T11" i="104"/>
  <c r="R11" i="104"/>
  <c r="Q11" i="104"/>
  <c r="P11" i="104"/>
  <c r="M11" i="104"/>
  <c r="L11" i="104"/>
  <c r="J11" i="104"/>
  <c r="I11" i="104"/>
  <c r="H11" i="104"/>
  <c r="F11" i="104"/>
  <c r="E11" i="104"/>
  <c r="D11" i="104"/>
  <c r="Y9" i="104"/>
  <c r="X9" i="104"/>
  <c r="V9" i="104"/>
  <c r="U9" i="104"/>
  <c r="T9" i="104"/>
  <c r="R9" i="104"/>
  <c r="Q9" i="104"/>
  <c r="P9" i="104"/>
  <c r="M9" i="104"/>
  <c r="L9" i="104"/>
  <c r="J9" i="104"/>
  <c r="I9" i="104"/>
  <c r="H9" i="104"/>
  <c r="F9" i="104"/>
  <c r="E9" i="104"/>
  <c r="D9" i="104"/>
  <c r="M47" i="103"/>
  <c r="L47" i="103"/>
  <c r="J47" i="103"/>
  <c r="I47" i="103"/>
  <c r="H47" i="103"/>
  <c r="F47" i="103"/>
  <c r="E47" i="103"/>
  <c r="D47" i="103"/>
  <c r="M45" i="103"/>
  <c r="L45" i="103"/>
  <c r="J45" i="103"/>
  <c r="I45" i="103"/>
  <c r="H45" i="103"/>
  <c r="F45" i="103"/>
  <c r="E45" i="103"/>
  <c r="D45" i="103"/>
  <c r="M43" i="103"/>
  <c r="L43" i="103"/>
  <c r="J43" i="103"/>
  <c r="I43" i="103"/>
  <c r="H43" i="103"/>
  <c r="F43" i="103"/>
  <c r="E43" i="103"/>
  <c r="D43" i="103"/>
  <c r="Y42" i="103"/>
  <c r="X42" i="103"/>
  <c r="V42" i="103"/>
  <c r="U42" i="103"/>
  <c r="T42" i="103"/>
  <c r="R42" i="103"/>
  <c r="Q42" i="103"/>
  <c r="P42" i="103"/>
  <c r="M42" i="103"/>
  <c r="L42" i="103"/>
  <c r="J42" i="103"/>
  <c r="I42" i="103"/>
  <c r="H42" i="103"/>
  <c r="F42" i="103"/>
  <c r="E42" i="103"/>
  <c r="D42" i="103"/>
  <c r="Y41" i="103"/>
  <c r="X41" i="103"/>
  <c r="V41" i="103"/>
  <c r="R41" i="103"/>
  <c r="M41" i="103"/>
  <c r="L41" i="103"/>
  <c r="J41" i="103"/>
  <c r="F41" i="103"/>
  <c r="Y40" i="103"/>
  <c r="X40" i="103"/>
  <c r="V40" i="103"/>
  <c r="R40" i="103"/>
  <c r="M40" i="103"/>
  <c r="L40" i="103"/>
  <c r="J40" i="103"/>
  <c r="F40" i="103"/>
  <c r="Y39" i="103"/>
  <c r="X39" i="103"/>
  <c r="V39" i="103"/>
  <c r="R39" i="103"/>
  <c r="M39" i="103"/>
  <c r="L39" i="103"/>
  <c r="J39" i="103"/>
  <c r="F39" i="103"/>
  <c r="Y38" i="103"/>
  <c r="X38" i="103"/>
  <c r="V38" i="103"/>
  <c r="R38" i="103"/>
  <c r="M38" i="103"/>
  <c r="L38" i="103"/>
  <c r="J38" i="103"/>
  <c r="F38" i="103"/>
  <c r="Y37" i="103"/>
  <c r="X37" i="103"/>
  <c r="V37" i="103"/>
  <c r="R37" i="103"/>
  <c r="M37" i="103"/>
  <c r="L37" i="103"/>
  <c r="J37" i="103"/>
  <c r="F37" i="103"/>
  <c r="Y36" i="103"/>
  <c r="X36" i="103"/>
  <c r="V36" i="103"/>
  <c r="R36" i="103"/>
  <c r="M36" i="103"/>
  <c r="L36" i="103"/>
  <c r="J36" i="103"/>
  <c r="F36" i="103"/>
  <c r="Y35" i="103"/>
  <c r="X35" i="103"/>
  <c r="V35" i="103"/>
  <c r="R35" i="103"/>
  <c r="M35" i="103"/>
  <c r="L35" i="103"/>
  <c r="J35" i="103"/>
  <c r="F35" i="103"/>
  <c r="Y34" i="103"/>
  <c r="X34" i="103"/>
  <c r="V34" i="103"/>
  <c r="R34" i="103"/>
  <c r="M34" i="103"/>
  <c r="L34" i="103"/>
  <c r="J34" i="103"/>
  <c r="F34" i="103"/>
  <c r="Y31" i="103"/>
  <c r="X31" i="103"/>
  <c r="V31" i="103"/>
  <c r="R31" i="103"/>
  <c r="M31" i="103"/>
  <c r="L31" i="103"/>
  <c r="J31" i="103"/>
  <c r="F31" i="103"/>
  <c r="Y30" i="103"/>
  <c r="X30" i="103"/>
  <c r="V30" i="103"/>
  <c r="R30" i="103"/>
  <c r="M30" i="103"/>
  <c r="L30" i="103"/>
  <c r="J30" i="103"/>
  <c r="F30" i="103"/>
  <c r="Y28" i="103"/>
  <c r="X28" i="103"/>
  <c r="V28" i="103"/>
  <c r="R28" i="103"/>
  <c r="M28" i="103"/>
  <c r="L28" i="103"/>
  <c r="J28" i="103"/>
  <c r="F28" i="103"/>
  <c r="Y25" i="103"/>
  <c r="X25" i="103"/>
  <c r="V25" i="103"/>
  <c r="R25" i="103"/>
  <c r="M25" i="103"/>
  <c r="L25" i="103"/>
  <c r="J25" i="103"/>
  <c r="F25" i="103"/>
  <c r="Y24" i="103"/>
  <c r="X24" i="103"/>
  <c r="V24" i="103"/>
  <c r="R24" i="103"/>
  <c r="M24" i="103"/>
  <c r="L24" i="103"/>
  <c r="J24" i="103"/>
  <c r="F24" i="103"/>
  <c r="Y23" i="103"/>
  <c r="X23" i="103"/>
  <c r="V23" i="103"/>
  <c r="R23" i="103"/>
  <c r="M23" i="103"/>
  <c r="L23" i="103"/>
  <c r="J23" i="103"/>
  <c r="F23" i="103"/>
  <c r="Y22" i="103"/>
  <c r="X22" i="103"/>
  <c r="V22" i="103"/>
  <c r="R22" i="103"/>
  <c r="M22" i="103"/>
  <c r="L22" i="103"/>
  <c r="J22" i="103"/>
  <c r="F22" i="103"/>
  <c r="Y21" i="103"/>
  <c r="X21" i="103"/>
  <c r="V21" i="103"/>
  <c r="R21" i="103"/>
  <c r="M21" i="103"/>
  <c r="L21" i="103"/>
  <c r="J21" i="103"/>
  <c r="F21" i="103"/>
  <c r="Y20" i="103"/>
  <c r="X20" i="103"/>
  <c r="V20" i="103"/>
  <c r="R20" i="103"/>
  <c r="M20" i="103"/>
  <c r="L20" i="103"/>
  <c r="J20" i="103"/>
  <c r="F20" i="103"/>
  <c r="Y19" i="103"/>
  <c r="X19" i="103"/>
  <c r="V19" i="103"/>
  <c r="R19" i="103"/>
  <c r="M19" i="103"/>
  <c r="L19" i="103"/>
  <c r="J19" i="103"/>
  <c r="F19" i="103"/>
  <c r="Y18" i="103"/>
  <c r="X18" i="103"/>
  <c r="V18" i="103"/>
  <c r="R18" i="103"/>
  <c r="M18" i="103"/>
  <c r="L18" i="103"/>
  <c r="J18" i="103"/>
  <c r="F18" i="103"/>
  <c r="Y16" i="103"/>
  <c r="X16" i="103"/>
  <c r="V16" i="103"/>
  <c r="R16" i="103"/>
  <c r="M16" i="103"/>
  <c r="L16" i="103"/>
  <c r="J16" i="103"/>
  <c r="F16" i="103"/>
  <c r="Y15" i="103"/>
  <c r="X15" i="103"/>
  <c r="V15" i="103"/>
  <c r="R15" i="103"/>
  <c r="M15" i="103"/>
  <c r="L15" i="103"/>
  <c r="J15" i="103"/>
  <c r="F15" i="103"/>
  <c r="Y14" i="103"/>
  <c r="X14" i="103"/>
  <c r="V14" i="103"/>
  <c r="R14" i="103"/>
  <c r="M14" i="103"/>
  <c r="L14" i="103"/>
  <c r="J14" i="103"/>
  <c r="F14" i="103"/>
  <c r="Y12" i="103"/>
  <c r="X12" i="103"/>
  <c r="V12" i="103"/>
  <c r="U12" i="103"/>
  <c r="T12" i="103"/>
  <c r="R12" i="103"/>
  <c r="Q12" i="103"/>
  <c r="P12" i="103"/>
  <c r="M12" i="103"/>
  <c r="L12" i="103"/>
  <c r="J12" i="103"/>
  <c r="I12" i="103"/>
  <c r="H12" i="103"/>
  <c r="F12" i="103"/>
  <c r="E12" i="103"/>
  <c r="D12" i="103"/>
  <c r="Y11" i="103"/>
  <c r="X11" i="103"/>
  <c r="V11" i="103"/>
  <c r="U11" i="103"/>
  <c r="T11" i="103"/>
  <c r="R11" i="103"/>
  <c r="Q11" i="103"/>
  <c r="P11" i="103"/>
  <c r="M11" i="103"/>
  <c r="L11" i="103"/>
  <c r="J11" i="103"/>
  <c r="I11" i="103"/>
  <c r="H11" i="103"/>
  <c r="F11" i="103"/>
  <c r="E11" i="103"/>
  <c r="D11" i="103"/>
  <c r="Y9" i="103"/>
  <c r="X9" i="103"/>
  <c r="V9" i="103"/>
  <c r="U9" i="103"/>
  <c r="T9" i="103"/>
  <c r="R9" i="103"/>
  <c r="Q9" i="103"/>
  <c r="P9" i="103"/>
  <c r="M9" i="103"/>
  <c r="L9" i="103"/>
  <c r="J9" i="103"/>
  <c r="I9" i="103"/>
  <c r="H9" i="103"/>
  <c r="F9" i="103"/>
  <c r="E9" i="103"/>
  <c r="D9" i="103"/>
  <c r="M47" i="102"/>
  <c r="L47" i="102"/>
  <c r="J47" i="102"/>
  <c r="I47" i="102"/>
  <c r="H47" i="102"/>
  <c r="F47" i="102"/>
  <c r="E47" i="102"/>
  <c r="D47" i="102"/>
  <c r="M45" i="102"/>
  <c r="L45" i="102"/>
  <c r="J45" i="102"/>
  <c r="I45" i="102"/>
  <c r="H45" i="102"/>
  <c r="F45" i="102"/>
  <c r="E45" i="102"/>
  <c r="D45" i="102"/>
  <c r="M43" i="102"/>
  <c r="L43" i="102"/>
  <c r="J43" i="102"/>
  <c r="I43" i="102"/>
  <c r="H43" i="102"/>
  <c r="F43" i="102"/>
  <c r="E43" i="102"/>
  <c r="D43" i="102"/>
  <c r="Y42" i="102"/>
  <c r="X42" i="102"/>
  <c r="V42" i="102"/>
  <c r="U42" i="102"/>
  <c r="T42" i="102"/>
  <c r="R42" i="102"/>
  <c r="Q42" i="102"/>
  <c r="P42" i="102"/>
  <c r="M42" i="102"/>
  <c r="L42" i="102"/>
  <c r="J42" i="102"/>
  <c r="I42" i="102"/>
  <c r="H42" i="102"/>
  <c r="F42" i="102"/>
  <c r="E42" i="102"/>
  <c r="D42" i="102"/>
  <c r="Y41" i="102"/>
  <c r="X41" i="102"/>
  <c r="V41" i="102"/>
  <c r="R41" i="102"/>
  <c r="M41" i="102"/>
  <c r="L41" i="102"/>
  <c r="J41" i="102"/>
  <c r="F41" i="102"/>
  <c r="Y40" i="102"/>
  <c r="X40" i="102"/>
  <c r="V40" i="102"/>
  <c r="R40" i="102"/>
  <c r="M40" i="102"/>
  <c r="L40" i="102"/>
  <c r="J40" i="102"/>
  <c r="F40" i="102"/>
  <c r="Y39" i="102"/>
  <c r="X39" i="102"/>
  <c r="V39" i="102"/>
  <c r="R39" i="102"/>
  <c r="M39" i="102"/>
  <c r="L39" i="102"/>
  <c r="J39" i="102"/>
  <c r="F39" i="102"/>
  <c r="Y38" i="102"/>
  <c r="X38" i="102"/>
  <c r="V38" i="102"/>
  <c r="R38" i="102"/>
  <c r="M38" i="102"/>
  <c r="L38" i="102"/>
  <c r="J38" i="102"/>
  <c r="F38" i="102"/>
  <c r="Y37" i="102"/>
  <c r="X37" i="102"/>
  <c r="V37" i="102"/>
  <c r="R37" i="102"/>
  <c r="M37" i="102"/>
  <c r="L37" i="102"/>
  <c r="J37" i="102"/>
  <c r="F37" i="102"/>
  <c r="Y36" i="102"/>
  <c r="X36" i="102"/>
  <c r="V36" i="102"/>
  <c r="R36" i="102"/>
  <c r="M36" i="102"/>
  <c r="L36" i="102"/>
  <c r="J36" i="102"/>
  <c r="F36" i="102"/>
  <c r="Y35" i="102"/>
  <c r="X35" i="102"/>
  <c r="V35" i="102"/>
  <c r="R35" i="102"/>
  <c r="M35" i="102"/>
  <c r="L35" i="102"/>
  <c r="J35" i="102"/>
  <c r="F35" i="102"/>
  <c r="Y34" i="102"/>
  <c r="X34" i="102"/>
  <c r="V34" i="102"/>
  <c r="R34" i="102"/>
  <c r="M34" i="102"/>
  <c r="L34" i="102"/>
  <c r="J34" i="102"/>
  <c r="F34" i="102"/>
  <c r="Y31" i="102"/>
  <c r="X31" i="102"/>
  <c r="V31" i="102"/>
  <c r="R31" i="102"/>
  <c r="M31" i="102"/>
  <c r="L31" i="102"/>
  <c r="J31" i="102"/>
  <c r="F31" i="102"/>
  <c r="Y30" i="102"/>
  <c r="X30" i="102"/>
  <c r="V30" i="102"/>
  <c r="R30" i="102"/>
  <c r="M30" i="102"/>
  <c r="L30" i="102"/>
  <c r="J30" i="102"/>
  <c r="F30" i="102"/>
  <c r="Y28" i="102"/>
  <c r="X28" i="102"/>
  <c r="V28" i="102"/>
  <c r="R28" i="102"/>
  <c r="M28" i="102"/>
  <c r="L28" i="102"/>
  <c r="J28" i="102"/>
  <c r="F28" i="102"/>
  <c r="Y25" i="102"/>
  <c r="X25" i="102"/>
  <c r="V25" i="102"/>
  <c r="R25" i="102"/>
  <c r="M25" i="102"/>
  <c r="L25" i="102"/>
  <c r="J25" i="102"/>
  <c r="F25" i="102"/>
  <c r="Y24" i="102"/>
  <c r="X24" i="102"/>
  <c r="V24" i="102"/>
  <c r="R24" i="102"/>
  <c r="M24" i="102"/>
  <c r="L24" i="102"/>
  <c r="J24" i="102"/>
  <c r="F24" i="102"/>
  <c r="Y23" i="102"/>
  <c r="X23" i="102"/>
  <c r="V23" i="102"/>
  <c r="R23" i="102"/>
  <c r="M23" i="102"/>
  <c r="L23" i="102"/>
  <c r="J23" i="102"/>
  <c r="F23" i="102"/>
  <c r="Y22" i="102"/>
  <c r="X22" i="102"/>
  <c r="V22" i="102"/>
  <c r="R22" i="102"/>
  <c r="M22" i="102"/>
  <c r="L22" i="102"/>
  <c r="J22" i="102"/>
  <c r="F22" i="102"/>
  <c r="Y21" i="102"/>
  <c r="X21" i="102"/>
  <c r="V21" i="102"/>
  <c r="R21" i="102"/>
  <c r="M21" i="102"/>
  <c r="L21" i="102"/>
  <c r="J21" i="102"/>
  <c r="F21" i="102"/>
  <c r="Y20" i="102"/>
  <c r="X20" i="102"/>
  <c r="V20" i="102"/>
  <c r="R20" i="102"/>
  <c r="M20" i="102"/>
  <c r="L20" i="102"/>
  <c r="J20" i="102"/>
  <c r="F20" i="102"/>
  <c r="Y19" i="102"/>
  <c r="X19" i="102"/>
  <c r="V19" i="102"/>
  <c r="R19" i="102"/>
  <c r="M19" i="102"/>
  <c r="L19" i="102"/>
  <c r="J19" i="102"/>
  <c r="F19" i="102"/>
  <c r="Y18" i="102"/>
  <c r="X18" i="102"/>
  <c r="V18" i="102"/>
  <c r="R18" i="102"/>
  <c r="M18" i="102"/>
  <c r="L18" i="102"/>
  <c r="J18" i="102"/>
  <c r="F18" i="102"/>
  <c r="Y16" i="102"/>
  <c r="X16" i="102"/>
  <c r="V16" i="102"/>
  <c r="R16" i="102"/>
  <c r="M16" i="102"/>
  <c r="L16" i="102"/>
  <c r="J16" i="102"/>
  <c r="F16" i="102"/>
  <c r="Y15" i="102"/>
  <c r="X15" i="102"/>
  <c r="V15" i="102"/>
  <c r="R15" i="102"/>
  <c r="M15" i="102"/>
  <c r="L15" i="102"/>
  <c r="J15" i="102"/>
  <c r="F15" i="102"/>
  <c r="Y14" i="102"/>
  <c r="X14" i="102"/>
  <c r="V14" i="102"/>
  <c r="R14" i="102"/>
  <c r="M14" i="102"/>
  <c r="L14" i="102"/>
  <c r="J14" i="102"/>
  <c r="F14" i="102"/>
  <c r="Y12" i="102"/>
  <c r="X12" i="102"/>
  <c r="V12" i="102"/>
  <c r="U12" i="102"/>
  <c r="T12" i="102"/>
  <c r="R12" i="102"/>
  <c r="Q12" i="102"/>
  <c r="P12" i="102"/>
  <c r="M12" i="102"/>
  <c r="L12" i="102"/>
  <c r="J12" i="102"/>
  <c r="I12" i="102"/>
  <c r="H12" i="102"/>
  <c r="F12" i="102"/>
  <c r="E12" i="102"/>
  <c r="D12" i="102"/>
  <c r="Y11" i="102"/>
  <c r="X11" i="102"/>
  <c r="V11" i="102"/>
  <c r="U11" i="102"/>
  <c r="T11" i="102"/>
  <c r="R11" i="102"/>
  <c r="Q11" i="102"/>
  <c r="P11" i="102"/>
  <c r="M11" i="102"/>
  <c r="L11" i="102"/>
  <c r="J11" i="102"/>
  <c r="I11" i="102"/>
  <c r="H11" i="102"/>
  <c r="F11" i="102"/>
  <c r="E11" i="102"/>
  <c r="D11" i="102"/>
  <c r="Y9" i="102"/>
  <c r="X9" i="102"/>
  <c r="V9" i="102"/>
  <c r="U9" i="102"/>
  <c r="T9" i="102"/>
  <c r="R9" i="102"/>
  <c r="Q9" i="102"/>
  <c r="P9" i="102"/>
  <c r="M9" i="102"/>
  <c r="L9" i="102"/>
  <c r="J9" i="102"/>
  <c r="I9" i="102"/>
  <c r="H9" i="102"/>
  <c r="F9" i="102"/>
  <c r="E9" i="102"/>
  <c r="D9" i="102"/>
  <c r="M47" i="101"/>
  <c r="L47" i="101"/>
  <c r="J47" i="101"/>
  <c r="I47" i="101"/>
  <c r="H47" i="101"/>
  <c r="F47" i="101"/>
  <c r="E47" i="101"/>
  <c r="D47" i="101"/>
  <c r="M45" i="101"/>
  <c r="L45" i="101"/>
  <c r="J45" i="101"/>
  <c r="I45" i="101"/>
  <c r="H45" i="101"/>
  <c r="F45" i="101"/>
  <c r="E45" i="101"/>
  <c r="D45" i="101"/>
  <c r="M43" i="101"/>
  <c r="L43" i="101"/>
  <c r="J43" i="101"/>
  <c r="I43" i="101"/>
  <c r="H43" i="101"/>
  <c r="F43" i="101"/>
  <c r="E43" i="101"/>
  <c r="D43" i="101"/>
  <c r="Y42" i="101"/>
  <c r="X42" i="101"/>
  <c r="V42" i="101"/>
  <c r="U42" i="101"/>
  <c r="T42" i="101"/>
  <c r="R42" i="101"/>
  <c r="Q42" i="101"/>
  <c r="P42" i="101"/>
  <c r="M42" i="101"/>
  <c r="L42" i="101"/>
  <c r="J42" i="101"/>
  <c r="I42" i="101"/>
  <c r="H42" i="101"/>
  <c r="F42" i="101"/>
  <c r="E42" i="101"/>
  <c r="D42" i="101"/>
  <c r="Y41" i="101"/>
  <c r="X41" i="101"/>
  <c r="V41" i="101"/>
  <c r="R41" i="101"/>
  <c r="M41" i="101"/>
  <c r="L41" i="101"/>
  <c r="J41" i="101"/>
  <c r="F41" i="101"/>
  <c r="Y40" i="101"/>
  <c r="X40" i="101"/>
  <c r="V40" i="101"/>
  <c r="R40" i="101"/>
  <c r="M40" i="101"/>
  <c r="L40" i="101"/>
  <c r="J40" i="101"/>
  <c r="F40" i="101"/>
  <c r="Y39" i="101"/>
  <c r="X39" i="101"/>
  <c r="V39" i="101"/>
  <c r="R39" i="101"/>
  <c r="M39" i="101"/>
  <c r="L39" i="101"/>
  <c r="J39" i="101"/>
  <c r="F39" i="101"/>
  <c r="Y38" i="101"/>
  <c r="X38" i="101"/>
  <c r="V38" i="101"/>
  <c r="R38" i="101"/>
  <c r="M38" i="101"/>
  <c r="L38" i="101"/>
  <c r="J38" i="101"/>
  <c r="F38" i="101"/>
  <c r="Y37" i="101"/>
  <c r="X37" i="101"/>
  <c r="V37" i="101"/>
  <c r="R37" i="101"/>
  <c r="M37" i="101"/>
  <c r="L37" i="101"/>
  <c r="J37" i="101"/>
  <c r="F37" i="101"/>
  <c r="Y36" i="101"/>
  <c r="X36" i="101"/>
  <c r="V36" i="101"/>
  <c r="R36" i="101"/>
  <c r="M36" i="101"/>
  <c r="L36" i="101"/>
  <c r="J36" i="101"/>
  <c r="F36" i="101"/>
  <c r="Y35" i="101"/>
  <c r="X35" i="101"/>
  <c r="V35" i="101"/>
  <c r="R35" i="101"/>
  <c r="M35" i="101"/>
  <c r="L35" i="101"/>
  <c r="J35" i="101"/>
  <c r="F35" i="101"/>
  <c r="Y34" i="101"/>
  <c r="X34" i="101"/>
  <c r="V34" i="101"/>
  <c r="R34" i="101"/>
  <c r="M34" i="101"/>
  <c r="L34" i="101"/>
  <c r="J34" i="101"/>
  <c r="F34" i="101"/>
  <c r="Y31" i="101"/>
  <c r="X31" i="101"/>
  <c r="V31" i="101"/>
  <c r="R31" i="101"/>
  <c r="M31" i="101"/>
  <c r="L31" i="101"/>
  <c r="J31" i="101"/>
  <c r="F31" i="101"/>
  <c r="Y30" i="101"/>
  <c r="X30" i="101"/>
  <c r="V30" i="101"/>
  <c r="R30" i="101"/>
  <c r="M30" i="101"/>
  <c r="L30" i="101"/>
  <c r="J30" i="101"/>
  <c r="F30" i="101"/>
  <c r="Y28" i="101"/>
  <c r="X28" i="101"/>
  <c r="V28" i="101"/>
  <c r="R28" i="101"/>
  <c r="M28" i="101"/>
  <c r="L28" i="101"/>
  <c r="J28" i="101"/>
  <c r="F28" i="101"/>
  <c r="Y25" i="101"/>
  <c r="X25" i="101"/>
  <c r="V25" i="101"/>
  <c r="R25" i="101"/>
  <c r="M25" i="101"/>
  <c r="L25" i="101"/>
  <c r="J25" i="101"/>
  <c r="F25" i="101"/>
  <c r="Y24" i="101"/>
  <c r="X24" i="101"/>
  <c r="V24" i="101"/>
  <c r="R24" i="101"/>
  <c r="M24" i="101"/>
  <c r="L24" i="101"/>
  <c r="J24" i="101"/>
  <c r="F24" i="101"/>
  <c r="Y23" i="101"/>
  <c r="X23" i="101"/>
  <c r="V23" i="101"/>
  <c r="R23" i="101"/>
  <c r="M23" i="101"/>
  <c r="L23" i="101"/>
  <c r="J23" i="101"/>
  <c r="F23" i="101"/>
  <c r="Y22" i="101"/>
  <c r="X22" i="101"/>
  <c r="V22" i="101"/>
  <c r="R22" i="101"/>
  <c r="M22" i="101"/>
  <c r="L22" i="101"/>
  <c r="J22" i="101"/>
  <c r="F22" i="101"/>
  <c r="Y21" i="101"/>
  <c r="X21" i="101"/>
  <c r="V21" i="101"/>
  <c r="R21" i="101"/>
  <c r="M21" i="101"/>
  <c r="L21" i="101"/>
  <c r="J21" i="101"/>
  <c r="F21" i="101"/>
  <c r="Y20" i="101"/>
  <c r="X20" i="101"/>
  <c r="V20" i="101"/>
  <c r="R20" i="101"/>
  <c r="M20" i="101"/>
  <c r="L20" i="101"/>
  <c r="J20" i="101"/>
  <c r="F20" i="101"/>
  <c r="Y19" i="101"/>
  <c r="X19" i="101"/>
  <c r="V19" i="101"/>
  <c r="R19" i="101"/>
  <c r="M19" i="101"/>
  <c r="L19" i="101"/>
  <c r="J19" i="101"/>
  <c r="F19" i="101"/>
  <c r="Y18" i="101"/>
  <c r="X18" i="101"/>
  <c r="V18" i="101"/>
  <c r="R18" i="101"/>
  <c r="M18" i="101"/>
  <c r="L18" i="101"/>
  <c r="J18" i="101"/>
  <c r="F18" i="101"/>
  <c r="Y16" i="101"/>
  <c r="X16" i="101"/>
  <c r="V16" i="101"/>
  <c r="R16" i="101"/>
  <c r="M16" i="101"/>
  <c r="L16" i="101"/>
  <c r="J16" i="101"/>
  <c r="F16" i="101"/>
  <c r="Y15" i="101"/>
  <c r="X15" i="101"/>
  <c r="V15" i="101"/>
  <c r="R15" i="101"/>
  <c r="M15" i="101"/>
  <c r="L15" i="101"/>
  <c r="J15" i="101"/>
  <c r="F15" i="101"/>
  <c r="Y14" i="101"/>
  <c r="X14" i="101"/>
  <c r="V14" i="101"/>
  <c r="R14" i="101"/>
  <c r="M14" i="101"/>
  <c r="L14" i="101"/>
  <c r="J14" i="101"/>
  <c r="F14" i="101"/>
  <c r="Y12" i="101"/>
  <c r="X12" i="101"/>
  <c r="V12" i="101"/>
  <c r="U12" i="101"/>
  <c r="T12" i="101"/>
  <c r="R12" i="101"/>
  <c r="Q12" i="101"/>
  <c r="P12" i="101"/>
  <c r="M12" i="101"/>
  <c r="L12" i="101"/>
  <c r="J12" i="101"/>
  <c r="I12" i="101"/>
  <c r="H12" i="101"/>
  <c r="F12" i="101"/>
  <c r="E12" i="101"/>
  <c r="D12" i="101"/>
  <c r="Y11" i="101"/>
  <c r="X11" i="101"/>
  <c r="V11" i="101"/>
  <c r="U11" i="101"/>
  <c r="T11" i="101"/>
  <c r="R11" i="101"/>
  <c r="Q11" i="101"/>
  <c r="P11" i="101"/>
  <c r="M11" i="101"/>
  <c r="L11" i="101"/>
  <c r="J11" i="101"/>
  <c r="I11" i="101"/>
  <c r="H11" i="101"/>
  <c r="F11" i="101"/>
  <c r="E11" i="101"/>
  <c r="D11" i="101"/>
  <c r="Y9" i="101"/>
  <c r="X9" i="101"/>
  <c r="V9" i="101"/>
  <c r="U9" i="101"/>
  <c r="T9" i="101"/>
  <c r="R9" i="101"/>
  <c r="Q9" i="101"/>
  <c r="P9" i="101"/>
  <c r="M9" i="101"/>
  <c r="L9" i="101"/>
  <c r="J9" i="101"/>
  <c r="I9" i="101"/>
  <c r="H9" i="101"/>
  <c r="F9" i="101"/>
  <c r="E9" i="101"/>
  <c r="D9" i="101"/>
  <c r="M47" i="100"/>
  <c r="L47" i="100"/>
  <c r="J47" i="100"/>
  <c r="I47" i="100"/>
  <c r="H47" i="100"/>
  <c r="F47" i="100"/>
  <c r="E47" i="100"/>
  <c r="D47" i="100"/>
  <c r="M45" i="100"/>
  <c r="L45" i="100"/>
  <c r="J45" i="100"/>
  <c r="I45" i="100"/>
  <c r="H45" i="100"/>
  <c r="F45" i="100"/>
  <c r="E45" i="100"/>
  <c r="D45" i="100"/>
  <c r="M43" i="100"/>
  <c r="L43" i="100"/>
  <c r="J43" i="100"/>
  <c r="I43" i="100"/>
  <c r="H43" i="100"/>
  <c r="F43" i="100"/>
  <c r="E43" i="100"/>
  <c r="D43" i="100"/>
  <c r="Y42" i="100"/>
  <c r="X42" i="100"/>
  <c r="V42" i="100"/>
  <c r="U42" i="100"/>
  <c r="T42" i="100"/>
  <c r="R42" i="100"/>
  <c r="Q42" i="100"/>
  <c r="P42" i="100"/>
  <c r="M42" i="100"/>
  <c r="L42" i="100"/>
  <c r="J42" i="100"/>
  <c r="I42" i="100"/>
  <c r="H42" i="100"/>
  <c r="F42" i="100"/>
  <c r="E42" i="100"/>
  <c r="D42" i="100"/>
  <c r="Y41" i="100"/>
  <c r="X41" i="100"/>
  <c r="V41" i="100"/>
  <c r="R41" i="100"/>
  <c r="M41" i="100"/>
  <c r="L41" i="100"/>
  <c r="J41" i="100"/>
  <c r="F41" i="100"/>
  <c r="Y40" i="100"/>
  <c r="X40" i="100"/>
  <c r="V40" i="100"/>
  <c r="R40" i="100"/>
  <c r="M40" i="100"/>
  <c r="L40" i="100"/>
  <c r="J40" i="100"/>
  <c r="F40" i="100"/>
  <c r="Y39" i="100"/>
  <c r="X39" i="100"/>
  <c r="V39" i="100"/>
  <c r="R39" i="100"/>
  <c r="M39" i="100"/>
  <c r="L39" i="100"/>
  <c r="J39" i="100"/>
  <c r="F39" i="100"/>
  <c r="Y38" i="100"/>
  <c r="X38" i="100"/>
  <c r="V38" i="100"/>
  <c r="R38" i="100"/>
  <c r="M38" i="100"/>
  <c r="L38" i="100"/>
  <c r="J38" i="100"/>
  <c r="F38" i="100"/>
  <c r="Y37" i="100"/>
  <c r="X37" i="100"/>
  <c r="V37" i="100"/>
  <c r="R37" i="100"/>
  <c r="M37" i="100"/>
  <c r="L37" i="100"/>
  <c r="J37" i="100"/>
  <c r="F37" i="100"/>
  <c r="Y36" i="100"/>
  <c r="X36" i="100"/>
  <c r="V36" i="100"/>
  <c r="R36" i="100"/>
  <c r="M36" i="100"/>
  <c r="L36" i="100"/>
  <c r="J36" i="100"/>
  <c r="F36" i="100"/>
  <c r="Y35" i="100"/>
  <c r="X35" i="100"/>
  <c r="V35" i="100"/>
  <c r="R35" i="100"/>
  <c r="M35" i="100"/>
  <c r="L35" i="100"/>
  <c r="J35" i="100"/>
  <c r="F35" i="100"/>
  <c r="Y34" i="100"/>
  <c r="X34" i="100"/>
  <c r="V34" i="100"/>
  <c r="R34" i="100"/>
  <c r="M34" i="100"/>
  <c r="L34" i="100"/>
  <c r="J34" i="100"/>
  <c r="F34" i="100"/>
  <c r="Y31" i="100"/>
  <c r="X31" i="100"/>
  <c r="V31" i="100"/>
  <c r="R31" i="100"/>
  <c r="M31" i="100"/>
  <c r="L31" i="100"/>
  <c r="J31" i="100"/>
  <c r="F31" i="100"/>
  <c r="Y30" i="100"/>
  <c r="X30" i="100"/>
  <c r="V30" i="100"/>
  <c r="R30" i="100"/>
  <c r="M30" i="100"/>
  <c r="L30" i="100"/>
  <c r="J30" i="100"/>
  <c r="F30" i="100"/>
  <c r="Y28" i="100"/>
  <c r="X28" i="100"/>
  <c r="V28" i="100"/>
  <c r="R28" i="100"/>
  <c r="M28" i="100"/>
  <c r="L28" i="100"/>
  <c r="J28" i="100"/>
  <c r="F28" i="100"/>
  <c r="Y25" i="100"/>
  <c r="X25" i="100"/>
  <c r="V25" i="100"/>
  <c r="R25" i="100"/>
  <c r="M25" i="100"/>
  <c r="L25" i="100"/>
  <c r="J25" i="100"/>
  <c r="F25" i="100"/>
  <c r="Y24" i="100"/>
  <c r="X24" i="100"/>
  <c r="V24" i="100"/>
  <c r="R24" i="100"/>
  <c r="M24" i="100"/>
  <c r="L24" i="100"/>
  <c r="J24" i="100"/>
  <c r="F24" i="100"/>
  <c r="Y23" i="100"/>
  <c r="X23" i="100"/>
  <c r="V23" i="100"/>
  <c r="R23" i="100"/>
  <c r="M23" i="100"/>
  <c r="L23" i="100"/>
  <c r="J23" i="100"/>
  <c r="F23" i="100"/>
  <c r="Y22" i="100"/>
  <c r="X22" i="100"/>
  <c r="V22" i="100"/>
  <c r="R22" i="100"/>
  <c r="M22" i="100"/>
  <c r="L22" i="100"/>
  <c r="J22" i="100"/>
  <c r="F22" i="100"/>
  <c r="Y21" i="100"/>
  <c r="X21" i="100"/>
  <c r="V21" i="100"/>
  <c r="R21" i="100"/>
  <c r="M21" i="100"/>
  <c r="L21" i="100"/>
  <c r="J21" i="100"/>
  <c r="F21" i="100"/>
  <c r="Y20" i="100"/>
  <c r="X20" i="100"/>
  <c r="V20" i="100"/>
  <c r="R20" i="100"/>
  <c r="M20" i="100"/>
  <c r="L20" i="100"/>
  <c r="J20" i="100"/>
  <c r="F20" i="100"/>
  <c r="Y19" i="100"/>
  <c r="X19" i="100"/>
  <c r="V19" i="100"/>
  <c r="R19" i="100"/>
  <c r="M19" i="100"/>
  <c r="L19" i="100"/>
  <c r="J19" i="100"/>
  <c r="F19" i="100"/>
  <c r="Y18" i="100"/>
  <c r="X18" i="100"/>
  <c r="V18" i="100"/>
  <c r="R18" i="100"/>
  <c r="M18" i="100"/>
  <c r="L18" i="100"/>
  <c r="J18" i="100"/>
  <c r="F18" i="100"/>
  <c r="Y16" i="100"/>
  <c r="X16" i="100"/>
  <c r="V16" i="100"/>
  <c r="R16" i="100"/>
  <c r="M16" i="100"/>
  <c r="L16" i="100"/>
  <c r="J16" i="100"/>
  <c r="F16" i="100"/>
  <c r="Y15" i="100"/>
  <c r="X15" i="100"/>
  <c r="V15" i="100"/>
  <c r="R15" i="100"/>
  <c r="M15" i="100"/>
  <c r="L15" i="100"/>
  <c r="J15" i="100"/>
  <c r="F15" i="100"/>
  <c r="Y14" i="100"/>
  <c r="X14" i="100"/>
  <c r="V14" i="100"/>
  <c r="R14" i="100"/>
  <c r="M14" i="100"/>
  <c r="L14" i="100"/>
  <c r="J14" i="100"/>
  <c r="F14" i="100"/>
  <c r="Y12" i="100"/>
  <c r="X12" i="100"/>
  <c r="V12" i="100"/>
  <c r="U12" i="100"/>
  <c r="T12" i="100"/>
  <c r="R12" i="100"/>
  <c r="Q12" i="100"/>
  <c r="P12" i="100"/>
  <c r="M12" i="100"/>
  <c r="L12" i="100"/>
  <c r="J12" i="100"/>
  <c r="I12" i="100"/>
  <c r="H12" i="100"/>
  <c r="F12" i="100"/>
  <c r="E12" i="100"/>
  <c r="D12" i="100"/>
  <c r="Y11" i="100"/>
  <c r="X11" i="100"/>
  <c r="V11" i="100"/>
  <c r="U11" i="100"/>
  <c r="T11" i="100"/>
  <c r="R11" i="100"/>
  <c r="Q11" i="100"/>
  <c r="P11" i="100"/>
  <c r="M11" i="100"/>
  <c r="L11" i="100"/>
  <c r="J11" i="100"/>
  <c r="I11" i="100"/>
  <c r="H11" i="100"/>
  <c r="F11" i="100"/>
  <c r="E11" i="100"/>
  <c r="D11" i="100"/>
  <c r="Y9" i="100"/>
  <c r="X9" i="100"/>
  <c r="V9" i="100"/>
  <c r="U9" i="100"/>
  <c r="T9" i="100"/>
  <c r="R9" i="100"/>
  <c r="Q9" i="100"/>
  <c r="P9" i="100"/>
  <c r="M9" i="100"/>
  <c r="L9" i="100"/>
  <c r="J9" i="100"/>
  <c r="I9" i="100"/>
  <c r="H9" i="100"/>
  <c r="F9" i="100"/>
  <c r="E9" i="100"/>
  <c r="D9" i="100"/>
  <c r="M47" i="99"/>
  <c r="L47" i="99"/>
  <c r="J47" i="99"/>
  <c r="I47" i="99"/>
  <c r="H47" i="99"/>
  <c r="F47" i="99"/>
  <c r="E47" i="99"/>
  <c r="D47" i="99"/>
  <c r="M45" i="99"/>
  <c r="L45" i="99"/>
  <c r="J45" i="99"/>
  <c r="I45" i="99"/>
  <c r="H45" i="99"/>
  <c r="F45" i="99"/>
  <c r="E45" i="99"/>
  <c r="D45" i="99"/>
  <c r="M43" i="99"/>
  <c r="L43" i="99"/>
  <c r="J43" i="99"/>
  <c r="I43" i="99"/>
  <c r="H43" i="99"/>
  <c r="F43" i="99"/>
  <c r="E43" i="99"/>
  <c r="D43" i="99"/>
  <c r="Y42" i="99"/>
  <c r="X42" i="99"/>
  <c r="V42" i="99"/>
  <c r="U42" i="99"/>
  <c r="T42" i="99"/>
  <c r="R42" i="99"/>
  <c r="Q42" i="99"/>
  <c r="P42" i="99"/>
  <c r="M42" i="99"/>
  <c r="L42" i="99"/>
  <c r="J42" i="99"/>
  <c r="I42" i="99"/>
  <c r="H42" i="99"/>
  <c r="F42" i="99"/>
  <c r="E42" i="99"/>
  <c r="D42" i="99"/>
  <c r="Y41" i="99"/>
  <c r="X41" i="99"/>
  <c r="V41" i="99"/>
  <c r="R41" i="99"/>
  <c r="M41" i="99"/>
  <c r="L41" i="99"/>
  <c r="J41" i="99"/>
  <c r="F41" i="99"/>
  <c r="Y40" i="99"/>
  <c r="X40" i="99"/>
  <c r="V40" i="99"/>
  <c r="R40" i="99"/>
  <c r="M40" i="99"/>
  <c r="L40" i="99"/>
  <c r="J40" i="99"/>
  <c r="F40" i="99"/>
  <c r="Y39" i="99"/>
  <c r="X39" i="99"/>
  <c r="V39" i="99"/>
  <c r="R39" i="99"/>
  <c r="M39" i="99"/>
  <c r="L39" i="99"/>
  <c r="J39" i="99"/>
  <c r="F39" i="99"/>
  <c r="Y38" i="99"/>
  <c r="X38" i="99"/>
  <c r="V38" i="99"/>
  <c r="R38" i="99"/>
  <c r="M38" i="99"/>
  <c r="L38" i="99"/>
  <c r="J38" i="99"/>
  <c r="F38" i="99"/>
  <c r="Y37" i="99"/>
  <c r="X37" i="99"/>
  <c r="V37" i="99"/>
  <c r="R37" i="99"/>
  <c r="M37" i="99"/>
  <c r="L37" i="99"/>
  <c r="J37" i="99"/>
  <c r="F37" i="99"/>
  <c r="Y36" i="99"/>
  <c r="X36" i="99"/>
  <c r="V36" i="99"/>
  <c r="R36" i="99"/>
  <c r="M36" i="99"/>
  <c r="L36" i="99"/>
  <c r="J36" i="99"/>
  <c r="F36" i="99"/>
  <c r="Y35" i="99"/>
  <c r="X35" i="99"/>
  <c r="V35" i="99"/>
  <c r="R35" i="99"/>
  <c r="M35" i="99"/>
  <c r="L35" i="99"/>
  <c r="J35" i="99"/>
  <c r="F35" i="99"/>
  <c r="Y34" i="99"/>
  <c r="X34" i="99"/>
  <c r="V34" i="99"/>
  <c r="R34" i="99"/>
  <c r="M34" i="99"/>
  <c r="L34" i="99"/>
  <c r="J34" i="99"/>
  <c r="F34" i="99"/>
  <c r="Y31" i="99"/>
  <c r="X31" i="99"/>
  <c r="V31" i="99"/>
  <c r="R31" i="99"/>
  <c r="M31" i="99"/>
  <c r="L31" i="99"/>
  <c r="J31" i="99"/>
  <c r="F31" i="99"/>
  <c r="Y30" i="99"/>
  <c r="X30" i="99"/>
  <c r="V30" i="99"/>
  <c r="R30" i="99"/>
  <c r="M30" i="99"/>
  <c r="L30" i="99"/>
  <c r="J30" i="99"/>
  <c r="F30" i="99"/>
  <c r="Y28" i="99"/>
  <c r="X28" i="99"/>
  <c r="V28" i="99"/>
  <c r="R28" i="99"/>
  <c r="M28" i="99"/>
  <c r="L28" i="99"/>
  <c r="J28" i="99"/>
  <c r="F28" i="99"/>
  <c r="Y25" i="99"/>
  <c r="X25" i="99"/>
  <c r="V25" i="99"/>
  <c r="R25" i="99"/>
  <c r="M25" i="99"/>
  <c r="L25" i="99"/>
  <c r="J25" i="99"/>
  <c r="F25" i="99"/>
  <c r="Y24" i="99"/>
  <c r="X24" i="99"/>
  <c r="V24" i="99"/>
  <c r="R24" i="99"/>
  <c r="M24" i="99"/>
  <c r="L24" i="99"/>
  <c r="J24" i="99"/>
  <c r="F24" i="99"/>
  <c r="Y23" i="99"/>
  <c r="X23" i="99"/>
  <c r="V23" i="99"/>
  <c r="R23" i="99"/>
  <c r="M23" i="99"/>
  <c r="L23" i="99"/>
  <c r="J23" i="99"/>
  <c r="F23" i="99"/>
  <c r="Y22" i="99"/>
  <c r="X22" i="99"/>
  <c r="V22" i="99"/>
  <c r="R22" i="99"/>
  <c r="M22" i="99"/>
  <c r="L22" i="99"/>
  <c r="J22" i="99"/>
  <c r="F22" i="99"/>
  <c r="Y21" i="99"/>
  <c r="X21" i="99"/>
  <c r="V21" i="99"/>
  <c r="R21" i="99"/>
  <c r="M21" i="99"/>
  <c r="L21" i="99"/>
  <c r="J21" i="99"/>
  <c r="F21" i="99"/>
  <c r="Y20" i="99"/>
  <c r="X20" i="99"/>
  <c r="V20" i="99"/>
  <c r="R20" i="99"/>
  <c r="M20" i="99"/>
  <c r="L20" i="99"/>
  <c r="J20" i="99"/>
  <c r="F20" i="99"/>
  <c r="Y19" i="99"/>
  <c r="X19" i="99"/>
  <c r="V19" i="99"/>
  <c r="R19" i="99"/>
  <c r="M19" i="99"/>
  <c r="L19" i="99"/>
  <c r="J19" i="99"/>
  <c r="F19" i="99"/>
  <c r="Y18" i="99"/>
  <c r="X18" i="99"/>
  <c r="V18" i="99"/>
  <c r="R18" i="99"/>
  <c r="M18" i="99"/>
  <c r="L18" i="99"/>
  <c r="J18" i="99"/>
  <c r="F18" i="99"/>
  <c r="Y16" i="99"/>
  <c r="X16" i="99"/>
  <c r="V16" i="99"/>
  <c r="R16" i="99"/>
  <c r="M16" i="99"/>
  <c r="L16" i="99"/>
  <c r="J16" i="99"/>
  <c r="F16" i="99"/>
  <c r="Y15" i="99"/>
  <c r="X15" i="99"/>
  <c r="V15" i="99"/>
  <c r="R15" i="99"/>
  <c r="M15" i="99"/>
  <c r="L15" i="99"/>
  <c r="J15" i="99"/>
  <c r="F15" i="99"/>
  <c r="Y14" i="99"/>
  <c r="X14" i="99"/>
  <c r="V14" i="99"/>
  <c r="R14" i="99"/>
  <c r="M14" i="99"/>
  <c r="L14" i="99"/>
  <c r="J14" i="99"/>
  <c r="F14" i="99"/>
  <c r="Y12" i="99"/>
  <c r="X12" i="99"/>
  <c r="V12" i="99"/>
  <c r="U12" i="99"/>
  <c r="T12" i="99"/>
  <c r="R12" i="99"/>
  <c r="Q12" i="99"/>
  <c r="P12" i="99"/>
  <c r="M12" i="99"/>
  <c r="L12" i="99"/>
  <c r="J12" i="99"/>
  <c r="I12" i="99"/>
  <c r="H12" i="99"/>
  <c r="F12" i="99"/>
  <c r="E12" i="99"/>
  <c r="D12" i="99"/>
  <c r="Y11" i="99"/>
  <c r="X11" i="99"/>
  <c r="V11" i="99"/>
  <c r="U11" i="99"/>
  <c r="T11" i="99"/>
  <c r="R11" i="99"/>
  <c r="Q11" i="99"/>
  <c r="P11" i="99"/>
  <c r="M11" i="99"/>
  <c r="L11" i="99"/>
  <c r="J11" i="99"/>
  <c r="I11" i="99"/>
  <c r="H11" i="99"/>
  <c r="F11" i="99"/>
  <c r="E11" i="99"/>
  <c r="D11" i="99"/>
  <c r="Y9" i="99"/>
  <c r="X9" i="99"/>
  <c r="V9" i="99"/>
  <c r="U9" i="99"/>
  <c r="T9" i="99"/>
  <c r="R9" i="99"/>
  <c r="Q9" i="99"/>
  <c r="P9" i="99"/>
  <c r="M9" i="99"/>
  <c r="L9" i="99"/>
  <c r="J9" i="99"/>
  <c r="I9" i="99"/>
  <c r="H9" i="99"/>
  <c r="F9" i="99"/>
  <c r="E9" i="99"/>
  <c r="D9" i="99"/>
  <c r="M47" i="98"/>
  <c r="L47" i="98"/>
  <c r="J47" i="98"/>
  <c r="I47" i="98"/>
  <c r="H47" i="98"/>
  <c r="F47" i="98"/>
  <c r="E47" i="98"/>
  <c r="D47" i="98"/>
  <c r="M45" i="98"/>
  <c r="L45" i="98"/>
  <c r="J45" i="98"/>
  <c r="I45" i="98"/>
  <c r="H45" i="98"/>
  <c r="F45" i="98"/>
  <c r="E45" i="98"/>
  <c r="D45" i="98"/>
  <c r="M43" i="98"/>
  <c r="L43" i="98"/>
  <c r="J43" i="98"/>
  <c r="I43" i="98"/>
  <c r="H43" i="98"/>
  <c r="F43" i="98"/>
  <c r="E43" i="98"/>
  <c r="D43" i="98"/>
  <c r="Y42" i="98"/>
  <c r="X42" i="98"/>
  <c r="V42" i="98"/>
  <c r="U42" i="98"/>
  <c r="T42" i="98"/>
  <c r="R42" i="98"/>
  <c r="Q42" i="98"/>
  <c r="P42" i="98"/>
  <c r="M42" i="98"/>
  <c r="L42" i="98"/>
  <c r="J42" i="98"/>
  <c r="I42" i="98"/>
  <c r="H42" i="98"/>
  <c r="F42" i="98"/>
  <c r="E42" i="98"/>
  <c r="D42" i="98"/>
  <c r="Y41" i="98"/>
  <c r="X41" i="98"/>
  <c r="V41" i="98"/>
  <c r="R41" i="98"/>
  <c r="M41" i="98"/>
  <c r="L41" i="98"/>
  <c r="J41" i="98"/>
  <c r="F41" i="98"/>
  <c r="Y40" i="98"/>
  <c r="X40" i="98"/>
  <c r="V40" i="98"/>
  <c r="R40" i="98"/>
  <c r="M40" i="98"/>
  <c r="L40" i="98"/>
  <c r="J40" i="98"/>
  <c r="F40" i="98"/>
  <c r="Y39" i="98"/>
  <c r="X39" i="98"/>
  <c r="V39" i="98"/>
  <c r="R39" i="98"/>
  <c r="M39" i="98"/>
  <c r="L39" i="98"/>
  <c r="J39" i="98"/>
  <c r="F39" i="98"/>
  <c r="Y38" i="98"/>
  <c r="X38" i="98"/>
  <c r="V38" i="98"/>
  <c r="R38" i="98"/>
  <c r="M38" i="98"/>
  <c r="L38" i="98"/>
  <c r="J38" i="98"/>
  <c r="F38" i="98"/>
  <c r="Y37" i="98"/>
  <c r="X37" i="98"/>
  <c r="V37" i="98"/>
  <c r="R37" i="98"/>
  <c r="M37" i="98"/>
  <c r="L37" i="98"/>
  <c r="J37" i="98"/>
  <c r="F37" i="98"/>
  <c r="Y36" i="98"/>
  <c r="X36" i="98"/>
  <c r="V36" i="98"/>
  <c r="R36" i="98"/>
  <c r="M36" i="98"/>
  <c r="L36" i="98"/>
  <c r="J36" i="98"/>
  <c r="F36" i="98"/>
  <c r="Y35" i="98"/>
  <c r="X35" i="98"/>
  <c r="V35" i="98"/>
  <c r="R35" i="98"/>
  <c r="M35" i="98"/>
  <c r="L35" i="98"/>
  <c r="J35" i="98"/>
  <c r="F35" i="98"/>
  <c r="Y34" i="98"/>
  <c r="X34" i="98"/>
  <c r="V34" i="98"/>
  <c r="R34" i="98"/>
  <c r="M34" i="98"/>
  <c r="L34" i="98"/>
  <c r="J34" i="98"/>
  <c r="F34" i="98"/>
  <c r="Y31" i="98"/>
  <c r="X31" i="98"/>
  <c r="V31" i="98"/>
  <c r="R31" i="98"/>
  <c r="M31" i="98"/>
  <c r="L31" i="98"/>
  <c r="J31" i="98"/>
  <c r="F31" i="98"/>
  <c r="Y30" i="98"/>
  <c r="X30" i="98"/>
  <c r="V30" i="98"/>
  <c r="R30" i="98"/>
  <c r="M30" i="98"/>
  <c r="L30" i="98"/>
  <c r="J30" i="98"/>
  <c r="F30" i="98"/>
  <c r="Y28" i="98"/>
  <c r="X28" i="98"/>
  <c r="V28" i="98"/>
  <c r="R28" i="98"/>
  <c r="M28" i="98"/>
  <c r="L28" i="98"/>
  <c r="J28" i="98"/>
  <c r="F28" i="98"/>
  <c r="Y25" i="98"/>
  <c r="X25" i="98"/>
  <c r="V25" i="98"/>
  <c r="R25" i="98"/>
  <c r="M25" i="98"/>
  <c r="L25" i="98"/>
  <c r="J25" i="98"/>
  <c r="F25" i="98"/>
  <c r="Y24" i="98"/>
  <c r="X24" i="98"/>
  <c r="V24" i="98"/>
  <c r="R24" i="98"/>
  <c r="M24" i="98"/>
  <c r="L24" i="98"/>
  <c r="J24" i="98"/>
  <c r="F24" i="98"/>
  <c r="Y23" i="98"/>
  <c r="X23" i="98"/>
  <c r="V23" i="98"/>
  <c r="R23" i="98"/>
  <c r="M23" i="98"/>
  <c r="L23" i="98"/>
  <c r="J23" i="98"/>
  <c r="F23" i="98"/>
  <c r="Y22" i="98"/>
  <c r="X22" i="98"/>
  <c r="V22" i="98"/>
  <c r="R22" i="98"/>
  <c r="M22" i="98"/>
  <c r="L22" i="98"/>
  <c r="J22" i="98"/>
  <c r="F22" i="98"/>
  <c r="Y21" i="98"/>
  <c r="X21" i="98"/>
  <c r="V21" i="98"/>
  <c r="R21" i="98"/>
  <c r="M21" i="98"/>
  <c r="L21" i="98"/>
  <c r="J21" i="98"/>
  <c r="F21" i="98"/>
  <c r="Y20" i="98"/>
  <c r="X20" i="98"/>
  <c r="V20" i="98"/>
  <c r="R20" i="98"/>
  <c r="M20" i="98"/>
  <c r="L20" i="98"/>
  <c r="J20" i="98"/>
  <c r="F20" i="98"/>
  <c r="Y19" i="98"/>
  <c r="X19" i="98"/>
  <c r="V19" i="98"/>
  <c r="R19" i="98"/>
  <c r="M19" i="98"/>
  <c r="L19" i="98"/>
  <c r="J19" i="98"/>
  <c r="F19" i="98"/>
  <c r="Y18" i="98"/>
  <c r="X18" i="98"/>
  <c r="V18" i="98"/>
  <c r="R18" i="98"/>
  <c r="M18" i="98"/>
  <c r="L18" i="98"/>
  <c r="J18" i="98"/>
  <c r="F18" i="98"/>
  <c r="Y16" i="98"/>
  <c r="X16" i="98"/>
  <c r="V16" i="98"/>
  <c r="R16" i="98"/>
  <c r="M16" i="98"/>
  <c r="L16" i="98"/>
  <c r="J16" i="98"/>
  <c r="F16" i="98"/>
  <c r="Y15" i="98"/>
  <c r="X15" i="98"/>
  <c r="V15" i="98"/>
  <c r="R15" i="98"/>
  <c r="M15" i="98"/>
  <c r="L15" i="98"/>
  <c r="J15" i="98"/>
  <c r="F15" i="98"/>
  <c r="Y14" i="98"/>
  <c r="X14" i="98"/>
  <c r="V14" i="98"/>
  <c r="R14" i="98"/>
  <c r="M14" i="98"/>
  <c r="L14" i="98"/>
  <c r="J14" i="98"/>
  <c r="F14" i="98"/>
  <c r="Y12" i="98"/>
  <c r="X12" i="98"/>
  <c r="V12" i="98"/>
  <c r="U12" i="98"/>
  <c r="T12" i="98"/>
  <c r="R12" i="98"/>
  <c r="Q12" i="98"/>
  <c r="P12" i="98"/>
  <c r="M12" i="98"/>
  <c r="L12" i="98"/>
  <c r="J12" i="98"/>
  <c r="I12" i="98"/>
  <c r="H12" i="98"/>
  <c r="F12" i="98"/>
  <c r="E12" i="98"/>
  <c r="D12" i="98"/>
  <c r="Y11" i="98"/>
  <c r="X11" i="98"/>
  <c r="V11" i="98"/>
  <c r="U11" i="98"/>
  <c r="T11" i="98"/>
  <c r="R11" i="98"/>
  <c r="Q11" i="98"/>
  <c r="P11" i="98"/>
  <c r="M11" i="98"/>
  <c r="L11" i="98"/>
  <c r="J11" i="98"/>
  <c r="I11" i="98"/>
  <c r="H11" i="98"/>
  <c r="F11" i="98"/>
  <c r="E11" i="98"/>
  <c r="D11" i="98"/>
  <c r="Y9" i="98"/>
  <c r="X9" i="98"/>
  <c r="V9" i="98"/>
  <c r="U9" i="98"/>
  <c r="T9" i="98"/>
  <c r="R9" i="98"/>
  <c r="Q9" i="98"/>
  <c r="P9" i="98"/>
  <c r="M9" i="98"/>
  <c r="L9" i="98"/>
  <c r="J9" i="98"/>
  <c r="I9" i="98"/>
  <c r="H9" i="98"/>
  <c r="F9" i="98"/>
  <c r="E9" i="98"/>
  <c r="D9" i="98"/>
  <c r="M47" i="97"/>
  <c r="L47" i="97"/>
  <c r="J47" i="97"/>
  <c r="I47" i="97"/>
  <c r="H47" i="97"/>
  <c r="F47" i="97"/>
  <c r="E47" i="97"/>
  <c r="D47" i="97"/>
  <c r="M45" i="97"/>
  <c r="L45" i="97"/>
  <c r="J45" i="97"/>
  <c r="I45" i="97"/>
  <c r="H45" i="97"/>
  <c r="F45" i="97"/>
  <c r="E45" i="97"/>
  <c r="D45" i="97"/>
  <c r="M43" i="97"/>
  <c r="L43" i="97"/>
  <c r="J43" i="97"/>
  <c r="I43" i="97"/>
  <c r="H43" i="97"/>
  <c r="F43" i="97"/>
  <c r="E43" i="97"/>
  <c r="D43" i="97"/>
  <c r="Y42" i="97"/>
  <c r="X42" i="97"/>
  <c r="V42" i="97"/>
  <c r="U42" i="97"/>
  <c r="T42" i="97"/>
  <c r="R42" i="97"/>
  <c r="Q42" i="97"/>
  <c r="P42" i="97"/>
  <c r="M42" i="97"/>
  <c r="L42" i="97"/>
  <c r="J42" i="97"/>
  <c r="I42" i="97"/>
  <c r="H42" i="97"/>
  <c r="F42" i="97"/>
  <c r="E42" i="97"/>
  <c r="D42" i="97"/>
  <c r="Y41" i="97"/>
  <c r="X41" i="97"/>
  <c r="V41" i="97"/>
  <c r="R41" i="97"/>
  <c r="M41" i="97"/>
  <c r="L41" i="97"/>
  <c r="J41" i="97"/>
  <c r="F41" i="97"/>
  <c r="Y40" i="97"/>
  <c r="X40" i="97"/>
  <c r="V40" i="97"/>
  <c r="R40" i="97"/>
  <c r="M40" i="97"/>
  <c r="L40" i="97"/>
  <c r="J40" i="97"/>
  <c r="F40" i="97"/>
  <c r="Y39" i="97"/>
  <c r="X39" i="97"/>
  <c r="V39" i="97"/>
  <c r="R39" i="97"/>
  <c r="M39" i="97"/>
  <c r="L39" i="97"/>
  <c r="J39" i="97"/>
  <c r="F39" i="97"/>
  <c r="Y38" i="97"/>
  <c r="X38" i="97"/>
  <c r="V38" i="97"/>
  <c r="R38" i="97"/>
  <c r="M38" i="97"/>
  <c r="L38" i="97"/>
  <c r="J38" i="97"/>
  <c r="F38" i="97"/>
  <c r="Y37" i="97"/>
  <c r="X37" i="97"/>
  <c r="V37" i="97"/>
  <c r="R37" i="97"/>
  <c r="M37" i="97"/>
  <c r="L37" i="97"/>
  <c r="J37" i="97"/>
  <c r="F37" i="97"/>
  <c r="Y36" i="97"/>
  <c r="X36" i="97"/>
  <c r="V36" i="97"/>
  <c r="R36" i="97"/>
  <c r="M36" i="97"/>
  <c r="L36" i="97"/>
  <c r="J36" i="97"/>
  <c r="F36" i="97"/>
  <c r="Y35" i="97"/>
  <c r="X35" i="97"/>
  <c r="V35" i="97"/>
  <c r="R35" i="97"/>
  <c r="M35" i="97"/>
  <c r="L35" i="97"/>
  <c r="J35" i="97"/>
  <c r="F35" i="97"/>
  <c r="Y34" i="97"/>
  <c r="X34" i="97"/>
  <c r="V34" i="97"/>
  <c r="R34" i="97"/>
  <c r="M34" i="97"/>
  <c r="L34" i="97"/>
  <c r="J34" i="97"/>
  <c r="F34" i="97"/>
  <c r="Y31" i="97"/>
  <c r="X31" i="97"/>
  <c r="V31" i="97"/>
  <c r="R31" i="97"/>
  <c r="M31" i="97"/>
  <c r="L31" i="97"/>
  <c r="J31" i="97"/>
  <c r="F31" i="97"/>
  <c r="Y30" i="97"/>
  <c r="X30" i="97"/>
  <c r="V30" i="97"/>
  <c r="R30" i="97"/>
  <c r="M30" i="97"/>
  <c r="L30" i="97"/>
  <c r="J30" i="97"/>
  <c r="F30" i="97"/>
  <c r="Y28" i="97"/>
  <c r="X28" i="97"/>
  <c r="V28" i="97"/>
  <c r="R28" i="97"/>
  <c r="M28" i="97"/>
  <c r="L28" i="97"/>
  <c r="J28" i="97"/>
  <c r="F28" i="97"/>
  <c r="Y25" i="97"/>
  <c r="X25" i="97"/>
  <c r="V25" i="97"/>
  <c r="R25" i="97"/>
  <c r="M25" i="97"/>
  <c r="L25" i="97"/>
  <c r="J25" i="97"/>
  <c r="F25" i="97"/>
  <c r="Y24" i="97"/>
  <c r="X24" i="97"/>
  <c r="V24" i="97"/>
  <c r="R24" i="97"/>
  <c r="M24" i="97"/>
  <c r="L24" i="97"/>
  <c r="J24" i="97"/>
  <c r="F24" i="97"/>
  <c r="Y23" i="97"/>
  <c r="X23" i="97"/>
  <c r="V23" i="97"/>
  <c r="R23" i="97"/>
  <c r="M23" i="97"/>
  <c r="L23" i="97"/>
  <c r="J23" i="97"/>
  <c r="F23" i="97"/>
  <c r="Y22" i="97"/>
  <c r="X22" i="97"/>
  <c r="V22" i="97"/>
  <c r="R22" i="97"/>
  <c r="M22" i="97"/>
  <c r="L22" i="97"/>
  <c r="J22" i="97"/>
  <c r="F22" i="97"/>
  <c r="Y21" i="97"/>
  <c r="X21" i="97"/>
  <c r="V21" i="97"/>
  <c r="R21" i="97"/>
  <c r="M21" i="97"/>
  <c r="L21" i="97"/>
  <c r="J21" i="97"/>
  <c r="F21" i="97"/>
  <c r="Y20" i="97"/>
  <c r="X20" i="97"/>
  <c r="V20" i="97"/>
  <c r="R20" i="97"/>
  <c r="M20" i="97"/>
  <c r="L20" i="97"/>
  <c r="J20" i="97"/>
  <c r="F20" i="97"/>
  <c r="Y19" i="97"/>
  <c r="X19" i="97"/>
  <c r="V19" i="97"/>
  <c r="R19" i="97"/>
  <c r="M19" i="97"/>
  <c r="L19" i="97"/>
  <c r="J19" i="97"/>
  <c r="F19" i="97"/>
  <c r="Y18" i="97"/>
  <c r="X18" i="97"/>
  <c r="V18" i="97"/>
  <c r="R18" i="97"/>
  <c r="M18" i="97"/>
  <c r="L18" i="97"/>
  <c r="J18" i="97"/>
  <c r="F18" i="97"/>
  <c r="Y16" i="97"/>
  <c r="X16" i="97"/>
  <c r="V16" i="97"/>
  <c r="R16" i="97"/>
  <c r="M16" i="97"/>
  <c r="L16" i="97"/>
  <c r="J16" i="97"/>
  <c r="F16" i="97"/>
  <c r="Y15" i="97"/>
  <c r="X15" i="97"/>
  <c r="V15" i="97"/>
  <c r="R15" i="97"/>
  <c r="M15" i="97"/>
  <c r="L15" i="97"/>
  <c r="J15" i="97"/>
  <c r="F15" i="97"/>
  <c r="Y14" i="97"/>
  <c r="X14" i="97"/>
  <c r="V14" i="97"/>
  <c r="R14" i="97"/>
  <c r="M14" i="97"/>
  <c r="L14" i="97"/>
  <c r="J14" i="97"/>
  <c r="F14" i="97"/>
  <c r="Y12" i="97"/>
  <c r="X12" i="97"/>
  <c r="V12" i="97"/>
  <c r="U12" i="97"/>
  <c r="T12" i="97"/>
  <c r="R12" i="97"/>
  <c r="Q12" i="97"/>
  <c r="P12" i="97"/>
  <c r="M12" i="97"/>
  <c r="L12" i="97"/>
  <c r="J12" i="97"/>
  <c r="I12" i="97"/>
  <c r="H12" i="97"/>
  <c r="F12" i="97"/>
  <c r="E12" i="97"/>
  <c r="D12" i="97"/>
  <c r="Y11" i="97"/>
  <c r="X11" i="97"/>
  <c r="V11" i="97"/>
  <c r="U11" i="97"/>
  <c r="T11" i="97"/>
  <c r="R11" i="97"/>
  <c r="Q11" i="97"/>
  <c r="P11" i="97"/>
  <c r="M11" i="97"/>
  <c r="L11" i="97"/>
  <c r="J11" i="97"/>
  <c r="I11" i="97"/>
  <c r="H11" i="97"/>
  <c r="F11" i="97"/>
  <c r="E11" i="97"/>
  <c r="D11" i="97"/>
  <c r="Y9" i="97"/>
  <c r="X9" i="97"/>
  <c r="V9" i="97"/>
  <c r="U9" i="97"/>
  <c r="T9" i="97"/>
  <c r="R9" i="97"/>
  <c r="Q9" i="97"/>
  <c r="P9" i="97"/>
  <c r="M9" i="97"/>
  <c r="L9" i="97"/>
  <c r="J9" i="97"/>
  <c r="I9" i="97"/>
  <c r="H9" i="97"/>
  <c r="F9" i="97"/>
  <c r="E9" i="97"/>
  <c r="D9" i="97"/>
  <c r="M47" i="94"/>
  <c r="L47" i="94"/>
  <c r="J47" i="94"/>
  <c r="I47" i="94"/>
  <c r="H47" i="94"/>
  <c r="F47" i="94"/>
  <c r="E47" i="94"/>
  <c r="D47" i="94"/>
  <c r="M45" i="94"/>
  <c r="L45" i="94"/>
  <c r="J45" i="94"/>
  <c r="I45" i="94"/>
  <c r="H45" i="94"/>
  <c r="F45" i="94"/>
  <c r="E45" i="94"/>
  <c r="D45" i="94"/>
  <c r="M43" i="94"/>
  <c r="L43" i="94"/>
  <c r="J43" i="94"/>
  <c r="I43" i="94"/>
  <c r="H43" i="94"/>
  <c r="F43" i="94"/>
  <c r="E43" i="94"/>
  <c r="D43" i="94"/>
  <c r="Y42" i="94"/>
  <c r="X42" i="94"/>
  <c r="V42" i="94"/>
  <c r="U42" i="94"/>
  <c r="T42" i="94"/>
  <c r="R42" i="94"/>
  <c r="Q42" i="94"/>
  <c r="P42" i="94"/>
  <c r="M42" i="94"/>
  <c r="L42" i="94"/>
  <c r="J42" i="94"/>
  <c r="I42" i="94"/>
  <c r="H42" i="94"/>
  <c r="F42" i="94"/>
  <c r="E42" i="94"/>
  <c r="D42" i="94"/>
  <c r="Y41" i="94"/>
  <c r="X41" i="94"/>
  <c r="V41" i="94"/>
  <c r="R41" i="94"/>
  <c r="M41" i="94"/>
  <c r="L41" i="94"/>
  <c r="J41" i="94"/>
  <c r="F41" i="94"/>
  <c r="Y40" i="94"/>
  <c r="X40" i="94"/>
  <c r="V40" i="94"/>
  <c r="R40" i="94"/>
  <c r="M40" i="94"/>
  <c r="L40" i="94"/>
  <c r="J40" i="94"/>
  <c r="F40" i="94"/>
  <c r="Y39" i="94"/>
  <c r="X39" i="94"/>
  <c r="V39" i="94"/>
  <c r="R39" i="94"/>
  <c r="M39" i="94"/>
  <c r="L39" i="94"/>
  <c r="J39" i="94"/>
  <c r="F39" i="94"/>
  <c r="Y38" i="94"/>
  <c r="X38" i="94"/>
  <c r="V38" i="94"/>
  <c r="R38" i="94"/>
  <c r="M38" i="94"/>
  <c r="L38" i="94"/>
  <c r="J38" i="94"/>
  <c r="F38" i="94"/>
  <c r="Y37" i="94"/>
  <c r="X37" i="94"/>
  <c r="V37" i="94"/>
  <c r="R37" i="94"/>
  <c r="M37" i="94"/>
  <c r="L37" i="94"/>
  <c r="J37" i="94"/>
  <c r="F37" i="94"/>
  <c r="Y36" i="94"/>
  <c r="X36" i="94"/>
  <c r="V36" i="94"/>
  <c r="R36" i="94"/>
  <c r="M36" i="94"/>
  <c r="L36" i="94"/>
  <c r="J36" i="94"/>
  <c r="F36" i="94"/>
  <c r="Y35" i="94"/>
  <c r="X35" i="94"/>
  <c r="V35" i="94"/>
  <c r="R35" i="94"/>
  <c r="M35" i="94"/>
  <c r="L35" i="94"/>
  <c r="J35" i="94"/>
  <c r="F35" i="94"/>
  <c r="Y34" i="94"/>
  <c r="X34" i="94"/>
  <c r="V34" i="94"/>
  <c r="R34" i="94"/>
  <c r="M34" i="94"/>
  <c r="L34" i="94"/>
  <c r="J34" i="94"/>
  <c r="F34" i="94"/>
  <c r="Y31" i="94"/>
  <c r="X31" i="94"/>
  <c r="V31" i="94"/>
  <c r="R31" i="94"/>
  <c r="M31" i="94"/>
  <c r="L31" i="94"/>
  <c r="J31" i="94"/>
  <c r="F31" i="94"/>
  <c r="Y30" i="94"/>
  <c r="X30" i="94"/>
  <c r="V30" i="94"/>
  <c r="R30" i="94"/>
  <c r="M30" i="94"/>
  <c r="L30" i="94"/>
  <c r="J30" i="94"/>
  <c r="F30" i="94"/>
  <c r="Y28" i="94"/>
  <c r="X28" i="94"/>
  <c r="V28" i="94"/>
  <c r="R28" i="94"/>
  <c r="M28" i="94"/>
  <c r="L28" i="94"/>
  <c r="J28" i="94"/>
  <c r="F28" i="94"/>
  <c r="Y25" i="94"/>
  <c r="X25" i="94"/>
  <c r="V25" i="94"/>
  <c r="R25" i="94"/>
  <c r="M25" i="94"/>
  <c r="L25" i="94"/>
  <c r="J25" i="94"/>
  <c r="F25" i="94"/>
  <c r="Y24" i="94"/>
  <c r="X24" i="94"/>
  <c r="V24" i="94"/>
  <c r="R24" i="94"/>
  <c r="M24" i="94"/>
  <c r="L24" i="94"/>
  <c r="J24" i="94"/>
  <c r="F24" i="94"/>
  <c r="Y23" i="94"/>
  <c r="X23" i="94"/>
  <c r="V23" i="94"/>
  <c r="R23" i="94"/>
  <c r="M23" i="94"/>
  <c r="L23" i="94"/>
  <c r="J23" i="94"/>
  <c r="F23" i="94"/>
  <c r="Y22" i="94"/>
  <c r="X22" i="94"/>
  <c r="V22" i="94"/>
  <c r="R22" i="94"/>
  <c r="M22" i="94"/>
  <c r="L22" i="94"/>
  <c r="J22" i="94"/>
  <c r="F22" i="94"/>
  <c r="Y21" i="94"/>
  <c r="X21" i="94"/>
  <c r="V21" i="94"/>
  <c r="R21" i="94"/>
  <c r="M21" i="94"/>
  <c r="L21" i="94"/>
  <c r="J21" i="94"/>
  <c r="F21" i="94"/>
  <c r="Y20" i="94"/>
  <c r="X20" i="94"/>
  <c r="V20" i="94"/>
  <c r="R20" i="94"/>
  <c r="M20" i="94"/>
  <c r="L20" i="94"/>
  <c r="J20" i="94"/>
  <c r="F20" i="94"/>
  <c r="Y19" i="94"/>
  <c r="X19" i="94"/>
  <c r="V19" i="94"/>
  <c r="R19" i="94"/>
  <c r="M19" i="94"/>
  <c r="L19" i="94"/>
  <c r="J19" i="94"/>
  <c r="F19" i="94"/>
  <c r="Y18" i="94"/>
  <c r="X18" i="94"/>
  <c r="V18" i="94"/>
  <c r="R18" i="94"/>
  <c r="M18" i="94"/>
  <c r="L18" i="94"/>
  <c r="J18" i="94"/>
  <c r="F18" i="94"/>
  <c r="Y16" i="94"/>
  <c r="X16" i="94"/>
  <c r="V16" i="94"/>
  <c r="R16" i="94"/>
  <c r="M16" i="94"/>
  <c r="L16" i="94"/>
  <c r="J16" i="94"/>
  <c r="F16" i="94"/>
  <c r="Y15" i="94"/>
  <c r="X15" i="94"/>
  <c r="V15" i="94"/>
  <c r="R15" i="94"/>
  <c r="M15" i="94"/>
  <c r="L15" i="94"/>
  <c r="J15" i="94"/>
  <c r="F15" i="94"/>
  <c r="Y14" i="94"/>
  <c r="X14" i="94"/>
  <c r="V14" i="94"/>
  <c r="R14" i="94"/>
  <c r="M14" i="94"/>
  <c r="L14" i="94"/>
  <c r="J14" i="94"/>
  <c r="F14" i="94"/>
  <c r="Y12" i="94"/>
  <c r="X12" i="94"/>
  <c r="V12" i="94"/>
  <c r="U12" i="94"/>
  <c r="T12" i="94"/>
  <c r="R12" i="94"/>
  <c r="Q12" i="94"/>
  <c r="P12" i="94"/>
  <c r="M12" i="94"/>
  <c r="L12" i="94"/>
  <c r="J12" i="94"/>
  <c r="I12" i="94"/>
  <c r="H12" i="94"/>
  <c r="F12" i="94"/>
  <c r="E12" i="94"/>
  <c r="D12" i="94"/>
  <c r="Y11" i="94"/>
  <c r="X11" i="94"/>
  <c r="V11" i="94"/>
  <c r="U11" i="94"/>
  <c r="T11" i="94"/>
  <c r="R11" i="94"/>
  <c r="Q11" i="94"/>
  <c r="P11" i="94"/>
  <c r="M11" i="94"/>
  <c r="L11" i="94"/>
  <c r="J11" i="94"/>
  <c r="I11" i="94"/>
  <c r="H11" i="94"/>
  <c r="F11" i="94"/>
  <c r="E11" i="94"/>
  <c r="D11" i="94"/>
  <c r="Y9" i="94"/>
  <c r="X9" i="94"/>
  <c r="V9" i="94"/>
  <c r="U9" i="94"/>
  <c r="T9" i="94"/>
  <c r="R9" i="94"/>
  <c r="Q9" i="94"/>
  <c r="P9" i="94"/>
  <c r="M9" i="94"/>
  <c r="L9" i="94"/>
  <c r="J9" i="94"/>
  <c r="I9" i="94"/>
  <c r="H9" i="94"/>
  <c r="F9" i="94"/>
  <c r="E9" i="94"/>
  <c r="D9" i="94"/>
  <c r="M47" i="95"/>
  <c r="L47" i="95"/>
  <c r="J47" i="95"/>
  <c r="I47" i="95"/>
  <c r="H47" i="95"/>
  <c r="F47" i="95"/>
  <c r="E47" i="95"/>
  <c r="D47" i="95"/>
  <c r="M45" i="95"/>
  <c r="L45" i="95"/>
  <c r="J45" i="95"/>
  <c r="I45" i="95"/>
  <c r="H45" i="95"/>
  <c r="F45" i="95"/>
  <c r="E45" i="95"/>
  <c r="D45" i="95"/>
  <c r="M43" i="95"/>
  <c r="L43" i="95"/>
  <c r="J43" i="95"/>
  <c r="I43" i="95"/>
  <c r="H43" i="95"/>
  <c r="F43" i="95"/>
  <c r="E43" i="95"/>
  <c r="D43" i="95"/>
  <c r="Y42" i="95"/>
  <c r="X42" i="95"/>
  <c r="V42" i="95"/>
  <c r="U42" i="95"/>
  <c r="T42" i="95"/>
  <c r="R42" i="95"/>
  <c r="Q42" i="95"/>
  <c r="P42" i="95"/>
  <c r="M42" i="95"/>
  <c r="L42" i="95"/>
  <c r="J42" i="95"/>
  <c r="I42" i="95"/>
  <c r="H42" i="95"/>
  <c r="F42" i="95"/>
  <c r="E42" i="95"/>
  <c r="D42" i="95"/>
  <c r="Y41" i="95"/>
  <c r="X41" i="95"/>
  <c r="V41" i="95"/>
  <c r="R41" i="95"/>
  <c r="M41" i="95"/>
  <c r="L41" i="95"/>
  <c r="J41" i="95"/>
  <c r="F41" i="95"/>
  <c r="Y40" i="95"/>
  <c r="X40" i="95"/>
  <c r="V40" i="95"/>
  <c r="R40" i="95"/>
  <c r="M40" i="95"/>
  <c r="L40" i="95"/>
  <c r="J40" i="95"/>
  <c r="F40" i="95"/>
  <c r="Y39" i="95"/>
  <c r="X39" i="95"/>
  <c r="V39" i="95"/>
  <c r="R39" i="95"/>
  <c r="M39" i="95"/>
  <c r="L39" i="95"/>
  <c r="J39" i="95"/>
  <c r="F39" i="95"/>
  <c r="Y38" i="95"/>
  <c r="X38" i="95"/>
  <c r="V38" i="95"/>
  <c r="R38" i="95"/>
  <c r="M38" i="95"/>
  <c r="L38" i="95"/>
  <c r="J38" i="95"/>
  <c r="F38" i="95"/>
  <c r="Y37" i="95"/>
  <c r="X37" i="95"/>
  <c r="V37" i="95"/>
  <c r="R37" i="95"/>
  <c r="M37" i="95"/>
  <c r="L37" i="95"/>
  <c r="J37" i="95"/>
  <c r="F37" i="95"/>
  <c r="Y36" i="95"/>
  <c r="X36" i="95"/>
  <c r="V36" i="95"/>
  <c r="R36" i="95"/>
  <c r="M36" i="95"/>
  <c r="L36" i="95"/>
  <c r="J36" i="95"/>
  <c r="F36" i="95"/>
  <c r="Y35" i="95"/>
  <c r="X35" i="95"/>
  <c r="V35" i="95"/>
  <c r="R35" i="95"/>
  <c r="M35" i="95"/>
  <c r="L35" i="95"/>
  <c r="J35" i="95"/>
  <c r="F35" i="95"/>
  <c r="Y34" i="95"/>
  <c r="X34" i="95"/>
  <c r="V34" i="95"/>
  <c r="R34" i="95"/>
  <c r="M34" i="95"/>
  <c r="L34" i="95"/>
  <c r="J34" i="95"/>
  <c r="F34" i="95"/>
  <c r="Y31" i="95"/>
  <c r="X31" i="95"/>
  <c r="V31" i="95"/>
  <c r="R31" i="95"/>
  <c r="M31" i="95"/>
  <c r="L31" i="95"/>
  <c r="J31" i="95"/>
  <c r="F31" i="95"/>
  <c r="Y30" i="95"/>
  <c r="X30" i="95"/>
  <c r="V30" i="95"/>
  <c r="R30" i="95"/>
  <c r="M30" i="95"/>
  <c r="L30" i="95"/>
  <c r="J30" i="95"/>
  <c r="F30" i="95"/>
  <c r="Y28" i="95"/>
  <c r="X28" i="95"/>
  <c r="V28" i="95"/>
  <c r="R28" i="95"/>
  <c r="M28" i="95"/>
  <c r="L28" i="95"/>
  <c r="J28" i="95"/>
  <c r="F28" i="95"/>
  <c r="Y25" i="95"/>
  <c r="X25" i="95"/>
  <c r="V25" i="95"/>
  <c r="R25" i="95"/>
  <c r="M25" i="95"/>
  <c r="L25" i="95"/>
  <c r="J25" i="95"/>
  <c r="F25" i="95"/>
  <c r="Y24" i="95"/>
  <c r="X24" i="95"/>
  <c r="V24" i="95"/>
  <c r="R24" i="95"/>
  <c r="M24" i="95"/>
  <c r="L24" i="95"/>
  <c r="J24" i="95"/>
  <c r="F24" i="95"/>
  <c r="Y23" i="95"/>
  <c r="X23" i="95"/>
  <c r="V23" i="95"/>
  <c r="R23" i="95"/>
  <c r="M23" i="95"/>
  <c r="L23" i="95"/>
  <c r="J23" i="95"/>
  <c r="F23" i="95"/>
  <c r="Y22" i="95"/>
  <c r="X22" i="95"/>
  <c r="V22" i="95"/>
  <c r="R22" i="95"/>
  <c r="M22" i="95"/>
  <c r="L22" i="95"/>
  <c r="J22" i="95"/>
  <c r="F22" i="95"/>
  <c r="Y21" i="95"/>
  <c r="X21" i="95"/>
  <c r="V21" i="95"/>
  <c r="R21" i="95"/>
  <c r="M21" i="95"/>
  <c r="L21" i="95"/>
  <c r="J21" i="95"/>
  <c r="F21" i="95"/>
  <c r="Y20" i="95"/>
  <c r="X20" i="95"/>
  <c r="V20" i="95"/>
  <c r="R20" i="95"/>
  <c r="M20" i="95"/>
  <c r="L20" i="95"/>
  <c r="J20" i="95"/>
  <c r="F20" i="95"/>
  <c r="Y19" i="95"/>
  <c r="X19" i="95"/>
  <c r="V19" i="95"/>
  <c r="R19" i="95"/>
  <c r="M19" i="95"/>
  <c r="L19" i="95"/>
  <c r="J19" i="95"/>
  <c r="F19" i="95"/>
  <c r="Y18" i="95"/>
  <c r="X18" i="95"/>
  <c r="V18" i="95"/>
  <c r="R18" i="95"/>
  <c r="M18" i="95"/>
  <c r="L18" i="95"/>
  <c r="J18" i="95"/>
  <c r="F18" i="95"/>
  <c r="Y16" i="95"/>
  <c r="X16" i="95"/>
  <c r="V16" i="95"/>
  <c r="R16" i="95"/>
  <c r="M16" i="95"/>
  <c r="L16" i="95"/>
  <c r="J16" i="95"/>
  <c r="F16" i="95"/>
  <c r="Y15" i="95"/>
  <c r="X15" i="95"/>
  <c r="V15" i="95"/>
  <c r="R15" i="95"/>
  <c r="M15" i="95"/>
  <c r="L15" i="95"/>
  <c r="J15" i="95"/>
  <c r="F15" i="95"/>
  <c r="Y14" i="95"/>
  <c r="X14" i="95"/>
  <c r="V14" i="95"/>
  <c r="R14" i="95"/>
  <c r="M14" i="95"/>
  <c r="L14" i="95"/>
  <c r="J14" i="95"/>
  <c r="F14" i="95"/>
  <c r="Y12" i="95"/>
  <c r="X12" i="95"/>
  <c r="V12" i="95"/>
  <c r="U12" i="95"/>
  <c r="T12" i="95"/>
  <c r="R12" i="95"/>
  <c r="Q12" i="95"/>
  <c r="P12" i="95"/>
  <c r="M12" i="95"/>
  <c r="L12" i="95"/>
  <c r="J12" i="95"/>
  <c r="I12" i="95"/>
  <c r="H12" i="95"/>
  <c r="F12" i="95"/>
  <c r="E12" i="95"/>
  <c r="D12" i="95"/>
  <c r="Y11" i="95"/>
  <c r="X11" i="95"/>
  <c r="V11" i="95"/>
  <c r="U11" i="95"/>
  <c r="T11" i="95"/>
  <c r="R11" i="95"/>
  <c r="Q11" i="95"/>
  <c r="P11" i="95"/>
  <c r="M11" i="95"/>
  <c r="L11" i="95"/>
  <c r="J11" i="95"/>
  <c r="I11" i="95"/>
  <c r="H11" i="95"/>
  <c r="F11" i="95"/>
  <c r="E11" i="95"/>
  <c r="D11" i="95"/>
  <c r="Y9" i="95"/>
  <c r="X9" i="95"/>
  <c r="V9" i="95"/>
  <c r="U9" i="95"/>
  <c r="T9" i="95"/>
  <c r="R9" i="95"/>
  <c r="Q9" i="95"/>
  <c r="P9" i="95"/>
  <c r="M9" i="95"/>
  <c r="L9" i="95"/>
  <c r="J9" i="95"/>
  <c r="I9" i="95"/>
  <c r="H9" i="95"/>
  <c r="F9" i="95"/>
  <c r="E9" i="95"/>
  <c r="D9" i="95"/>
  <c r="Y47" i="93"/>
  <c r="X47" i="93"/>
  <c r="V47" i="93"/>
  <c r="U47" i="93"/>
  <c r="T47" i="93"/>
  <c r="R47" i="93"/>
  <c r="Q47" i="93"/>
  <c r="P47" i="93"/>
  <c r="M47" i="93"/>
  <c r="L47" i="93"/>
  <c r="J47" i="93"/>
  <c r="I47" i="93"/>
  <c r="H47" i="93"/>
  <c r="F47" i="93"/>
  <c r="E47" i="93"/>
  <c r="D47" i="93"/>
  <c r="Y45" i="93"/>
  <c r="X45" i="93"/>
  <c r="V45" i="93"/>
  <c r="U45" i="93"/>
  <c r="T45" i="93"/>
  <c r="R45" i="93"/>
  <c r="Q45" i="93"/>
  <c r="P45" i="93"/>
  <c r="M45" i="93"/>
  <c r="L45" i="93"/>
  <c r="J45" i="93"/>
  <c r="I45" i="93"/>
  <c r="H45" i="93"/>
  <c r="F45" i="93"/>
  <c r="E45" i="93"/>
  <c r="D45" i="93"/>
  <c r="Y43" i="93"/>
  <c r="X43" i="93"/>
  <c r="V43" i="93"/>
  <c r="U43" i="93"/>
  <c r="T43" i="93"/>
  <c r="R43" i="93"/>
  <c r="Q43" i="93"/>
  <c r="P43" i="93"/>
  <c r="M43" i="93"/>
  <c r="L43" i="93"/>
  <c r="J43" i="93"/>
  <c r="I43" i="93"/>
  <c r="H43" i="93"/>
  <c r="F43" i="93"/>
  <c r="E43" i="93"/>
  <c r="D43" i="93"/>
  <c r="Y42" i="93"/>
  <c r="X42" i="93"/>
  <c r="V42" i="93"/>
  <c r="U42" i="93"/>
  <c r="T42" i="93"/>
  <c r="R42" i="93"/>
  <c r="Q42" i="93"/>
  <c r="P42" i="93"/>
  <c r="M42" i="93"/>
  <c r="L42" i="93"/>
  <c r="J42" i="93"/>
  <c r="I42" i="93"/>
  <c r="H42" i="93"/>
  <c r="F42" i="93"/>
  <c r="E42" i="93"/>
  <c r="D42" i="93"/>
  <c r="Y41" i="93"/>
  <c r="X41" i="93"/>
  <c r="V41" i="93"/>
  <c r="R41" i="93"/>
  <c r="M41" i="93"/>
  <c r="L41" i="93"/>
  <c r="J41" i="93"/>
  <c r="F41" i="93"/>
  <c r="Y40" i="93"/>
  <c r="X40" i="93"/>
  <c r="V40" i="93"/>
  <c r="R40" i="93"/>
  <c r="M40" i="93"/>
  <c r="L40" i="93"/>
  <c r="J40" i="93"/>
  <c r="F40" i="93"/>
  <c r="Y39" i="93"/>
  <c r="X39" i="93"/>
  <c r="V39" i="93"/>
  <c r="R39" i="93"/>
  <c r="M39" i="93"/>
  <c r="L39" i="93"/>
  <c r="J39" i="93"/>
  <c r="F39" i="93"/>
  <c r="Y38" i="93"/>
  <c r="X38" i="93"/>
  <c r="V38" i="93"/>
  <c r="R38" i="93"/>
  <c r="M38" i="93"/>
  <c r="L38" i="93"/>
  <c r="J38" i="93"/>
  <c r="F38" i="93"/>
  <c r="Y37" i="93"/>
  <c r="X37" i="93"/>
  <c r="V37" i="93"/>
  <c r="R37" i="93"/>
  <c r="M37" i="93"/>
  <c r="L37" i="93"/>
  <c r="J37" i="93"/>
  <c r="F37" i="93"/>
  <c r="Y36" i="93"/>
  <c r="X36" i="93"/>
  <c r="V36" i="93"/>
  <c r="R36" i="93"/>
  <c r="M36" i="93"/>
  <c r="L36" i="93"/>
  <c r="J36" i="93"/>
  <c r="F36" i="93"/>
  <c r="Y35" i="93"/>
  <c r="X35" i="93"/>
  <c r="V35" i="93"/>
  <c r="R35" i="93"/>
  <c r="M35" i="93"/>
  <c r="L35" i="93"/>
  <c r="J35" i="93"/>
  <c r="F35" i="93"/>
  <c r="Y34" i="93"/>
  <c r="X34" i="93"/>
  <c r="V34" i="93"/>
  <c r="R34" i="93"/>
  <c r="M34" i="93"/>
  <c r="L34" i="93"/>
  <c r="J34" i="93"/>
  <c r="F34" i="93"/>
  <c r="Y31" i="93"/>
  <c r="X31" i="93"/>
  <c r="V31" i="93"/>
  <c r="R31" i="93"/>
  <c r="M31" i="93"/>
  <c r="L31" i="93"/>
  <c r="J31" i="93"/>
  <c r="F31" i="93"/>
  <c r="Y30" i="93"/>
  <c r="X30" i="93"/>
  <c r="V30" i="93"/>
  <c r="R30" i="93"/>
  <c r="M30" i="93"/>
  <c r="L30" i="93"/>
  <c r="J30" i="93"/>
  <c r="F30" i="93"/>
  <c r="Y28" i="93"/>
  <c r="X28" i="93"/>
  <c r="V28" i="93"/>
  <c r="R28" i="93"/>
  <c r="M28" i="93"/>
  <c r="L28" i="93"/>
  <c r="J28" i="93"/>
  <c r="F28" i="93"/>
  <c r="Y25" i="93"/>
  <c r="X25" i="93"/>
  <c r="V25" i="93"/>
  <c r="R25" i="93"/>
  <c r="M25" i="93"/>
  <c r="L25" i="93"/>
  <c r="J25" i="93"/>
  <c r="F25" i="93"/>
  <c r="Y24" i="93"/>
  <c r="X24" i="93"/>
  <c r="V24" i="93"/>
  <c r="R24" i="93"/>
  <c r="M24" i="93"/>
  <c r="L24" i="93"/>
  <c r="J24" i="93"/>
  <c r="F24" i="93"/>
  <c r="Y23" i="93"/>
  <c r="X23" i="93"/>
  <c r="V23" i="93"/>
  <c r="R23" i="93"/>
  <c r="M23" i="93"/>
  <c r="L23" i="93"/>
  <c r="J23" i="93"/>
  <c r="F23" i="93"/>
  <c r="Y22" i="93"/>
  <c r="X22" i="93"/>
  <c r="V22" i="93"/>
  <c r="R22" i="93"/>
  <c r="M22" i="93"/>
  <c r="L22" i="93"/>
  <c r="J22" i="93"/>
  <c r="F22" i="93"/>
  <c r="Y21" i="93"/>
  <c r="X21" i="93"/>
  <c r="V21" i="93"/>
  <c r="R21" i="93"/>
  <c r="M21" i="93"/>
  <c r="L21" i="93"/>
  <c r="J21" i="93"/>
  <c r="F21" i="93"/>
  <c r="Y20" i="93"/>
  <c r="X20" i="93"/>
  <c r="V20" i="93"/>
  <c r="R20" i="93"/>
  <c r="M20" i="93"/>
  <c r="L20" i="93"/>
  <c r="J20" i="93"/>
  <c r="F20" i="93"/>
  <c r="Y19" i="93"/>
  <c r="X19" i="93"/>
  <c r="V19" i="93"/>
  <c r="R19" i="93"/>
  <c r="M19" i="93"/>
  <c r="L19" i="93"/>
  <c r="J19" i="93"/>
  <c r="F19" i="93"/>
  <c r="Y18" i="93"/>
  <c r="X18" i="93"/>
  <c r="V18" i="93"/>
  <c r="R18" i="93"/>
  <c r="M18" i="93"/>
  <c r="L18" i="93"/>
  <c r="J18" i="93"/>
  <c r="F18" i="93"/>
  <c r="Y16" i="93"/>
  <c r="X16" i="93"/>
  <c r="V16" i="93"/>
  <c r="R16" i="93"/>
  <c r="M16" i="93"/>
  <c r="L16" i="93"/>
  <c r="J16" i="93"/>
  <c r="F16" i="93"/>
  <c r="Y15" i="93"/>
  <c r="X15" i="93"/>
  <c r="V15" i="93"/>
  <c r="R15" i="93"/>
  <c r="M15" i="93"/>
  <c r="L15" i="93"/>
  <c r="J15" i="93"/>
  <c r="F15" i="93"/>
  <c r="Y14" i="93"/>
  <c r="X14" i="93"/>
  <c r="V14" i="93"/>
  <c r="R14" i="93"/>
  <c r="M14" i="93"/>
  <c r="L14" i="93"/>
  <c r="J14" i="93"/>
  <c r="F14" i="93"/>
  <c r="Y12" i="93"/>
  <c r="X12" i="93"/>
  <c r="V12" i="93"/>
  <c r="U12" i="93"/>
  <c r="T12" i="93"/>
  <c r="R12" i="93"/>
  <c r="Q12" i="93"/>
  <c r="P12" i="93"/>
  <c r="M12" i="93"/>
  <c r="L12" i="93"/>
  <c r="J12" i="93"/>
  <c r="I12" i="93"/>
  <c r="H12" i="93"/>
  <c r="F12" i="93"/>
  <c r="E12" i="93"/>
  <c r="D12" i="93"/>
  <c r="Y11" i="93"/>
  <c r="X11" i="93"/>
  <c r="V11" i="93"/>
  <c r="U11" i="93"/>
  <c r="T11" i="93"/>
  <c r="R11" i="93"/>
  <c r="Q11" i="93"/>
  <c r="P11" i="93"/>
  <c r="M11" i="93"/>
  <c r="L11" i="93"/>
  <c r="J11" i="93"/>
  <c r="I11" i="93"/>
  <c r="H11" i="93"/>
  <c r="F11" i="93"/>
  <c r="E11" i="93"/>
  <c r="D11" i="93"/>
  <c r="Y9" i="93"/>
  <c r="X9" i="93"/>
  <c r="V9" i="93"/>
  <c r="U9" i="93"/>
  <c r="T9" i="93"/>
  <c r="R9" i="93"/>
  <c r="Q9" i="93"/>
  <c r="P9" i="93"/>
  <c r="M9" i="93"/>
  <c r="L9" i="93"/>
  <c r="J9" i="93"/>
  <c r="I9" i="93"/>
  <c r="H9" i="93"/>
  <c r="F9" i="93"/>
  <c r="E9" i="93"/>
  <c r="D9" i="93"/>
  <c r="M49" i="92"/>
  <c r="L49" i="92"/>
  <c r="M48" i="92"/>
  <c r="L48" i="92"/>
  <c r="M47" i="92"/>
  <c r="L47" i="92"/>
  <c r="J47" i="92"/>
  <c r="I47" i="92"/>
  <c r="H47" i="92"/>
  <c r="F47" i="92"/>
  <c r="E47" i="92"/>
  <c r="D47" i="92"/>
  <c r="M46" i="92"/>
  <c r="L46" i="92"/>
  <c r="M45" i="92"/>
  <c r="L45" i="92"/>
  <c r="J45" i="92"/>
  <c r="I45" i="92"/>
  <c r="H45" i="92"/>
  <c r="F45" i="92"/>
  <c r="E45" i="92"/>
  <c r="D45" i="92"/>
  <c r="M44" i="92"/>
  <c r="L44" i="92"/>
  <c r="M43" i="92"/>
  <c r="L43" i="92"/>
  <c r="J43" i="92"/>
  <c r="I43" i="92"/>
  <c r="H43" i="92"/>
  <c r="F43" i="92"/>
  <c r="E43" i="92"/>
  <c r="D43" i="92"/>
  <c r="Y42" i="92"/>
  <c r="X42" i="92"/>
  <c r="V42" i="92"/>
  <c r="U42" i="92"/>
  <c r="T42" i="92"/>
  <c r="R42" i="92"/>
  <c r="Q42" i="92"/>
  <c r="P42" i="92"/>
  <c r="M42" i="92"/>
  <c r="L42" i="92"/>
  <c r="J42" i="92"/>
  <c r="I42" i="92"/>
  <c r="H42" i="92"/>
  <c r="F42" i="92"/>
  <c r="E42" i="92"/>
  <c r="D42" i="92"/>
  <c r="Y41" i="92"/>
  <c r="X41" i="92"/>
  <c r="V41" i="92"/>
  <c r="R41" i="92"/>
  <c r="M41" i="92"/>
  <c r="L41" i="92"/>
  <c r="J41" i="92"/>
  <c r="F41" i="92"/>
  <c r="Y40" i="92"/>
  <c r="X40" i="92"/>
  <c r="V40" i="92"/>
  <c r="R40" i="92"/>
  <c r="M40" i="92"/>
  <c r="L40" i="92"/>
  <c r="J40" i="92"/>
  <c r="F40" i="92"/>
  <c r="Y39" i="92"/>
  <c r="X39" i="92"/>
  <c r="V39" i="92"/>
  <c r="R39" i="92"/>
  <c r="M39" i="92"/>
  <c r="L39" i="92"/>
  <c r="J39" i="92"/>
  <c r="F39" i="92"/>
  <c r="Y38" i="92"/>
  <c r="X38" i="92"/>
  <c r="V38" i="92"/>
  <c r="R38" i="92"/>
  <c r="M38" i="92"/>
  <c r="L38" i="92"/>
  <c r="J38" i="92"/>
  <c r="F38" i="92"/>
  <c r="Y37" i="92"/>
  <c r="X37" i="92"/>
  <c r="V37" i="92"/>
  <c r="R37" i="92"/>
  <c r="M37" i="92"/>
  <c r="L37" i="92"/>
  <c r="J37" i="92"/>
  <c r="F37" i="92"/>
  <c r="Y36" i="92"/>
  <c r="X36" i="92"/>
  <c r="V36" i="92"/>
  <c r="R36" i="92"/>
  <c r="M36" i="92"/>
  <c r="L36" i="92"/>
  <c r="J36" i="92"/>
  <c r="F36" i="92"/>
  <c r="Y35" i="92"/>
  <c r="X35" i="92"/>
  <c r="V35" i="92"/>
  <c r="R35" i="92"/>
  <c r="M35" i="92"/>
  <c r="L35" i="92"/>
  <c r="J35" i="92"/>
  <c r="F35" i="92"/>
  <c r="Y34" i="92"/>
  <c r="X34" i="92"/>
  <c r="V34" i="92"/>
  <c r="R34" i="92"/>
  <c r="M34" i="92"/>
  <c r="L34" i="92"/>
  <c r="J34" i="92"/>
  <c r="F34" i="92"/>
  <c r="Y31" i="92"/>
  <c r="X31" i="92"/>
  <c r="V31" i="92"/>
  <c r="R31" i="92"/>
  <c r="M31" i="92"/>
  <c r="L31" i="92"/>
  <c r="J31" i="92"/>
  <c r="F31" i="92"/>
  <c r="Y30" i="92"/>
  <c r="X30" i="92"/>
  <c r="V30" i="92"/>
  <c r="R30" i="92"/>
  <c r="M30" i="92"/>
  <c r="L30" i="92"/>
  <c r="J30" i="92"/>
  <c r="F30" i="92"/>
  <c r="Y28" i="92"/>
  <c r="X28" i="92"/>
  <c r="V28" i="92"/>
  <c r="R28" i="92"/>
  <c r="M28" i="92"/>
  <c r="L28" i="92"/>
  <c r="J28" i="92"/>
  <c r="F28" i="92"/>
  <c r="Y25" i="92"/>
  <c r="X25" i="92"/>
  <c r="V25" i="92"/>
  <c r="R25" i="92"/>
  <c r="M25" i="92"/>
  <c r="L25" i="92"/>
  <c r="J25" i="92"/>
  <c r="F25" i="92"/>
  <c r="Y24" i="92"/>
  <c r="X24" i="92"/>
  <c r="V24" i="92"/>
  <c r="R24" i="92"/>
  <c r="M24" i="92"/>
  <c r="L24" i="92"/>
  <c r="J24" i="92"/>
  <c r="F24" i="92"/>
  <c r="Y23" i="92"/>
  <c r="X23" i="92"/>
  <c r="V23" i="92"/>
  <c r="R23" i="92"/>
  <c r="M23" i="92"/>
  <c r="L23" i="92"/>
  <c r="J23" i="92"/>
  <c r="F23" i="92"/>
  <c r="Y22" i="92"/>
  <c r="X22" i="92"/>
  <c r="V22" i="92"/>
  <c r="R22" i="92"/>
  <c r="M22" i="92"/>
  <c r="L22" i="92"/>
  <c r="J22" i="92"/>
  <c r="F22" i="92"/>
  <c r="Y21" i="92"/>
  <c r="X21" i="92"/>
  <c r="V21" i="92"/>
  <c r="R21" i="92"/>
  <c r="M21" i="92"/>
  <c r="L21" i="92"/>
  <c r="J21" i="92"/>
  <c r="F21" i="92"/>
  <c r="Y20" i="92"/>
  <c r="X20" i="92"/>
  <c r="V20" i="92"/>
  <c r="R20" i="92"/>
  <c r="M20" i="92"/>
  <c r="L20" i="92"/>
  <c r="J20" i="92"/>
  <c r="F20" i="92"/>
  <c r="Y19" i="92"/>
  <c r="X19" i="92"/>
  <c r="V19" i="92"/>
  <c r="R19" i="92"/>
  <c r="M19" i="92"/>
  <c r="L19" i="92"/>
  <c r="J19" i="92"/>
  <c r="F19" i="92"/>
  <c r="Y18" i="92"/>
  <c r="X18" i="92"/>
  <c r="V18" i="92"/>
  <c r="R18" i="92"/>
  <c r="M18" i="92"/>
  <c r="L18" i="92"/>
  <c r="J18" i="92"/>
  <c r="F18" i="92"/>
  <c r="Y16" i="92"/>
  <c r="X16" i="92"/>
  <c r="V16" i="92"/>
  <c r="R16" i="92"/>
  <c r="M16" i="92"/>
  <c r="L16" i="92"/>
  <c r="J16" i="92"/>
  <c r="F16" i="92"/>
  <c r="Y15" i="92"/>
  <c r="X15" i="92"/>
  <c r="V15" i="92"/>
  <c r="R15" i="92"/>
  <c r="M15" i="92"/>
  <c r="L15" i="92"/>
  <c r="J15" i="92"/>
  <c r="F15" i="92"/>
  <c r="Y14" i="92"/>
  <c r="X14" i="92"/>
  <c r="V14" i="92"/>
  <c r="R14" i="92"/>
  <c r="M14" i="92"/>
  <c r="L14" i="92"/>
  <c r="J14" i="92"/>
  <c r="F14" i="92"/>
  <c r="Y12" i="92"/>
  <c r="X12" i="92"/>
  <c r="V12" i="92"/>
  <c r="U12" i="92"/>
  <c r="T12" i="92"/>
  <c r="R12" i="92"/>
  <c r="Q12" i="92"/>
  <c r="P12" i="92"/>
  <c r="M12" i="92"/>
  <c r="L12" i="92"/>
  <c r="J12" i="92"/>
  <c r="I12" i="92"/>
  <c r="H12" i="92"/>
  <c r="F12" i="92"/>
  <c r="E12" i="92"/>
  <c r="D12" i="92"/>
  <c r="Y11" i="92"/>
  <c r="X11" i="92"/>
  <c r="V11" i="92"/>
  <c r="U11" i="92"/>
  <c r="T11" i="92"/>
  <c r="R11" i="92"/>
  <c r="Q11" i="92"/>
  <c r="P11" i="92"/>
  <c r="M11" i="92"/>
  <c r="L11" i="92"/>
  <c r="J11" i="92"/>
  <c r="I11" i="92"/>
  <c r="H11" i="92"/>
  <c r="F11" i="92"/>
  <c r="E11" i="92"/>
  <c r="D11" i="92"/>
  <c r="Y9" i="92"/>
  <c r="X9" i="92"/>
  <c r="V9" i="92"/>
  <c r="U9" i="92"/>
  <c r="T9" i="92"/>
  <c r="R9" i="92"/>
  <c r="Q9" i="92"/>
  <c r="P9" i="92"/>
  <c r="M9" i="92"/>
  <c r="L9" i="92"/>
  <c r="J9" i="92"/>
  <c r="I9" i="92"/>
  <c r="H9" i="92"/>
  <c r="F9" i="92"/>
  <c r="E9" i="92"/>
  <c r="D9" i="92"/>
  <c r="M47" i="96"/>
  <c r="L47" i="96"/>
  <c r="J47" i="96"/>
  <c r="I47" i="96"/>
  <c r="H47" i="96"/>
  <c r="F47" i="96"/>
  <c r="E47" i="96"/>
  <c r="D47" i="96"/>
  <c r="M45" i="96"/>
  <c r="L45" i="96"/>
  <c r="J45" i="96"/>
  <c r="I45" i="96"/>
  <c r="H45" i="96"/>
  <c r="F45" i="96"/>
  <c r="E45" i="96"/>
  <c r="D45" i="96"/>
  <c r="M43" i="96"/>
  <c r="L43" i="96"/>
  <c r="J43" i="96"/>
  <c r="I43" i="96"/>
  <c r="H43" i="96"/>
  <c r="F43" i="96"/>
  <c r="E43" i="96"/>
  <c r="D43" i="96"/>
  <c r="Y42" i="96"/>
  <c r="X42" i="96"/>
  <c r="V42" i="96"/>
  <c r="U42" i="96"/>
  <c r="T42" i="96"/>
  <c r="R42" i="96"/>
  <c r="Q42" i="96"/>
  <c r="P42" i="96"/>
  <c r="M42" i="96"/>
  <c r="L42" i="96"/>
  <c r="J42" i="96"/>
  <c r="I42" i="96"/>
  <c r="H42" i="96"/>
  <c r="F42" i="96"/>
  <c r="E42" i="96"/>
  <c r="D42" i="96"/>
  <c r="Y41" i="96"/>
  <c r="X41" i="96"/>
  <c r="V41" i="96"/>
  <c r="R41" i="96"/>
  <c r="M41" i="96"/>
  <c r="L41" i="96"/>
  <c r="J41" i="96"/>
  <c r="F41" i="96"/>
  <c r="Y40" i="96"/>
  <c r="X40" i="96"/>
  <c r="V40" i="96"/>
  <c r="R40" i="96"/>
  <c r="M40" i="96"/>
  <c r="L40" i="96"/>
  <c r="J40" i="96"/>
  <c r="F40" i="96"/>
  <c r="Y39" i="96"/>
  <c r="X39" i="96"/>
  <c r="V39" i="96"/>
  <c r="R39" i="96"/>
  <c r="M39" i="96"/>
  <c r="L39" i="96"/>
  <c r="J39" i="96"/>
  <c r="F39" i="96"/>
  <c r="Y38" i="96"/>
  <c r="X38" i="96"/>
  <c r="V38" i="96"/>
  <c r="R38" i="96"/>
  <c r="M38" i="96"/>
  <c r="L38" i="96"/>
  <c r="J38" i="96"/>
  <c r="F38" i="96"/>
  <c r="Y37" i="96"/>
  <c r="X37" i="96"/>
  <c r="V37" i="96"/>
  <c r="R37" i="96"/>
  <c r="M37" i="96"/>
  <c r="L37" i="96"/>
  <c r="J37" i="96"/>
  <c r="F37" i="96"/>
  <c r="Y36" i="96"/>
  <c r="X36" i="96"/>
  <c r="V36" i="96"/>
  <c r="R36" i="96"/>
  <c r="M36" i="96"/>
  <c r="L36" i="96"/>
  <c r="J36" i="96"/>
  <c r="F36" i="96"/>
  <c r="Y35" i="96"/>
  <c r="X35" i="96"/>
  <c r="V35" i="96"/>
  <c r="R35" i="96"/>
  <c r="M35" i="96"/>
  <c r="L35" i="96"/>
  <c r="J35" i="96"/>
  <c r="F35" i="96"/>
  <c r="Y34" i="96"/>
  <c r="X34" i="96"/>
  <c r="V34" i="96"/>
  <c r="R34" i="96"/>
  <c r="M34" i="96"/>
  <c r="L34" i="96"/>
  <c r="J34" i="96"/>
  <c r="F34" i="96"/>
  <c r="Y31" i="96"/>
  <c r="X31" i="96"/>
  <c r="V31" i="96"/>
  <c r="R31" i="96"/>
  <c r="M31" i="96"/>
  <c r="L31" i="96"/>
  <c r="J31" i="96"/>
  <c r="F31" i="96"/>
  <c r="Y30" i="96"/>
  <c r="X30" i="96"/>
  <c r="V30" i="96"/>
  <c r="R30" i="96"/>
  <c r="M30" i="96"/>
  <c r="L30" i="96"/>
  <c r="J30" i="96"/>
  <c r="F30" i="96"/>
  <c r="Y28" i="96"/>
  <c r="X28" i="96"/>
  <c r="V28" i="96"/>
  <c r="R28" i="96"/>
  <c r="M28" i="96"/>
  <c r="L28" i="96"/>
  <c r="J28" i="96"/>
  <c r="F28" i="96"/>
  <c r="Y25" i="96"/>
  <c r="X25" i="96"/>
  <c r="V25" i="96"/>
  <c r="R25" i="96"/>
  <c r="M25" i="96"/>
  <c r="L25" i="96"/>
  <c r="J25" i="96"/>
  <c r="F25" i="96"/>
  <c r="Y24" i="96"/>
  <c r="X24" i="96"/>
  <c r="V24" i="96"/>
  <c r="R24" i="96"/>
  <c r="M24" i="96"/>
  <c r="L24" i="96"/>
  <c r="J24" i="96"/>
  <c r="F24" i="96"/>
  <c r="Y23" i="96"/>
  <c r="X23" i="96"/>
  <c r="V23" i="96"/>
  <c r="R23" i="96"/>
  <c r="M23" i="96"/>
  <c r="L23" i="96"/>
  <c r="J23" i="96"/>
  <c r="F23" i="96"/>
  <c r="Y22" i="96"/>
  <c r="X22" i="96"/>
  <c r="V22" i="96"/>
  <c r="R22" i="96"/>
  <c r="M22" i="96"/>
  <c r="L22" i="96"/>
  <c r="J22" i="96"/>
  <c r="F22" i="96"/>
  <c r="Y21" i="96"/>
  <c r="X21" i="96"/>
  <c r="V21" i="96"/>
  <c r="R21" i="96"/>
  <c r="M21" i="96"/>
  <c r="L21" i="96"/>
  <c r="J21" i="96"/>
  <c r="F21" i="96"/>
  <c r="Y20" i="96"/>
  <c r="X20" i="96"/>
  <c r="V20" i="96"/>
  <c r="R20" i="96"/>
  <c r="M20" i="96"/>
  <c r="L20" i="96"/>
  <c r="J20" i="96"/>
  <c r="F20" i="96"/>
  <c r="Y19" i="96"/>
  <c r="X19" i="96"/>
  <c r="V19" i="96"/>
  <c r="R19" i="96"/>
  <c r="M19" i="96"/>
  <c r="L19" i="96"/>
  <c r="J19" i="96"/>
  <c r="F19" i="96"/>
  <c r="Y18" i="96"/>
  <c r="X18" i="96"/>
  <c r="V18" i="96"/>
  <c r="R18" i="96"/>
  <c r="M18" i="96"/>
  <c r="L18" i="96"/>
  <c r="J18" i="96"/>
  <c r="F18" i="96"/>
  <c r="Y16" i="96"/>
  <c r="X16" i="96"/>
  <c r="V16" i="96"/>
  <c r="R16" i="96"/>
  <c r="M16" i="96"/>
  <c r="L16" i="96"/>
  <c r="J16" i="96"/>
  <c r="F16" i="96"/>
  <c r="Y15" i="96"/>
  <c r="X15" i="96"/>
  <c r="V15" i="96"/>
  <c r="R15" i="96"/>
  <c r="M15" i="96"/>
  <c r="L15" i="96"/>
  <c r="J15" i="96"/>
  <c r="F15" i="96"/>
  <c r="Y14" i="96"/>
  <c r="X14" i="96"/>
  <c r="V14" i="96"/>
  <c r="R14" i="96"/>
  <c r="M14" i="96"/>
  <c r="L14" i="96"/>
  <c r="J14" i="96"/>
  <c r="F14" i="96"/>
  <c r="Y12" i="96"/>
  <c r="X12" i="96"/>
  <c r="V12" i="96"/>
  <c r="U12" i="96"/>
  <c r="T12" i="96"/>
  <c r="R12" i="96"/>
  <c r="Q12" i="96"/>
  <c r="P12" i="96"/>
  <c r="M12" i="96"/>
  <c r="L12" i="96"/>
  <c r="J12" i="96"/>
  <c r="I12" i="96"/>
  <c r="H12" i="96"/>
  <c r="F12" i="96"/>
  <c r="E12" i="96"/>
  <c r="D12" i="96"/>
  <c r="Y11" i="96"/>
  <c r="X11" i="96"/>
  <c r="V11" i="96"/>
  <c r="U11" i="96"/>
  <c r="T11" i="96"/>
  <c r="R11" i="96"/>
  <c r="Q11" i="96"/>
  <c r="P11" i="96"/>
  <c r="M11" i="96"/>
  <c r="L11" i="96"/>
  <c r="J11" i="96"/>
  <c r="I11" i="96"/>
  <c r="H11" i="96"/>
  <c r="F11" i="96"/>
  <c r="E11" i="96"/>
  <c r="D11" i="96"/>
  <c r="Y9" i="96"/>
  <c r="X9" i="96"/>
  <c r="V9" i="96"/>
  <c r="U9" i="96"/>
  <c r="T9" i="96"/>
  <c r="R9" i="96"/>
  <c r="Q9" i="96"/>
  <c r="P9" i="96"/>
  <c r="M9" i="96"/>
  <c r="L9" i="96"/>
  <c r="J9" i="96"/>
  <c r="I9" i="96"/>
  <c r="H9" i="96"/>
  <c r="F9" i="96"/>
  <c r="E9" i="96"/>
  <c r="D9" i="96"/>
  <c r="M47" i="91"/>
  <c r="L47" i="91"/>
  <c r="J47" i="91"/>
  <c r="I47" i="91"/>
  <c r="H47" i="91"/>
  <c r="F47" i="91"/>
  <c r="E47" i="91"/>
  <c r="D47" i="91"/>
  <c r="M45" i="91"/>
  <c r="L45" i="91"/>
  <c r="J45" i="91"/>
  <c r="I45" i="91"/>
  <c r="H45" i="91"/>
  <c r="F45" i="91"/>
  <c r="E45" i="91"/>
  <c r="D45" i="91"/>
  <c r="M43" i="91"/>
  <c r="L43" i="91"/>
  <c r="J43" i="91"/>
  <c r="I43" i="91"/>
  <c r="H43" i="91"/>
  <c r="F43" i="91"/>
  <c r="E43" i="91"/>
  <c r="D43" i="91"/>
  <c r="Y42" i="91"/>
  <c r="X42" i="91"/>
  <c r="V42" i="91"/>
  <c r="U42" i="91"/>
  <c r="T42" i="91"/>
  <c r="R42" i="91"/>
  <c r="Q42" i="91"/>
  <c r="P42" i="91"/>
  <c r="M42" i="91"/>
  <c r="L42" i="91"/>
  <c r="J42" i="91"/>
  <c r="I42" i="91"/>
  <c r="H42" i="91"/>
  <c r="F42" i="91"/>
  <c r="E42" i="91"/>
  <c r="D42" i="91"/>
  <c r="Y41" i="91"/>
  <c r="X41" i="91"/>
  <c r="V41" i="91"/>
  <c r="R41" i="91"/>
  <c r="M41" i="91"/>
  <c r="L41" i="91"/>
  <c r="J41" i="91"/>
  <c r="F41" i="91"/>
  <c r="Y40" i="91"/>
  <c r="X40" i="91"/>
  <c r="V40" i="91"/>
  <c r="R40" i="91"/>
  <c r="M40" i="91"/>
  <c r="L40" i="91"/>
  <c r="J40" i="91"/>
  <c r="F40" i="91"/>
  <c r="Y39" i="91"/>
  <c r="X39" i="91"/>
  <c r="V39" i="91"/>
  <c r="R39" i="91"/>
  <c r="M39" i="91"/>
  <c r="L39" i="91"/>
  <c r="J39" i="91"/>
  <c r="F39" i="91"/>
  <c r="Y38" i="91"/>
  <c r="X38" i="91"/>
  <c r="V38" i="91"/>
  <c r="R38" i="91"/>
  <c r="M38" i="91"/>
  <c r="L38" i="91"/>
  <c r="J38" i="91"/>
  <c r="F38" i="91"/>
  <c r="Y37" i="91"/>
  <c r="X37" i="91"/>
  <c r="V37" i="91"/>
  <c r="R37" i="91"/>
  <c r="M37" i="91"/>
  <c r="L37" i="91"/>
  <c r="J37" i="91"/>
  <c r="F37" i="91"/>
  <c r="Y36" i="91"/>
  <c r="X36" i="91"/>
  <c r="V36" i="91"/>
  <c r="R36" i="91"/>
  <c r="M36" i="91"/>
  <c r="L36" i="91"/>
  <c r="J36" i="91"/>
  <c r="F36" i="91"/>
  <c r="Y35" i="91"/>
  <c r="X35" i="91"/>
  <c r="V35" i="91"/>
  <c r="R35" i="91"/>
  <c r="M35" i="91"/>
  <c r="L35" i="91"/>
  <c r="J35" i="91"/>
  <c r="F35" i="91"/>
  <c r="Y34" i="91"/>
  <c r="X34" i="91"/>
  <c r="V34" i="91"/>
  <c r="R34" i="91"/>
  <c r="M34" i="91"/>
  <c r="L34" i="91"/>
  <c r="J34" i="91"/>
  <c r="F34" i="91"/>
  <c r="Y31" i="91"/>
  <c r="X31" i="91"/>
  <c r="V31" i="91"/>
  <c r="R31" i="91"/>
  <c r="M31" i="91"/>
  <c r="L31" i="91"/>
  <c r="J31" i="91"/>
  <c r="F31" i="91"/>
  <c r="Y30" i="91"/>
  <c r="X30" i="91"/>
  <c r="V30" i="91"/>
  <c r="R30" i="91"/>
  <c r="M30" i="91"/>
  <c r="L30" i="91"/>
  <c r="J30" i="91"/>
  <c r="F30" i="91"/>
  <c r="Y28" i="91"/>
  <c r="X28" i="91"/>
  <c r="V28" i="91"/>
  <c r="R28" i="91"/>
  <c r="M28" i="91"/>
  <c r="L28" i="91"/>
  <c r="J28" i="91"/>
  <c r="F28" i="91"/>
  <c r="Y25" i="91"/>
  <c r="X25" i="91"/>
  <c r="V25" i="91"/>
  <c r="R25" i="91"/>
  <c r="M25" i="91"/>
  <c r="L25" i="91"/>
  <c r="J25" i="91"/>
  <c r="F25" i="91"/>
  <c r="Y24" i="91"/>
  <c r="X24" i="91"/>
  <c r="V24" i="91"/>
  <c r="R24" i="91"/>
  <c r="M24" i="91"/>
  <c r="L24" i="91"/>
  <c r="J24" i="91"/>
  <c r="F24" i="91"/>
  <c r="Y23" i="91"/>
  <c r="X23" i="91"/>
  <c r="V23" i="91"/>
  <c r="R23" i="91"/>
  <c r="M23" i="91"/>
  <c r="L23" i="91"/>
  <c r="J23" i="91"/>
  <c r="F23" i="91"/>
  <c r="Y22" i="91"/>
  <c r="X22" i="91"/>
  <c r="V22" i="91"/>
  <c r="R22" i="91"/>
  <c r="M22" i="91"/>
  <c r="L22" i="91"/>
  <c r="J22" i="91"/>
  <c r="F22" i="91"/>
  <c r="Y21" i="91"/>
  <c r="X21" i="91"/>
  <c r="V21" i="91"/>
  <c r="R21" i="91"/>
  <c r="M21" i="91"/>
  <c r="L21" i="91"/>
  <c r="J21" i="91"/>
  <c r="F21" i="91"/>
  <c r="Y20" i="91"/>
  <c r="X20" i="91"/>
  <c r="V20" i="91"/>
  <c r="R20" i="91"/>
  <c r="M20" i="91"/>
  <c r="L20" i="91"/>
  <c r="J20" i="91"/>
  <c r="F20" i="91"/>
  <c r="Y19" i="91"/>
  <c r="X19" i="91"/>
  <c r="V19" i="91"/>
  <c r="R19" i="91"/>
  <c r="M19" i="91"/>
  <c r="L19" i="91"/>
  <c r="J19" i="91"/>
  <c r="F19" i="91"/>
  <c r="Y18" i="91"/>
  <c r="X18" i="91"/>
  <c r="V18" i="91"/>
  <c r="R18" i="91"/>
  <c r="M18" i="91"/>
  <c r="L18" i="91"/>
  <c r="J18" i="91"/>
  <c r="F18" i="91"/>
  <c r="Y16" i="91"/>
  <c r="X16" i="91"/>
  <c r="V16" i="91"/>
  <c r="R16" i="91"/>
  <c r="M16" i="91"/>
  <c r="L16" i="91"/>
  <c r="J16" i="91"/>
  <c r="F16" i="91"/>
  <c r="Y15" i="91"/>
  <c r="X15" i="91"/>
  <c r="V15" i="91"/>
  <c r="R15" i="91"/>
  <c r="M15" i="91"/>
  <c r="L15" i="91"/>
  <c r="J15" i="91"/>
  <c r="F15" i="91"/>
  <c r="Y14" i="91"/>
  <c r="X14" i="91"/>
  <c r="V14" i="91"/>
  <c r="R14" i="91"/>
  <c r="M14" i="91"/>
  <c r="L14" i="91"/>
  <c r="J14" i="91"/>
  <c r="F14" i="91"/>
  <c r="Y12" i="91"/>
  <c r="X12" i="91"/>
  <c r="V12" i="91"/>
  <c r="U12" i="91"/>
  <c r="T12" i="91"/>
  <c r="R12" i="91"/>
  <c r="Q12" i="91"/>
  <c r="P12" i="91"/>
  <c r="M12" i="91"/>
  <c r="L12" i="91"/>
  <c r="J12" i="91"/>
  <c r="I12" i="91"/>
  <c r="H12" i="91"/>
  <c r="F12" i="91"/>
  <c r="E12" i="91"/>
  <c r="D12" i="91"/>
  <c r="Y11" i="91"/>
  <c r="X11" i="91"/>
  <c r="V11" i="91"/>
  <c r="U11" i="91"/>
  <c r="T11" i="91"/>
  <c r="R11" i="91"/>
  <c r="Q11" i="91"/>
  <c r="P11" i="91"/>
  <c r="M11" i="91"/>
  <c r="L11" i="91"/>
  <c r="J11" i="91"/>
  <c r="I11" i="91"/>
  <c r="H11" i="91"/>
  <c r="F11" i="91"/>
  <c r="E11" i="91"/>
  <c r="D11" i="91"/>
  <c r="Y9" i="91"/>
  <c r="X9" i="91"/>
  <c r="V9" i="91"/>
  <c r="U9" i="91"/>
  <c r="T9" i="91"/>
  <c r="R9" i="91"/>
  <c r="Q9" i="91"/>
  <c r="P9" i="91"/>
  <c r="M9" i="91"/>
  <c r="L9" i="91"/>
  <c r="J9" i="91"/>
  <c r="I9" i="91"/>
  <c r="H9" i="91"/>
  <c r="F9" i="91"/>
  <c r="E9" i="91"/>
  <c r="D9" i="91"/>
  <c r="Y47" i="90"/>
  <c r="X47" i="90"/>
  <c r="V47" i="90"/>
  <c r="U47" i="90"/>
  <c r="T47" i="90"/>
  <c r="R47" i="90"/>
  <c r="Q47" i="90"/>
  <c r="P47" i="90"/>
  <c r="M47" i="90"/>
  <c r="L47" i="90"/>
  <c r="J47" i="90"/>
  <c r="I47" i="90"/>
  <c r="H47" i="90"/>
  <c r="F47" i="90"/>
  <c r="E47" i="90"/>
  <c r="D47" i="90"/>
  <c r="Y46" i="90"/>
  <c r="X46" i="90"/>
  <c r="V46" i="90"/>
  <c r="R46" i="90"/>
  <c r="Y45" i="90"/>
  <c r="X45" i="90"/>
  <c r="V45" i="90"/>
  <c r="U45" i="90"/>
  <c r="T45" i="90"/>
  <c r="R45" i="90"/>
  <c r="Q45" i="90"/>
  <c r="P45" i="90"/>
  <c r="M45" i="90"/>
  <c r="L45" i="90"/>
  <c r="J45" i="90"/>
  <c r="I45" i="90"/>
  <c r="H45" i="90"/>
  <c r="F45" i="90"/>
  <c r="E45" i="90"/>
  <c r="D45" i="90"/>
  <c r="Y43" i="90"/>
  <c r="X43" i="90"/>
  <c r="V43" i="90"/>
  <c r="U43" i="90"/>
  <c r="T43" i="90"/>
  <c r="R43" i="90"/>
  <c r="Q43" i="90"/>
  <c r="P43" i="90"/>
  <c r="M43" i="90"/>
  <c r="L43" i="90"/>
  <c r="J43" i="90"/>
  <c r="I43" i="90"/>
  <c r="H43" i="90"/>
  <c r="F43" i="90"/>
  <c r="E43" i="90"/>
  <c r="D43" i="90"/>
  <c r="Y42" i="90"/>
  <c r="X42" i="90"/>
  <c r="V42" i="90"/>
  <c r="U42" i="90"/>
  <c r="T42" i="90"/>
  <c r="R42" i="90"/>
  <c r="Q42" i="90"/>
  <c r="P42" i="90"/>
  <c r="M42" i="90"/>
  <c r="L42" i="90"/>
  <c r="J42" i="90"/>
  <c r="I42" i="90"/>
  <c r="H42" i="90"/>
  <c r="F42" i="90"/>
  <c r="E42" i="90"/>
  <c r="D42" i="90"/>
  <c r="Y41" i="90"/>
  <c r="X41" i="90"/>
  <c r="V41" i="90"/>
  <c r="R41" i="90"/>
  <c r="M41" i="90"/>
  <c r="L41" i="90"/>
  <c r="J41" i="90"/>
  <c r="F41" i="90"/>
  <c r="Y40" i="90"/>
  <c r="X40" i="90"/>
  <c r="V40" i="90"/>
  <c r="R40" i="90"/>
  <c r="M40" i="90"/>
  <c r="L40" i="90"/>
  <c r="J40" i="90"/>
  <c r="F40" i="90"/>
  <c r="Y39" i="90"/>
  <c r="X39" i="90"/>
  <c r="V39" i="90"/>
  <c r="R39" i="90"/>
  <c r="M39" i="90"/>
  <c r="L39" i="90"/>
  <c r="J39" i="90"/>
  <c r="F39" i="90"/>
  <c r="Y38" i="90"/>
  <c r="X38" i="90"/>
  <c r="V38" i="90"/>
  <c r="R38" i="90"/>
  <c r="M38" i="90"/>
  <c r="L38" i="90"/>
  <c r="J38" i="90"/>
  <c r="F38" i="90"/>
  <c r="Y37" i="90"/>
  <c r="X37" i="90"/>
  <c r="V37" i="90"/>
  <c r="R37" i="90"/>
  <c r="M37" i="90"/>
  <c r="L37" i="90"/>
  <c r="J37" i="90"/>
  <c r="F37" i="90"/>
  <c r="Y36" i="90"/>
  <c r="X36" i="90"/>
  <c r="V36" i="90"/>
  <c r="R36" i="90"/>
  <c r="M36" i="90"/>
  <c r="L36" i="90"/>
  <c r="J36" i="90"/>
  <c r="F36" i="90"/>
  <c r="Y35" i="90"/>
  <c r="X35" i="90"/>
  <c r="V35" i="90"/>
  <c r="R35" i="90"/>
  <c r="M35" i="90"/>
  <c r="L35" i="90"/>
  <c r="J35" i="90"/>
  <c r="F35" i="90"/>
  <c r="Y34" i="90"/>
  <c r="X34" i="90"/>
  <c r="V34" i="90"/>
  <c r="R34" i="90"/>
  <c r="M34" i="90"/>
  <c r="L34" i="90"/>
  <c r="J34" i="90"/>
  <c r="F34" i="90"/>
  <c r="Y31" i="90"/>
  <c r="X31" i="90"/>
  <c r="V31" i="90"/>
  <c r="R31" i="90"/>
  <c r="M31" i="90"/>
  <c r="L31" i="90"/>
  <c r="J31" i="90"/>
  <c r="F31" i="90"/>
  <c r="Y30" i="90"/>
  <c r="X30" i="90"/>
  <c r="V30" i="90"/>
  <c r="R30" i="90"/>
  <c r="M30" i="90"/>
  <c r="L30" i="90"/>
  <c r="J30" i="90"/>
  <c r="F30" i="90"/>
  <c r="Y28" i="90"/>
  <c r="X28" i="90"/>
  <c r="V28" i="90"/>
  <c r="R28" i="90"/>
  <c r="M28" i="90"/>
  <c r="L28" i="90"/>
  <c r="J28" i="90"/>
  <c r="F28" i="90"/>
  <c r="Y25" i="90"/>
  <c r="X25" i="90"/>
  <c r="V25" i="90"/>
  <c r="R25" i="90"/>
  <c r="M25" i="90"/>
  <c r="L25" i="90"/>
  <c r="J25" i="90"/>
  <c r="F25" i="90"/>
  <c r="Y24" i="90"/>
  <c r="X24" i="90"/>
  <c r="V24" i="90"/>
  <c r="R24" i="90"/>
  <c r="M24" i="90"/>
  <c r="L24" i="90"/>
  <c r="J24" i="90"/>
  <c r="F24" i="90"/>
  <c r="Y23" i="90"/>
  <c r="X23" i="90"/>
  <c r="V23" i="90"/>
  <c r="R23" i="90"/>
  <c r="M23" i="90"/>
  <c r="L23" i="90"/>
  <c r="J23" i="90"/>
  <c r="F23" i="90"/>
  <c r="Y22" i="90"/>
  <c r="X22" i="90"/>
  <c r="V22" i="90"/>
  <c r="R22" i="90"/>
  <c r="M22" i="90"/>
  <c r="L22" i="90"/>
  <c r="J22" i="90"/>
  <c r="F22" i="90"/>
  <c r="Y21" i="90"/>
  <c r="X21" i="90"/>
  <c r="V21" i="90"/>
  <c r="R21" i="90"/>
  <c r="M21" i="90"/>
  <c r="L21" i="90"/>
  <c r="J21" i="90"/>
  <c r="F21" i="90"/>
  <c r="Y20" i="90"/>
  <c r="X20" i="90"/>
  <c r="V20" i="90"/>
  <c r="R20" i="90"/>
  <c r="M20" i="90"/>
  <c r="L20" i="90"/>
  <c r="J20" i="90"/>
  <c r="F20" i="90"/>
  <c r="Y19" i="90"/>
  <c r="X19" i="90"/>
  <c r="V19" i="90"/>
  <c r="R19" i="90"/>
  <c r="M19" i="90"/>
  <c r="L19" i="90"/>
  <c r="J19" i="90"/>
  <c r="F19" i="90"/>
  <c r="Y18" i="90"/>
  <c r="X18" i="90"/>
  <c r="V18" i="90"/>
  <c r="R18" i="90"/>
  <c r="M18" i="90"/>
  <c r="L18" i="90"/>
  <c r="J18" i="90"/>
  <c r="F18" i="90"/>
  <c r="Y16" i="90"/>
  <c r="X16" i="90"/>
  <c r="V16" i="90"/>
  <c r="R16" i="90"/>
  <c r="M16" i="90"/>
  <c r="L16" i="90"/>
  <c r="J16" i="90"/>
  <c r="F16" i="90"/>
  <c r="Y15" i="90"/>
  <c r="X15" i="90"/>
  <c r="V15" i="90"/>
  <c r="R15" i="90"/>
  <c r="M15" i="90"/>
  <c r="L15" i="90"/>
  <c r="J15" i="90"/>
  <c r="F15" i="90"/>
  <c r="Y14" i="90"/>
  <c r="X14" i="90"/>
  <c r="V14" i="90"/>
  <c r="R14" i="90"/>
  <c r="M14" i="90"/>
  <c r="L14" i="90"/>
  <c r="J14" i="90"/>
  <c r="F14" i="90"/>
  <c r="Y12" i="90"/>
  <c r="X12" i="90"/>
  <c r="V12" i="90"/>
  <c r="U12" i="90"/>
  <c r="T12" i="90"/>
  <c r="R12" i="90"/>
  <c r="Q12" i="90"/>
  <c r="P12" i="90"/>
  <c r="M12" i="90"/>
  <c r="L12" i="90"/>
  <c r="J12" i="90"/>
  <c r="I12" i="90"/>
  <c r="H12" i="90"/>
  <c r="F12" i="90"/>
  <c r="E12" i="90"/>
  <c r="D12" i="90"/>
  <c r="Y11" i="90"/>
  <c r="X11" i="90"/>
  <c r="V11" i="90"/>
  <c r="U11" i="90"/>
  <c r="T11" i="90"/>
  <c r="R11" i="90"/>
  <c r="Q11" i="90"/>
  <c r="P11" i="90"/>
  <c r="M11" i="90"/>
  <c r="L11" i="90"/>
  <c r="J11" i="90"/>
  <c r="I11" i="90"/>
  <c r="H11" i="90"/>
  <c r="F11" i="90"/>
  <c r="E11" i="90"/>
  <c r="D11" i="90"/>
  <c r="Y9" i="90"/>
  <c r="X9" i="90"/>
  <c r="V9" i="90"/>
  <c r="U9" i="90"/>
  <c r="T9" i="90"/>
  <c r="R9" i="90"/>
  <c r="Q9" i="90"/>
  <c r="P9" i="90"/>
  <c r="M9" i="90"/>
  <c r="L9" i="90"/>
  <c r="J9" i="90"/>
  <c r="I9" i="90"/>
  <c r="H9" i="90"/>
  <c r="F9" i="90"/>
  <c r="E9" i="90"/>
  <c r="D9" i="90"/>
  <c r="M47" i="89"/>
  <c r="L47" i="89"/>
  <c r="J47" i="89"/>
  <c r="I47" i="89"/>
  <c r="H47" i="89"/>
  <c r="F47" i="89"/>
  <c r="E47" i="89"/>
  <c r="D47" i="89"/>
  <c r="M45" i="89"/>
  <c r="L45" i="89"/>
  <c r="J45" i="89"/>
  <c r="I45" i="89"/>
  <c r="H45" i="89"/>
  <c r="F45" i="89"/>
  <c r="E45" i="89"/>
  <c r="D45" i="89"/>
  <c r="M43" i="89"/>
  <c r="L43" i="89"/>
  <c r="J43" i="89"/>
  <c r="I43" i="89"/>
  <c r="H43" i="89"/>
  <c r="F43" i="89"/>
  <c r="E43" i="89"/>
  <c r="D43" i="89"/>
  <c r="Y42" i="89"/>
  <c r="X42" i="89"/>
  <c r="V42" i="89"/>
  <c r="U42" i="89"/>
  <c r="T42" i="89"/>
  <c r="R42" i="89"/>
  <c r="Q42" i="89"/>
  <c r="P42" i="89"/>
  <c r="M42" i="89"/>
  <c r="L42" i="89"/>
  <c r="J42" i="89"/>
  <c r="I42" i="89"/>
  <c r="H42" i="89"/>
  <c r="F42" i="89"/>
  <c r="E42" i="89"/>
  <c r="D42" i="89"/>
  <c r="Y41" i="89"/>
  <c r="X41" i="89"/>
  <c r="V41" i="89"/>
  <c r="R41" i="89"/>
  <c r="M41" i="89"/>
  <c r="L41" i="89"/>
  <c r="J41" i="89"/>
  <c r="F41" i="89"/>
  <c r="Y40" i="89"/>
  <c r="X40" i="89"/>
  <c r="V40" i="89"/>
  <c r="R40" i="89"/>
  <c r="M40" i="89"/>
  <c r="L40" i="89"/>
  <c r="J40" i="89"/>
  <c r="F40" i="89"/>
  <c r="Y39" i="89"/>
  <c r="X39" i="89"/>
  <c r="V39" i="89"/>
  <c r="R39" i="89"/>
  <c r="M39" i="89"/>
  <c r="L39" i="89"/>
  <c r="J39" i="89"/>
  <c r="F39" i="89"/>
  <c r="Y38" i="89"/>
  <c r="X38" i="89"/>
  <c r="V38" i="89"/>
  <c r="R38" i="89"/>
  <c r="M38" i="89"/>
  <c r="L38" i="89"/>
  <c r="J38" i="89"/>
  <c r="F38" i="89"/>
  <c r="Y37" i="89"/>
  <c r="X37" i="89"/>
  <c r="V37" i="89"/>
  <c r="R37" i="89"/>
  <c r="M37" i="89"/>
  <c r="L37" i="89"/>
  <c r="J37" i="89"/>
  <c r="F37" i="89"/>
  <c r="Y36" i="89"/>
  <c r="X36" i="89"/>
  <c r="V36" i="89"/>
  <c r="R36" i="89"/>
  <c r="M36" i="89"/>
  <c r="L36" i="89"/>
  <c r="J36" i="89"/>
  <c r="F36" i="89"/>
  <c r="Y35" i="89"/>
  <c r="X35" i="89"/>
  <c r="V35" i="89"/>
  <c r="R35" i="89"/>
  <c r="M35" i="89"/>
  <c r="L35" i="89"/>
  <c r="J35" i="89"/>
  <c r="F35" i="89"/>
  <c r="Y34" i="89"/>
  <c r="X34" i="89"/>
  <c r="V34" i="89"/>
  <c r="R34" i="89"/>
  <c r="M34" i="89"/>
  <c r="L34" i="89"/>
  <c r="J34" i="89"/>
  <c r="F34" i="89"/>
  <c r="Y31" i="89"/>
  <c r="X31" i="89"/>
  <c r="V31" i="89"/>
  <c r="R31" i="89"/>
  <c r="M31" i="89"/>
  <c r="L31" i="89"/>
  <c r="J31" i="89"/>
  <c r="F31" i="89"/>
  <c r="Y30" i="89"/>
  <c r="X30" i="89"/>
  <c r="V30" i="89"/>
  <c r="R30" i="89"/>
  <c r="M30" i="89"/>
  <c r="L30" i="89"/>
  <c r="J30" i="89"/>
  <c r="F30" i="89"/>
  <c r="Y28" i="89"/>
  <c r="X28" i="89"/>
  <c r="V28" i="89"/>
  <c r="R28" i="89"/>
  <c r="M28" i="89"/>
  <c r="L28" i="89"/>
  <c r="J28" i="89"/>
  <c r="F28" i="89"/>
  <c r="Y25" i="89"/>
  <c r="X25" i="89"/>
  <c r="V25" i="89"/>
  <c r="R25" i="89"/>
  <c r="M25" i="89"/>
  <c r="L25" i="89"/>
  <c r="J25" i="89"/>
  <c r="F25" i="89"/>
  <c r="Y24" i="89"/>
  <c r="X24" i="89"/>
  <c r="V24" i="89"/>
  <c r="R24" i="89"/>
  <c r="M24" i="89"/>
  <c r="L24" i="89"/>
  <c r="J24" i="89"/>
  <c r="F24" i="89"/>
  <c r="Y23" i="89"/>
  <c r="X23" i="89"/>
  <c r="V23" i="89"/>
  <c r="R23" i="89"/>
  <c r="M23" i="89"/>
  <c r="L23" i="89"/>
  <c r="J23" i="89"/>
  <c r="F23" i="89"/>
  <c r="Y22" i="89"/>
  <c r="X22" i="89"/>
  <c r="V22" i="89"/>
  <c r="R22" i="89"/>
  <c r="M22" i="89"/>
  <c r="L22" i="89"/>
  <c r="J22" i="89"/>
  <c r="F22" i="89"/>
  <c r="Y21" i="89"/>
  <c r="X21" i="89"/>
  <c r="V21" i="89"/>
  <c r="R21" i="89"/>
  <c r="M21" i="89"/>
  <c r="L21" i="89"/>
  <c r="J21" i="89"/>
  <c r="F21" i="89"/>
  <c r="Y20" i="89"/>
  <c r="X20" i="89"/>
  <c r="V20" i="89"/>
  <c r="R20" i="89"/>
  <c r="M20" i="89"/>
  <c r="L20" i="89"/>
  <c r="J20" i="89"/>
  <c r="F20" i="89"/>
  <c r="Y19" i="89"/>
  <c r="X19" i="89"/>
  <c r="V19" i="89"/>
  <c r="R19" i="89"/>
  <c r="M19" i="89"/>
  <c r="L19" i="89"/>
  <c r="J19" i="89"/>
  <c r="F19" i="89"/>
  <c r="Y18" i="89"/>
  <c r="X18" i="89"/>
  <c r="V18" i="89"/>
  <c r="R18" i="89"/>
  <c r="M18" i="89"/>
  <c r="L18" i="89"/>
  <c r="J18" i="89"/>
  <c r="F18" i="89"/>
  <c r="Y16" i="89"/>
  <c r="X16" i="89"/>
  <c r="V16" i="89"/>
  <c r="R16" i="89"/>
  <c r="M16" i="89"/>
  <c r="L16" i="89"/>
  <c r="J16" i="89"/>
  <c r="F16" i="89"/>
  <c r="Y15" i="89"/>
  <c r="X15" i="89"/>
  <c r="V15" i="89"/>
  <c r="R15" i="89"/>
  <c r="M15" i="89"/>
  <c r="L15" i="89"/>
  <c r="J15" i="89"/>
  <c r="F15" i="89"/>
  <c r="Y14" i="89"/>
  <c r="X14" i="89"/>
  <c r="V14" i="89"/>
  <c r="R14" i="89"/>
  <c r="M14" i="89"/>
  <c r="L14" i="89"/>
  <c r="J14" i="89"/>
  <c r="F14" i="89"/>
  <c r="Y12" i="89"/>
  <c r="X12" i="89"/>
  <c r="V12" i="89"/>
  <c r="U12" i="89"/>
  <c r="T12" i="89"/>
  <c r="R12" i="89"/>
  <c r="Q12" i="89"/>
  <c r="P12" i="89"/>
  <c r="M12" i="89"/>
  <c r="L12" i="89"/>
  <c r="J12" i="89"/>
  <c r="I12" i="89"/>
  <c r="H12" i="89"/>
  <c r="F12" i="89"/>
  <c r="E12" i="89"/>
  <c r="D12" i="89"/>
  <c r="Y11" i="89"/>
  <c r="X11" i="89"/>
  <c r="V11" i="89"/>
  <c r="U11" i="89"/>
  <c r="T11" i="89"/>
  <c r="R11" i="89"/>
  <c r="Q11" i="89"/>
  <c r="P11" i="89"/>
  <c r="M11" i="89"/>
  <c r="L11" i="89"/>
  <c r="J11" i="89"/>
  <c r="I11" i="89"/>
  <c r="H11" i="89"/>
  <c r="F11" i="89"/>
  <c r="E11" i="89"/>
  <c r="D11" i="89"/>
  <c r="Y9" i="89"/>
  <c r="X9" i="89"/>
  <c r="V9" i="89"/>
  <c r="U9" i="89"/>
  <c r="T9" i="89"/>
  <c r="R9" i="89"/>
  <c r="Q9" i="89"/>
  <c r="P9" i="89"/>
  <c r="M9" i="89"/>
  <c r="L9" i="89"/>
  <c r="J9" i="89"/>
  <c r="I9" i="89"/>
  <c r="H9" i="89"/>
  <c r="F9" i="89"/>
  <c r="E9" i="89"/>
  <c r="D9" i="89"/>
  <c r="M47" i="88"/>
  <c r="L47" i="88"/>
  <c r="J47" i="88"/>
  <c r="I47" i="88"/>
  <c r="H47" i="88"/>
  <c r="F47" i="88"/>
  <c r="E47" i="88"/>
  <c r="D47" i="88"/>
  <c r="M45" i="88"/>
  <c r="L45" i="88"/>
  <c r="J45" i="88"/>
  <c r="I45" i="88"/>
  <c r="H45" i="88"/>
  <c r="F45" i="88"/>
  <c r="E45" i="88"/>
  <c r="D45" i="88"/>
  <c r="M43" i="88"/>
  <c r="L43" i="88"/>
  <c r="J43" i="88"/>
  <c r="I43" i="88"/>
  <c r="H43" i="88"/>
  <c r="F43" i="88"/>
  <c r="E43" i="88"/>
  <c r="D43" i="88"/>
  <c r="Y42" i="88"/>
  <c r="X42" i="88"/>
  <c r="V42" i="88"/>
  <c r="U42" i="88"/>
  <c r="T42" i="88"/>
  <c r="R42" i="88"/>
  <c r="Q42" i="88"/>
  <c r="P42" i="88"/>
  <c r="M42" i="88"/>
  <c r="L42" i="88"/>
  <c r="J42" i="88"/>
  <c r="I42" i="88"/>
  <c r="H42" i="88"/>
  <c r="F42" i="88"/>
  <c r="E42" i="88"/>
  <c r="D42" i="88"/>
  <c r="Y41" i="88"/>
  <c r="X41" i="88"/>
  <c r="V41" i="88"/>
  <c r="R41" i="88"/>
  <c r="M41" i="88"/>
  <c r="L41" i="88"/>
  <c r="J41" i="88"/>
  <c r="F41" i="88"/>
  <c r="Y40" i="88"/>
  <c r="X40" i="88"/>
  <c r="V40" i="88"/>
  <c r="R40" i="88"/>
  <c r="M40" i="88"/>
  <c r="L40" i="88"/>
  <c r="J40" i="88"/>
  <c r="F40" i="88"/>
  <c r="Y39" i="88"/>
  <c r="X39" i="88"/>
  <c r="V39" i="88"/>
  <c r="R39" i="88"/>
  <c r="M39" i="88"/>
  <c r="L39" i="88"/>
  <c r="J39" i="88"/>
  <c r="F39" i="88"/>
  <c r="Y38" i="88"/>
  <c r="X38" i="88"/>
  <c r="V38" i="88"/>
  <c r="R38" i="88"/>
  <c r="M38" i="88"/>
  <c r="L38" i="88"/>
  <c r="J38" i="88"/>
  <c r="F38" i="88"/>
  <c r="Y37" i="88"/>
  <c r="X37" i="88"/>
  <c r="V37" i="88"/>
  <c r="R37" i="88"/>
  <c r="M37" i="88"/>
  <c r="L37" i="88"/>
  <c r="J37" i="88"/>
  <c r="F37" i="88"/>
  <c r="Y36" i="88"/>
  <c r="X36" i="88"/>
  <c r="V36" i="88"/>
  <c r="R36" i="88"/>
  <c r="M36" i="88"/>
  <c r="L36" i="88"/>
  <c r="J36" i="88"/>
  <c r="F36" i="88"/>
  <c r="Y35" i="88"/>
  <c r="X35" i="88"/>
  <c r="V35" i="88"/>
  <c r="R35" i="88"/>
  <c r="M35" i="88"/>
  <c r="L35" i="88"/>
  <c r="J35" i="88"/>
  <c r="F35" i="88"/>
  <c r="Y34" i="88"/>
  <c r="X34" i="88"/>
  <c r="V34" i="88"/>
  <c r="R34" i="88"/>
  <c r="M34" i="88"/>
  <c r="L34" i="88"/>
  <c r="J34" i="88"/>
  <c r="F34" i="88"/>
  <c r="Y31" i="88"/>
  <c r="X31" i="88"/>
  <c r="V31" i="88"/>
  <c r="R31" i="88"/>
  <c r="M31" i="88"/>
  <c r="L31" i="88"/>
  <c r="J31" i="88"/>
  <c r="F31" i="88"/>
  <c r="Y30" i="88"/>
  <c r="X30" i="88"/>
  <c r="V30" i="88"/>
  <c r="R30" i="88"/>
  <c r="M30" i="88"/>
  <c r="L30" i="88"/>
  <c r="J30" i="88"/>
  <c r="F30" i="88"/>
  <c r="Y28" i="88"/>
  <c r="X28" i="88"/>
  <c r="V28" i="88"/>
  <c r="R28" i="88"/>
  <c r="M28" i="88"/>
  <c r="L28" i="88"/>
  <c r="J28" i="88"/>
  <c r="F28" i="88"/>
  <c r="Y25" i="88"/>
  <c r="X25" i="88"/>
  <c r="V25" i="88"/>
  <c r="R25" i="88"/>
  <c r="M25" i="88"/>
  <c r="L25" i="88"/>
  <c r="J25" i="88"/>
  <c r="F25" i="88"/>
  <c r="Y24" i="88"/>
  <c r="X24" i="88"/>
  <c r="V24" i="88"/>
  <c r="R24" i="88"/>
  <c r="M24" i="88"/>
  <c r="L24" i="88"/>
  <c r="J24" i="88"/>
  <c r="F24" i="88"/>
  <c r="Y23" i="88"/>
  <c r="X23" i="88"/>
  <c r="V23" i="88"/>
  <c r="R23" i="88"/>
  <c r="M23" i="88"/>
  <c r="L23" i="88"/>
  <c r="J23" i="88"/>
  <c r="F23" i="88"/>
  <c r="Y22" i="88"/>
  <c r="X22" i="88"/>
  <c r="V22" i="88"/>
  <c r="R22" i="88"/>
  <c r="M22" i="88"/>
  <c r="L22" i="88"/>
  <c r="J22" i="88"/>
  <c r="F22" i="88"/>
  <c r="Y21" i="88"/>
  <c r="X21" i="88"/>
  <c r="V21" i="88"/>
  <c r="R21" i="88"/>
  <c r="M21" i="88"/>
  <c r="L21" i="88"/>
  <c r="J21" i="88"/>
  <c r="F21" i="88"/>
  <c r="Y20" i="88"/>
  <c r="X20" i="88"/>
  <c r="V20" i="88"/>
  <c r="R20" i="88"/>
  <c r="M20" i="88"/>
  <c r="L20" i="88"/>
  <c r="J20" i="88"/>
  <c r="F20" i="88"/>
  <c r="Y19" i="88"/>
  <c r="X19" i="88"/>
  <c r="V19" i="88"/>
  <c r="R19" i="88"/>
  <c r="M19" i="88"/>
  <c r="L19" i="88"/>
  <c r="J19" i="88"/>
  <c r="F19" i="88"/>
  <c r="Y18" i="88"/>
  <c r="X18" i="88"/>
  <c r="V18" i="88"/>
  <c r="R18" i="88"/>
  <c r="M18" i="88"/>
  <c r="L18" i="88"/>
  <c r="J18" i="88"/>
  <c r="F18" i="88"/>
  <c r="Y16" i="88"/>
  <c r="X16" i="88"/>
  <c r="V16" i="88"/>
  <c r="R16" i="88"/>
  <c r="M16" i="88"/>
  <c r="L16" i="88"/>
  <c r="J16" i="88"/>
  <c r="F16" i="88"/>
  <c r="Y15" i="88"/>
  <c r="X15" i="88"/>
  <c r="V15" i="88"/>
  <c r="R15" i="88"/>
  <c r="M15" i="88"/>
  <c r="L15" i="88"/>
  <c r="J15" i="88"/>
  <c r="F15" i="88"/>
  <c r="Y14" i="88"/>
  <c r="X14" i="88"/>
  <c r="V14" i="88"/>
  <c r="R14" i="88"/>
  <c r="M14" i="88"/>
  <c r="L14" i="88"/>
  <c r="J14" i="88"/>
  <c r="F14" i="88"/>
  <c r="Y12" i="88"/>
  <c r="X12" i="88"/>
  <c r="V12" i="88"/>
  <c r="U12" i="88"/>
  <c r="T12" i="88"/>
  <c r="R12" i="88"/>
  <c r="Q12" i="88"/>
  <c r="P12" i="88"/>
  <c r="M12" i="88"/>
  <c r="L12" i="88"/>
  <c r="J12" i="88"/>
  <c r="I12" i="88"/>
  <c r="H12" i="88"/>
  <c r="F12" i="88"/>
  <c r="E12" i="88"/>
  <c r="D12" i="88"/>
  <c r="Y11" i="88"/>
  <c r="X11" i="88"/>
  <c r="V11" i="88"/>
  <c r="U11" i="88"/>
  <c r="T11" i="88"/>
  <c r="R11" i="88"/>
  <c r="Q11" i="88"/>
  <c r="P11" i="88"/>
  <c r="M11" i="88"/>
  <c r="L11" i="88"/>
  <c r="J11" i="88"/>
  <c r="I11" i="88"/>
  <c r="H11" i="88"/>
  <c r="F11" i="88"/>
  <c r="E11" i="88"/>
  <c r="D11" i="88"/>
  <c r="Y9" i="88"/>
  <c r="X9" i="88"/>
  <c r="V9" i="88"/>
  <c r="U9" i="88"/>
  <c r="T9" i="88"/>
  <c r="R9" i="88"/>
  <c r="Q9" i="88"/>
  <c r="P9" i="88"/>
  <c r="M9" i="88"/>
  <c r="L9" i="88"/>
  <c r="J9" i="88"/>
  <c r="I9" i="88"/>
  <c r="H9" i="88"/>
  <c r="F9" i="88"/>
  <c r="E9" i="88"/>
  <c r="D9" i="88"/>
  <c r="M47" i="81"/>
  <c r="L47" i="81"/>
  <c r="J47" i="81"/>
  <c r="I47" i="81"/>
  <c r="H47" i="81"/>
  <c r="F47" i="81"/>
  <c r="E47" i="81"/>
  <c r="D47" i="81"/>
  <c r="M45" i="81"/>
  <c r="L45" i="81"/>
  <c r="J45" i="81"/>
  <c r="I45" i="81"/>
  <c r="H45" i="81"/>
  <c r="F45" i="81"/>
  <c r="E45" i="81"/>
  <c r="D45" i="81"/>
  <c r="M43" i="81"/>
  <c r="L43" i="81"/>
  <c r="J43" i="81"/>
  <c r="I43" i="81"/>
  <c r="H43" i="81"/>
  <c r="F43" i="81"/>
  <c r="E43" i="81"/>
  <c r="D43" i="81"/>
  <c r="Y42" i="81"/>
  <c r="X42" i="81"/>
  <c r="V42" i="81"/>
  <c r="U42" i="81"/>
  <c r="T42" i="81"/>
  <c r="R42" i="81"/>
  <c r="Q42" i="81"/>
  <c r="P42" i="81"/>
  <c r="M42" i="81"/>
  <c r="L42" i="81"/>
  <c r="J42" i="81"/>
  <c r="I42" i="81"/>
  <c r="H42" i="81"/>
  <c r="F42" i="81"/>
  <c r="E42" i="81"/>
  <c r="D42" i="81"/>
  <c r="Y41" i="81"/>
  <c r="X41" i="81"/>
  <c r="V41" i="81"/>
  <c r="R41" i="81"/>
  <c r="M41" i="81"/>
  <c r="L41" i="81"/>
  <c r="J41" i="81"/>
  <c r="F41" i="81"/>
  <c r="Y40" i="81"/>
  <c r="X40" i="81"/>
  <c r="V40" i="81"/>
  <c r="R40" i="81"/>
  <c r="M40" i="81"/>
  <c r="L40" i="81"/>
  <c r="J40" i="81"/>
  <c r="F40" i="81"/>
  <c r="Y39" i="81"/>
  <c r="X39" i="81"/>
  <c r="V39" i="81"/>
  <c r="R39" i="81"/>
  <c r="M39" i="81"/>
  <c r="L39" i="81"/>
  <c r="J39" i="81"/>
  <c r="F39" i="81"/>
  <c r="Y38" i="81"/>
  <c r="X38" i="81"/>
  <c r="V38" i="81"/>
  <c r="R38" i="81"/>
  <c r="M38" i="81"/>
  <c r="L38" i="81"/>
  <c r="J38" i="81"/>
  <c r="F38" i="81"/>
  <c r="Y37" i="81"/>
  <c r="X37" i="81"/>
  <c r="V37" i="81"/>
  <c r="R37" i="81"/>
  <c r="M37" i="81"/>
  <c r="L37" i="81"/>
  <c r="J37" i="81"/>
  <c r="F37" i="81"/>
  <c r="Y36" i="81"/>
  <c r="X36" i="81"/>
  <c r="V36" i="81"/>
  <c r="R36" i="81"/>
  <c r="M36" i="81"/>
  <c r="L36" i="81"/>
  <c r="J36" i="81"/>
  <c r="F36" i="81"/>
  <c r="Y35" i="81"/>
  <c r="X35" i="81"/>
  <c r="V35" i="81"/>
  <c r="R35" i="81"/>
  <c r="M35" i="81"/>
  <c r="L35" i="81"/>
  <c r="J35" i="81"/>
  <c r="F35" i="81"/>
  <c r="Y34" i="81"/>
  <c r="X34" i="81"/>
  <c r="V34" i="81"/>
  <c r="R34" i="81"/>
  <c r="M34" i="81"/>
  <c r="L34" i="81"/>
  <c r="J34" i="81"/>
  <c r="F34" i="81"/>
  <c r="Y31" i="81"/>
  <c r="X31" i="81"/>
  <c r="V31" i="81"/>
  <c r="R31" i="81"/>
  <c r="M31" i="81"/>
  <c r="L31" i="81"/>
  <c r="J31" i="81"/>
  <c r="F31" i="81"/>
  <c r="Y30" i="81"/>
  <c r="X30" i="81"/>
  <c r="V30" i="81"/>
  <c r="R30" i="81"/>
  <c r="M30" i="81"/>
  <c r="L30" i="81"/>
  <c r="J30" i="81"/>
  <c r="F30" i="81"/>
  <c r="Y28" i="81"/>
  <c r="X28" i="81"/>
  <c r="V28" i="81"/>
  <c r="R28" i="81"/>
  <c r="M28" i="81"/>
  <c r="L28" i="81"/>
  <c r="J28" i="81"/>
  <c r="F28" i="81"/>
  <c r="Y25" i="81"/>
  <c r="X25" i="81"/>
  <c r="V25" i="81"/>
  <c r="R25" i="81"/>
  <c r="M25" i="81"/>
  <c r="L25" i="81"/>
  <c r="J25" i="81"/>
  <c r="F25" i="81"/>
  <c r="Y24" i="81"/>
  <c r="X24" i="81"/>
  <c r="V24" i="81"/>
  <c r="R24" i="81"/>
  <c r="M24" i="81"/>
  <c r="L24" i="81"/>
  <c r="J24" i="81"/>
  <c r="F24" i="81"/>
  <c r="Y23" i="81"/>
  <c r="X23" i="81"/>
  <c r="V23" i="81"/>
  <c r="R23" i="81"/>
  <c r="M23" i="81"/>
  <c r="L23" i="81"/>
  <c r="J23" i="81"/>
  <c r="F23" i="81"/>
  <c r="Y22" i="81"/>
  <c r="X22" i="81"/>
  <c r="V22" i="81"/>
  <c r="R22" i="81"/>
  <c r="M22" i="81"/>
  <c r="L22" i="81"/>
  <c r="J22" i="81"/>
  <c r="F22" i="81"/>
  <c r="Y21" i="81"/>
  <c r="X21" i="81"/>
  <c r="V21" i="81"/>
  <c r="R21" i="81"/>
  <c r="M21" i="81"/>
  <c r="L21" i="81"/>
  <c r="J21" i="81"/>
  <c r="F21" i="81"/>
  <c r="Y20" i="81"/>
  <c r="X20" i="81"/>
  <c r="V20" i="81"/>
  <c r="R20" i="81"/>
  <c r="M20" i="81"/>
  <c r="L20" i="81"/>
  <c r="J20" i="81"/>
  <c r="F20" i="81"/>
  <c r="Y19" i="81"/>
  <c r="X19" i="81"/>
  <c r="V19" i="81"/>
  <c r="R19" i="81"/>
  <c r="M19" i="81"/>
  <c r="L19" i="81"/>
  <c r="J19" i="81"/>
  <c r="F19" i="81"/>
  <c r="Y18" i="81"/>
  <c r="X18" i="81"/>
  <c r="V18" i="81"/>
  <c r="R18" i="81"/>
  <c r="M18" i="81"/>
  <c r="L18" i="81"/>
  <c r="J18" i="81"/>
  <c r="F18" i="81"/>
  <c r="Y16" i="81"/>
  <c r="X16" i="81"/>
  <c r="V16" i="81"/>
  <c r="R16" i="81"/>
  <c r="M16" i="81"/>
  <c r="L16" i="81"/>
  <c r="J16" i="81"/>
  <c r="F16" i="81"/>
  <c r="Y15" i="81"/>
  <c r="X15" i="81"/>
  <c r="V15" i="81"/>
  <c r="R15" i="81"/>
  <c r="M15" i="81"/>
  <c r="L15" i="81"/>
  <c r="J15" i="81"/>
  <c r="F15" i="81"/>
  <c r="Y14" i="81"/>
  <c r="X14" i="81"/>
  <c r="V14" i="81"/>
  <c r="R14" i="81"/>
  <c r="M14" i="81"/>
  <c r="L14" i="81"/>
  <c r="J14" i="81"/>
  <c r="F14" i="81"/>
  <c r="Y12" i="81"/>
  <c r="X12" i="81"/>
  <c r="V12" i="81"/>
  <c r="U12" i="81"/>
  <c r="T12" i="81"/>
  <c r="R12" i="81"/>
  <c r="Q12" i="81"/>
  <c r="P12" i="81"/>
  <c r="M12" i="81"/>
  <c r="L12" i="81"/>
  <c r="J12" i="81"/>
  <c r="I12" i="81"/>
  <c r="H12" i="81"/>
  <c r="F12" i="81"/>
  <c r="E12" i="81"/>
  <c r="D12" i="81"/>
  <c r="Y11" i="81"/>
  <c r="X11" i="81"/>
  <c r="V11" i="81"/>
  <c r="U11" i="81"/>
  <c r="T11" i="81"/>
  <c r="R11" i="81"/>
  <c r="Q11" i="81"/>
  <c r="P11" i="81"/>
  <c r="M11" i="81"/>
  <c r="L11" i="81"/>
  <c r="J11" i="81"/>
  <c r="I11" i="81"/>
  <c r="H11" i="81"/>
  <c r="F11" i="81"/>
  <c r="E11" i="81"/>
  <c r="D11" i="81"/>
  <c r="Y9" i="81"/>
  <c r="X9" i="81"/>
  <c r="V9" i="81"/>
  <c r="U9" i="81"/>
  <c r="T9" i="81"/>
  <c r="R9" i="81"/>
  <c r="Q9" i="81"/>
  <c r="P9" i="81"/>
  <c r="M9" i="81"/>
  <c r="L9" i="81"/>
  <c r="J9" i="81"/>
  <c r="I9" i="81"/>
  <c r="H9" i="81"/>
  <c r="F9" i="81"/>
  <c r="E9" i="81"/>
  <c r="D9" i="81"/>
  <c r="M47" i="79"/>
  <c r="L47" i="79"/>
  <c r="J47" i="79"/>
  <c r="I47" i="79"/>
  <c r="H47" i="79"/>
  <c r="F47" i="79"/>
  <c r="E47" i="79"/>
  <c r="D47" i="79"/>
  <c r="M45" i="79"/>
  <c r="L45" i="79"/>
  <c r="J45" i="79"/>
  <c r="I45" i="79"/>
  <c r="H45" i="79"/>
  <c r="F45" i="79"/>
  <c r="E45" i="79"/>
  <c r="D45" i="79"/>
  <c r="M43" i="79"/>
  <c r="L43" i="79"/>
  <c r="J43" i="79"/>
  <c r="I43" i="79"/>
  <c r="H43" i="79"/>
  <c r="F43" i="79"/>
  <c r="E43" i="79"/>
  <c r="D43" i="79"/>
  <c r="Y42" i="79"/>
  <c r="X42" i="79"/>
  <c r="V42" i="79"/>
  <c r="U42" i="79"/>
  <c r="T42" i="79"/>
  <c r="R42" i="79"/>
  <c r="Q42" i="79"/>
  <c r="P42" i="79"/>
  <c r="M42" i="79"/>
  <c r="L42" i="79"/>
  <c r="J42" i="79"/>
  <c r="I42" i="79"/>
  <c r="H42" i="79"/>
  <c r="F42" i="79"/>
  <c r="E42" i="79"/>
  <c r="D42" i="79"/>
  <c r="Y41" i="79"/>
  <c r="X41" i="79"/>
  <c r="V41" i="79"/>
  <c r="R41" i="79"/>
  <c r="M41" i="79"/>
  <c r="L41" i="79"/>
  <c r="J41" i="79"/>
  <c r="F41" i="79"/>
  <c r="Y40" i="79"/>
  <c r="X40" i="79"/>
  <c r="V40" i="79"/>
  <c r="R40" i="79"/>
  <c r="M40" i="79"/>
  <c r="L40" i="79"/>
  <c r="J40" i="79"/>
  <c r="F40" i="79"/>
  <c r="Y39" i="79"/>
  <c r="X39" i="79"/>
  <c r="V39" i="79"/>
  <c r="R39" i="79"/>
  <c r="M39" i="79"/>
  <c r="L39" i="79"/>
  <c r="J39" i="79"/>
  <c r="F39" i="79"/>
  <c r="Y38" i="79"/>
  <c r="X38" i="79"/>
  <c r="V38" i="79"/>
  <c r="R38" i="79"/>
  <c r="M38" i="79"/>
  <c r="L38" i="79"/>
  <c r="J38" i="79"/>
  <c r="F38" i="79"/>
  <c r="Y37" i="79"/>
  <c r="X37" i="79"/>
  <c r="V37" i="79"/>
  <c r="R37" i="79"/>
  <c r="M37" i="79"/>
  <c r="L37" i="79"/>
  <c r="J37" i="79"/>
  <c r="F37" i="79"/>
  <c r="Y36" i="79"/>
  <c r="X36" i="79"/>
  <c r="V36" i="79"/>
  <c r="R36" i="79"/>
  <c r="M36" i="79"/>
  <c r="L36" i="79"/>
  <c r="J36" i="79"/>
  <c r="F36" i="79"/>
  <c r="Y35" i="79"/>
  <c r="X35" i="79"/>
  <c r="V35" i="79"/>
  <c r="R35" i="79"/>
  <c r="M35" i="79"/>
  <c r="L35" i="79"/>
  <c r="J35" i="79"/>
  <c r="F35" i="79"/>
  <c r="Y34" i="79"/>
  <c r="X34" i="79"/>
  <c r="V34" i="79"/>
  <c r="R34" i="79"/>
  <c r="M34" i="79"/>
  <c r="L34" i="79"/>
  <c r="J34" i="79"/>
  <c r="F34" i="79"/>
  <c r="Y31" i="79"/>
  <c r="X31" i="79"/>
  <c r="V31" i="79"/>
  <c r="R31" i="79"/>
  <c r="M31" i="79"/>
  <c r="L31" i="79"/>
  <c r="J31" i="79"/>
  <c r="F31" i="79"/>
  <c r="Y30" i="79"/>
  <c r="X30" i="79"/>
  <c r="V30" i="79"/>
  <c r="R30" i="79"/>
  <c r="M30" i="79"/>
  <c r="L30" i="79"/>
  <c r="J30" i="79"/>
  <c r="F30" i="79"/>
  <c r="Y28" i="79"/>
  <c r="X28" i="79"/>
  <c r="V28" i="79"/>
  <c r="R28" i="79"/>
  <c r="M28" i="79"/>
  <c r="L28" i="79"/>
  <c r="J28" i="79"/>
  <c r="F28" i="79"/>
  <c r="Y25" i="79"/>
  <c r="X25" i="79"/>
  <c r="V25" i="79"/>
  <c r="R25" i="79"/>
  <c r="M25" i="79"/>
  <c r="L25" i="79"/>
  <c r="J25" i="79"/>
  <c r="F25" i="79"/>
  <c r="Y24" i="79"/>
  <c r="X24" i="79"/>
  <c r="V24" i="79"/>
  <c r="R24" i="79"/>
  <c r="M24" i="79"/>
  <c r="L24" i="79"/>
  <c r="J24" i="79"/>
  <c r="F24" i="79"/>
  <c r="Y23" i="79"/>
  <c r="X23" i="79"/>
  <c r="V23" i="79"/>
  <c r="R23" i="79"/>
  <c r="M23" i="79"/>
  <c r="L23" i="79"/>
  <c r="J23" i="79"/>
  <c r="F23" i="79"/>
  <c r="Y22" i="79"/>
  <c r="X22" i="79"/>
  <c r="V22" i="79"/>
  <c r="R22" i="79"/>
  <c r="M22" i="79"/>
  <c r="L22" i="79"/>
  <c r="J22" i="79"/>
  <c r="F22" i="79"/>
  <c r="Y21" i="79"/>
  <c r="X21" i="79"/>
  <c r="V21" i="79"/>
  <c r="R21" i="79"/>
  <c r="M21" i="79"/>
  <c r="L21" i="79"/>
  <c r="J21" i="79"/>
  <c r="F21" i="79"/>
  <c r="Y20" i="79"/>
  <c r="X20" i="79"/>
  <c r="V20" i="79"/>
  <c r="R20" i="79"/>
  <c r="M20" i="79"/>
  <c r="L20" i="79"/>
  <c r="J20" i="79"/>
  <c r="F20" i="79"/>
  <c r="Y19" i="79"/>
  <c r="X19" i="79"/>
  <c r="V19" i="79"/>
  <c r="R19" i="79"/>
  <c r="M19" i="79"/>
  <c r="L19" i="79"/>
  <c r="J19" i="79"/>
  <c r="F19" i="79"/>
  <c r="Y18" i="79"/>
  <c r="X18" i="79"/>
  <c r="V18" i="79"/>
  <c r="R18" i="79"/>
  <c r="M18" i="79"/>
  <c r="L18" i="79"/>
  <c r="J18" i="79"/>
  <c r="F18" i="79"/>
  <c r="Y16" i="79"/>
  <c r="X16" i="79"/>
  <c r="V16" i="79"/>
  <c r="R16" i="79"/>
  <c r="M16" i="79"/>
  <c r="L16" i="79"/>
  <c r="J16" i="79"/>
  <c r="F16" i="79"/>
  <c r="Y15" i="79"/>
  <c r="X15" i="79"/>
  <c r="V15" i="79"/>
  <c r="R15" i="79"/>
  <c r="M15" i="79"/>
  <c r="L15" i="79"/>
  <c r="J15" i="79"/>
  <c r="F15" i="79"/>
  <c r="Y14" i="79"/>
  <c r="X14" i="79"/>
  <c r="V14" i="79"/>
  <c r="R14" i="79"/>
  <c r="M14" i="79"/>
  <c r="L14" i="79"/>
  <c r="J14" i="79"/>
  <c r="F14" i="79"/>
  <c r="Y12" i="79"/>
  <c r="X12" i="79"/>
  <c r="V12" i="79"/>
  <c r="U12" i="79"/>
  <c r="T12" i="79"/>
  <c r="R12" i="79"/>
  <c r="Q12" i="79"/>
  <c r="P12" i="79"/>
  <c r="M12" i="79"/>
  <c r="L12" i="79"/>
  <c r="J12" i="79"/>
  <c r="I12" i="79"/>
  <c r="H12" i="79"/>
  <c r="F12" i="79"/>
  <c r="E12" i="79"/>
  <c r="D12" i="79"/>
  <c r="Y11" i="79"/>
  <c r="X11" i="79"/>
  <c r="V11" i="79"/>
  <c r="U11" i="79"/>
  <c r="T11" i="79"/>
  <c r="R11" i="79"/>
  <c r="Q11" i="79"/>
  <c r="P11" i="79"/>
  <c r="M11" i="79"/>
  <c r="L11" i="79"/>
  <c r="J11" i="79"/>
  <c r="I11" i="79"/>
  <c r="H11" i="79"/>
  <c r="F11" i="79"/>
  <c r="E11" i="79"/>
  <c r="D11" i="79"/>
  <c r="Y9" i="79"/>
  <c r="X9" i="79"/>
  <c r="V9" i="79"/>
  <c r="U9" i="79"/>
  <c r="T9" i="79"/>
  <c r="R9" i="79"/>
  <c r="Q9" i="79"/>
  <c r="P9" i="79"/>
  <c r="M9" i="79"/>
  <c r="L9" i="79"/>
  <c r="J9" i="79"/>
  <c r="I9" i="79"/>
  <c r="H9" i="79"/>
  <c r="F9" i="79"/>
  <c r="E9" i="79"/>
  <c r="D9" i="79"/>
  <c r="X49" i="80"/>
  <c r="V49" i="80"/>
  <c r="R49" i="80"/>
  <c r="X48" i="80"/>
  <c r="Y47" i="80"/>
  <c r="X47" i="80"/>
  <c r="V47" i="80"/>
  <c r="U47" i="80"/>
  <c r="T47" i="80"/>
  <c r="R47" i="80"/>
  <c r="Q47" i="80"/>
  <c r="P47" i="80"/>
  <c r="M47" i="80"/>
  <c r="L47" i="80"/>
  <c r="J47" i="80"/>
  <c r="I47" i="80"/>
  <c r="H47" i="80"/>
  <c r="F47" i="80"/>
  <c r="E47" i="80"/>
  <c r="D47" i="80"/>
  <c r="Y45" i="80"/>
  <c r="X45" i="80"/>
  <c r="V45" i="80"/>
  <c r="U45" i="80"/>
  <c r="T45" i="80"/>
  <c r="R45" i="80"/>
  <c r="Q45" i="80"/>
  <c r="P45" i="80"/>
  <c r="M45" i="80"/>
  <c r="L45" i="80"/>
  <c r="J45" i="80"/>
  <c r="I45" i="80"/>
  <c r="H45" i="80"/>
  <c r="F45" i="80"/>
  <c r="E45" i="80"/>
  <c r="D45" i="80"/>
  <c r="Y43" i="80"/>
  <c r="X43" i="80"/>
  <c r="V43" i="80"/>
  <c r="U43" i="80"/>
  <c r="T43" i="80"/>
  <c r="R43" i="80"/>
  <c r="Q43" i="80"/>
  <c r="P43" i="80"/>
  <c r="M43" i="80"/>
  <c r="L43" i="80"/>
  <c r="J43" i="80"/>
  <c r="I43" i="80"/>
  <c r="H43" i="80"/>
  <c r="F43" i="80"/>
  <c r="E43" i="80"/>
  <c r="D43" i="80"/>
  <c r="Y42" i="80"/>
  <c r="X42" i="80"/>
  <c r="V42" i="80"/>
  <c r="U42" i="80"/>
  <c r="T42" i="80"/>
  <c r="R42" i="80"/>
  <c r="Q42" i="80"/>
  <c r="P42" i="80"/>
  <c r="M42" i="80"/>
  <c r="L42" i="80"/>
  <c r="J42" i="80"/>
  <c r="I42" i="80"/>
  <c r="H42" i="80"/>
  <c r="F42" i="80"/>
  <c r="E42" i="80"/>
  <c r="D42" i="80"/>
  <c r="Y41" i="80"/>
  <c r="X41" i="80"/>
  <c r="V41" i="80"/>
  <c r="R41" i="80"/>
  <c r="M41" i="80"/>
  <c r="L41" i="80"/>
  <c r="J41" i="80"/>
  <c r="F41" i="80"/>
  <c r="Y40" i="80"/>
  <c r="X40" i="80"/>
  <c r="V40" i="80"/>
  <c r="R40" i="80"/>
  <c r="M40" i="80"/>
  <c r="L40" i="80"/>
  <c r="J40" i="80"/>
  <c r="F40" i="80"/>
  <c r="Y39" i="80"/>
  <c r="X39" i="80"/>
  <c r="V39" i="80"/>
  <c r="R39" i="80"/>
  <c r="M39" i="80"/>
  <c r="L39" i="80"/>
  <c r="J39" i="80"/>
  <c r="F39" i="80"/>
  <c r="Y38" i="80"/>
  <c r="X38" i="80"/>
  <c r="V38" i="80"/>
  <c r="R38" i="80"/>
  <c r="M38" i="80"/>
  <c r="L38" i="80"/>
  <c r="J38" i="80"/>
  <c r="F38" i="80"/>
  <c r="Y37" i="80"/>
  <c r="X37" i="80"/>
  <c r="V37" i="80"/>
  <c r="R37" i="80"/>
  <c r="M37" i="80"/>
  <c r="L37" i="80"/>
  <c r="J37" i="80"/>
  <c r="F37" i="80"/>
  <c r="Y36" i="80"/>
  <c r="X36" i="80"/>
  <c r="V36" i="80"/>
  <c r="R36" i="80"/>
  <c r="M36" i="80"/>
  <c r="L36" i="80"/>
  <c r="J36" i="80"/>
  <c r="F36" i="80"/>
  <c r="Y35" i="80"/>
  <c r="X35" i="80"/>
  <c r="V35" i="80"/>
  <c r="R35" i="80"/>
  <c r="M35" i="80"/>
  <c r="L35" i="80"/>
  <c r="J35" i="80"/>
  <c r="F35" i="80"/>
  <c r="Y34" i="80"/>
  <c r="X34" i="80"/>
  <c r="V34" i="80"/>
  <c r="R34" i="80"/>
  <c r="M34" i="80"/>
  <c r="L34" i="80"/>
  <c r="J34" i="80"/>
  <c r="F34" i="80"/>
  <c r="Y31" i="80"/>
  <c r="X31" i="80"/>
  <c r="V31" i="80"/>
  <c r="R31" i="80"/>
  <c r="M31" i="80"/>
  <c r="L31" i="80"/>
  <c r="J31" i="80"/>
  <c r="F31" i="80"/>
  <c r="Y30" i="80"/>
  <c r="X30" i="80"/>
  <c r="V30" i="80"/>
  <c r="R30" i="80"/>
  <c r="M30" i="80"/>
  <c r="L30" i="80"/>
  <c r="J30" i="80"/>
  <c r="F30" i="80"/>
  <c r="Y28" i="80"/>
  <c r="X28" i="80"/>
  <c r="V28" i="80"/>
  <c r="R28" i="80"/>
  <c r="M28" i="80"/>
  <c r="L28" i="80"/>
  <c r="J28" i="80"/>
  <c r="F28" i="80"/>
  <c r="Y25" i="80"/>
  <c r="X25" i="80"/>
  <c r="V25" i="80"/>
  <c r="R25" i="80"/>
  <c r="M25" i="80"/>
  <c r="L25" i="80"/>
  <c r="J25" i="80"/>
  <c r="F25" i="80"/>
  <c r="Y24" i="80"/>
  <c r="X24" i="80"/>
  <c r="V24" i="80"/>
  <c r="R24" i="80"/>
  <c r="M24" i="80"/>
  <c r="L24" i="80"/>
  <c r="J24" i="80"/>
  <c r="F24" i="80"/>
  <c r="Y23" i="80"/>
  <c r="X23" i="80"/>
  <c r="V23" i="80"/>
  <c r="R23" i="80"/>
  <c r="M23" i="80"/>
  <c r="L23" i="80"/>
  <c r="J23" i="80"/>
  <c r="F23" i="80"/>
  <c r="Y22" i="80"/>
  <c r="X22" i="80"/>
  <c r="V22" i="80"/>
  <c r="R22" i="80"/>
  <c r="M22" i="80"/>
  <c r="L22" i="80"/>
  <c r="J22" i="80"/>
  <c r="F22" i="80"/>
  <c r="Y21" i="80"/>
  <c r="X21" i="80"/>
  <c r="V21" i="80"/>
  <c r="R21" i="80"/>
  <c r="M21" i="80"/>
  <c r="L21" i="80"/>
  <c r="J21" i="80"/>
  <c r="F21" i="80"/>
  <c r="Y20" i="80"/>
  <c r="X20" i="80"/>
  <c r="V20" i="80"/>
  <c r="R20" i="80"/>
  <c r="M20" i="80"/>
  <c r="L20" i="80"/>
  <c r="J20" i="80"/>
  <c r="F20" i="80"/>
  <c r="Y19" i="80"/>
  <c r="X19" i="80"/>
  <c r="V19" i="80"/>
  <c r="R19" i="80"/>
  <c r="M19" i="80"/>
  <c r="L19" i="80"/>
  <c r="J19" i="80"/>
  <c r="F19" i="80"/>
  <c r="Y18" i="80"/>
  <c r="X18" i="80"/>
  <c r="V18" i="80"/>
  <c r="R18" i="80"/>
  <c r="M18" i="80"/>
  <c r="L18" i="80"/>
  <c r="J18" i="80"/>
  <c r="F18" i="80"/>
  <c r="Y16" i="80"/>
  <c r="X16" i="80"/>
  <c r="V16" i="80"/>
  <c r="R16" i="80"/>
  <c r="M16" i="80"/>
  <c r="L16" i="80"/>
  <c r="J16" i="80"/>
  <c r="F16" i="80"/>
  <c r="Y15" i="80"/>
  <c r="X15" i="80"/>
  <c r="V15" i="80"/>
  <c r="R15" i="80"/>
  <c r="M15" i="80"/>
  <c r="L15" i="80"/>
  <c r="J15" i="80"/>
  <c r="F15" i="80"/>
  <c r="Y14" i="80"/>
  <c r="X14" i="80"/>
  <c r="V14" i="80"/>
  <c r="R14" i="80"/>
  <c r="M14" i="80"/>
  <c r="L14" i="80"/>
  <c r="J14" i="80"/>
  <c r="F14" i="80"/>
  <c r="Y12" i="80"/>
  <c r="X12" i="80"/>
  <c r="V12" i="80"/>
  <c r="U12" i="80"/>
  <c r="T12" i="80"/>
  <c r="R12" i="80"/>
  <c r="Q12" i="80"/>
  <c r="P12" i="80"/>
  <c r="M12" i="80"/>
  <c r="L12" i="80"/>
  <c r="J12" i="80"/>
  <c r="I12" i="80"/>
  <c r="H12" i="80"/>
  <c r="F12" i="80"/>
  <c r="E12" i="80"/>
  <c r="D12" i="80"/>
  <c r="Y11" i="80"/>
  <c r="X11" i="80"/>
  <c r="V11" i="80"/>
  <c r="U11" i="80"/>
  <c r="T11" i="80"/>
  <c r="R11" i="80"/>
  <c r="Q11" i="80"/>
  <c r="P11" i="80"/>
  <c r="M11" i="80"/>
  <c r="L11" i="80"/>
  <c r="J11" i="80"/>
  <c r="I11" i="80"/>
  <c r="H11" i="80"/>
  <c r="F11" i="80"/>
  <c r="E11" i="80"/>
  <c r="D11" i="80"/>
  <c r="Y9" i="80"/>
  <c r="X9" i="80"/>
  <c r="V9" i="80"/>
  <c r="U9" i="80"/>
  <c r="T9" i="80"/>
  <c r="R9" i="80"/>
  <c r="Q9" i="80"/>
  <c r="P9" i="80"/>
  <c r="M9" i="80"/>
  <c r="L9" i="80"/>
  <c r="J9" i="80"/>
  <c r="I9" i="80"/>
  <c r="H9" i="80"/>
  <c r="F9" i="80"/>
  <c r="E9" i="80"/>
  <c r="D9" i="80"/>
  <c r="M47" i="78"/>
  <c r="L47" i="78"/>
  <c r="J47" i="78"/>
  <c r="I47" i="78"/>
  <c r="H47" i="78"/>
  <c r="F47" i="78"/>
  <c r="E47" i="78"/>
  <c r="D47" i="78"/>
  <c r="M45" i="78"/>
  <c r="L45" i="78"/>
  <c r="J45" i="78"/>
  <c r="I45" i="78"/>
  <c r="H45" i="78"/>
  <c r="F45" i="78"/>
  <c r="E45" i="78"/>
  <c r="D45" i="78"/>
  <c r="M43" i="78"/>
  <c r="L43" i="78"/>
  <c r="J43" i="78"/>
  <c r="I43" i="78"/>
  <c r="H43" i="78"/>
  <c r="F43" i="78"/>
  <c r="E43" i="78"/>
  <c r="D43" i="78"/>
  <c r="Y42" i="78"/>
  <c r="X42" i="78"/>
  <c r="V42" i="78"/>
  <c r="U42" i="78"/>
  <c r="T42" i="78"/>
  <c r="R42" i="78"/>
  <c r="Q42" i="78"/>
  <c r="P42" i="78"/>
  <c r="M42" i="78"/>
  <c r="L42" i="78"/>
  <c r="J42" i="78"/>
  <c r="I42" i="78"/>
  <c r="H42" i="78"/>
  <c r="F42" i="78"/>
  <c r="E42" i="78"/>
  <c r="D42" i="78"/>
  <c r="Y41" i="78"/>
  <c r="X41" i="78"/>
  <c r="V41" i="78"/>
  <c r="R41" i="78"/>
  <c r="M41" i="78"/>
  <c r="L41" i="78"/>
  <c r="J41" i="78"/>
  <c r="F41" i="78"/>
  <c r="Y40" i="78"/>
  <c r="X40" i="78"/>
  <c r="V40" i="78"/>
  <c r="R40" i="78"/>
  <c r="M40" i="78"/>
  <c r="L40" i="78"/>
  <c r="J40" i="78"/>
  <c r="F40" i="78"/>
  <c r="Y39" i="78"/>
  <c r="X39" i="78"/>
  <c r="V39" i="78"/>
  <c r="R39" i="78"/>
  <c r="M39" i="78"/>
  <c r="L39" i="78"/>
  <c r="J39" i="78"/>
  <c r="F39" i="78"/>
  <c r="Y38" i="78"/>
  <c r="X38" i="78"/>
  <c r="V38" i="78"/>
  <c r="R38" i="78"/>
  <c r="M38" i="78"/>
  <c r="L38" i="78"/>
  <c r="J38" i="78"/>
  <c r="F38" i="78"/>
  <c r="Y37" i="78"/>
  <c r="X37" i="78"/>
  <c r="V37" i="78"/>
  <c r="R37" i="78"/>
  <c r="M37" i="78"/>
  <c r="L37" i="78"/>
  <c r="J37" i="78"/>
  <c r="F37" i="78"/>
  <c r="Y36" i="78"/>
  <c r="X36" i="78"/>
  <c r="V36" i="78"/>
  <c r="R36" i="78"/>
  <c r="M36" i="78"/>
  <c r="L36" i="78"/>
  <c r="J36" i="78"/>
  <c r="F36" i="78"/>
  <c r="Y35" i="78"/>
  <c r="X35" i="78"/>
  <c r="V35" i="78"/>
  <c r="R35" i="78"/>
  <c r="M35" i="78"/>
  <c r="L35" i="78"/>
  <c r="J35" i="78"/>
  <c r="F35" i="78"/>
  <c r="Y34" i="78"/>
  <c r="X34" i="78"/>
  <c r="V34" i="78"/>
  <c r="R34" i="78"/>
  <c r="M34" i="78"/>
  <c r="L34" i="78"/>
  <c r="J34" i="78"/>
  <c r="F34" i="78"/>
  <c r="Y31" i="78"/>
  <c r="X31" i="78"/>
  <c r="V31" i="78"/>
  <c r="R31" i="78"/>
  <c r="M31" i="78"/>
  <c r="L31" i="78"/>
  <c r="J31" i="78"/>
  <c r="F31" i="78"/>
  <c r="Y30" i="78"/>
  <c r="X30" i="78"/>
  <c r="V30" i="78"/>
  <c r="R30" i="78"/>
  <c r="M30" i="78"/>
  <c r="L30" i="78"/>
  <c r="J30" i="78"/>
  <c r="F30" i="78"/>
  <c r="Y28" i="78"/>
  <c r="X28" i="78"/>
  <c r="V28" i="78"/>
  <c r="R28" i="78"/>
  <c r="M28" i="78"/>
  <c r="L28" i="78"/>
  <c r="J28" i="78"/>
  <c r="F28" i="78"/>
  <c r="Y25" i="78"/>
  <c r="X25" i="78"/>
  <c r="V25" i="78"/>
  <c r="R25" i="78"/>
  <c r="M25" i="78"/>
  <c r="L25" i="78"/>
  <c r="J25" i="78"/>
  <c r="F25" i="78"/>
  <c r="Y24" i="78"/>
  <c r="X24" i="78"/>
  <c r="V24" i="78"/>
  <c r="R24" i="78"/>
  <c r="M24" i="78"/>
  <c r="L24" i="78"/>
  <c r="J24" i="78"/>
  <c r="F24" i="78"/>
  <c r="Y23" i="78"/>
  <c r="X23" i="78"/>
  <c r="V23" i="78"/>
  <c r="R23" i="78"/>
  <c r="M23" i="78"/>
  <c r="L23" i="78"/>
  <c r="J23" i="78"/>
  <c r="F23" i="78"/>
  <c r="Y22" i="78"/>
  <c r="X22" i="78"/>
  <c r="V22" i="78"/>
  <c r="R22" i="78"/>
  <c r="M22" i="78"/>
  <c r="L22" i="78"/>
  <c r="J22" i="78"/>
  <c r="F22" i="78"/>
  <c r="Y21" i="78"/>
  <c r="X21" i="78"/>
  <c r="V21" i="78"/>
  <c r="R21" i="78"/>
  <c r="M21" i="78"/>
  <c r="L21" i="78"/>
  <c r="J21" i="78"/>
  <c r="F21" i="78"/>
  <c r="Y20" i="78"/>
  <c r="X20" i="78"/>
  <c r="V20" i="78"/>
  <c r="R20" i="78"/>
  <c r="M20" i="78"/>
  <c r="L20" i="78"/>
  <c r="J20" i="78"/>
  <c r="F20" i="78"/>
  <c r="Y19" i="78"/>
  <c r="X19" i="78"/>
  <c r="V19" i="78"/>
  <c r="R19" i="78"/>
  <c r="M19" i="78"/>
  <c r="L19" i="78"/>
  <c r="J19" i="78"/>
  <c r="F19" i="78"/>
  <c r="Y18" i="78"/>
  <c r="X18" i="78"/>
  <c r="V18" i="78"/>
  <c r="R18" i="78"/>
  <c r="M18" i="78"/>
  <c r="L18" i="78"/>
  <c r="J18" i="78"/>
  <c r="F18" i="78"/>
  <c r="Y16" i="78"/>
  <c r="X16" i="78"/>
  <c r="V16" i="78"/>
  <c r="R16" i="78"/>
  <c r="M16" i="78"/>
  <c r="L16" i="78"/>
  <c r="J16" i="78"/>
  <c r="F16" i="78"/>
  <c r="Y15" i="78"/>
  <c r="X15" i="78"/>
  <c r="V15" i="78"/>
  <c r="R15" i="78"/>
  <c r="M15" i="78"/>
  <c r="L15" i="78"/>
  <c r="J15" i="78"/>
  <c r="F15" i="78"/>
  <c r="Y14" i="78"/>
  <c r="X14" i="78"/>
  <c r="V14" i="78"/>
  <c r="R14" i="78"/>
  <c r="M14" i="78"/>
  <c r="L14" i="78"/>
  <c r="J14" i="78"/>
  <c r="F14" i="78"/>
  <c r="Y12" i="78"/>
  <c r="X12" i="78"/>
  <c r="V12" i="78"/>
  <c r="U12" i="78"/>
  <c r="T12" i="78"/>
  <c r="R12" i="78"/>
  <c r="Q12" i="78"/>
  <c r="P12" i="78"/>
  <c r="M12" i="78"/>
  <c r="L12" i="78"/>
  <c r="J12" i="78"/>
  <c r="I12" i="78"/>
  <c r="H12" i="78"/>
  <c r="F12" i="78"/>
  <c r="E12" i="78"/>
  <c r="D12" i="78"/>
  <c r="Y11" i="78"/>
  <c r="X11" i="78"/>
  <c r="V11" i="78"/>
  <c r="U11" i="78"/>
  <c r="T11" i="78"/>
  <c r="R11" i="78"/>
  <c r="Q11" i="78"/>
  <c r="P11" i="78"/>
  <c r="M11" i="78"/>
  <c r="L11" i="78"/>
  <c r="J11" i="78"/>
  <c r="I11" i="78"/>
  <c r="H11" i="78"/>
  <c r="F11" i="78"/>
  <c r="E11" i="78"/>
  <c r="D11" i="78"/>
  <c r="F10" i="78"/>
  <c r="Y9" i="78"/>
  <c r="X9" i="78"/>
  <c r="V9" i="78"/>
  <c r="U9" i="78"/>
  <c r="T9" i="78"/>
  <c r="R9" i="78"/>
  <c r="Q9" i="78"/>
  <c r="P9" i="78"/>
  <c r="M9" i="78"/>
  <c r="L9" i="78"/>
  <c r="J9" i="78"/>
  <c r="I9" i="78"/>
  <c r="H9" i="78"/>
  <c r="F9" i="78"/>
  <c r="E9" i="78"/>
  <c r="D9" i="78"/>
  <c r="M47" i="77"/>
  <c r="L47" i="77"/>
  <c r="J47" i="77"/>
  <c r="I47" i="77"/>
  <c r="H47" i="77"/>
  <c r="F47" i="77"/>
  <c r="E47" i="77"/>
  <c r="D47" i="77"/>
  <c r="M45" i="77"/>
  <c r="L45" i="77"/>
  <c r="J45" i="77"/>
  <c r="I45" i="77"/>
  <c r="H45" i="77"/>
  <c r="F45" i="77"/>
  <c r="E45" i="77"/>
  <c r="D45" i="77"/>
  <c r="M43" i="77"/>
  <c r="L43" i="77"/>
  <c r="J43" i="77"/>
  <c r="I43" i="77"/>
  <c r="H43" i="77"/>
  <c r="F43" i="77"/>
  <c r="E43" i="77"/>
  <c r="D43" i="77"/>
  <c r="Y42" i="77"/>
  <c r="X42" i="77"/>
  <c r="V42" i="77"/>
  <c r="U42" i="77"/>
  <c r="T42" i="77"/>
  <c r="R42" i="77"/>
  <c r="Q42" i="77"/>
  <c r="P42" i="77"/>
  <c r="M42" i="77"/>
  <c r="L42" i="77"/>
  <c r="J42" i="77"/>
  <c r="I42" i="77"/>
  <c r="H42" i="77"/>
  <c r="F42" i="77"/>
  <c r="E42" i="77"/>
  <c r="D42" i="77"/>
  <c r="Y41" i="77"/>
  <c r="X41" i="77"/>
  <c r="V41" i="77"/>
  <c r="R41" i="77"/>
  <c r="M41" i="77"/>
  <c r="L41" i="77"/>
  <c r="J41" i="77"/>
  <c r="F41" i="77"/>
  <c r="Y40" i="77"/>
  <c r="X40" i="77"/>
  <c r="V40" i="77"/>
  <c r="R40" i="77"/>
  <c r="M40" i="77"/>
  <c r="L40" i="77"/>
  <c r="J40" i="77"/>
  <c r="F40" i="77"/>
  <c r="Y39" i="77"/>
  <c r="X39" i="77"/>
  <c r="V39" i="77"/>
  <c r="R39" i="77"/>
  <c r="M39" i="77"/>
  <c r="L39" i="77"/>
  <c r="J39" i="77"/>
  <c r="F39" i="77"/>
  <c r="Y38" i="77"/>
  <c r="X38" i="77"/>
  <c r="V38" i="77"/>
  <c r="R38" i="77"/>
  <c r="M38" i="77"/>
  <c r="L38" i="77"/>
  <c r="J38" i="77"/>
  <c r="F38" i="77"/>
  <c r="Y37" i="77"/>
  <c r="X37" i="77"/>
  <c r="V37" i="77"/>
  <c r="R37" i="77"/>
  <c r="M37" i="77"/>
  <c r="L37" i="77"/>
  <c r="J37" i="77"/>
  <c r="F37" i="77"/>
  <c r="Y36" i="77"/>
  <c r="X36" i="77"/>
  <c r="V36" i="77"/>
  <c r="R36" i="77"/>
  <c r="M36" i="77"/>
  <c r="L36" i="77"/>
  <c r="J36" i="77"/>
  <c r="F36" i="77"/>
  <c r="Y35" i="77"/>
  <c r="X35" i="77"/>
  <c r="V35" i="77"/>
  <c r="R35" i="77"/>
  <c r="M35" i="77"/>
  <c r="L35" i="77"/>
  <c r="J35" i="77"/>
  <c r="F35" i="77"/>
  <c r="Y34" i="77"/>
  <c r="X34" i="77"/>
  <c r="V34" i="77"/>
  <c r="R34" i="77"/>
  <c r="M34" i="77"/>
  <c r="L34" i="77"/>
  <c r="J34" i="77"/>
  <c r="F34" i="77"/>
  <c r="Y31" i="77"/>
  <c r="X31" i="77"/>
  <c r="V31" i="77"/>
  <c r="R31" i="77"/>
  <c r="M31" i="77"/>
  <c r="L31" i="77"/>
  <c r="J31" i="77"/>
  <c r="F31" i="77"/>
  <c r="Y30" i="77"/>
  <c r="X30" i="77"/>
  <c r="V30" i="77"/>
  <c r="R30" i="77"/>
  <c r="M30" i="77"/>
  <c r="L30" i="77"/>
  <c r="J30" i="77"/>
  <c r="F30" i="77"/>
  <c r="Y28" i="77"/>
  <c r="X28" i="77"/>
  <c r="V28" i="77"/>
  <c r="R28" i="77"/>
  <c r="M28" i="77"/>
  <c r="L28" i="77"/>
  <c r="J28" i="77"/>
  <c r="F28" i="77"/>
  <c r="Y25" i="77"/>
  <c r="X25" i="77"/>
  <c r="V25" i="77"/>
  <c r="R25" i="77"/>
  <c r="M25" i="77"/>
  <c r="L25" i="77"/>
  <c r="J25" i="77"/>
  <c r="F25" i="77"/>
  <c r="Y24" i="77"/>
  <c r="X24" i="77"/>
  <c r="V24" i="77"/>
  <c r="R24" i="77"/>
  <c r="M24" i="77"/>
  <c r="L24" i="77"/>
  <c r="J24" i="77"/>
  <c r="F24" i="77"/>
  <c r="Y23" i="77"/>
  <c r="X23" i="77"/>
  <c r="V23" i="77"/>
  <c r="R23" i="77"/>
  <c r="M23" i="77"/>
  <c r="L23" i="77"/>
  <c r="J23" i="77"/>
  <c r="F23" i="77"/>
  <c r="Y22" i="77"/>
  <c r="X22" i="77"/>
  <c r="V22" i="77"/>
  <c r="R22" i="77"/>
  <c r="M22" i="77"/>
  <c r="L22" i="77"/>
  <c r="J22" i="77"/>
  <c r="F22" i="77"/>
  <c r="Y21" i="77"/>
  <c r="X21" i="77"/>
  <c r="V21" i="77"/>
  <c r="R21" i="77"/>
  <c r="M21" i="77"/>
  <c r="L21" i="77"/>
  <c r="J21" i="77"/>
  <c r="F21" i="77"/>
  <c r="Y20" i="77"/>
  <c r="X20" i="77"/>
  <c r="V20" i="77"/>
  <c r="R20" i="77"/>
  <c r="M20" i="77"/>
  <c r="L20" i="77"/>
  <c r="J20" i="77"/>
  <c r="F20" i="77"/>
  <c r="Y19" i="77"/>
  <c r="X19" i="77"/>
  <c r="V19" i="77"/>
  <c r="R19" i="77"/>
  <c r="M19" i="77"/>
  <c r="L19" i="77"/>
  <c r="J19" i="77"/>
  <c r="F19" i="77"/>
  <c r="Y18" i="77"/>
  <c r="X18" i="77"/>
  <c r="V18" i="77"/>
  <c r="R18" i="77"/>
  <c r="M18" i="77"/>
  <c r="L18" i="77"/>
  <c r="J18" i="77"/>
  <c r="F18" i="77"/>
  <c r="Y16" i="77"/>
  <c r="X16" i="77"/>
  <c r="V16" i="77"/>
  <c r="R16" i="77"/>
  <c r="M16" i="77"/>
  <c r="L16" i="77"/>
  <c r="J16" i="77"/>
  <c r="F16" i="77"/>
  <c r="Y15" i="77"/>
  <c r="X15" i="77"/>
  <c r="V15" i="77"/>
  <c r="R15" i="77"/>
  <c r="M15" i="77"/>
  <c r="L15" i="77"/>
  <c r="J15" i="77"/>
  <c r="F15" i="77"/>
  <c r="Y14" i="77"/>
  <c r="X14" i="77"/>
  <c r="V14" i="77"/>
  <c r="R14" i="77"/>
  <c r="M14" i="77"/>
  <c r="L14" i="77"/>
  <c r="J14" i="77"/>
  <c r="F14" i="77"/>
  <c r="Y12" i="77"/>
  <c r="X12" i="77"/>
  <c r="V12" i="77"/>
  <c r="U12" i="77"/>
  <c r="T12" i="77"/>
  <c r="R12" i="77"/>
  <c r="Q12" i="77"/>
  <c r="P12" i="77"/>
  <c r="M12" i="77"/>
  <c r="L12" i="77"/>
  <c r="J12" i="77"/>
  <c r="I12" i="77"/>
  <c r="H12" i="77"/>
  <c r="F12" i="77"/>
  <c r="E12" i="77"/>
  <c r="D12" i="77"/>
  <c r="Y11" i="77"/>
  <c r="X11" i="77"/>
  <c r="V11" i="77"/>
  <c r="U11" i="77"/>
  <c r="T11" i="77"/>
  <c r="R11" i="77"/>
  <c r="Q11" i="77"/>
  <c r="P11" i="77"/>
  <c r="M11" i="77"/>
  <c r="L11" i="77"/>
  <c r="J11" i="77"/>
  <c r="I11" i="77"/>
  <c r="H11" i="77"/>
  <c r="F11" i="77"/>
  <c r="E11" i="77"/>
  <c r="D11" i="77"/>
  <c r="Y9" i="77"/>
  <c r="X9" i="77"/>
  <c r="V9" i="77"/>
  <c r="U9" i="77"/>
  <c r="T9" i="77"/>
  <c r="R9" i="77"/>
  <c r="Q9" i="77"/>
  <c r="P9" i="77"/>
  <c r="M9" i="77"/>
  <c r="L9" i="77"/>
  <c r="J9" i="77"/>
  <c r="I9" i="77"/>
  <c r="H9" i="77"/>
  <c r="F9" i="77"/>
  <c r="E9" i="77"/>
  <c r="D9" i="77"/>
  <c r="M47" i="76"/>
  <c r="L47" i="76"/>
  <c r="J47" i="76"/>
  <c r="I47" i="76"/>
  <c r="H47" i="76"/>
  <c r="F47" i="76"/>
  <c r="E47" i="76"/>
  <c r="D47" i="76"/>
  <c r="M45" i="76"/>
  <c r="L45" i="76"/>
  <c r="J45" i="76"/>
  <c r="I45" i="76"/>
  <c r="H45" i="76"/>
  <c r="F45" i="76"/>
  <c r="E45" i="76"/>
  <c r="D45" i="76"/>
  <c r="M43" i="76"/>
  <c r="L43" i="76"/>
  <c r="J43" i="76"/>
  <c r="I43" i="76"/>
  <c r="H43" i="76"/>
  <c r="F43" i="76"/>
  <c r="E43" i="76"/>
  <c r="D43" i="76"/>
  <c r="Y42" i="76"/>
  <c r="X42" i="76"/>
  <c r="V42" i="76"/>
  <c r="U42" i="76"/>
  <c r="T42" i="76"/>
  <c r="R42" i="76"/>
  <c r="Q42" i="76"/>
  <c r="P42" i="76"/>
  <c r="M42" i="76"/>
  <c r="L42" i="76"/>
  <c r="J42" i="76"/>
  <c r="I42" i="76"/>
  <c r="H42" i="76"/>
  <c r="F42" i="76"/>
  <c r="E42" i="76"/>
  <c r="D42" i="76"/>
  <c r="Y41" i="76"/>
  <c r="X41" i="76"/>
  <c r="V41" i="76"/>
  <c r="R41" i="76"/>
  <c r="M41" i="76"/>
  <c r="L41" i="76"/>
  <c r="J41" i="76"/>
  <c r="F41" i="76"/>
  <c r="Y40" i="76"/>
  <c r="X40" i="76"/>
  <c r="V40" i="76"/>
  <c r="R40" i="76"/>
  <c r="M40" i="76"/>
  <c r="L40" i="76"/>
  <c r="J40" i="76"/>
  <c r="F40" i="76"/>
  <c r="Y39" i="76"/>
  <c r="X39" i="76"/>
  <c r="V39" i="76"/>
  <c r="R39" i="76"/>
  <c r="M39" i="76"/>
  <c r="L39" i="76"/>
  <c r="J39" i="76"/>
  <c r="F39" i="76"/>
  <c r="Y38" i="76"/>
  <c r="X38" i="76"/>
  <c r="V38" i="76"/>
  <c r="R38" i="76"/>
  <c r="M38" i="76"/>
  <c r="L38" i="76"/>
  <c r="J38" i="76"/>
  <c r="F38" i="76"/>
  <c r="Y37" i="76"/>
  <c r="X37" i="76"/>
  <c r="V37" i="76"/>
  <c r="R37" i="76"/>
  <c r="M37" i="76"/>
  <c r="L37" i="76"/>
  <c r="J37" i="76"/>
  <c r="F37" i="76"/>
  <c r="Y36" i="76"/>
  <c r="X36" i="76"/>
  <c r="V36" i="76"/>
  <c r="R36" i="76"/>
  <c r="M36" i="76"/>
  <c r="L36" i="76"/>
  <c r="J36" i="76"/>
  <c r="F36" i="76"/>
  <c r="Y35" i="76"/>
  <c r="X35" i="76"/>
  <c r="V35" i="76"/>
  <c r="R35" i="76"/>
  <c r="M35" i="76"/>
  <c r="L35" i="76"/>
  <c r="J35" i="76"/>
  <c r="F35" i="76"/>
  <c r="Y34" i="76"/>
  <c r="X34" i="76"/>
  <c r="V34" i="76"/>
  <c r="R34" i="76"/>
  <c r="M34" i="76"/>
  <c r="L34" i="76"/>
  <c r="J34" i="76"/>
  <c r="F34" i="76"/>
  <c r="Y31" i="76"/>
  <c r="X31" i="76"/>
  <c r="V31" i="76"/>
  <c r="R31" i="76"/>
  <c r="M31" i="76"/>
  <c r="L31" i="76"/>
  <c r="J31" i="76"/>
  <c r="F31" i="76"/>
  <c r="Y30" i="76"/>
  <c r="X30" i="76"/>
  <c r="V30" i="76"/>
  <c r="R30" i="76"/>
  <c r="M30" i="76"/>
  <c r="L30" i="76"/>
  <c r="J30" i="76"/>
  <c r="F30" i="76"/>
  <c r="Y28" i="76"/>
  <c r="X28" i="76"/>
  <c r="V28" i="76"/>
  <c r="R28" i="76"/>
  <c r="M28" i="76"/>
  <c r="L28" i="76"/>
  <c r="J28" i="76"/>
  <c r="F28" i="76"/>
  <c r="Y25" i="76"/>
  <c r="X25" i="76"/>
  <c r="V25" i="76"/>
  <c r="R25" i="76"/>
  <c r="M25" i="76"/>
  <c r="L25" i="76"/>
  <c r="J25" i="76"/>
  <c r="F25" i="76"/>
  <c r="Y24" i="76"/>
  <c r="X24" i="76"/>
  <c r="V24" i="76"/>
  <c r="R24" i="76"/>
  <c r="M24" i="76"/>
  <c r="L24" i="76"/>
  <c r="J24" i="76"/>
  <c r="F24" i="76"/>
  <c r="Y23" i="76"/>
  <c r="X23" i="76"/>
  <c r="V23" i="76"/>
  <c r="R23" i="76"/>
  <c r="M23" i="76"/>
  <c r="L23" i="76"/>
  <c r="J23" i="76"/>
  <c r="F23" i="76"/>
  <c r="Y22" i="76"/>
  <c r="X22" i="76"/>
  <c r="V22" i="76"/>
  <c r="R22" i="76"/>
  <c r="M22" i="76"/>
  <c r="L22" i="76"/>
  <c r="J22" i="76"/>
  <c r="F22" i="76"/>
  <c r="Y21" i="76"/>
  <c r="X21" i="76"/>
  <c r="V21" i="76"/>
  <c r="R21" i="76"/>
  <c r="M21" i="76"/>
  <c r="L21" i="76"/>
  <c r="J21" i="76"/>
  <c r="F21" i="76"/>
  <c r="Y20" i="76"/>
  <c r="X20" i="76"/>
  <c r="V20" i="76"/>
  <c r="R20" i="76"/>
  <c r="M20" i="76"/>
  <c r="L20" i="76"/>
  <c r="J20" i="76"/>
  <c r="F20" i="76"/>
  <c r="Y19" i="76"/>
  <c r="X19" i="76"/>
  <c r="V19" i="76"/>
  <c r="R19" i="76"/>
  <c r="M19" i="76"/>
  <c r="L19" i="76"/>
  <c r="J19" i="76"/>
  <c r="F19" i="76"/>
  <c r="Y18" i="76"/>
  <c r="X18" i="76"/>
  <c r="V18" i="76"/>
  <c r="R18" i="76"/>
  <c r="M18" i="76"/>
  <c r="L18" i="76"/>
  <c r="J18" i="76"/>
  <c r="F18" i="76"/>
  <c r="Y16" i="76"/>
  <c r="X16" i="76"/>
  <c r="V16" i="76"/>
  <c r="R16" i="76"/>
  <c r="M16" i="76"/>
  <c r="L16" i="76"/>
  <c r="J16" i="76"/>
  <c r="F16" i="76"/>
  <c r="Y15" i="76"/>
  <c r="X15" i="76"/>
  <c r="V15" i="76"/>
  <c r="R15" i="76"/>
  <c r="M15" i="76"/>
  <c r="L15" i="76"/>
  <c r="J15" i="76"/>
  <c r="F15" i="76"/>
  <c r="Y14" i="76"/>
  <c r="X14" i="76"/>
  <c r="V14" i="76"/>
  <c r="R14" i="76"/>
  <c r="M14" i="76"/>
  <c r="L14" i="76"/>
  <c r="J14" i="76"/>
  <c r="F14" i="76"/>
  <c r="Y12" i="76"/>
  <c r="X12" i="76"/>
  <c r="V12" i="76"/>
  <c r="U12" i="76"/>
  <c r="T12" i="76"/>
  <c r="R12" i="76"/>
  <c r="Q12" i="76"/>
  <c r="P12" i="76"/>
  <c r="M12" i="76"/>
  <c r="L12" i="76"/>
  <c r="J12" i="76"/>
  <c r="I12" i="76"/>
  <c r="H12" i="76"/>
  <c r="F12" i="76"/>
  <c r="E12" i="76"/>
  <c r="D12" i="76"/>
  <c r="Y11" i="76"/>
  <c r="X11" i="76"/>
  <c r="V11" i="76"/>
  <c r="U11" i="76"/>
  <c r="T11" i="76"/>
  <c r="R11" i="76"/>
  <c r="Q11" i="76"/>
  <c r="P11" i="76"/>
  <c r="M11" i="76"/>
  <c r="L11" i="76"/>
  <c r="J11" i="76"/>
  <c r="I11" i="76"/>
  <c r="H11" i="76"/>
  <c r="F11" i="76"/>
  <c r="E11" i="76"/>
  <c r="D11" i="76"/>
  <c r="Y9" i="76"/>
  <c r="X9" i="76"/>
  <c r="V9" i="76"/>
  <c r="U9" i="76"/>
  <c r="T9" i="76"/>
  <c r="R9" i="76"/>
  <c r="Q9" i="76"/>
  <c r="P9" i="76"/>
  <c r="M9" i="76"/>
  <c r="L9" i="76"/>
  <c r="J9" i="76"/>
  <c r="I9" i="76"/>
  <c r="H9" i="76"/>
  <c r="F9" i="76"/>
  <c r="E9" i="76"/>
  <c r="D9" i="76"/>
  <c r="M47" i="75"/>
  <c r="L47" i="75"/>
  <c r="J47" i="75"/>
  <c r="I47" i="75"/>
  <c r="H47" i="75"/>
  <c r="F47" i="75"/>
  <c r="E47" i="75"/>
  <c r="D47" i="75"/>
  <c r="M45" i="75"/>
  <c r="L45" i="75"/>
  <c r="J45" i="75"/>
  <c r="I45" i="75"/>
  <c r="H45" i="75"/>
  <c r="F45" i="75"/>
  <c r="E45" i="75"/>
  <c r="D45" i="75"/>
  <c r="M43" i="75"/>
  <c r="L43" i="75"/>
  <c r="J43" i="75"/>
  <c r="I43" i="75"/>
  <c r="H43" i="75"/>
  <c r="F43" i="75"/>
  <c r="E43" i="75"/>
  <c r="D43" i="75"/>
  <c r="Y42" i="75"/>
  <c r="X42" i="75"/>
  <c r="V42" i="75"/>
  <c r="U42" i="75"/>
  <c r="T42" i="75"/>
  <c r="R42" i="75"/>
  <c r="Q42" i="75"/>
  <c r="P42" i="75"/>
  <c r="M42" i="75"/>
  <c r="L42" i="75"/>
  <c r="J42" i="75"/>
  <c r="I42" i="75"/>
  <c r="H42" i="75"/>
  <c r="F42" i="75"/>
  <c r="E42" i="75"/>
  <c r="D42" i="75"/>
  <c r="Y41" i="75"/>
  <c r="X41" i="75"/>
  <c r="V41" i="75"/>
  <c r="R41" i="75"/>
  <c r="M41" i="75"/>
  <c r="L41" i="75"/>
  <c r="J41" i="75"/>
  <c r="F41" i="75"/>
  <c r="Y40" i="75"/>
  <c r="X40" i="75"/>
  <c r="V40" i="75"/>
  <c r="R40" i="75"/>
  <c r="M40" i="75"/>
  <c r="L40" i="75"/>
  <c r="J40" i="75"/>
  <c r="F40" i="75"/>
  <c r="Y39" i="75"/>
  <c r="X39" i="75"/>
  <c r="V39" i="75"/>
  <c r="R39" i="75"/>
  <c r="M39" i="75"/>
  <c r="L39" i="75"/>
  <c r="J39" i="75"/>
  <c r="F39" i="75"/>
  <c r="Y38" i="75"/>
  <c r="X38" i="75"/>
  <c r="V38" i="75"/>
  <c r="R38" i="75"/>
  <c r="M38" i="75"/>
  <c r="L38" i="75"/>
  <c r="J38" i="75"/>
  <c r="F38" i="75"/>
  <c r="Y37" i="75"/>
  <c r="X37" i="75"/>
  <c r="V37" i="75"/>
  <c r="R37" i="75"/>
  <c r="M37" i="75"/>
  <c r="L37" i="75"/>
  <c r="J37" i="75"/>
  <c r="F37" i="75"/>
  <c r="Y36" i="75"/>
  <c r="X36" i="75"/>
  <c r="V36" i="75"/>
  <c r="R36" i="75"/>
  <c r="M36" i="75"/>
  <c r="L36" i="75"/>
  <c r="J36" i="75"/>
  <c r="F36" i="75"/>
  <c r="Y35" i="75"/>
  <c r="X35" i="75"/>
  <c r="V35" i="75"/>
  <c r="R35" i="75"/>
  <c r="M35" i="75"/>
  <c r="L35" i="75"/>
  <c r="J35" i="75"/>
  <c r="F35" i="75"/>
  <c r="Y34" i="75"/>
  <c r="X34" i="75"/>
  <c r="V34" i="75"/>
  <c r="R34" i="75"/>
  <c r="M34" i="75"/>
  <c r="L34" i="75"/>
  <c r="J34" i="75"/>
  <c r="F34" i="75"/>
  <c r="Y31" i="75"/>
  <c r="X31" i="75"/>
  <c r="V31" i="75"/>
  <c r="R31" i="75"/>
  <c r="M31" i="75"/>
  <c r="L31" i="75"/>
  <c r="J31" i="75"/>
  <c r="F31" i="75"/>
  <c r="Y30" i="75"/>
  <c r="X30" i="75"/>
  <c r="V30" i="75"/>
  <c r="R30" i="75"/>
  <c r="M30" i="75"/>
  <c r="L30" i="75"/>
  <c r="J30" i="75"/>
  <c r="F30" i="75"/>
  <c r="Y28" i="75"/>
  <c r="X28" i="75"/>
  <c r="V28" i="75"/>
  <c r="R28" i="75"/>
  <c r="M28" i="75"/>
  <c r="L28" i="75"/>
  <c r="J28" i="75"/>
  <c r="F28" i="75"/>
  <c r="Y25" i="75"/>
  <c r="X25" i="75"/>
  <c r="V25" i="75"/>
  <c r="R25" i="75"/>
  <c r="M25" i="75"/>
  <c r="L25" i="75"/>
  <c r="J25" i="75"/>
  <c r="F25" i="75"/>
  <c r="Y24" i="75"/>
  <c r="X24" i="75"/>
  <c r="V24" i="75"/>
  <c r="R24" i="75"/>
  <c r="M24" i="75"/>
  <c r="L24" i="75"/>
  <c r="J24" i="75"/>
  <c r="F24" i="75"/>
  <c r="Y23" i="75"/>
  <c r="X23" i="75"/>
  <c r="V23" i="75"/>
  <c r="R23" i="75"/>
  <c r="M23" i="75"/>
  <c r="L23" i="75"/>
  <c r="J23" i="75"/>
  <c r="F23" i="75"/>
  <c r="Y22" i="75"/>
  <c r="X22" i="75"/>
  <c r="V22" i="75"/>
  <c r="R22" i="75"/>
  <c r="M22" i="75"/>
  <c r="L22" i="75"/>
  <c r="J22" i="75"/>
  <c r="F22" i="75"/>
  <c r="Y21" i="75"/>
  <c r="X21" i="75"/>
  <c r="V21" i="75"/>
  <c r="R21" i="75"/>
  <c r="M21" i="75"/>
  <c r="L21" i="75"/>
  <c r="J21" i="75"/>
  <c r="F21" i="75"/>
  <c r="Y20" i="75"/>
  <c r="X20" i="75"/>
  <c r="V20" i="75"/>
  <c r="R20" i="75"/>
  <c r="M20" i="75"/>
  <c r="L20" i="75"/>
  <c r="J20" i="75"/>
  <c r="F20" i="75"/>
  <c r="Y19" i="75"/>
  <c r="X19" i="75"/>
  <c r="V19" i="75"/>
  <c r="R19" i="75"/>
  <c r="M19" i="75"/>
  <c r="L19" i="75"/>
  <c r="J19" i="75"/>
  <c r="F19" i="75"/>
  <c r="Y18" i="75"/>
  <c r="X18" i="75"/>
  <c r="V18" i="75"/>
  <c r="R18" i="75"/>
  <c r="M18" i="75"/>
  <c r="L18" i="75"/>
  <c r="J18" i="75"/>
  <c r="F18" i="75"/>
  <c r="Y16" i="75"/>
  <c r="X16" i="75"/>
  <c r="V16" i="75"/>
  <c r="R16" i="75"/>
  <c r="M16" i="75"/>
  <c r="L16" i="75"/>
  <c r="J16" i="75"/>
  <c r="F16" i="75"/>
  <c r="Y15" i="75"/>
  <c r="X15" i="75"/>
  <c r="V15" i="75"/>
  <c r="R15" i="75"/>
  <c r="M15" i="75"/>
  <c r="L15" i="75"/>
  <c r="J15" i="75"/>
  <c r="F15" i="75"/>
  <c r="Y14" i="75"/>
  <c r="X14" i="75"/>
  <c r="V14" i="75"/>
  <c r="R14" i="75"/>
  <c r="M14" i="75"/>
  <c r="L14" i="75"/>
  <c r="J14" i="75"/>
  <c r="F14" i="75"/>
  <c r="Y12" i="75"/>
  <c r="X12" i="75"/>
  <c r="V12" i="75"/>
  <c r="U12" i="75"/>
  <c r="T12" i="75"/>
  <c r="R12" i="75"/>
  <c r="Q12" i="75"/>
  <c r="P12" i="75"/>
  <c r="M12" i="75"/>
  <c r="L12" i="75"/>
  <c r="J12" i="75"/>
  <c r="I12" i="75"/>
  <c r="H12" i="75"/>
  <c r="F12" i="75"/>
  <c r="E12" i="75"/>
  <c r="D12" i="75"/>
  <c r="Y11" i="75"/>
  <c r="X11" i="75"/>
  <c r="V11" i="75"/>
  <c r="U11" i="75"/>
  <c r="T11" i="75"/>
  <c r="R11" i="75"/>
  <c r="Q11" i="75"/>
  <c r="P11" i="75"/>
  <c r="M11" i="75"/>
  <c r="L11" i="75"/>
  <c r="J11" i="75"/>
  <c r="I11" i="75"/>
  <c r="H11" i="75"/>
  <c r="F11" i="75"/>
  <c r="E11" i="75"/>
  <c r="D11" i="75"/>
  <c r="Y9" i="75"/>
  <c r="X9" i="75"/>
  <c r="V9" i="75"/>
  <c r="U9" i="75"/>
  <c r="T9" i="75"/>
  <c r="R9" i="75"/>
  <c r="Q9" i="75"/>
  <c r="P9" i="75"/>
  <c r="M9" i="75"/>
  <c r="L9" i="75"/>
  <c r="J9" i="75"/>
  <c r="I9" i="75"/>
  <c r="H9" i="75"/>
  <c r="F9" i="75"/>
  <c r="E9" i="75"/>
  <c r="D9" i="75"/>
  <c r="M47" i="74"/>
  <c r="L47" i="74"/>
  <c r="J47" i="74"/>
  <c r="I47" i="74"/>
  <c r="H47" i="74"/>
  <c r="F47" i="74"/>
  <c r="E47" i="74"/>
  <c r="D47" i="74"/>
  <c r="M45" i="74"/>
  <c r="L45" i="74"/>
  <c r="J45" i="74"/>
  <c r="I45" i="74"/>
  <c r="H45" i="74"/>
  <c r="F45" i="74"/>
  <c r="E45" i="74"/>
  <c r="D45" i="74"/>
  <c r="M43" i="74"/>
  <c r="L43" i="74"/>
  <c r="J43" i="74"/>
  <c r="I43" i="74"/>
  <c r="H43" i="74"/>
  <c r="F43" i="74"/>
  <c r="E43" i="74"/>
  <c r="D43" i="74"/>
  <c r="Y42" i="74"/>
  <c r="X42" i="74"/>
  <c r="V42" i="74"/>
  <c r="U42" i="74"/>
  <c r="T42" i="74"/>
  <c r="R42" i="74"/>
  <c r="Q42" i="74"/>
  <c r="P42" i="74"/>
  <c r="M42" i="74"/>
  <c r="L42" i="74"/>
  <c r="J42" i="74"/>
  <c r="I42" i="74"/>
  <c r="H42" i="74"/>
  <c r="F42" i="74"/>
  <c r="E42" i="74"/>
  <c r="D42" i="74"/>
  <c r="Y41" i="74"/>
  <c r="X41" i="74"/>
  <c r="V41" i="74"/>
  <c r="R41" i="74"/>
  <c r="M41" i="74"/>
  <c r="L41" i="74"/>
  <c r="J41" i="74"/>
  <c r="F41" i="74"/>
  <c r="Y40" i="74"/>
  <c r="X40" i="74"/>
  <c r="V40" i="74"/>
  <c r="R40" i="74"/>
  <c r="M40" i="74"/>
  <c r="L40" i="74"/>
  <c r="J40" i="74"/>
  <c r="F40" i="74"/>
  <c r="Y39" i="74"/>
  <c r="X39" i="74"/>
  <c r="V39" i="74"/>
  <c r="R39" i="74"/>
  <c r="M39" i="74"/>
  <c r="L39" i="74"/>
  <c r="J39" i="74"/>
  <c r="F39" i="74"/>
  <c r="Y38" i="74"/>
  <c r="X38" i="74"/>
  <c r="V38" i="74"/>
  <c r="R38" i="74"/>
  <c r="M38" i="74"/>
  <c r="L38" i="74"/>
  <c r="J38" i="74"/>
  <c r="F38" i="74"/>
  <c r="Y37" i="74"/>
  <c r="X37" i="74"/>
  <c r="V37" i="74"/>
  <c r="R37" i="74"/>
  <c r="M37" i="74"/>
  <c r="L37" i="74"/>
  <c r="J37" i="74"/>
  <c r="F37" i="74"/>
  <c r="Y36" i="74"/>
  <c r="X36" i="74"/>
  <c r="V36" i="74"/>
  <c r="R36" i="74"/>
  <c r="M36" i="74"/>
  <c r="L36" i="74"/>
  <c r="J36" i="74"/>
  <c r="F36" i="74"/>
  <c r="Y35" i="74"/>
  <c r="X35" i="74"/>
  <c r="V35" i="74"/>
  <c r="R35" i="74"/>
  <c r="M35" i="74"/>
  <c r="L35" i="74"/>
  <c r="J35" i="74"/>
  <c r="F35" i="74"/>
  <c r="Y34" i="74"/>
  <c r="X34" i="74"/>
  <c r="V34" i="74"/>
  <c r="R34" i="74"/>
  <c r="M34" i="74"/>
  <c r="L34" i="74"/>
  <c r="J34" i="74"/>
  <c r="F34" i="74"/>
  <c r="Y31" i="74"/>
  <c r="X31" i="74"/>
  <c r="V31" i="74"/>
  <c r="R31" i="74"/>
  <c r="M31" i="74"/>
  <c r="L31" i="74"/>
  <c r="J31" i="74"/>
  <c r="F31" i="74"/>
  <c r="Y30" i="74"/>
  <c r="X30" i="74"/>
  <c r="V30" i="74"/>
  <c r="R30" i="74"/>
  <c r="M30" i="74"/>
  <c r="L30" i="74"/>
  <c r="J30" i="74"/>
  <c r="F30" i="74"/>
  <c r="Y28" i="74"/>
  <c r="X28" i="74"/>
  <c r="V28" i="74"/>
  <c r="R28" i="74"/>
  <c r="M28" i="74"/>
  <c r="L28" i="74"/>
  <c r="J28" i="74"/>
  <c r="F28" i="74"/>
  <c r="Y25" i="74"/>
  <c r="X25" i="74"/>
  <c r="V25" i="74"/>
  <c r="R25" i="74"/>
  <c r="M25" i="74"/>
  <c r="L25" i="74"/>
  <c r="J25" i="74"/>
  <c r="F25" i="74"/>
  <c r="Y24" i="74"/>
  <c r="X24" i="74"/>
  <c r="V24" i="74"/>
  <c r="R24" i="74"/>
  <c r="M24" i="74"/>
  <c r="L24" i="74"/>
  <c r="J24" i="74"/>
  <c r="F24" i="74"/>
  <c r="Y23" i="74"/>
  <c r="X23" i="74"/>
  <c r="V23" i="74"/>
  <c r="R23" i="74"/>
  <c r="M23" i="74"/>
  <c r="L23" i="74"/>
  <c r="J23" i="74"/>
  <c r="F23" i="74"/>
  <c r="Y22" i="74"/>
  <c r="X22" i="74"/>
  <c r="V22" i="74"/>
  <c r="R22" i="74"/>
  <c r="M22" i="74"/>
  <c r="L22" i="74"/>
  <c r="J22" i="74"/>
  <c r="F22" i="74"/>
  <c r="Y21" i="74"/>
  <c r="X21" i="74"/>
  <c r="V21" i="74"/>
  <c r="R21" i="74"/>
  <c r="M21" i="74"/>
  <c r="L21" i="74"/>
  <c r="J21" i="74"/>
  <c r="F21" i="74"/>
  <c r="Y20" i="74"/>
  <c r="X20" i="74"/>
  <c r="V20" i="74"/>
  <c r="R20" i="74"/>
  <c r="M20" i="74"/>
  <c r="L20" i="74"/>
  <c r="J20" i="74"/>
  <c r="F20" i="74"/>
  <c r="Y19" i="74"/>
  <c r="X19" i="74"/>
  <c r="V19" i="74"/>
  <c r="R19" i="74"/>
  <c r="M19" i="74"/>
  <c r="L19" i="74"/>
  <c r="J19" i="74"/>
  <c r="F19" i="74"/>
  <c r="Y18" i="74"/>
  <c r="X18" i="74"/>
  <c r="V18" i="74"/>
  <c r="R18" i="74"/>
  <c r="M18" i="74"/>
  <c r="L18" i="74"/>
  <c r="J18" i="74"/>
  <c r="F18" i="74"/>
  <c r="Y16" i="74"/>
  <c r="X16" i="74"/>
  <c r="V16" i="74"/>
  <c r="R16" i="74"/>
  <c r="M16" i="74"/>
  <c r="L16" i="74"/>
  <c r="J16" i="74"/>
  <c r="F16" i="74"/>
  <c r="Y15" i="74"/>
  <c r="X15" i="74"/>
  <c r="V15" i="74"/>
  <c r="R15" i="74"/>
  <c r="M15" i="74"/>
  <c r="L15" i="74"/>
  <c r="J15" i="74"/>
  <c r="F15" i="74"/>
  <c r="Y14" i="74"/>
  <c r="X14" i="74"/>
  <c r="V14" i="74"/>
  <c r="R14" i="74"/>
  <c r="M14" i="74"/>
  <c r="L14" i="74"/>
  <c r="J14" i="74"/>
  <c r="F14" i="74"/>
  <c r="Y12" i="74"/>
  <c r="X12" i="74"/>
  <c r="V12" i="74"/>
  <c r="U12" i="74"/>
  <c r="T12" i="74"/>
  <c r="R12" i="74"/>
  <c r="Q12" i="74"/>
  <c r="P12" i="74"/>
  <c r="M12" i="74"/>
  <c r="L12" i="74"/>
  <c r="J12" i="74"/>
  <c r="I12" i="74"/>
  <c r="H12" i="74"/>
  <c r="F12" i="74"/>
  <c r="E12" i="74"/>
  <c r="D12" i="74"/>
  <c r="Y11" i="74"/>
  <c r="X11" i="74"/>
  <c r="V11" i="74"/>
  <c r="U11" i="74"/>
  <c r="T11" i="74"/>
  <c r="R11" i="74"/>
  <c r="Q11" i="74"/>
  <c r="P11" i="74"/>
  <c r="M11" i="74"/>
  <c r="L11" i="74"/>
  <c r="J11" i="74"/>
  <c r="I11" i="74"/>
  <c r="H11" i="74"/>
  <c r="F11" i="74"/>
  <c r="E11" i="74"/>
  <c r="D11" i="74"/>
  <c r="Y9" i="74"/>
  <c r="X9" i="74"/>
  <c r="V9" i="74"/>
  <c r="U9" i="74"/>
  <c r="T9" i="74"/>
  <c r="R9" i="74"/>
  <c r="Q9" i="74"/>
  <c r="P9" i="74"/>
  <c r="M9" i="74"/>
  <c r="L9" i="74"/>
  <c r="J9" i="74"/>
  <c r="I9" i="74"/>
  <c r="H9" i="74"/>
  <c r="F9" i="74"/>
  <c r="E9" i="74"/>
  <c r="D9" i="74"/>
  <c r="M47" i="73"/>
  <c r="L47" i="73"/>
  <c r="J47" i="73"/>
  <c r="I47" i="73"/>
  <c r="H47" i="73"/>
  <c r="F47" i="73"/>
  <c r="E47" i="73"/>
  <c r="D47" i="73"/>
  <c r="M45" i="73"/>
  <c r="L45" i="73"/>
  <c r="J45" i="73"/>
  <c r="I45" i="73"/>
  <c r="H45" i="73"/>
  <c r="F45" i="73"/>
  <c r="E45" i="73"/>
  <c r="D45" i="73"/>
  <c r="M43" i="73"/>
  <c r="L43" i="73"/>
  <c r="J43" i="73"/>
  <c r="I43" i="73"/>
  <c r="H43" i="73"/>
  <c r="F43" i="73"/>
  <c r="E43" i="73"/>
  <c r="D43" i="73"/>
  <c r="Y42" i="73"/>
  <c r="X42" i="73"/>
  <c r="V42" i="73"/>
  <c r="U42" i="73"/>
  <c r="T42" i="73"/>
  <c r="R42" i="73"/>
  <c r="Q42" i="73"/>
  <c r="P42" i="73"/>
  <c r="M42" i="73"/>
  <c r="L42" i="73"/>
  <c r="J42" i="73"/>
  <c r="I42" i="73"/>
  <c r="H42" i="73"/>
  <c r="F42" i="73"/>
  <c r="E42" i="73"/>
  <c r="D42" i="73"/>
  <c r="Y41" i="73"/>
  <c r="X41" i="73"/>
  <c r="V41" i="73"/>
  <c r="R41" i="73"/>
  <c r="M41" i="73"/>
  <c r="L41" i="73"/>
  <c r="J41" i="73"/>
  <c r="F41" i="73"/>
  <c r="Y40" i="73"/>
  <c r="X40" i="73"/>
  <c r="V40" i="73"/>
  <c r="R40" i="73"/>
  <c r="M40" i="73"/>
  <c r="L40" i="73"/>
  <c r="J40" i="73"/>
  <c r="F40" i="73"/>
  <c r="Y39" i="73"/>
  <c r="X39" i="73"/>
  <c r="V39" i="73"/>
  <c r="R39" i="73"/>
  <c r="M39" i="73"/>
  <c r="L39" i="73"/>
  <c r="J39" i="73"/>
  <c r="F39" i="73"/>
  <c r="Y38" i="73"/>
  <c r="X38" i="73"/>
  <c r="V38" i="73"/>
  <c r="R38" i="73"/>
  <c r="M38" i="73"/>
  <c r="L38" i="73"/>
  <c r="J38" i="73"/>
  <c r="F38" i="73"/>
  <c r="Y37" i="73"/>
  <c r="X37" i="73"/>
  <c r="V37" i="73"/>
  <c r="R37" i="73"/>
  <c r="M37" i="73"/>
  <c r="L37" i="73"/>
  <c r="J37" i="73"/>
  <c r="F37" i="73"/>
  <c r="Y36" i="73"/>
  <c r="X36" i="73"/>
  <c r="V36" i="73"/>
  <c r="R36" i="73"/>
  <c r="M36" i="73"/>
  <c r="L36" i="73"/>
  <c r="J36" i="73"/>
  <c r="F36" i="73"/>
  <c r="Y35" i="73"/>
  <c r="X35" i="73"/>
  <c r="V35" i="73"/>
  <c r="R35" i="73"/>
  <c r="M35" i="73"/>
  <c r="L35" i="73"/>
  <c r="J35" i="73"/>
  <c r="F35" i="73"/>
  <c r="Y34" i="73"/>
  <c r="X34" i="73"/>
  <c r="V34" i="73"/>
  <c r="R34" i="73"/>
  <c r="M34" i="73"/>
  <c r="L34" i="73"/>
  <c r="J34" i="73"/>
  <c r="F34" i="73"/>
  <c r="Y31" i="73"/>
  <c r="X31" i="73"/>
  <c r="V31" i="73"/>
  <c r="R31" i="73"/>
  <c r="M31" i="73"/>
  <c r="L31" i="73"/>
  <c r="J31" i="73"/>
  <c r="F31" i="73"/>
  <c r="Y30" i="73"/>
  <c r="X30" i="73"/>
  <c r="V30" i="73"/>
  <c r="R30" i="73"/>
  <c r="M30" i="73"/>
  <c r="L30" i="73"/>
  <c r="J30" i="73"/>
  <c r="F30" i="73"/>
  <c r="Y28" i="73"/>
  <c r="X28" i="73"/>
  <c r="V28" i="73"/>
  <c r="R28" i="73"/>
  <c r="M28" i="73"/>
  <c r="L28" i="73"/>
  <c r="J28" i="73"/>
  <c r="F28" i="73"/>
  <c r="Y25" i="73"/>
  <c r="X25" i="73"/>
  <c r="V25" i="73"/>
  <c r="R25" i="73"/>
  <c r="M25" i="73"/>
  <c r="L25" i="73"/>
  <c r="J25" i="73"/>
  <c r="F25" i="73"/>
  <c r="Y24" i="73"/>
  <c r="X24" i="73"/>
  <c r="V24" i="73"/>
  <c r="R24" i="73"/>
  <c r="M24" i="73"/>
  <c r="L24" i="73"/>
  <c r="J24" i="73"/>
  <c r="F24" i="73"/>
  <c r="Y23" i="73"/>
  <c r="X23" i="73"/>
  <c r="V23" i="73"/>
  <c r="R23" i="73"/>
  <c r="M23" i="73"/>
  <c r="L23" i="73"/>
  <c r="J23" i="73"/>
  <c r="F23" i="73"/>
  <c r="Y22" i="73"/>
  <c r="X22" i="73"/>
  <c r="V22" i="73"/>
  <c r="R22" i="73"/>
  <c r="M22" i="73"/>
  <c r="L22" i="73"/>
  <c r="J22" i="73"/>
  <c r="F22" i="73"/>
  <c r="Y21" i="73"/>
  <c r="X21" i="73"/>
  <c r="V21" i="73"/>
  <c r="R21" i="73"/>
  <c r="M21" i="73"/>
  <c r="L21" i="73"/>
  <c r="J21" i="73"/>
  <c r="F21" i="73"/>
  <c r="Y20" i="73"/>
  <c r="X20" i="73"/>
  <c r="V20" i="73"/>
  <c r="R20" i="73"/>
  <c r="M20" i="73"/>
  <c r="L20" i="73"/>
  <c r="J20" i="73"/>
  <c r="F20" i="73"/>
  <c r="Y19" i="73"/>
  <c r="X19" i="73"/>
  <c r="V19" i="73"/>
  <c r="R19" i="73"/>
  <c r="M19" i="73"/>
  <c r="L19" i="73"/>
  <c r="J19" i="73"/>
  <c r="F19" i="73"/>
  <c r="Y18" i="73"/>
  <c r="X18" i="73"/>
  <c r="V18" i="73"/>
  <c r="R18" i="73"/>
  <c r="M18" i="73"/>
  <c r="L18" i="73"/>
  <c r="J18" i="73"/>
  <c r="F18" i="73"/>
  <c r="Y16" i="73"/>
  <c r="X16" i="73"/>
  <c r="V16" i="73"/>
  <c r="R16" i="73"/>
  <c r="M16" i="73"/>
  <c r="L16" i="73"/>
  <c r="J16" i="73"/>
  <c r="F16" i="73"/>
  <c r="Y15" i="73"/>
  <c r="X15" i="73"/>
  <c r="V15" i="73"/>
  <c r="R15" i="73"/>
  <c r="M15" i="73"/>
  <c r="L15" i="73"/>
  <c r="J15" i="73"/>
  <c r="F15" i="73"/>
  <c r="Y14" i="73"/>
  <c r="X14" i="73"/>
  <c r="V14" i="73"/>
  <c r="R14" i="73"/>
  <c r="M14" i="73"/>
  <c r="L14" i="73"/>
  <c r="J14" i="73"/>
  <c r="F14" i="73"/>
  <c r="Y12" i="73"/>
  <c r="X12" i="73"/>
  <c r="V12" i="73"/>
  <c r="U12" i="73"/>
  <c r="T12" i="73"/>
  <c r="R12" i="73"/>
  <c r="Q12" i="73"/>
  <c r="P12" i="73"/>
  <c r="M12" i="73"/>
  <c r="L12" i="73"/>
  <c r="J12" i="73"/>
  <c r="I12" i="73"/>
  <c r="H12" i="73"/>
  <c r="F12" i="73"/>
  <c r="E12" i="73"/>
  <c r="D12" i="73"/>
  <c r="Y11" i="73"/>
  <c r="X11" i="73"/>
  <c r="V11" i="73"/>
  <c r="U11" i="73"/>
  <c r="T11" i="73"/>
  <c r="R11" i="73"/>
  <c r="Q11" i="73"/>
  <c r="P11" i="73"/>
  <c r="M11" i="73"/>
  <c r="L11" i="73"/>
  <c r="J11" i="73"/>
  <c r="I11" i="73"/>
  <c r="H11" i="73"/>
  <c r="F11" i="73"/>
  <c r="E11" i="73"/>
  <c r="D11" i="73"/>
  <c r="Y9" i="73"/>
  <c r="X9" i="73"/>
  <c r="V9" i="73"/>
  <c r="U9" i="73"/>
  <c r="T9" i="73"/>
  <c r="R9" i="73"/>
  <c r="Q9" i="73"/>
  <c r="P9" i="73"/>
  <c r="M9" i="73"/>
  <c r="L9" i="73"/>
  <c r="J9" i="73"/>
  <c r="I9" i="73"/>
  <c r="H9" i="73"/>
  <c r="F9" i="73"/>
  <c r="E9" i="73"/>
  <c r="D9" i="73"/>
  <c r="Y49" i="72"/>
  <c r="X49" i="72"/>
  <c r="V49" i="72"/>
  <c r="R49" i="72"/>
  <c r="Y47" i="72"/>
  <c r="X47" i="72"/>
  <c r="V47" i="72"/>
  <c r="U47" i="72"/>
  <c r="T47" i="72"/>
  <c r="R47" i="72"/>
  <c r="Q47" i="72"/>
  <c r="P47" i="72"/>
  <c r="M47" i="72"/>
  <c r="L47" i="72"/>
  <c r="J47" i="72"/>
  <c r="I47" i="72"/>
  <c r="H47" i="72"/>
  <c r="F47" i="72"/>
  <c r="E47" i="72"/>
  <c r="D47" i="72"/>
  <c r="Y45" i="72"/>
  <c r="X45" i="72"/>
  <c r="V45" i="72"/>
  <c r="U45" i="72"/>
  <c r="T45" i="72"/>
  <c r="R45" i="72"/>
  <c r="Q45" i="72"/>
  <c r="P45" i="72"/>
  <c r="M45" i="72"/>
  <c r="L45" i="72"/>
  <c r="J45" i="72"/>
  <c r="I45" i="72"/>
  <c r="H45" i="72"/>
  <c r="F45" i="72"/>
  <c r="E45" i="72"/>
  <c r="D45" i="72"/>
  <c r="Y43" i="72"/>
  <c r="X43" i="72"/>
  <c r="V43" i="72"/>
  <c r="U43" i="72"/>
  <c r="T43" i="72"/>
  <c r="R43" i="72"/>
  <c r="Q43" i="72"/>
  <c r="P43" i="72"/>
  <c r="M43" i="72"/>
  <c r="L43" i="72"/>
  <c r="J43" i="72"/>
  <c r="I43" i="72"/>
  <c r="H43" i="72"/>
  <c r="F43" i="72"/>
  <c r="E43" i="72"/>
  <c r="D43" i="72"/>
  <c r="Y42" i="72"/>
  <c r="X42" i="72"/>
  <c r="V42" i="72"/>
  <c r="U42" i="72"/>
  <c r="T42" i="72"/>
  <c r="R42" i="72"/>
  <c r="Q42" i="72"/>
  <c r="P42" i="72"/>
  <c r="M42" i="72"/>
  <c r="L42" i="72"/>
  <c r="J42" i="72"/>
  <c r="I42" i="72"/>
  <c r="H42" i="72"/>
  <c r="F42" i="72"/>
  <c r="E42" i="72"/>
  <c r="D42" i="72"/>
  <c r="Y41" i="72"/>
  <c r="X41" i="72"/>
  <c r="V41" i="72"/>
  <c r="R41" i="72"/>
  <c r="M41" i="72"/>
  <c r="L41" i="72"/>
  <c r="J41" i="72"/>
  <c r="F41" i="72"/>
  <c r="Y40" i="72"/>
  <c r="X40" i="72"/>
  <c r="V40" i="72"/>
  <c r="R40" i="72"/>
  <c r="M40" i="72"/>
  <c r="L40" i="72"/>
  <c r="J40" i="72"/>
  <c r="F40" i="72"/>
  <c r="Y39" i="72"/>
  <c r="X39" i="72"/>
  <c r="V39" i="72"/>
  <c r="R39" i="72"/>
  <c r="M39" i="72"/>
  <c r="L39" i="72"/>
  <c r="J39" i="72"/>
  <c r="F39" i="72"/>
  <c r="Y38" i="72"/>
  <c r="X38" i="72"/>
  <c r="V38" i="72"/>
  <c r="R38" i="72"/>
  <c r="M38" i="72"/>
  <c r="L38" i="72"/>
  <c r="J38" i="72"/>
  <c r="F38" i="72"/>
  <c r="Y37" i="72"/>
  <c r="X37" i="72"/>
  <c r="V37" i="72"/>
  <c r="R37" i="72"/>
  <c r="M37" i="72"/>
  <c r="L37" i="72"/>
  <c r="J37" i="72"/>
  <c r="F37" i="72"/>
  <c r="Y36" i="72"/>
  <c r="X36" i="72"/>
  <c r="V36" i="72"/>
  <c r="R36" i="72"/>
  <c r="M36" i="72"/>
  <c r="L36" i="72"/>
  <c r="J36" i="72"/>
  <c r="F36" i="72"/>
  <c r="Y35" i="72"/>
  <c r="X35" i="72"/>
  <c r="V35" i="72"/>
  <c r="R35" i="72"/>
  <c r="M35" i="72"/>
  <c r="L35" i="72"/>
  <c r="J35" i="72"/>
  <c r="F35" i="72"/>
  <c r="Y34" i="72"/>
  <c r="X34" i="72"/>
  <c r="V34" i="72"/>
  <c r="R34" i="72"/>
  <c r="M34" i="72"/>
  <c r="L34" i="72"/>
  <c r="J34" i="72"/>
  <c r="F34" i="72"/>
  <c r="Y31" i="72"/>
  <c r="X31" i="72"/>
  <c r="V31" i="72"/>
  <c r="R31" i="72"/>
  <c r="M31" i="72"/>
  <c r="L31" i="72"/>
  <c r="J31" i="72"/>
  <c r="F31" i="72"/>
  <c r="Y30" i="72"/>
  <c r="X30" i="72"/>
  <c r="V30" i="72"/>
  <c r="R30" i="72"/>
  <c r="M30" i="72"/>
  <c r="L30" i="72"/>
  <c r="J30" i="72"/>
  <c r="F30" i="72"/>
  <c r="Y28" i="72"/>
  <c r="X28" i="72"/>
  <c r="V28" i="72"/>
  <c r="R28" i="72"/>
  <c r="M28" i="72"/>
  <c r="L28" i="72"/>
  <c r="J28" i="72"/>
  <c r="F28" i="72"/>
  <c r="Y25" i="72"/>
  <c r="X25" i="72"/>
  <c r="V25" i="72"/>
  <c r="R25" i="72"/>
  <c r="M25" i="72"/>
  <c r="L25" i="72"/>
  <c r="J25" i="72"/>
  <c r="F25" i="72"/>
  <c r="Y24" i="72"/>
  <c r="X24" i="72"/>
  <c r="V24" i="72"/>
  <c r="R24" i="72"/>
  <c r="M24" i="72"/>
  <c r="L24" i="72"/>
  <c r="J24" i="72"/>
  <c r="F24" i="72"/>
  <c r="Y23" i="72"/>
  <c r="X23" i="72"/>
  <c r="V23" i="72"/>
  <c r="R23" i="72"/>
  <c r="M23" i="72"/>
  <c r="L23" i="72"/>
  <c r="J23" i="72"/>
  <c r="F23" i="72"/>
  <c r="Y22" i="72"/>
  <c r="X22" i="72"/>
  <c r="V22" i="72"/>
  <c r="R22" i="72"/>
  <c r="M22" i="72"/>
  <c r="L22" i="72"/>
  <c r="J22" i="72"/>
  <c r="F22" i="72"/>
  <c r="Y21" i="72"/>
  <c r="X21" i="72"/>
  <c r="V21" i="72"/>
  <c r="R21" i="72"/>
  <c r="M21" i="72"/>
  <c r="L21" i="72"/>
  <c r="J21" i="72"/>
  <c r="F21" i="72"/>
  <c r="Y20" i="72"/>
  <c r="X20" i="72"/>
  <c r="V20" i="72"/>
  <c r="R20" i="72"/>
  <c r="M20" i="72"/>
  <c r="L20" i="72"/>
  <c r="J20" i="72"/>
  <c r="F20" i="72"/>
  <c r="Y19" i="72"/>
  <c r="X19" i="72"/>
  <c r="V19" i="72"/>
  <c r="R19" i="72"/>
  <c r="M19" i="72"/>
  <c r="L19" i="72"/>
  <c r="J19" i="72"/>
  <c r="F19" i="72"/>
  <c r="Y18" i="72"/>
  <c r="X18" i="72"/>
  <c r="V18" i="72"/>
  <c r="R18" i="72"/>
  <c r="M18" i="72"/>
  <c r="L18" i="72"/>
  <c r="J18" i="72"/>
  <c r="F18" i="72"/>
  <c r="Y16" i="72"/>
  <c r="X16" i="72"/>
  <c r="V16" i="72"/>
  <c r="R16" i="72"/>
  <c r="M16" i="72"/>
  <c r="L16" i="72"/>
  <c r="J16" i="72"/>
  <c r="F16" i="72"/>
  <c r="Y15" i="72"/>
  <c r="X15" i="72"/>
  <c r="V15" i="72"/>
  <c r="R15" i="72"/>
  <c r="M15" i="72"/>
  <c r="L15" i="72"/>
  <c r="J15" i="72"/>
  <c r="F15" i="72"/>
  <c r="Y14" i="72"/>
  <c r="X14" i="72"/>
  <c r="V14" i="72"/>
  <c r="R14" i="72"/>
  <c r="M14" i="72"/>
  <c r="L14" i="72"/>
  <c r="J14" i="72"/>
  <c r="F14" i="72"/>
  <c r="Y12" i="72"/>
  <c r="X12" i="72"/>
  <c r="V12" i="72"/>
  <c r="U12" i="72"/>
  <c r="T12" i="72"/>
  <c r="R12" i="72"/>
  <c r="Q12" i="72"/>
  <c r="P12" i="72"/>
  <c r="M12" i="72"/>
  <c r="L12" i="72"/>
  <c r="J12" i="72"/>
  <c r="I12" i="72"/>
  <c r="H12" i="72"/>
  <c r="F12" i="72"/>
  <c r="E12" i="72"/>
  <c r="D12" i="72"/>
  <c r="Y11" i="72"/>
  <c r="X11" i="72"/>
  <c r="V11" i="72"/>
  <c r="U11" i="72"/>
  <c r="T11" i="72"/>
  <c r="R11" i="72"/>
  <c r="Q11" i="72"/>
  <c r="P11" i="72"/>
  <c r="M11" i="72"/>
  <c r="L11" i="72"/>
  <c r="J11" i="72"/>
  <c r="I11" i="72"/>
  <c r="H11" i="72"/>
  <c r="F11" i="72"/>
  <c r="E11" i="72"/>
  <c r="D11" i="72"/>
  <c r="Y9" i="72"/>
  <c r="X9" i="72"/>
  <c r="V9" i="72"/>
  <c r="U9" i="72"/>
  <c r="T9" i="72"/>
  <c r="R9" i="72"/>
  <c r="Q9" i="72"/>
  <c r="P9" i="72"/>
  <c r="M9" i="72"/>
  <c r="L9" i="72"/>
  <c r="J9" i="72"/>
  <c r="I9" i="72"/>
  <c r="H9" i="72"/>
  <c r="F9" i="72"/>
  <c r="E9" i="72"/>
  <c r="D9" i="72"/>
  <c r="M47" i="71"/>
  <c r="L47" i="71"/>
  <c r="J47" i="71"/>
  <c r="I47" i="71"/>
  <c r="H47" i="71"/>
  <c r="F47" i="71"/>
  <c r="E47" i="71"/>
  <c r="D47" i="71"/>
  <c r="M45" i="71"/>
  <c r="L45" i="71"/>
  <c r="J45" i="71"/>
  <c r="I45" i="71"/>
  <c r="H45" i="71"/>
  <c r="F45" i="71"/>
  <c r="E45" i="71"/>
  <c r="D45" i="71"/>
  <c r="M43" i="71"/>
  <c r="L43" i="71"/>
  <c r="J43" i="71"/>
  <c r="I43" i="71"/>
  <c r="H43" i="71"/>
  <c r="F43" i="71"/>
  <c r="E43" i="71"/>
  <c r="D43" i="71"/>
  <c r="Y42" i="71"/>
  <c r="X42" i="71"/>
  <c r="V42" i="71"/>
  <c r="U42" i="71"/>
  <c r="T42" i="71"/>
  <c r="R42" i="71"/>
  <c r="Q42" i="71"/>
  <c r="P42" i="71"/>
  <c r="M42" i="71"/>
  <c r="L42" i="71"/>
  <c r="J42" i="71"/>
  <c r="I42" i="71"/>
  <c r="H42" i="71"/>
  <c r="F42" i="71"/>
  <c r="E42" i="71"/>
  <c r="D42" i="71"/>
  <c r="Y41" i="71"/>
  <c r="X41" i="71"/>
  <c r="V41" i="71"/>
  <c r="R41" i="71"/>
  <c r="M41" i="71"/>
  <c r="L41" i="71"/>
  <c r="J41" i="71"/>
  <c r="F41" i="71"/>
  <c r="Y40" i="71"/>
  <c r="X40" i="71"/>
  <c r="V40" i="71"/>
  <c r="R40" i="71"/>
  <c r="M40" i="71"/>
  <c r="L40" i="71"/>
  <c r="J40" i="71"/>
  <c r="F40" i="71"/>
  <c r="Y39" i="71"/>
  <c r="X39" i="71"/>
  <c r="V39" i="71"/>
  <c r="R39" i="71"/>
  <c r="M39" i="71"/>
  <c r="L39" i="71"/>
  <c r="J39" i="71"/>
  <c r="F39" i="71"/>
  <c r="Y38" i="71"/>
  <c r="X38" i="71"/>
  <c r="V38" i="71"/>
  <c r="R38" i="71"/>
  <c r="M38" i="71"/>
  <c r="L38" i="71"/>
  <c r="J38" i="71"/>
  <c r="F38" i="71"/>
  <c r="Y37" i="71"/>
  <c r="X37" i="71"/>
  <c r="V37" i="71"/>
  <c r="R37" i="71"/>
  <c r="M37" i="71"/>
  <c r="L37" i="71"/>
  <c r="J37" i="71"/>
  <c r="F37" i="71"/>
  <c r="Y36" i="71"/>
  <c r="X36" i="71"/>
  <c r="V36" i="71"/>
  <c r="R36" i="71"/>
  <c r="M36" i="71"/>
  <c r="L36" i="71"/>
  <c r="J36" i="71"/>
  <c r="F36" i="71"/>
  <c r="Y35" i="71"/>
  <c r="X35" i="71"/>
  <c r="V35" i="71"/>
  <c r="R35" i="71"/>
  <c r="M35" i="71"/>
  <c r="L35" i="71"/>
  <c r="J35" i="71"/>
  <c r="F35" i="71"/>
  <c r="Y34" i="71"/>
  <c r="X34" i="71"/>
  <c r="V34" i="71"/>
  <c r="R34" i="71"/>
  <c r="M34" i="71"/>
  <c r="L34" i="71"/>
  <c r="J34" i="71"/>
  <c r="F34" i="71"/>
  <c r="Y31" i="71"/>
  <c r="X31" i="71"/>
  <c r="V31" i="71"/>
  <c r="R31" i="71"/>
  <c r="M31" i="71"/>
  <c r="L31" i="71"/>
  <c r="J31" i="71"/>
  <c r="F31" i="71"/>
  <c r="Y30" i="71"/>
  <c r="X30" i="71"/>
  <c r="V30" i="71"/>
  <c r="R30" i="71"/>
  <c r="M30" i="71"/>
  <c r="L30" i="71"/>
  <c r="J30" i="71"/>
  <c r="F30" i="71"/>
  <c r="Y28" i="71"/>
  <c r="X28" i="71"/>
  <c r="V28" i="71"/>
  <c r="R28" i="71"/>
  <c r="M28" i="71"/>
  <c r="L28" i="71"/>
  <c r="J28" i="71"/>
  <c r="F28" i="71"/>
  <c r="Y25" i="71"/>
  <c r="X25" i="71"/>
  <c r="V25" i="71"/>
  <c r="R25" i="71"/>
  <c r="M25" i="71"/>
  <c r="L25" i="71"/>
  <c r="J25" i="71"/>
  <c r="F25" i="71"/>
  <c r="Y24" i="71"/>
  <c r="X24" i="71"/>
  <c r="V24" i="71"/>
  <c r="R24" i="71"/>
  <c r="M24" i="71"/>
  <c r="L24" i="71"/>
  <c r="J24" i="71"/>
  <c r="F24" i="71"/>
  <c r="Y23" i="71"/>
  <c r="X23" i="71"/>
  <c r="V23" i="71"/>
  <c r="R23" i="71"/>
  <c r="M23" i="71"/>
  <c r="L23" i="71"/>
  <c r="J23" i="71"/>
  <c r="F23" i="71"/>
  <c r="Y22" i="71"/>
  <c r="X22" i="71"/>
  <c r="V22" i="71"/>
  <c r="R22" i="71"/>
  <c r="M22" i="71"/>
  <c r="L22" i="71"/>
  <c r="J22" i="71"/>
  <c r="F22" i="71"/>
  <c r="Y21" i="71"/>
  <c r="X21" i="71"/>
  <c r="V21" i="71"/>
  <c r="R21" i="71"/>
  <c r="M21" i="71"/>
  <c r="L21" i="71"/>
  <c r="J21" i="71"/>
  <c r="F21" i="71"/>
  <c r="Y20" i="71"/>
  <c r="X20" i="71"/>
  <c r="V20" i="71"/>
  <c r="R20" i="71"/>
  <c r="M20" i="71"/>
  <c r="L20" i="71"/>
  <c r="J20" i="71"/>
  <c r="F20" i="71"/>
  <c r="Y19" i="71"/>
  <c r="X19" i="71"/>
  <c r="V19" i="71"/>
  <c r="R19" i="71"/>
  <c r="M19" i="71"/>
  <c r="L19" i="71"/>
  <c r="J19" i="71"/>
  <c r="F19" i="71"/>
  <c r="Y18" i="71"/>
  <c r="X18" i="71"/>
  <c r="V18" i="71"/>
  <c r="R18" i="71"/>
  <c r="M18" i="71"/>
  <c r="L18" i="71"/>
  <c r="J18" i="71"/>
  <c r="F18" i="71"/>
  <c r="Y16" i="71"/>
  <c r="X16" i="71"/>
  <c r="V16" i="71"/>
  <c r="R16" i="71"/>
  <c r="M16" i="71"/>
  <c r="L16" i="71"/>
  <c r="J16" i="71"/>
  <c r="F16" i="71"/>
  <c r="Y15" i="71"/>
  <c r="X15" i="71"/>
  <c r="V15" i="71"/>
  <c r="R15" i="71"/>
  <c r="M15" i="71"/>
  <c r="L15" i="71"/>
  <c r="J15" i="71"/>
  <c r="F15" i="71"/>
  <c r="Y14" i="71"/>
  <c r="X14" i="71"/>
  <c r="V14" i="71"/>
  <c r="R14" i="71"/>
  <c r="M14" i="71"/>
  <c r="L14" i="71"/>
  <c r="J14" i="71"/>
  <c r="F14" i="71"/>
  <c r="Y12" i="71"/>
  <c r="X12" i="71"/>
  <c r="V12" i="71"/>
  <c r="U12" i="71"/>
  <c r="T12" i="71"/>
  <c r="R12" i="71"/>
  <c r="Q12" i="71"/>
  <c r="P12" i="71"/>
  <c r="M12" i="71"/>
  <c r="L12" i="71"/>
  <c r="J12" i="71"/>
  <c r="I12" i="71"/>
  <c r="H12" i="71"/>
  <c r="F12" i="71"/>
  <c r="E12" i="71"/>
  <c r="D12" i="71"/>
  <c r="Y11" i="71"/>
  <c r="X11" i="71"/>
  <c r="V11" i="71"/>
  <c r="U11" i="71"/>
  <c r="T11" i="71"/>
  <c r="R11" i="71"/>
  <c r="Q11" i="71"/>
  <c r="P11" i="71"/>
  <c r="M11" i="71"/>
  <c r="L11" i="71"/>
  <c r="J11" i="71"/>
  <c r="I11" i="71"/>
  <c r="H11" i="71"/>
  <c r="F11" i="71"/>
  <c r="E11" i="71"/>
  <c r="D11" i="71"/>
  <c r="Y9" i="71"/>
  <c r="X9" i="71"/>
  <c r="V9" i="71"/>
  <c r="U9" i="71"/>
  <c r="T9" i="71"/>
  <c r="R9" i="71"/>
  <c r="Q9" i="71"/>
  <c r="P9" i="71"/>
  <c r="M9" i="71"/>
  <c r="L9" i="71"/>
  <c r="J9" i="71"/>
  <c r="I9" i="71"/>
  <c r="H9" i="71"/>
  <c r="F9" i="71"/>
  <c r="E9" i="71"/>
  <c r="D9" i="71"/>
  <c r="Z47" i="70"/>
  <c r="Y47" i="70"/>
  <c r="X47" i="70"/>
  <c r="V47" i="70"/>
  <c r="U47" i="70"/>
  <c r="T47" i="70"/>
  <c r="R47" i="70"/>
  <c r="Q47" i="70"/>
  <c r="P47" i="70"/>
  <c r="M47" i="70"/>
  <c r="L47" i="70"/>
  <c r="J47" i="70"/>
  <c r="I47" i="70"/>
  <c r="H47" i="70"/>
  <c r="F47" i="70"/>
  <c r="E47" i="70"/>
  <c r="D47" i="70"/>
  <c r="Z45" i="70"/>
  <c r="Y45" i="70"/>
  <c r="X45" i="70"/>
  <c r="V45" i="70"/>
  <c r="U45" i="70"/>
  <c r="T45" i="70"/>
  <c r="R45" i="70"/>
  <c r="Q45" i="70"/>
  <c r="P45" i="70"/>
  <c r="M45" i="70"/>
  <c r="L45" i="70"/>
  <c r="J45" i="70"/>
  <c r="I45" i="70"/>
  <c r="H45" i="70"/>
  <c r="F45" i="70"/>
  <c r="E45" i="70"/>
  <c r="D45" i="70"/>
  <c r="Z43" i="70"/>
  <c r="Y43" i="70"/>
  <c r="X43" i="70"/>
  <c r="V43" i="70"/>
  <c r="U43" i="70"/>
  <c r="T43" i="70"/>
  <c r="R43" i="70"/>
  <c r="Q43" i="70"/>
  <c r="P43" i="70"/>
  <c r="M43" i="70"/>
  <c r="L43" i="70"/>
  <c r="J43" i="70"/>
  <c r="I43" i="70"/>
  <c r="H43" i="70"/>
  <c r="F43" i="70"/>
  <c r="E43" i="70"/>
  <c r="D43" i="70"/>
  <c r="Y42" i="70"/>
  <c r="X42" i="70"/>
  <c r="V42" i="70"/>
  <c r="U42" i="70"/>
  <c r="T42" i="70"/>
  <c r="R42" i="70"/>
  <c r="Q42" i="70"/>
  <c r="P42" i="70"/>
  <c r="M42" i="70"/>
  <c r="L42" i="70"/>
  <c r="J42" i="70"/>
  <c r="I42" i="70"/>
  <c r="H42" i="70"/>
  <c r="F42" i="70"/>
  <c r="E42" i="70"/>
  <c r="D42" i="70"/>
  <c r="Y41" i="70"/>
  <c r="X41" i="70"/>
  <c r="V41" i="70"/>
  <c r="R41" i="70"/>
  <c r="M41" i="70"/>
  <c r="L41" i="70"/>
  <c r="J41" i="70"/>
  <c r="F41" i="70"/>
  <c r="Y40" i="70"/>
  <c r="X40" i="70"/>
  <c r="V40" i="70"/>
  <c r="R40" i="70"/>
  <c r="M40" i="70"/>
  <c r="L40" i="70"/>
  <c r="J40" i="70"/>
  <c r="F40" i="70"/>
  <c r="Y39" i="70"/>
  <c r="X39" i="70"/>
  <c r="V39" i="70"/>
  <c r="R39" i="70"/>
  <c r="M39" i="70"/>
  <c r="L39" i="70"/>
  <c r="J39" i="70"/>
  <c r="F39" i="70"/>
  <c r="Y38" i="70"/>
  <c r="X38" i="70"/>
  <c r="V38" i="70"/>
  <c r="R38" i="70"/>
  <c r="M38" i="70"/>
  <c r="L38" i="70"/>
  <c r="J38" i="70"/>
  <c r="F38" i="70"/>
  <c r="Y37" i="70"/>
  <c r="X37" i="70"/>
  <c r="V37" i="70"/>
  <c r="R37" i="70"/>
  <c r="M37" i="70"/>
  <c r="L37" i="70"/>
  <c r="J37" i="70"/>
  <c r="F37" i="70"/>
  <c r="Y36" i="70"/>
  <c r="X36" i="70"/>
  <c r="V36" i="70"/>
  <c r="R36" i="70"/>
  <c r="M36" i="70"/>
  <c r="L36" i="70"/>
  <c r="J36" i="70"/>
  <c r="F36" i="70"/>
  <c r="Y35" i="70"/>
  <c r="X35" i="70"/>
  <c r="V35" i="70"/>
  <c r="R35" i="70"/>
  <c r="M35" i="70"/>
  <c r="L35" i="70"/>
  <c r="J35" i="70"/>
  <c r="F35" i="70"/>
  <c r="Y34" i="70"/>
  <c r="X34" i="70"/>
  <c r="V34" i="70"/>
  <c r="R34" i="70"/>
  <c r="M34" i="70"/>
  <c r="L34" i="70"/>
  <c r="J34" i="70"/>
  <c r="F34" i="70"/>
  <c r="Y31" i="70"/>
  <c r="X31" i="70"/>
  <c r="V31" i="70"/>
  <c r="R31" i="70"/>
  <c r="M31" i="70"/>
  <c r="L31" i="70"/>
  <c r="J31" i="70"/>
  <c r="F31" i="70"/>
  <c r="Y30" i="70"/>
  <c r="X30" i="70"/>
  <c r="V30" i="70"/>
  <c r="R30" i="70"/>
  <c r="M30" i="70"/>
  <c r="L30" i="70"/>
  <c r="J30" i="70"/>
  <c r="F30" i="70"/>
  <c r="Y28" i="70"/>
  <c r="X28" i="70"/>
  <c r="V28" i="70"/>
  <c r="R28" i="70"/>
  <c r="M28" i="70"/>
  <c r="L28" i="70"/>
  <c r="J28" i="70"/>
  <c r="F28" i="70"/>
  <c r="Y25" i="70"/>
  <c r="X25" i="70"/>
  <c r="V25" i="70"/>
  <c r="R25" i="70"/>
  <c r="M25" i="70"/>
  <c r="L25" i="70"/>
  <c r="J25" i="70"/>
  <c r="F25" i="70"/>
  <c r="Y24" i="70"/>
  <c r="X24" i="70"/>
  <c r="V24" i="70"/>
  <c r="R24" i="70"/>
  <c r="M24" i="70"/>
  <c r="L24" i="70"/>
  <c r="J24" i="70"/>
  <c r="F24" i="70"/>
  <c r="Y23" i="70"/>
  <c r="X23" i="70"/>
  <c r="V23" i="70"/>
  <c r="R23" i="70"/>
  <c r="M23" i="70"/>
  <c r="L23" i="70"/>
  <c r="J23" i="70"/>
  <c r="F23" i="70"/>
  <c r="Y22" i="70"/>
  <c r="X22" i="70"/>
  <c r="V22" i="70"/>
  <c r="R22" i="70"/>
  <c r="M22" i="70"/>
  <c r="L22" i="70"/>
  <c r="J22" i="70"/>
  <c r="F22" i="70"/>
  <c r="Y21" i="70"/>
  <c r="X21" i="70"/>
  <c r="V21" i="70"/>
  <c r="R21" i="70"/>
  <c r="M21" i="70"/>
  <c r="L21" i="70"/>
  <c r="J21" i="70"/>
  <c r="F21" i="70"/>
  <c r="Y20" i="70"/>
  <c r="X20" i="70"/>
  <c r="V20" i="70"/>
  <c r="R20" i="70"/>
  <c r="M20" i="70"/>
  <c r="L20" i="70"/>
  <c r="J20" i="70"/>
  <c r="F20" i="70"/>
  <c r="Y19" i="70"/>
  <c r="X19" i="70"/>
  <c r="V19" i="70"/>
  <c r="R19" i="70"/>
  <c r="M19" i="70"/>
  <c r="L19" i="70"/>
  <c r="J19" i="70"/>
  <c r="F19" i="70"/>
  <c r="Y18" i="70"/>
  <c r="X18" i="70"/>
  <c r="V18" i="70"/>
  <c r="R18" i="70"/>
  <c r="M18" i="70"/>
  <c r="L18" i="70"/>
  <c r="J18" i="70"/>
  <c r="F18" i="70"/>
  <c r="Y16" i="70"/>
  <c r="X16" i="70"/>
  <c r="V16" i="70"/>
  <c r="R16" i="70"/>
  <c r="M16" i="70"/>
  <c r="L16" i="70"/>
  <c r="J16" i="70"/>
  <c r="F16" i="70"/>
  <c r="Y15" i="70"/>
  <c r="X15" i="70"/>
  <c r="V15" i="70"/>
  <c r="R15" i="70"/>
  <c r="M15" i="70"/>
  <c r="L15" i="70"/>
  <c r="J15" i="70"/>
  <c r="F15" i="70"/>
  <c r="Y14" i="70"/>
  <c r="X14" i="70"/>
  <c r="V14" i="70"/>
  <c r="R14" i="70"/>
  <c r="M14" i="70"/>
  <c r="L14" i="70"/>
  <c r="J14" i="70"/>
  <c r="F14" i="70"/>
  <c r="Y12" i="70"/>
  <c r="X12" i="70"/>
  <c r="V12" i="70"/>
  <c r="U12" i="70"/>
  <c r="T12" i="70"/>
  <c r="R12" i="70"/>
  <c r="Q12" i="70"/>
  <c r="P12" i="70"/>
  <c r="M12" i="70"/>
  <c r="L12" i="70"/>
  <c r="J12" i="70"/>
  <c r="I12" i="70"/>
  <c r="H12" i="70"/>
  <c r="F12" i="70"/>
  <c r="E12" i="70"/>
  <c r="D12" i="70"/>
  <c r="Y11" i="70"/>
  <c r="X11" i="70"/>
  <c r="V11" i="70"/>
  <c r="U11" i="70"/>
  <c r="T11" i="70"/>
  <c r="R11" i="70"/>
  <c r="Q11" i="70"/>
  <c r="P11" i="70"/>
  <c r="M11" i="70"/>
  <c r="L11" i="70"/>
  <c r="J11" i="70"/>
  <c r="I11" i="70"/>
  <c r="H11" i="70"/>
  <c r="F11" i="70"/>
  <c r="E11" i="70"/>
  <c r="D11" i="70"/>
  <c r="Y9" i="70"/>
  <c r="X9" i="70"/>
  <c r="V9" i="70"/>
  <c r="U9" i="70"/>
  <c r="T9" i="70"/>
  <c r="R9" i="70"/>
  <c r="Q9" i="70"/>
  <c r="P9" i="70"/>
  <c r="M9" i="70"/>
  <c r="L9" i="70"/>
  <c r="J9" i="70"/>
  <c r="I9" i="70"/>
  <c r="H9" i="70"/>
  <c r="F9" i="70"/>
  <c r="E9" i="70"/>
  <c r="D9" i="70"/>
  <c r="M47" i="69"/>
  <c r="L47" i="69"/>
  <c r="J47" i="69"/>
  <c r="I47" i="69"/>
  <c r="H47" i="69"/>
  <c r="F47" i="69"/>
  <c r="E47" i="69"/>
  <c r="D47" i="69"/>
  <c r="M45" i="69"/>
  <c r="L45" i="69"/>
  <c r="J45" i="69"/>
  <c r="I45" i="69"/>
  <c r="H45" i="69"/>
  <c r="F45" i="69"/>
  <c r="E45" i="69"/>
  <c r="D45" i="69"/>
  <c r="M43" i="69"/>
  <c r="L43" i="69"/>
  <c r="J43" i="69"/>
  <c r="I43" i="69"/>
  <c r="H43" i="69"/>
  <c r="F43" i="69"/>
  <c r="E43" i="69"/>
  <c r="D43" i="69"/>
  <c r="Y42" i="69"/>
  <c r="X42" i="69"/>
  <c r="V42" i="69"/>
  <c r="U42" i="69"/>
  <c r="T42" i="69"/>
  <c r="R42" i="69"/>
  <c r="Q42" i="69"/>
  <c r="P42" i="69"/>
  <c r="M42" i="69"/>
  <c r="L42" i="69"/>
  <c r="J42" i="69"/>
  <c r="I42" i="69"/>
  <c r="H42" i="69"/>
  <c r="F42" i="69"/>
  <c r="E42" i="69"/>
  <c r="D42" i="69"/>
  <c r="Y41" i="69"/>
  <c r="X41" i="69"/>
  <c r="V41" i="69"/>
  <c r="R41" i="69"/>
  <c r="M41" i="69"/>
  <c r="L41" i="69"/>
  <c r="J41" i="69"/>
  <c r="F41" i="69"/>
  <c r="Y40" i="69"/>
  <c r="X40" i="69"/>
  <c r="V40" i="69"/>
  <c r="R40" i="69"/>
  <c r="M40" i="69"/>
  <c r="L40" i="69"/>
  <c r="J40" i="69"/>
  <c r="F40" i="69"/>
  <c r="Y39" i="69"/>
  <c r="X39" i="69"/>
  <c r="V39" i="69"/>
  <c r="R39" i="69"/>
  <c r="M39" i="69"/>
  <c r="L39" i="69"/>
  <c r="J39" i="69"/>
  <c r="F39" i="69"/>
  <c r="Y38" i="69"/>
  <c r="X38" i="69"/>
  <c r="V38" i="69"/>
  <c r="R38" i="69"/>
  <c r="M38" i="69"/>
  <c r="L38" i="69"/>
  <c r="J38" i="69"/>
  <c r="F38" i="69"/>
  <c r="Y37" i="69"/>
  <c r="X37" i="69"/>
  <c r="V37" i="69"/>
  <c r="R37" i="69"/>
  <c r="M37" i="69"/>
  <c r="L37" i="69"/>
  <c r="J37" i="69"/>
  <c r="F37" i="69"/>
  <c r="Y36" i="69"/>
  <c r="X36" i="69"/>
  <c r="V36" i="69"/>
  <c r="R36" i="69"/>
  <c r="M36" i="69"/>
  <c r="L36" i="69"/>
  <c r="J36" i="69"/>
  <c r="F36" i="69"/>
  <c r="Y35" i="69"/>
  <c r="X35" i="69"/>
  <c r="V35" i="69"/>
  <c r="R35" i="69"/>
  <c r="M35" i="69"/>
  <c r="L35" i="69"/>
  <c r="J35" i="69"/>
  <c r="F35" i="69"/>
  <c r="Y34" i="69"/>
  <c r="X34" i="69"/>
  <c r="V34" i="69"/>
  <c r="R34" i="69"/>
  <c r="M34" i="69"/>
  <c r="L34" i="69"/>
  <c r="J34" i="69"/>
  <c r="F34" i="69"/>
  <c r="Y31" i="69"/>
  <c r="X31" i="69"/>
  <c r="V31" i="69"/>
  <c r="R31" i="69"/>
  <c r="M31" i="69"/>
  <c r="L31" i="69"/>
  <c r="J31" i="69"/>
  <c r="F31" i="69"/>
  <c r="Y30" i="69"/>
  <c r="X30" i="69"/>
  <c r="V30" i="69"/>
  <c r="R30" i="69"/>
  <c r="M30" i="69"/>
  <c r="L30" i="69"/>
  <c r="J30" i="69"/>
  <c r="F30" i="69"/>
  <c r="Y28" i="69"/>
  <c r="X28" i="69"/>
  <c r="V28" i="69"/>
  <c r="R28" i="69"/>
  <c r="M28" i="69"/>
  <c r="L28" i="69"/>
  <c r="J28" i="69"/>
  <c r="F28" i="69"/>
  <c r="Y25" i="69"/>
  <c r="X25" i="69"/>
  <c r="V25" i="69"/>
  <c r="R25" i="69"/>
  <c r="M25" i="69"/>
  <c r="L25" i="69"/>
  <c r="J25" i="69"/>
  <c r="F25" i="69"/>
  <c r="Y24" i="69"/>
  <c r="X24" i="69"/>
  <c r="V24" i="69"/>
  <c r="R24" i="69"/>
  <c r="M24" i="69"/>
  <c r="L24" i="69"/>
  <c r="J24" i="69"/>
  <c r="F24" i="69"/>
  <c r="Y23" i="69"/>
  <c r="X23" i="69"/>
  <c r="V23" i="69"/>
  <c r="R23" i="69"/>
  <c r="M23" i="69"/>
  <c r="L23" i="69"/>
  <c r="J23" i="69"/>
  <c r="F23" i="69"/>
  <c r="Y22" i="69"/>
  <c r="X22" i="69"/>
  <c r="V22" i="69"/>
  <c r="R22" i="69"/>
  <c r="M22" i="69"/>
  <c r="L22" i="69"/>
  <c r="J22" i="69"/>
  <c r="F22" i="69"/>
  <c r="Y21" i="69"/>
  <c r="X21" i="69"/>
  <c r="V21" i="69"/>
  <c r="R21" i="69"/>
  <c r="M21" i="69"/>
  <c r="L21" i="69"/>
  <c r="J21" i="69"/>
  <c r="F21" i="69"/>
  <c r="Y20" i="69"/>
  <c r="X20" i="69"/>
  <c r="V20" i="69"/>
  <c r="R20" i="69"/>
  <c r="M20" i="69"/>
  <c r="L20" i="69"/>
  <c r="J20" i="69"/>
  <c r="F20" i="69"/>
  <c r="Y19" i="69"/>
  <c r="X19" i="69"/>
  <c r="V19" i="69"/>
  <c r="R19" i="69"/>
  <c r="M19" i="69"/>
  <c r="L19" i="69"/>
  <c r="J19" i="69"/>
  <c r="F19" i="69"/>
  <c r="Y18" i="69"/>
  <c r="X18" i="69"/>
  <c r="V18" i="69"/>
  <c r="R18" i="69"/>
  <c r="M18" i="69"/>
  <c r="L18" i="69"/>
  <c r="J18" i="69"/>
  <c r="F18" i="69"/>
  <c r="Y16" i="69"/>
  <c r="X16" i="69"/>
  <c r="V16" i="69"/>
  <c r="R16" i="69"/>
  <c r="M16" i="69"/>
  <c r="L16" i="69"/>
  <c r="J16" i="69"/>
  <c r="F16" i="69"/>
  <c r="Y15" i="69"/>
  <c r="X15" i="69"/>
  <c r="V15" i="69"/>
  <c r="R15" i="69"/>
  <c r="M15" i="69"/>
  <c r="L15" i="69"/>
  <c r="J15" i="69"/>
  <c r="F15" i="69"/>
  <c r="Y14" i="69"/>
  <c r="X14" i="69"/>
  <c r="V14" i="69"/>
  <c r="R14" i="69"/>
  <c r="M14" i="69"/>
  <c r="L14" i="69"/>
  <c r="J14" i="69"/>
  <c r="F14" i="69"/>
  <c r="Y12" i="69"/>
  <c r="X12" i="69"/>
  <c r="V12" i="69"/>
  <c r="U12" i="69"/>
  <c r="T12" i="69"/>
  <c r="R12" i="69"/>
  <c r="Q12" i="69"/>
  <c r="P12" i="69"/>
  <c r="M12" i="69"/>
  <c r="L12" i="69"/>
  <c r="J12" i="69"/>
  <c r="I12" i="69"/>
  <c r="H12" i="69"/>
  <c r="F12" i="69"/>
  <c r="E12" i="69"/>
  <c r="D12" i="69"/>
  <c r="Y11" i="69"/>
  <c r="X11" i="69"/>
  <c r="V11" i="69"/>
  <c r="U11" i="69"/>
  <c r="T11" i="69"/>
  <c r="R11" i="69"/>
  <c r="Q11" i="69"/>
  <c r="P11" i="69"/>
  <c r="M11" i="69"/>
  <c r="L11" i="69"/>
  <c r="J11" i="69"/>
  <c r="I11" i="69"/>
  <c r="H11" i="69"/>
  <c r="F11" i="69"/>
  <c r="E11" i="69"/>
  <c r="D11" i="69"/>
  <c r="Y9" i="69"/>
  <c r="X9" i="69"/>
  <c r="V9" i="69"/>
  <c r="U9" i="69"/>
  <c r="T9" i="69"/>
  <c r="R9" i="69"/>
  <c r="Q9" i="69"/>
  <c r="P9" i="69"/>
  <c r="M9" i="69"/>
  <c r="L9" i="69"/>
  <c r="J9" i="69"/>
  <c r="I9" i="69"/>
  <c r="H9" i="69"/>
  <c r="F9" i="69"/>
  <c r="E9" i="69"/>
  <c r="D9" i="69"/>
  <c r="M47" i="63"/>
  <c r="L47" i="63"/>
  <c r="J47" i="63"/>
  <c r="I47" i="63"/>
  <c r="H47" i="63"/>
  <c r="F47" i="63"/>
  <c r="E47" i="63"/>
  <c r="D47" i="63"/>
  <c r="M45" i="63"/>
  <c r="L45" i="63"/>
  <c r="J45" i="63"/>
  <c r="I45" i="63"/>
  <c r="H45" i="63"/>
  <c r="F45" i="63"/>
  <c r="E45" i="63"/>
  <c r="D45" i="63"/>
  <c r="M43" i="63"/>
  <c r="L43" i="63"/>
  <c r="J43" i="63"/>
  <c r="I43" i="63"/>
  <c r="H43" i="63"/>
  <c r="F43" i="63"/>
  <c r="E43" i="63"/>
  <c r="D43" i="63"/>
  <c r="Y42" i="63"/>
  <c r="X42" i="63"/>
  <c r="V42" i="63"/>
  <c r="U42" i="63"/>
  <c r="T42" i="63"/>
  <c r="R42" i="63"/>
  <c r="Q42" i="63"/>
  <c r="P42" i="63"/>
  <c r="M42" i="63"/>
  <c r="L42" i="63"/>
  <c r="J42" i="63"/>
  <c r="I42" i="63"/>
  <c r="H42" i="63"/>
  <c r="F42" i="63"/>
  <c r="E42" i="63"/>
  <c r="D42" i="63"/>
  <c r="Y41" i="63"/>
  <c r="X41" i="63"/>
  <c r="V41" i="63"/>
  <c r="R41" i="63"/>
  <c r="M41" i="63"/>
  <c r="L41" i="63"/>
  <c r="J41" i="63"/>
  <c r="F41" i="63"/>
  <c r="Y40" i="63"/>
  <c r="X40" i="63"/>
  <c r="V40" i="63"/>
  <c r="R40" i="63"/>
  <c r="M40" i="63"/>
  <c r="L40" i="63"/>
  <c r="J40" i="63"/>
  <c r="F40" i="63"/>
  <c r="Y39" i="63"/>
  <c r="X39" i="63"/>
  <c r="V39" i="63"/>
  <c r="R39" i="63"/>
  <c r="M39" i="63"/>
  <c r="L39" i="63"/>
  <c r="J39" i="63"/>
  <c r="F39" i="63"/>
  <c r="Y38" i="63"/>
  <c r="X38" i="63"/>
  <c r="V38" i="63"/>
  <c r="R38" i="63"/>
  <c r="M38" i="63"/>
  <c r="L38" i="63"/>
  <c r="J38" i="63"/>
  <c r="F38" i="63"/>
  <c r="Y37" i="63"/>
  <c r="X37" i="63"/>
  <c r="V37" i="63"/>
  <c r="R37" i="63"/>
  <c r="M37" i="63"/>
  <c r="L37" i="63"/>
  <c r="J37" i="63"/>
  <c r="F37" i="63"/>
  <c r="Y36" i="63"/>
  <c r="X36" i="63"/>
  <c r="V36" i="63"/>
  <c r="R36" i="63"/>
  <c r="M36" i="63"/>
  <c r="L36" i="63"/>
  <c r="J36" i="63"/>
  <c r="F36" i="63"/>
  <c r="Y35" i="63"/>
  <c r="X35" i="63"/>
  <c r="V35" i="63"/>
  <c r="R35" i="63"/>
  <c r="M35" i="63"/>
  <c r="L35" i="63"/>
  <c r="J35" i="63"/>
  <c r="F35" i="63"/>
  <c r="Y34" i="63"/>
  <c r="X34" i="63"/>
  <c r="V34" i="63"/>
  <c r="R34" i="63"/>
  <c r="M34" i="63"/>
  <c r="L34" i="63"/>
  <c r="J34" i="63"/>
  <c r="F34" i="63"/>
  <c r="Y31" i="63"/>
  <c r="X31" i="63"/>
  <c r="V31" i="63"/>
  <c r="R31" i="63"/>
  <c r="M31" i="63"/>
  <c r="L31" i="63"/>
  <c r="J31" i="63"/>
  <c r="F31" i="63"/>
  <c r="Y30" i="63"/>
  <c r="X30" i="63"/>
  <c r="V30" i="63"/>
  <c r="R30" i="63"/>
  <c r="M30" i="63"/>
  <c r="L30" i="63"/>
  <c r="J30" i="63"/>
  <c r="F30" i="63"/>
  <c r="Y28" i="63"/>
  <c r="X28" i="63"/>
  <c r="V28" i="63"/>
  <c r="R28" i="63"/>
  <c r="M28" i="63"/>
  <c r="L28" i="63"/>
  <c r="J28" i="63"/>
  <c r="F28" i="63"/>
  <c r="Y25" i="63"/>
  <c r="X25" i="63"/>
  <c r="V25" i="63"/>
  <c r="R25" i="63"/>
  <c r="M25" i="63"/>
  <c r="L25" i="63"/>
  <c r="J25" i="63"/>
  <c r="F25" i="63"/>
  <c r="Y24" i="63"/>
  <c r="X24" i="63"/>
  <c r="V24" i="63"/>
  <c r="R24" i="63"/>
  <c r="M24" i="63"/>
  <c r="L24" i="63"/>
  <c r="J24" i="63"/>
  <c r="F24" i="63"/>
  <c r="Y23" i="63"/>
  <c r="X23" i="63"/>
  <c r="V23" i="63"/>
  <c r="R23" i="63"/>
  <c r="M23" i="63"/>
  <c r="L23" i="63"/>
  <c r="J23" i="63"/>
  <c r="F23" i="63"/>
  <c r="Y22" i="63"/>
  <c r="X22" i="63"/>
  <c r="V22" i="63"/>
  <c r="R22" i="63"/>
  <c r="M22" i="63"/>
  <c r="L22" i="63"/>
  <c r="J22" i="63"/>
  <c r="F22" i="63"/>
  <c r="Y21" i="63"/>
  <c r="X21" i="63"/>
  <c r="V21" i="63"/>
  <c r="R21" i="63"/>
  <c r="M21" i="63"/>
  <c r="L21" i="63"/>
  <c r="J21" i="63"/>
  <c r="F21" i="63"/>
  <c r="Y20" i="63"/>
  <c r="X20" i="63"/>
  <c r="V20" i="63"/>
  <c r="R20" i="63"/>
  <c r="M20" i="63"/>
  <c r="L20" i="63"/>
  <c r="J20" i="63"/>
  <c r="F20" i="63"/>
  <c r="Y19" i="63"/>
  <c r="X19" i="63"/>
  <c r="V19" i="63"/>
  <c r="R19" i="63"/>
  <c r="M19" i="63"/>
  <c r="L19" i="63"/>
  <c r="J19" i="63"/>
  <c r="F19" i="63"/>
  <c r="Y18" i="63"/>
  <c r="X18" i="63"/>
  <c r="V18" i="63"/>
  <c r="R18" i="63"/>
  <c r="M18" i="63"/>
  <c r="L18" i="63"/>
  <c r="J18" i="63"/>
  <c r="F18" i="63"/>
  <c r="Y16" i="63"/>
  <c r="X16" i="63"/>
  <c r="V16" i="63"/>
  <c r="R16" i="63"/>
  <c r="M16" i="63"/>
  <c r="L16" i="63"/>
  <c r="J16" i="63"/>
  <c r="F16" i="63"/>
  <c r="Y15" i="63"/>
  <c r="X15" i="63"/>
  <c r="V15" i="63"/>
  <c r="R15" i="63"/>
  <c r="M15" i="63"/>
  <c r="L15" i="63"/>
  <c r="J15" i="63"/>
  <c r="F15" i="63"/>
  <c r="Y14" i="63"/>
  <c r="X14" i="63"/>
  <c r="V14" i="63"/>
  <c r="R14" i="63"/>
  <c r="M14" i="63"/>
  <c r="L14" i="63"/>
  <c r="J14" i="63"/>
  <c r="F14" i="63"/>
  <c r="Y12" i="63"/>
  <c r="X12" i="63"/>
  <c r="V12" i="63"/>
  <c r="U12" i="63"/>
  <c r="T12" i="63"/>
  <c r="R12" i="63"/>
  <c r="Q12" i="63"/>
  <c r="P12" i="63"/>
  <c r="M12" i="63"/>
  <c r="L12" i="63"/>
  <c r="J12" i="63"/>
  <c r="I12" i="63"/>
  <c r="H12" i="63"/>
  <c r="F12" i="63"/>
  <c r="E12" i="63"/>
  <c r="D12" i="63"/>
  <c r="Y11" i="63"/>
  <c r="X11" i="63"/>
  <c r="V11" i="63"/>
  <c r="U11" i="63"/>
  <c r="T11" i="63"/>
  <c r="R11" i="63"/>
  <c r="Q11" i="63"/>
  <c r="P11" i="63"/>
  <c r="M11" i="63"/>
  <c r="L11" i="63"/>
  <c r="J11" i="63"/>
  <c r="I11" i="63"/>
  <c r="H11" i="63"/>
  <c r="F11" i="63"/>
  <c r="E11" i="63"/>
  <c r="D11" i="63"/>
  <c r="Y9" i="63"/>
  <c r="X9" i="63"/>
  <c r="V9" i="63"/>
  <c r="U9" i="63"/>
  <c r="T9" i="63"/>
  <c r="R9" i="63"/>
  <c r="Q9" i="63"/>
  <c r="P9" i="63"/>
  <c r="M9" i="63"/>
  <c r="L9" i="63"/>
  <c r="J9" i="63"/>
  <c r="I9" i="63"/>
  <c r="H9" i="63"/>
  <c r="F9" i="63"/>
  <c r="E9" i="63"/>
  <c r="D9" i="63"/>
  <c r="M47" i="67"/>
  <c r="L47" i="67"/>
  <c r="J47" i="67"/>
  <c r="I47" i="67"/>
  <c r="H47" i="67"/>
  <c r="F47" i="67"/>
  <c r="E47" i="67"/>
  <c r="D47" i="67"/>
  <c r="M45" i="67"/>
  <c r="L45" i="67"/>
  <c r="J45" i="67"/>
  <c r="I45" i="67"/>
  <c r="H45" i="67"/>
  <c r="F45" i="67"/>
  <c r="E45" i="67"/>
  <c r="D45" i="67"/>
  <c r="M43" i="67"/>
  <c r="L43" i="67"/>
  <c r="J43" i="67"/>
  <c r="I43" i="67"/>
  <c r="H43" i="67"/>
  <c r="F43" i="67"/>
  <c r="E43" i="67"/>
  <c r="D43" i="67"/>
  <c r="Y42" i="67"/>
  <c r="X42" i="67"/>
  <c r="V42" i="67"/>
  <c r="U42" i="67"/>
  <c r="T42" i="67"/>
  <c r="R42" i="67"/>
  <c r="Q42" i="67"/>
  <c r="P42" i="67"/>
  <c r="M42" i="67"/>
  <c r="L42" i="67"/>
  <c r="J42" i="67"/>
  <c r="I42" i="67"/>
  <c r="H42" i="67"/>
  <c r="F42" i="67"/>
  <c r="E42" i="67"/>
  <c r="D42" i="67"/>
  <c r="Y41" i="67"/>
  <c r="X41" i="67"/>
  <c r="V41" i="67"/>
  <c r="R41" i="67"/>
  <c r="M41" i="67"/>
  <c r="L41" i="67"/>
  <c r="J41" i="67"/>
  <c r="F41" i="67"/>
  <c r="Y40" i="67"/>
  <c r="X40" i="67"/>
  <c r="V40" i="67"/>
  <c r="R40" i="67"/>
  <c r="M40" i="67"/>
  <c r="L40" i="67"/>
  <c r="J40" i="67"/>
  <c r="F40" i="67"/>
  <c r="Y39" i="67"/>
  <c r="X39" i="67"/>
  <c r="V39" i="67"/>
  <c r="R39" i="67"/>
  <c r="M39" i="67"/>
  <c r="L39" i="67"/>
  <c r="J39" i="67"/>
  <c r="F39" i="67"/>
  <c r="Y38" i="67"/>
  <c r="X38" i="67"/>
  <c r="V38" i="67"/>
  <c r="R38" i="67"/>
  <c r="M38" i="67"/>
  <c r="L38" i="67"/>
  <c r="J38" i="67"/>
  <c r="F38" i="67"/>
  <c r="Y37" i="67"/>
  <c r="X37" i="67"/>
  <c r="V37" i="67"/>
  <c r="R37" i="67"/>
  <c r="M37" i="67"/>
  <c r="L37" i="67"/>
  <c r="J37" i="67"/>
  <c r="F37" i="67"/>
  <c r="Y36" i="67"/>
  <c r="X36" i="67"/>
  <c r="V36" i="67"/>
  <c r="R36" i="67"/>
  <c r="M36" i="67"/>
  <c r="L36" i="67"/>
  <c r="J36" i="67"/>
  <c r="F36" i="67"/>
  <c r="Y35" i="67"/>
  <c r="X35" i="67"/>
  <c r="V35" i="67"/>
  <c r="R35" i="67"/>
  <c r="M35" i="67"/>
  <c r="L35" i="67"/>
  <c r="J35" i="67"/>
  <c r="F35" i="67"/>
  <c r="Y34" i="67"/>
  <c r="X34" i="67"/>
  <c r="V34" i="67"/>
  <c r="R34" i="67"/>
  <c r="M34" i="67"/>
  <c r="L34" i="67"/>
  <c r="J34" i="67"/>
  <c r="F34" i="67"/>
  <c r="Y31" i="67"/>
  <c r="X31" i="67"/>
  <c r="V31" i="67"/>
  <c r="R31" i="67"/>
  <c r="M31" i="67"/>
  <c r="L31" i="67"/>
  <c r="J31" i="67"/>
  <c r="F31" i="67"/>
  <c r="Y30" i="67"/>
  <c r="X30" i="67"/>
  <c r="V30" i="67"/>
  <c r="R30" i="67"/>
  <c r="M30" i="67"/>
  <c r="L30" i="67"/>
  <c r="J30" i="67"/>
  <c r="F30" i="67"/>
  <c r="Y28" i="67"/>
  <c r="X28" i="67"/>
  <c r="V28" i="67"/>
  <c r="R28" i="67"/>
  <c r="M28" i="67"/>
  <c r="L28" i="67"/>
  <c r="J28" i="67"/>
  <c r="F28" i="67"/>
  <c r="Y25" i="67"/>
  <c r="X25" i="67"/>
  <c r="V25" i="67"/>
  <c r="R25" i="67"/>
  <c r="M25" i="67"/>
  <c r="L25" i="67"/>
  <c r="J25" i="67"/>
  <c r="F25" i="67"/>
  <c r="Y24" i="67"/>
  <c r="X24" i="67"/>
  <c r="V24" i="67"/>
  <c r="R24" i="67"/>
  <c r="M24" i="67"/>
  <c r="L24" i="67"/>
  <c r="J24" i="67"/>
  <c r="F24" i="67"/>
  <c r="Y23" i="67"/>
  <c r="X23" i="67"/>
  <c r="V23" i="67"/>
  <c r="R23" i="67"/>
  <c r="M23" i="67"/>
  <c r="L23" i="67"/>
  <c r="J23" i="67"/>
  <c r="F23" i="67"/>
  <c r="Y22" i="67"/>
  <c r="X22" i="67"/>
  <c r="V22" i="67"/>
  <c r="R22" i="67"/>
  <c r="M22" i="67"/>
  <c r="L22" i="67"/>
  <c r="J22" i="67"/>
  <c r="F22" i="67"/>
  <c r="Y21" i="67"/>
  <c r="X21" i="67"/>
  <c r="V21" i="67"/>
  <c r="R21" i="67"/>
  <c r="M21" i="67"/>
  <c r="L21" i="67"/>
  <c r="J21" i="67"/>
  <c r="F21" i="67"/>
  <c r="Y20" i="67"/>
  <c r="X20" i="67"/>
  <c r="V20" i="67"/>
  <c r="R20" i="67"/>
  <c r="M20" i="67"/>
  <c r="L20" i="67"/>
  <c r="J20" i="67"/>
  <c r="F20" i="67"/>
  <c r="Y19" i="67"/>
  <c r="X19" i="67"/>
  <c r="V19" i="67"/>
  <c r="R19" i="67"/>
  <c r="M19" i="67"/>
  <c r="L19" i="67"/>
  <c r="J19" i="67"/>
  <c r="F19" i="67"/>
  <c r="Y18" i="67"/>
  <c r="X18" i="67"/>
  <c r="V18" i="67"/>
  <c r="R18" i="67"/>
  <c r="M18" i="67"/>
  <c r="L18" i="67"/>
  <c r="J18" i="67"/>
  <c r="F18" i="67"/>
  <c r="Y16" i="67"/>
  <c r="X16" i="67"/>
  <c r="V16" i="67"/>
  <c r="R16" i="67"/>
  <c r="M16" i="67"/>
  <c r="L16" i="67"/>
  <c r="J16" i="67"/>
  <c r="F16" i="67"/>
  <c r="Y15" i="67"/>
  <c r="X15" i="67"/>
  <c r="V15" i="67"/>
  <c r="R15" i="67"/>
  <c r="M15" i="67"/>
  <c r="L15" i="67"/>
  <c r="J15" i="67"/>
  <c r="F15" i="67"/>
  <c r="Y14" i="67"/>
  <c r="X14" i="67"/>
  <c r="V14" i="67"/>
  <c r="R14" i="67"/>
  <c r="M14" i="67"/>
  <c r="L14" i="67"/>
  <c r="J14" i="67"/>
  <c r="F14" i="67"/>
  <c r="Y12" i="67"/>
  <c r="X12" i="67"/>
  <c r="V12" i="67"/>
  <c r="U12" i="67"/>
  <c r="T12" i="67"/>
  <c r="R12" i="67"/>
  <c r="Q12" i="67"/>
  <c r="P12" i="67"/>
  <c r="M12" i="67"/>
  <c r="L12" i="67"/>
  <c r="J12" i="67"/>
  <c r="I12" i="67"/>
  <c r="H12" i="67"/>
  <c r="F12" i="67"/>
  <c r="E12" i="67"/>
  <c r="D12" i="67"/>
  <c r="Y11" i="67"/>
  <c r="X11" i="67"/>
  <c r="V11" i="67"/>
  <c r="U11" i="67"/>
  <c r="T11" i="67"/>
  <c r="R11" i="67"/>
  <c r="Q11" i="67"/>
  <c r="P11" i="67"/>
  <c r="M11" i="67"/>
  <c r="L11" i="67"/>
  <c r="J11" i="67"/>
  <c r="I11" i="67"/>
  <c r="H11" i="67"/>
  <c r="F11" i="67"/>
  <c r="E11" i="67"/>
  <c r="D11" i="67"/>
  <c r="Y9" i="67"/>
  <c r="X9" i="67"/>
  <c r="V9" i="67"/>
  <c r="U9" i="67"/>
  <c r="T9" i="67"/>
  <c r="R9" i="67"/>
  <c r="Q9" i="67"/>
  <c r="P9" i="67"/>
  <c r="M9" i="67"/>
  <c r="L9" i="67"/>
  <c r="J9" i="67"/>
  <c r="I9" i="67"/>
  <c r="H9" i="67"/>
  <c r="F9" i="67"/>
  <c r="E9" i="67"/>
  <c r="D9" i="67"/>
  <c r="M47" i="66"/>
  <c r="L47" i="66"/>
  <c r="J47" i="66"/>
  <c r="I47" i="66"/>
  <c r="H47" i="66"/>
  <c r="F47" i="66"/>
  <c r="E47" i="66"/>
  <c r="D47" i="66"/>
  <c r="M45" i="66"/>
  <c r="L45" i="66"/>
  <c r="J45" i="66"/>
  <c r="I45" i="66"/>
  <c r="H45" i="66"/>
  <c r="F45" i="66"/>
  <c r="E45" i="66"/>
  <c r="D45" i="66"/>
  <c r="M43" i="66"/>
  <c r="L43" i="66"/>
  <c r="J43" i="66"/>
  <c r="I43" i="66"/>
  <c r="H43" i="66"/>
  <c r="F43" i="66"/>
  <c r="E43" i="66"/>
  <c r="D43" i="66"/>
  <c r="Y42" i="66"/>
  <c r="X42" i="66"/>
  <c r="V42" i="66"/>
  <c r="U42" i="66"/>
  <c r="T42" i="66"/>
  <c r="R42" i="66"/>
  <c r="Q42" i="66"/>
  <c r="P42" i="66"/>
  <c r="M42" i="66"/>
  <c r="L42" i="66"/>
  <c r="J42" i="66"/>
  <c r="I42" i="66"/>
  <c r="H42" i="66"/>
  <c r="F42" i="66"/>
  <c r="E42" i="66"/>
  <c r="D42" i="66"/>
  <c r="Y41" i="66"/>
  <c r="X41" i="66"/>
  <c r="V41" i="66"/>
  <c r="R41" i="66"/>
  <c r="M41" i="66"/>
  <c r="L41" i="66"/>
  <c r="J41" i="66"/>
  <c r="F41" i="66"/>
  <c r="Y40" i="66"/>
  <c r="X40" i="66"/>
  <c r="V40" i="66"/>
  <c r="R40" i="66"/>
  <c r="M40" i="66"/>
  <c r="L40" i="66"/>
  <c r="J40" i="66"/>
  <c r="F40" i="66"/>
  <c r="Y39" i="66"/>
  <c r="X39" i="66"/>
  <c r="V39" i="66"/>
  <c r="R39" i="66"/>
  <c r="M39" i="66"/>
  <c r="L39" i="66"/>
  <c r="J39" i="66"/>
  <c r="F39" i="66"/>
  <c r="Y38" i="66"/>
  <c r="X38" i="66"/>
  <c r="V38" i="66"/>
  <c r="R38" i="66"/>
  <c r="M38" i="66"/>
  <c r="L38" i="66"/>
  <c r="J38" i="66"/>
  <c r="F38" i="66"/>
  <c r="Y37" i="66"/>
  <c r="X37" i="66"/>
  <c r="V37" i="66"/>
  <c r="R37" i="66"/>
  <c r="M37" i="66"/>
  <c r="L37" i="66"/>
  <c r="J37" i="66"/>
  <c r="F37" i="66"/>
  <c r="Y36" i="66"/>
  <c r="X36" i="66"/>
  <c r="V36" i="66"/>
  <c r="R36" i="66"/>
  <c r="M36" i="66"/>
  <c r="L36" i="66"/>
  <c r="J36" i="66"/>
  <c r="F36" i="66"/>
  <c r="Y35" i="66"/>
  <c r="X35" i="66"/>
  <c r="V35" i="66"/>
  <c r="R35" i="66"/>
  <c r="M35" i="66"/>
  <c r="L35" i="66"/>
  <c r="J35" i="66"/>
  <c r="F35" i="66"/>
  <c r="Y34" i="66"/>
  <c r="X34" i="66"/>
  <c r="V34" i="66"/>
  <c r="R34" i="66"/>
  <c r="M34" i="66"/>
  <c r="L34" i="66"/>
  <c r="J34" i="66"/>
  <c r="F34" i="66"/>
  <c r="Y31" i="66"/>
  <c r="X31" i="66"/>
  <c r="V31" i="66"/>
  <c r="R31" i="66"/>
  <c r="M31" i="66"/>
  <c r="L31" i="66"/>
  <c r="J31" i="66"/>
  <c r="F31" i="66"/>
  <c r="Y30" i="66"/>
  <c r="X30" i="66"/>
  <c r="V30" i="66"/>
  <c r="R30" i="66"/>
  <c r="M30" i="66"/>
  <c r="L30" i="66"/>
  <c r="J30" i="66"/>
  <c r="F30" i="66"/>
  <c r="Y28" i="66"/>
  <c r="X28" i="66"/>
  <c r="V28" i="66"/>
  <c r="R28" i="66"/>
  <c r="M28" i="66"/>
  <c r="L28" i="66"/>
  <c r="J28" i="66"/>
  <c r="F28" i="66"/>
  <c r="Y25" i="66"/>
  <c r="X25" i="66"/>
  <c r="V25" i="66"/>
  <c r="R25" i="66"/>
  <c r="M25" i="66"/>
  <c r="L25" i="66"/>
  <c r="J25" i="66"/>
  <c r="F25" i="66"/>
  <c r="Y24" i="66"/>
  <c r="X24" i="66"/>
  <c r="V24" i="66"/>
  <c r="R24" i="66"/>
  <c r="M24" i="66"/>
  <c r="L24" i="66"/>
  <c r="J24" i="66"/>
  <c r="F24" i="66"/>
  <c r="Y23" i="66"/>
  <c r="X23" i="66"/>
  <c r="V23" i="66"/>
  <c r="R23" i="66"/>
  <c r="M23" i="66"/>
  <c r="L23" i="66"/>
  <c r="J23" i="66"/>
  <c r="F23" i="66"/>
  <c r="Y22" i="66"/>
  <c r="X22" i="66"/>
  <c r="V22" i="66"/>
  <c r="R22" i="66"/>
  <c r="M22" i="66"/>
  <c r="L22" i="66"/>
  <c r="J22" i="66"/>
  <c r="F22" i="66"/>
  <c r="Y21" i="66"/>
  <c r="X21" i="66"/>
  <c r="V21" i="66"/>
  <c r="R21" i="66"/>
  <c r="M21" i="66"/>
  <c r="L21" i="66"/>
  <c r="J21" i="66"/>
  <c r="F21" i="66"/>
  <c r="Y20" i="66"/>
  <c r="X20" i="66"/>
  <c r="V20" i="66"/>
  <c r="R20" i="66"/>
  <c r="M20" i="66"/>
  <c r="L20" i="66"/>
  <c r="J20" i="66"/>
  <c r="F20" i="66"/>
  <c r="Y19" i="66"/>
  <c r="X19" i="66"/>
  <c r="V19" i="66"/>
  <c r="R19" i="66"/>
  <c r="M19" i="66"/>
  <c r="L19" i="66"/>
  <c r="J19" i="66"/>
  <c r="F19" i="66"/>
  <c r="Y18" i="66"/>
  <c r="X18" i="66"/>
  <c r="V18" i="66"/>
  <c r="R18" i="66"/>
  <c r="M18" i="66"/>
  <c r="L18" i="66"/>
  <c r="J18" i="66"/>
  <c r="F18" i="66"/>
  <c r="Y16" i="66"/>
  <c r="X16" i="66"/>
  <c r="V16" i="66"/>
  <c r="R16" i="66"/>
  <c r="M16" i="66"/>
  <c r="L16" i="66"/>
  <c r="J16" i="66"/>
  <c r="F16" i="66"/>
  <c r="Y15" i="66"/>
  <c r="X15" i="66"/>
  <c r="V15" i="66"/>
  <c r="R15" i="66"/>
  <c r="M15" i="66"/>
  <c r="L15" i="66"/>
  <c r="J15" i="66"/>
  <c r="F15" i="66"/>
  <c r="Y14" i="66"/>
  <c r="X14" i="66"/>
  <c r="V14" i="66"/>
  <c r="R14" i="66"/>
  <c r="M14" i="66"/>
  <c r="L14" i="66"/>
  <c r="J14" i="66"/>
  <c r="F14" i="66"/>
  <c r="Y12" i="66"/>
  <c r="X12" i="66"/>
  <c r="V12" i="66"/>
  <c r="U12" i="66"/>
  <c r="T12" i="66"/>
  <c r="R12" i="66"/>
  <c r="Q12" i="66"/>
  <c r="P12" i="66"/>
  <c r="M12" i="66"/>
  <c r="L12" i="66"/>
  <c r="J12" i="66"/>
  <c r="I12" i="66"/>
  <c r="H12" i="66"/>
  <c r="F12" i="66"/>
  <c r="E12" i="66"/>
  <c r="D12" i="66"/>
  <c r="Y11" i="66"/>
  <c r="X11" i="66"/>
  <c r="V11" i="66"/>
  <c r="U11" i="66"/>
  <c r="T11" i="66"/>
  <c r="R11" i="66"/>
  <c r="Q11" i="66"/>
  <c r="P11" i="66"/>
  <c r="M11" i="66"/>
  <c r="L11" i="66"/>
  <c r="J11" i="66"/>
  <c r="I11" i="66"/>
  <c r="H11" i="66"/>
  <c r="F11" i="66"/>
  <c r="E11" i="66"/>
  <c r="D11" i="66"/>
  <c r="Y9" i="66"/>
  <c r="X9" i="66"/>
  <c r="V9" i="66"/>
  <c r="U9" i="66"/>
  <c r="T9" i="66"/>
  <c r="R9" i="66"/>
  <c r="Q9" i="66"/>
  <c r="P9" i="66"/>
  <c r="M9" i="66"/>
  <c r="L9" i="66"/>
  <c r="J9" i="66"/>
  <c r="I9" i="66"/>
  <c r="H9" i="66"/>
  <c r="F9" i="66"/>
  <c r="E9" i="66"/>
  <c r="D9" i="66"/>
  <c r="M47" i="68"/>
  <c r="L47" i="68"/>
  <c r="J47" i="68"/>
  <c r="I47" i="68"/>
  <c r="H47" i="68"/>
  <c r="F47" i="68"/>
  <c r="E47" i="68"/>
  <c r="D47" i="68"/>
  <c r="M45" i="68"/>
  <c r="L45" i="68"/>
  <c r="J45" i="68"/>
  <c r="I45" i="68"/>
  <c r="H45" i="68"/>
  <c r="F45" i="68"/>
  <c r="E45" i="68"/>
  <c r="D45" i="68"/>
  <c r="M43" i="68"/>
  <c r="L43" i="68"/>
  <c r="J43" i="68"/>
  <c r="I43" i="68"/>
  <c r="H43" i="68"/>
  <c r="F43" i="68"/>
  <c r="E43" i="68"/>
  <c r="D43" i="68"/>
  <c r="Y42" i="68"/>
  <c r="X42" i="68"/>
  <c r="V42" i="68"/>
  <c r="U42" i="68"/>
  <c r="T42" i="68"/>
  <c r="R42" i="68"/>
  <c r="Q42" i="68"/>
  <c r="P42" i="68"/>
  <c r="M42" i="68"/>
  <c r="L42" i="68"/>
  <c r="J42" i="68"/>
  <c r="I42" i="68"/>
  <c r="H42" i="68"/>
  <c r="F42" i="68"/>
  <c r="E42" i="68"/>
  <c r="D42" i="68"/>
  <c r="Y41" i="68"/>
  <c r="X41" i="68"/>
  <c r="V41" i="68"/>
  <c r="R41" i="68"/>
  <c r="M41" i="68"/>
  <c r="L41" i="68"/>
  <c r="J41" i="68"/>
  <c r="F41" i="68"/>
  <c r="Y40" i="68"/>
  <c r="X40" i="68"/>
  <c r="V40" i="68"/>
  <c r="R40" i="68"/>
  <c r="M40" i="68"/>
  <c r="L40" i="68"/>
  <c r="J40" i="68"/>
  <c r="F40" i="68"/>
  <c r="Y39" i="68"/>
  <c r="X39" i="68"/>
  <c r="V39" i="68"/>
  <c r="R39" i="68"/>
  <c r="M39" i="68"/>
  <c r="L39" i="68"/>
  <c r="J39" i="68"/>
  <c r="F39" i="68"/>
  <c r="Y38" i="68"/>
  <c r="X38" i="68"/>
  <c r="V38" i="68"/>
  <c r="R38" i="68"/>
  <c r="M38" i="68"/>
  <c r="L38" i="68"/>
  <c r="J38" i="68"/>
  <c r="F38" i="68"/>
  <c r="Y37" i="68"/>
  <c r="X37" i="68"/>
  <c r="V37" i="68"/>
  <c r="R37" i="68"/>
  <c r="M37" i="68"/>
  <c r="L37" i="68"/>
  <c r="J37" i="68"/>
  <c r="F37" i="68"/>
  <c r="Y36" i="68"/>
  <c r="X36" i="68"/>
  <c r="V36" i="68"/>
  <c r="R36" i="68"/>
  <c r="M36" i="68"/>
  <c r="L36" i="68"/>
  <c r="J36" i="68"/>
  <c r="F36" i="68"/>
  <c r="Y35" i="68"/>
  <c r="X35" i="68"/>
  <c r="V35" i="68"/>
  <c r="R35" i="68"/>
  <c r="M35" i="68"/>
  <c r="L35" i="68"/>
  <c r="J35" i="68"/>
  <c r="F35" i="68"/>
  <c r="Y34" i="68"/>
  <c r="X34" i="68"/>
  <c r="V34" i="68"/>
  <c r="R34" i="68"/>
  <c r="M34" i="68"/>
  <c r="L34" i="68"/>
  <c r="J34" i="68"/>
  <c r="F34" i="68"/>
  <c r="Y31" i="68"/>
  <c r="X31" i="68"/>
  <c r="V31" i="68"/>
  <c r="R31" i="68"/>
  <c r="M31" i="68"/>
  <c r="L31" i="68"/>
  <c r="J31" i="68"/>
  <c r="F31" i="68"/>
  <c r="Y30" i="68"/>
  <c r="X30" i="68"/>
  <c r="V30" i="68"/>
  <c r="R30" i="68"/>
  <c r="M30" i="68"/>
  <c r="L30" i="68"/>
  <c r="J30" i="68"/>
  <c r="F30" i="68"/>
  <c r="Y28" i="68"/>
  <c r="X28" i="68"/>
  <c r="V28" i="68"/>
  <c r="R28" i="68"/>
  <c r="M28" i="68"/>
  <c r="L28" i="68"/>
  <c r="J28" i="68"/>
  <c r="F28" i="68"/>
  <c r="Y25" i="68"/>
  <c r="X25" i="68"/>
  <c r="V25" i="68"/>
  <c r="R25" i="68"/>
  <c r="M25" i="68"/>
  <c r="L25" i="68"/>
  <c r="J25" i="68"/>
  <c r="F25" i="68"/>
  <c r="Y24" i="68"/>
  <c r="X24" i="68"/>
  <c r="V24" i="68"/>
  <c r="R24" i="68"/>
  <c r="M24" i="68"/>
  <c r="L24" i="68"/>
  <c r="J24" i="68"/>
  <c r="F24" i="68"/>
  <c r="Y23" i="68"/>
  <c r="X23" i="68"/>
  <c r="V23" i="68"/>
  <c r="R23" i="68"/>
  <c r="M23" i="68"/>
  <c r="L23" i="68"/>
  <c r="J23" i="68"/>
  <c r="F23" i="68"/>
  <c r="Y22" i="68"/>
  <c r="X22" i="68"/>
  <c r="V22" i="68"/>
  <c r="R22" i="68"/>
  <c r="M22" i="68"/>
  <c r="L22" i="68"/>
  <c r="J22" i="68"/>
  <c r="F22" i="68"/>
  <c r="Y21" i="68"/>
  <c r="X21" i="68"/>
  <c r="V21" i="68"/>
  <c r="R21" i="68"/>
  <c r="M21" i="68"/>
  <c r="L21" i="68"/>
  <c r="J21" i="68"/>
  <c r="F21" i="68"/>
  <c r="Y20" i="68"/>
  <c r="X20" i="68"/>
  <c r="V20" i="68"/>
  <c r="R20" i="68"/>
  <c r="M20" i="68"/>
  <c r="L20" i="68"/>
  <c r="J20" i="68"/>
  <c r="F20" i="68"/>
  <c r="Y19" i="68"/>
  <c r="X19" i="68"/>
  <c r="V19" i="68"/>
  <c r="R19" i="68"/>
  <c r="M19" i="68"/>
  <c r="L19" i="68"/>
  <c r="J19" i="68"/>
  <c r="F19" i="68"/>
  <c r="Y18" i="68"/>
  <c r="X18" i="68"/>
  <c r="V18" i="68"/>
  <c r="R18" i="68"/>
  <c r="M18" i="68"/>
  <c r="L18" i="68"/>
  <c r="J18" i="68"/>
  <c r="F18" i="68"/>
  <c r="Y16" i="68"/>
  <c r="X16" i="68"/>
  <c r="V16" i="68"/>
  <c r="R16" i="68"/>
  <c r="M16" i="68"/>
  <c r="L16" i="68"/>
  <c r="J16" i="68"/>
  <c r="F16" i="68"/>
  <c r="Y15" i="68"/>
  <c r="X15" i="68"/>
  <c r="V15" i="68"/>
  <c r="R15" i="68"/>
  <c r="M15" i="68"/>
  <c r="L15" i="68"/>
  <c r="J15" i="68"/>
  <c r="F15" i="68"/>
  <c r="Y14" i="68"/>
  <c r="X14" i="68"/>
  <c r="V14" i="68"/>
  <c r="R14" i="68"/>
  <c r="M14" i="68"/>
  <c r="L14" i="68"/>
  <c r="J14" i="68"/>
  <c r="F14" i="68"/>
  <c r="Y12" i="68"/>
  <c r="X12" i="68"/>
  <c r="V12" i="68"/>
  <c r="U12" i="68"/>
  <c r="T12" i="68"/>
  <c r="R12" i="68"/>
  <c r="Q12" i="68"/>
  <c r="P12" i="68"/>
  <c r="M12" i="68"/>
  <c r="L12" i="68"/>
  <c r="J12" i="68"/>
  <c r="I12" i="68"/>
  <c r="H12" i="68"/>
  <c r="F12" i="68"/>
  <c r="E12" i="68"/>
  <c r="D12" i="68"/>
  <c r="Y11" i="68"/>
  <c r="X11" i="68"/>
  <c r="V11" i="68"/>
  <c r="U11" i="68"/>
  <c r="T11" i="68"/>
  <c r="R11" i="68"/>
  <c r="Q11" i="68"/>
  <c r="P11" i="68"/>
  <c r="M11" i="68"/>
  <c r="L11" i="68"/>
  <c r="J11" i="68"/>
  <c r="I11" i="68"/>
  <c r="H11" i="68"/>
  <c r="F11" i="68"/>
  <c r="E11" i="68"/>
  <c r="D11" i="68"/>
  <c r="Y9" i="68"/>
  <c r="X9" i="68"/>
  <c r="V9" i="68"/>
  <c r="U9" i="68"/>
  <c r="T9" i="68"/>
  <c r="R9" i="68"/>
  <c r="Q9" i="68"/>
  <c r="P9" i="68"/>
  <c r="M9" i="68"/>
  <c r="L9" i="68"/>
  <c r="J9" i="68"/>
  <c r="I9" i="68"/>
  <c r="H9" i="68"/>
  <c r="F9" i="68"/>
  <c r="E9" i="68"/>
  <c r="D9" i="68"/>
  <c r="M47" i="65"/>
  <c r="L47" i="65"/>
  <c r="J47" i="65"/>
  <c r="I47" i="65"/>
  <c r="H47" i="65"/>
  <c r="F47" i="65"/>
  <c r="E47" i="65"/>
  <c r="D47" i="65"/>
  <c r="M45" i="65"/>
  <c r="L45" i="65"/>
  <c r="J45" i="65"/>
  <c r="I45" i="65"/>
  <c r="H45" i="65"/>
  <c r="F45" i="65"/>
  <c r="E45" i="65"/>
  <c r="D45" i="65"/>
  <c r="M43" i="65"/>
  <c r="L43" i="65"/>
  <c r="J43" i="65"/>
  <c r="I43" i="65"/>
  <c r="H43" i="65"/>
  <c r="F43" i="65"/>
  <c r="E43" i="65"/>
  <c r="D43" i="65"/>
  <c r="Y42" i="65"/>
  <c r="X42" i="65"/>
  <c r="V42" i="65"/>
  <c r="U42" i="65"/>
  <c r="T42" i="65"/>
  <c r="R42" i="65"/>
  <c r="Q42" i="65"/>
  <c r="P42" i="65"/>
  <c r="M42" i="65"/>
  <c r="L42" i="65"/>
  <c r="J42" i="65"/>
  <c r="I42" i="65"/>
  <c r="H42" i="65"/>
  <c r="F42" i="65"/>
  <c r="E42" i="65"/>
  <c r="D42" i="65"/>
  <c r="Y41" i="65"/>
  <c r="X41" i="65"/>
  <c r="M41" i="65"/>
  <c r="L41" i="65"/>
  <c r="J41" i="65"/>
  <c r="F41" i="65"/>
  <c r="Y40" i="65"/>
  <c r="X40" i="65"/>
  <c r="M40" i="65"/>
  <c r="L40" i="65"/>
  <c r="J40" i="65"/>
  <c r="F40" i="65"/>
  <c r="Y39" i="65"/>
  <c r="X39" i="65"/>
  <c r="M39" i="65"/>
  <c r="L39" i="65"/>
  <c r="J39" i="65"/>
  <c r="F39" i="65"/>
  <c r="Y38" i="65"/>
  <c r="X38" i="65"/>
  <c r="M38" i="65"/>
  <c r="L38" i="65"/>
  <c r="J38" i="65"/>
  <c r="F38" i="65"/>
  <c r="Y37" i="65"/>
  <c r="X37" i="65"/>
  <c r="M37" i="65"/>
  <c r="L37" i="65"/>
  <c r="J37" i="65"/>
  <c r="F37" i="65"/>
  <c r="Y36" i="65"/>
  <c r="X36" i="65"/>
  <c r="M36" i="65"/>
  <c r="L36" i="65"/>
  <c r="J36" i="65"/>
  <c r="F36" i="65"/>
  <c r="Y35" i="65"/>
  <c r="X35" i="65"/>
  <c r="M35" i="65"/>
  <c r="L35" i="65"/>
  <c r="J35" i="65"/>
  <c r="F35" i="65"/>
  <c r="Y34" i="65"/>
  <c r="X34" i="65"/>
  <c r="M34" i="65"/>
  <c r="L34" i="65"/>
  <c r="J34" i="65"/>
  <c r="F34" i="65"/>
  <c r="Y31" i="65"/>
  <c r="X31" i="65"/>
  <c r="M31" i="65"/>
  <c r="L31" i="65"/>
  <c r="J31" i="65"/>
  <c r="F31" i="65"/>
  <c r="Y30" i="65"/>
  <c r="X30" i="65"/>
  <c r="M30" i="65"/>
  <c r="L30" i="65"/>
  <c r="J30" i="65"/>
  <c r="F30" i="65"/>
  <c r="Y28" i="65"/>
  <c r="X28" i="65"/>
  <c r="M28" i="65"/>
  <c r="L28" i="65"/>
  <c r="J28" i="65"/>
  <c r="F28" i="65"/>
  <c r="Y25" i="65"/>
  <c r="X25" i="65"/>
  <c r="M25" i="65"/>
  <c r="L25" i="65"/>
  <c r="J25" i="65"/>
  <c r="F25" i="65"/>
  <c r="Y24" i="65"/>
  <c r="X24" i="65"/>
  <c r="M24" i="65"/>
  <c r="L24" i="65"/>
  <c r="J24" i="65"/>
  <c r="F24" i="65"/>
  <c r="Y23" i="65"/>
  <c r="X23" i="65"/>
  <c r="M23" i="65"/>
  <c r="L23" i="65"/>
  <c r="J23" i="65"/>
  <c r="F23" i="65"/>
  <c r="Y22" i="65"/>
  <c r="X22" i="65"/>
  <c r="M22" i="65"/>
  <c r="L22" i="65"/>
  <c r="J22" i="65"/>
  <c r="F22" i="65"/>
  <c r="Y21" i="65"/>
  <c r="X21" i="65"/>
  <c r="M21" i="65"/>
  <c r="L21" i="65"/>
  <c r="J21" i="65"/>
  <c r="F21" i="65"/>
  <c r="Y20" i="65"/>
  <c r="X20" i="65"/>
  <c r="M20" i="65"/>
  <c r="L20" i="65"/>
  <c r="J20" i="65"/>
  <c r="F20" i="65"/>
  <c r="Y19" i="65"/>
  <c r="X19" i="65"/>
  <c r="M19" i="65"/>
  <c r="L19" i="65"/>
  <c r="J19" i="65"/>
  <c r="F19" i="65"/>
  <c r="Y18" i="65"/>
  <c r="X18" i="65"/>
  <c r="M18" i="65"/>
  <c r="L18" i="65"/>
  <c r="J18" i="65"/>
  <c r="F18" i="65"/>
  <c r="Y16" i="65"/>
  <c r="X16" i="65"/>
  <c r="M16" i="65"/>
  <c r="L16" i="65"/>
  <c r="J16" i="65"/>
  <c r="F16" i="65"/>
  <c r="Y15" i="65"/>
  <c r="X15" i="65"/>
  <c r="M15" i="65"/>
  <c r="L15" i="65"/>
  <c r="J15" i="65"/>
  <c r="F15" i="65"/>
  <c r="Y14" i="65"/>
  <c r="X14" i="65"/>
  <c r="M14" i="65"/>
  <c r="L14" i="65"/>
  <c r="J14" i="65"/>
  <c r="F14" i="65"/>
  <c r="Y12" i="65"/>
  <c r="X12" i="65"/>
  <c r="V12" i="65"/>
  <c r="U12" i="65"/>
  <c r="T12" i="65"/>
  <c r="R12" i="65"/>
  <c r="Q12" i="65"/>
  <c r="P12" i="65"/>
  <c r="M12" i="65"/>
  <c r="L12" i="65"/>
  <c r="J12" i="65"/>
  <c r="I12" i="65"/>
  <c r="H12" i="65"/>
  <c r="F12" i="65"/>
  <c r="E12" i="65"/>
  <c r="D12" i="65"/>
  <c r="Y11" i="65"/>
  <c r="X11" i="65"/>
  <c r="V11" i="65"/>
  <c r="U11" i="65"/>
  <c r="T11" i="65"/>
  <c r="R11" i="65"/>
  <c r="Q11" i="65"/>
  <c r="P11" i="65"/>
  <c r="M11" i="65"/>
  <c r="L11" i="65"/>
  <c r="J11" i="65"/>
  <c r="I11" i="65"/>
  <c r="H11" i="65"/>
  <c r="F11" i="65"/>
  <c r="E11" i="65"/>
  <c r="D11" i="65"/>
  <c r="Y9" i="65"/>
  <c r="X9" i="65"/>
  <c r="V9" i="65"/>
  <c r="U9" i="65"/>
  <c r="T9" i="65"/>
  <c r="R9" i="65"/>
  <c r="Q9" i="65"/>
  <c r="P9" i="65"/>
  <c r="M9" i="65"/>
  <c r="L9" i="65"/>
  <c r="J9" i="65"/>
  <c r="I9" i="65"/>
  <c r="H9" i="65"/>
  <c r="F9" i="65"/>
  <c r="E9" i="65"/>
  <c r="D9" i="65"/>
  <c r="M47" i="64"/>
  <c r="L47" i="64"/>
  <c r="J47" i="64"/>
  <c r="I47" i="64"/>
  <c r="H47" i="64"/>
  <c r="F47" i="64"/>
  <c r="E47" i="64"/>
  <c r="D47" i="64"/>
  <c r="M45" i="64"/>
  <c r="L45" i="64"/>
  <c r="J45" i="64"/>
  <c r="I45" i="64"/>
  <c r="H45" i="64"/>
  <c r="F45" i="64"/>
  <c r="E45" i="64"/>
  <c r="D45" i="64"/>
  <c r="M43" i="64"/>
  <c r="L43" i="64"/>
  <c r="J43" i="64"/>
  <c r="I43" i="64"/>
  <c r="H43" i="64"/>
  <c r="F43" i="64"/>
  <c r="E43" i="64"/>
  <c r="D43" i="64"/>
  <c r="Y42" i="64"/>
  <c r="X42" i="64"/>
  <c r="V42" i="64"/>
  <c r="U42" i="64"/>
  <c r="T42" i="64"/>
  <c r="R42" i="64"/>
  <c r="Q42" i="64"/>
  <c r="P42" i="64"/>
  <c r="M42" i="64"/>
  <c r="L42" i="64"/>
  <c r="J42" i="64"/>
  <c r="I42" i="64"/>
  <c r="H42" i="64"/>
  <c r="F42" i="64"/>
  <c r="E42" i="64"/>
  <c r="D42" i="64"/>
  <c r="Y41" i="64"/>
  <c r="X41" i="64"/>
  <c r="M41" i="64"/>
  <c r="L41" i="64"/>
  <c r="J41" i="64"/>
  <c r="F41" i="64"/>
  <c r="Y40" i="64"/>
  <c r="X40" i="64"/>
  <c r="M40" i="64"/>
  <c r="L40" i="64"/>
  <c r="J40" i="64"/>
  <c r="F40" i="64"/>
  <c r="Y39" i="64"/>
  <c r="X39" i="64"/>
  <c r="M39" i="64"/>
  <c r="L39" i="64"/>
  <c r="J39" i="64"/>
  <c r="F39" i="64"/>
  <c r="Y38" i="64"/>
  <c r="X38" i="64"/>
  <c r="M38" i="64"/>
  <c r="L38" i="64"/>
  <c r="J38" i="64"/>
  <c r="F38" i="64"/>
  <c r="Y37" i="64"/>
  <c r="X37" i="64"/>
  <c r="M37" i="64"/>
  <c r="L37" i="64"/>
  <c r="J37" i="64"/>
  <c r="F37" i="64"/>
  <c r="Y36" i="64"/>
  <c r="X36" i="64"/>
  <c r="M36" i="64"/>
  <c r="L36" i="64"/>
  <c r="J36" i="64"/>
  <c r="F36" i="64"/>
  <c r="Y35" i="64"/>
  <c r="X35" i="64"/>
  <c r="M35" i="64"/>
  <c r="L35" i="64"/>
  <c r="J35" i="64"/>
  <c r="F35" i="64"/>
  <c r="Y34" i="64"/>
  <c r="X34" i="64"/>
  <c r="M34" i="64"/>
  <c r="L34" i="64"/>
  <c r="J34" i="64"/>
  <c r="F34" i="64"/>
  <c r="Y31" i="64"/>
  <c r="X31" i="64"/>
  <c r="M31" i="64"/>
  <c r="L31" i="64"/>
  <c r="J31" i="64"/>
  <c r="F31" i="64"/>
  <c r="Y30" i="64"/>
  <c r="X30" i="64"/>
  <c r="M30" i="64"/>
  <c r="L30" i="64"/>
  <c r="J30" i="64"/>
  <c r="F30" i="64"/>
  <c r="Y28" i="64"/>
  <c r="X28" i="64"/>
  <c r="M28" i="64"/>
  <c r="L28" i="64"/>
  <c r="J28" i="64"/>
  <c r="F28" i="64"/>
  <c r="Y25" i="64"/>
  <c r="X25" i="64"/>
  <c r="M25" i="64"/>
  <c r="L25" i="64"/>
  <c r="J25" i="64"/>
  <c r="F25" i="64"/>
  <c r="Y24" i="64"/>
  <c r="X24" i="64"/>
  <c r="M24" i="64"/>
  <c r="L24" i="64"/>
  <c r="J24" i="64"/>
  <c r="F24" i="64"/>
  <c r="Y23" i="64"/>
  <c r="X23" i="64"/>
  <c r="M23" i="64"/>
  <c r="L23" i="64"/>
  <c r="J23" i="64"/>
  <c r="F23" i="64"/>
  <c r="Y22" i="64"/>
  <c r="X22" i="64"/>
  <c r="M22" i="64"/>
  <c r="L22" i="64"/>
  <c r="J22" i="64"/>
  <c r="F22" i="64"/>
  <c r="Y21" i="64"/>
  <c r="X21" i="64"/>
  <c r="M21" i="64"/>
  <c r="L21" i="64"/>
  <c r="J21" i="64"/>
  <c r="F21" i="64"/>
  <c r="Y20" i="64"/>
  <c r="X20" i="64"/>
  <c r="M20" i="64"/>
  <c r="L20" i="64"/>
  <c r="J20" i="64"/>
  <c r="F20" i="64"/>
  <c r="Y19" i="64"/>
  <c r="X19" i="64"/>
  <c r="M19" i="64"/>
  <c r="L19" i="64"/>
  <c r="J19" i="64"/>
  <c r="F19" i="64"/>
  <c r="Y18" i="64"/>
  <c r="X18" i="64"/>
  <c r="M18" i="64"/>
  <c r="L18" i="64"/>
  <c r="J18" i="64"/>
  <c r="F18" i="64"/>
  <c r="Y16" i="64"/>
  <c r="X16" i="64"/>
  <c r="M16" i="64"/>
  <c r="L16" i="64"/>
  <c r="J16" i="64"/>
  <c r="F16" i="64"/>
  <c r="Y15" i="64"/>
  <c r="X15" i="64"/>
  <c r="M15" i="64"/>
  <c r="L15" i="64"/>
  <c r="J15" i="64"/>
  <c r="F15" i="64"/>
  <c r="Y14" i="64"/>
  <c r="X14" i="64"/>
  <c r="M14" i="64"/>
  <c r="L14" i="64"/>
  <c r="J14" i="64"/>
  <c r="F14" i="64"/>
  <c r="Y12" i="64"/>
  <c r="X12" i="64"/>
  <c r="V12" i="64"/>
  <c r="U12" i="64"/>
  <c r="T12" i="64"/>
  <c r="R12" i="64"/>
  <c r="Q12" i="64"/>
  <c r="P12" i="64"/>
  <c r="M12" i="64"/>
  <c r="L12" i="64"/>
  <c r="J12" i="64"/>
  <c r="I12" i="64"/>
  <c r="H12" i="64"/>
  <c r="F12" i="64"/>
  <c r="E12" i="64"/>
  <c r="D12" i="64"/>
  <c r="Y11" i="64"/>
  <c r="X11" i="64"/>
  <c r="V11" i="64"/>
  <c r="U11" i="64"/>
  <c r="T11" i="64"/>
  <c r="R11" i="64"/>
  <c r="Q11" i="64"/>
  <c r="P11" i="64"/>
  <c r="M11" i="64"/>
  <c r="L11" i="64"/>
  <c r="J11" i="64"/>
  <c r="I11" i="64"/>
  <c r="H11" i="64"/>
  <c r="F11" i="64"/>
  <c r="E11" i="64"/>
  <c r="D11" i="64"/>
  <c r="Y9" i="64"/>
  <c r="X9" i="64"/>
  <c r="V9" i="64"/>
  <c r="U9" i="64"/>
  <c r="T9" i="64"/>
  <c r="R9" i="64"/>
  <c r="Q9" i="64"/>
  <c r="P9" i="64"/>
  <c r="M9" i="64"/>
  <c r="L9" i="64"/>
  <c r="J9" i="64"/>
  <c r="I9" i="64"/>
  <c r="H9" i="64"/>
  <c r="F9" i="64"/>
  <c r="E9" i="64"/>
  <c r="D9" i="64"/>
  <c r="M47" i="62"/>
  <c r="L47" i="62"/>
  <c r="J47" i="62"/>
  <c r="I47" i="62"/>
  <c r="H47" i="62"/>
  <c r="F47" i="62"/>
  <c r="E47" i="62"/>
  <c r="D47" i="62"/>
  <c r="M45" i="62"/>
  <c r="L45" i="62"/>
  <c r="J45" i="62"/>
  <c r="I45" i="62"/>
  <c r="H45" i="62"/>
  <c r="F45" i="62"/>
  <c r="E45" i="62"/>
  <c r="D45" i="62"/>
  <c r="M43" i="62"/>
  <c r="L43" i="62"/>
  <c r="J43" i="62"/>
  <c r="I43" i="62"/>
  <c r="H43" i="62"/>
  <c r="F43" i="62"/>
  <c r="E43" i="62"/>
  <c r="D43" i="62"/>
  <c r="Y42" i="62"/>
  <c r="X42" i="62"/>
  <c r="V42" i="62"/>
  <c r="U42" i="62"/>
  <c r="T42" i="62"/>
  <c r="R42" i="62"/>
  <c r="Q42" i="62"/>
  <c r="P42" i="62"/>
  <c r="M42" i="62"/>
  <c r="L42" i="62"/>
  <c r="J42" i="62"/>
  <c r="I42" i="62"/>
  <c r="H42" i="62"/>
  <c r="F42" i="62"/>
  <c r="E42" i="62"/>
  <c r="D42" i="62"/>
  <c r="Y41" i="62"/>
  <c r="X41" i="62"/>
  <c r="V41" i="62"/>
  <c r="R41" i="62"/>
  <c r="M41" i="62"/>
  <c r="L41" i="62"/>
  <c r="J41" i="62"/>
  <c r="F41" i="62"/>
  <c r="Y40" i="62"/>
  <c r="X40" i="62"/>
  <c r="V40" i="62"/>
  <c r="R40" i="62"/>
  <c r="M40" i="62"/>
  <c r="L40" i="62"/>
  <c r="J40" i="62"/>
  <c r="F40" i="62"/>
  <c r="Y39" i="62"/>
  <c r="X39" i="62"/>
  <c r="V39" i="62"/>
  <c r="R39" i="62"/>
  <c r="M39" i="62"/>
  <c r="L39" i="62"/>
  <c r="J39" i="62"/>
  <c r="F39" i="62"/>
  <c r="Y38" i="62"/>
  <c r="X38" i="62"/>
  <c r="V38" i="62"/>
  <c r="R38" i="62"/>
  <c r="M38" i="62"/>
  <c r="L38" i="62"/>
  <c r="J38" i="62"/>
  <c r="F38" i="62"/>
  <c r="Y37" i="62"/>
  <c r="X37" i="62"/>
  <c r="V37" i="62"/>
  <c r="R37" i="62"/>
  <c r="M37" i="62"/>
  <c r="L37" i="62"/>
  <c r="J37" i="62"/>
  <c r="F37" i="62"/>
  <c r="Y36" i="62"/>
  <c r="X36" i="62"/>
  <c r="V36" i="62"/>
  <c r="R36" i="62"/>
  <c r="M36" i="62"/>
  <c r="L36" i="62"/>
  <c r="J36" i="62"/>
  <c r="F36" i="62"/>
  <c r="Y35" i="62"/>
  <c r="X35" i="62"/>
  <c r="V35" i="62"/>
  <c r="R35" i="62"/>
  <c r="M35" i="62"/>
  <c r="L35" i="62"/>
  <c r="J35" i="62"/>
  <c r="F35" i="62"/>
  <c r="Y34" i="62"/>
  <c r="X34" i="62"/>
  <c r="V34" i="62"/>
  <c r="R34" i="62"/>
  <c r="M34" i="62"/>
  <c r="L34" i="62"/>
  <c r="J34" i="62"/>
  <c r="F34" i="62"/>
  <c r="Y31" i="62"/>
  <c r="X31" i="62"/>
  <c r="V31" i="62"/>
  <c r="R31" i="62"/>
  <c r="M31" i="62"/>
  <c r="L31" i="62"/>
  <c r="J31" i="62"/>
  <c r="F31" i="62"/>
  <c r="Y30" i="62"/>
  <c r="X30" i="62"/>
  <c r="V30" i="62"/>
  <c r="R30" i="62"/>
  <c r="M30" i="62"/>
  <c r="L30" i="62"/>
  <c r="J30" i="62"/>
  <c r="F30" i="62"/>
  <c r="Y28" i="62"/>
  <c r="X28" i="62"/>
  <c r="V28" i="62"/>
  <c r="R28" i="62"/>
  <c r="M28" i="62"/>
  <c r="L28" i="62"/>
  <c r="J28" i="62"/>
  <c r="F28" i="62"/>
  <c r="Y25" i="62"/>
  <c r="X25" i="62"/>
  <c r="V25" i="62"/>
  <c r="R25" i="62"/>
  <c r="M25" i="62"/>
  <c r="L25" i="62"/>
  <c r="J25" i="62"/>
  <c r="F25" i="62"/>
  <c r="Y24" i="62"/>
  <c r="X24" i="62"/>
  <c r="V24" i="62"/>
  <c r="R24" i="62"/>
  <c r="M24" i="62"/>
  <c r="L24" i="62"/>
  <c r="J24" i="62"/>
  <c r="F24" i="62"/>
  <c r="Y23" i="62"/>
  <c r="X23" i="62"/>
  <c r="V23" i="62"/>
  <c r="R23" i="62"/>
  <c r="M23" i="62"/>
  <c r="L23" i="62"/>
  <c r="J23" i="62"/>
  <c r="F23" i="62"/>
  <c r="Y22" i="62"/>
  <c r="X22" i="62"/>
  <c r="V22" i="62"/>
  <c r="R22" i="62"/>
  <c r="M22" i="62"/>
  <c r="L22" i="62"/>
  <c r="J22" i="62"/>
  <c r="F22" i="62"/>
  <c r="Y21" i="62"/>
  <c r="X21" i="62"/>
  <c r="V21" i="62"/>
  <c r="R21" i="62"/>
  <c r="M21" i="62"/>
  <c r="L21" i="62"/>
  <c r="J21" i="62"/>
  <c r="F21" i="62"/>
  <c r="Y20" i="62"/>
  <c r="X20" i="62"/>
  <c r="V20" i="62"/>
  <c r="R20" i="62"/>
  <c r="M20" i="62"/>
  <c r="L20" i="62"/>
  <c r="J20" i="62"/>
  <c r="F20" i="62"/>
  <c r="Y19" i="62"/>
  <c r="X19" i="62"/>
  <c r="V19" i="62"/>
  <c r="R19" i="62"/>
  <c r="M19" i="62"/>
  <c r="L19" i="62"/>
  <c r="J19" i="62"/>
  <c r="F19" i="62"/>
  <c r="Y18" i="62"/>
  <c r="X18" i="62"/>
  <c r="V18" i="62"/>
  <c r="R18" i="62"/>
  <c r="M18" i="62"/>
  <c r="L18" i="62"/>
  <c r="J18" i="62"/>
  <c r="F18" i="62"/>
  <c r="Y16" i="62"/>
  <c r="X16" i="62"/>
  <c r="V16" i="62"/>
  <c r="R16" i="62"/>
  <c r="M16" i="62"/>
  <c r="L16" i="62"/>
  <c r="J16" i="62"/>
  <c r="F16" i="62"/>
  <c r="Y15" i="62"/>
  <c r="X15" i="62"/>
  <c r="V15" i="62"/>
  <c r="R15" i="62"/>
  <c r="M15" i="62"/>
  <c r="L15" i="62"/>
  <c r="J15" i="62"/>
  <c r="F15" i="62"/>
  <c r="Y14" i="62"/>
  <c r="X14" i="62"/>
  <c r="V14" i="62"/>
  <c r="R14" i="62"/>
  <c r="M14" i="62"/>
  <c r="L14" i="62"/>
  <c r="J14" i="62"/>
  <c r="F14" i="62"/>
  <c r="Y12" i="62"/>
  <c r="X12" i="62"/>
  <c r="V12" i="62"/>
  <c r="U12" i="62"/>
  <c r="T12" i="62"/>
  <c r="R12" i="62"/>
  <c r="Q12" i="62"/>
  <c r="P12" i="62"/>
  <c r="M12" i="62"/>
  <c r="L12" i="62"/>
  <c r="J12" i="62"/>
  <c r="I12" i="62"/>
  <c r="H12" i="62"/>
  <c r="F12" i="62"/>
  <c r="E12" i="62"/>
  <c r="D12" i="62"/>
  <c r="Y11" i="62"/>
  <c r="X11" i="62"/>
  <c r="V11" i="62"/>
  <c r="U11" i="62"/>
  <c r="T11" i="62"/>
  <c r="R11" i="62"/>
  <c r="Q11" i="62"/>
  <c r="P11" i="62"/>
  <c r="M11" i="62"/>
  <c r="L11" i="62"/>
  <c r="J11" i="62"/>
  <c r="I11" i="62"/>
  <c r="H11" i="62"/>
  <c r="F11" i="62"/>
  <c r="E11" i="62"/>
  <c r="D11" i="62"/>
  <c r="Y9" i="62"/>
  <c r="X9" i="62"/>
  <c r="V9" i="62"/>
  <c r="U9" i="62"/>
  <c r="T9" i="62"/>
  <c r="R9" i="62"/>
  <c r="Q9" i="62"/>
  <c r="P9" i="62"/>
  <c r="M9" i="62"/>
  <c r="L9" i="62"/>
  <c r="J9" i="62"/>
  <c r="I9" i="62"/>
  <c r="H9" i="62"/>
  <c r="F9" i="62"/>
  <c r="E9" i="62"/>
  <c r="D9" i="62"/>
  <c r="M47" i="110"/>
  <c r="L47" i="110"/>
  <c r="J47" i="110"/>
  <c r="I47" i="110"/>
  <c r="H47" i="110"/>
  <c r="F47" i="110"/>
  <c r="E47" i="110"/>
  <c r="D47" i="110"/>
  <c r="M45" i="110"/>
  <c r="L45" i="110"/>
  <c r="J45" i="110"/>
  <c r="I45" i="110"/>
  <c r="H45" i="110"/>
  <c r="F45" i="110"/>
  <c r="E45" i="110"/>
  <c r="D45" i="110"/>
  <c r="M43" i="110"/>
  <c r="L43" i="110"/>
  <c r="J43" i="110"/>
  <c r="I43" i="110"/>
  <c r="H43" i="110"/>
  <c r="F43" i="110"/>
  <c r="E43" i="110"/>
  <c r="D43" i="110"/>
  <c r="Y42" i="110"/>
  <c r="X42" i="110"/>
  <c r="V42" i="110"/>
  <c r="U42" i="110"/>
  <c r="T42" i="110"/>
  <c r="R42" i="110"/>
  <c r="Q42" i="110"/>
  <c r="P42" i="110"/>
  <c r="M42" i="110"/>
  <c r="L42" i="110"/>
  <c r="J42" i="110"/>
  <c r="I42" i="110"/>
  <c r="H42" i="110"/>
  <c r="F42" i="110"/>
  <c r="E42" i="110"/>
  <c r="D42" i="110"/>
  <c r="Y41" i="110"/>
  <c r="X41" i="110"/>
  <c r="V41" i="110"/>
  <c r="R41" i="110"/>
  <c r="M41" i="110"/>
  <c r="L41" i="110"/>
  <c r="J41" i="110"/>
  <c r="F41" i="110"/>
  <c r="Y40" i="110"/>
  <c r="X40" i="110"/>
  <c r="V40" i="110"/>
  <c r="R40" i="110"/>
  <c r="M40" i="110"/>
  <c r="L40" i="110"/>
  <c r="J40" i="110"/>
  <c r="F40" i="110"/>
  <c r="Y39" i="110"/>
  <c r="X39" i="110"/>
  <c r="V39" i="110"/>
  <c r="R39" i="110"/>
  <c r="M39" i="110"/>
  <c r="L39" i="110"/>
  <c r="J39" i="110"/>
  <c r="F39" i="110"/>
  <c r="Y38" i="110"/>
  <c r="X38" i="110"/>
  <c r="V38" i="110"/>
  <c r="R38" i="110"/>
  <c r="M38" i="110"/>
  <c r="L38" i="110"/>
  <c r="J38" i="110"/>
  <c r="F38" i="110"/>
  <c r="Y37" i="110"/>
  <c r="X37" i="110"/>
  <c r="V37" i="110"/>
  <c r="R37" i="110"/>
  <c r="M37" i="110"/>
  <c r="L37" i="110"/>
  <c r="J37" i="110"/>
  <c r="F37" i="110"/>
  <c r="Y36" i="110"/>
  <c r="X36" i="110"/>
  <c r="V36" i="110"/>
  <c r="R36" i="110"/>
  <c r="M36" i="110"/>
  <c r="L36" i="110"/>
  <c r="J36" i="110"/>
  <c r="F36" i="110"/>
  <c r="Y35" i="110"/>
  <c r="X35" i="110"/>
  <c r="V35" i="110"/>
  <c r="R35" i="110"/>
  <c r="M35" i="110"/>
  <c r="L35" i="110"/>
  <c r="J35" i="110"/>
  <c r="F35" i="110"/>
  <c r="Y34" i="110"/>
  <c r="X34" i="110"/>
  <c r="V34" i="110"/>
  <c r="R34" i="110"/>
  <c r="M34" i="110"/>
  <c r="L34" i="110"/>
  <c r="J34" i="110"/>
  <c r="F34" i="110"/>
  <c r="Y31" i="110"/>
  <c r="X31" i="110"/>
  <c r="V31" i="110"/>
  <c r="R31" i="110"/>
  <c r="M31" i="110"/>
  <c r="L31" i="110"/>
  <c r="J31" i="110"/>
  <c r="F31" i="110"/>
  <c r="Y30" i="110"/>
  <c r="X30" i="110"/>
  <c r="V30" i="110"/>
  <c r="R30" i="110"/>
  <c r="M30" i="110"/>
  <c r="L30" i="110"/>
  <c r="J30" i="110"/>
  <c r="F30" i="110"/>
  <c r="Y28" i="110"/>
  <c r="X28" i="110"/>
  <c r="V28" i="110"/>
  <c r="R28" i="110"/>
  <c r="M28" i="110"/>
  <c r="L28" i="110"/>
  <c r="J28" i="110"/>
  <c r="F28" i="110"/>
  <c r="Y25" i="110"/>
  <c r="X25" i="110"/>
  <c r="V25" i="110"/>
  <c r="R25" i="110"/>
  <c r="M25" i="110"/>
  <c r="L25" i="110"/>
  <c r="J25" i="110"/>
  <c r="F25" i="110"/>
  <c r="Y24" i="110"/>
  <c r="X24" i="110"/>
  <c r="V24" i="110"/>
  <c r="R24" i="110"/>
  <c r="M24" i="110"/>
  <c r="L24" i="110"/>
  <c r="J24" i="110"/>
  <c r="F24" i="110"/>
  <c r="Y23" i="110"/>
  <c r="X23" i="110"/>
  <c r="V23" i="110"/>
  <c r="R23" i="110"/>
  <c r="M23" i="110"/>
  <c r="L23" i="110"/>
  <c r="J23" i="110"/>
  <c r="F23" i="110"/>
  <c r="Y22" i="110"/>
  <c r="X22" i="110"/>
  <c r="V22" i="110"/>
  <c r="R22" i="110"/>
  <c r="M22" i="110"/>
  <c r="L22" i="110"/>
  <c r="J22" i="110"/>
  <c r="F22" i="110"/>
  <c r="Y21" i="110"/>
  <c r="X21" i="110"/>
  <c r="V21" i="110"/>
  <c r="R21" i="110"/>
  <c r="M21" i="110"/>
  <c r="L21" i="110"/>
  <c r="J21" i="110"/>
  <c r="F21" i="110"/>
  <c r="Y20" i="110"/>
  <c r="X20" i="110"/>
  <c r="V20" i="110"/>
  <c r="R20" i="110"/>
  <c r="M20" i="110"/>
  <c r="L20" i="110"/>
  <c r="J20" i="110"/>
  <c r="F20" i="110"/>
  <c r="Y19" i="110"/>
  <c r="X19" i="110"/>
  <c r="V19" i="110"/>
  <c r="R19" i="110"/>
  <c r="M19" i="110"/>
  <c r="L19" i="110"/>
  <c r="J19" i="110"/>
  <c r="F19" i="110"/>
  <c r="Y18" i="110"/>
  <c r="X18" i="110"/>
  <c r="V18" i="110"/>
  <c r="R18" i="110"/>
  <c r="M18" i="110"/>
  <c r="L18" i="110"/>
  <c r="J18" i="110"/>
  <c r="F18" i="110"/>
  <c r="Y16" i="110"/>
  <c r="X16" i="110"/>
  <c r="V16" i="110"/>
  <c r="R16" i="110"/>
  <c r="M16" i="110"/>
  <c r="L16" i="110"/>
  <c r="J16" i="110"/>
  <c r="F16" i="110"/>
  <c r="Y15" i="110"/>
  <c r="X15" i="110"/>
  <c r="V15" i="110"/>
  <c r="R15" i="110"/>
  <c r="M15" i="110"/>
  <c r="L15" i="110"/>
  <c r="J15" i="110"/>
  <c r="F15" i="110"/>
  <c r="Y14" i="110"/>
  <c r="X14" i="110"/>
  <c r="V14" i="110"/>
  <c r="R14" i="110"/>
  <c r="M14" i="110"/>
  <c r="L14" i="110"/>
  <c r="J14" i="110"/>
  <c r="F14" i="110"/>
  <c r="Y12" i="110"/>
  <c r="X12" i="110"/>
  <c r="V12" i="110"/>
  <c r="U12" i="110"/>
  <c r="T12" i="110"/>
  <c r="R12" i="110"/>
  <c r="Q12" i="110"/>
  <c r="P12" i="110"/>
  <c r="M12" i="110"/>
  <c r="L12" i="110"/>
  <c r="J12" i="110"/>
  <c r="I12" i="110"/>
  <c r="H12" i="110"/>
  <c r="F12" i="110"/>
  <c r="E12" i="110"/>
  <c r="D12" i="110"/>
  <c r="Y11" i="110"/>
  <c r="X11" i="110"/>
  <c r="V11" i="110"/>
  <c r="U11" i="110"/>
  <c r="T11" i="110"/>
  <c r="R11" i="110"/>
  <c r="Q11" i="110"/>
  <c r="P11" i="110"/>
  <c r="M11" i="110"/>
  <c r="L11" i="110"/>
  <c r="J11" i="110"/>
  <c r="I11" i="110"/>
  <c r="H11" i="110"/>
  <c r="F11" i="110"/>
  <c r="E11" i="110"/>
  <c r="D11" i="110"/>
  <c r="Y9" i="110"/>
  <c r="X9" i="110"/>
  <c r="V9" i="110"/>
  <c r="U9" i="110"/>
  <c r="T9" i="110"/>
  <c r="R9" i="110"/>
  <c r="Q9" i="110"/>
  <c r="P9" i="110"/>
  <c r="M9" i="110"/>
  <c r="L9" i="110"/>
  <c r="J9" i="110"/>
  <c r="I9" i="110"/>
  <c r="H9" i="110"/>
  <c r="F9" i="110"/>
  <c r="E9" i="110"/>
  <c r="D9" i="110"/>
  <c r="M47" i="60"/>
  <c r="L47" i="60"/>
  <c r="J47" i="60"/>
  <c r="I47" i="60"/>
  <c r="H47" i="60"/>
  <c r="F47" i="60"/>
  <c r="E47" i="60"/>
  <c r="D47" i="60"/>
  <c r="M45" i="60"/>
  <c r="L45" i="60"/>
  <c r="J45" i="60"/>
  <c r="I45" i="60"/>
  <c r="H45" i="60"/>
  <c r="F45" i="60"/>
  <c r="E45" i="60"/>
  <c r="D45" i="60"/>
  <c r="M43" i="60"/>
  <c r="L43" i="60"/>
  <c r="J43" i="60"/>
  <c r="I43" i="60"/>
  <c r="H43" i="60"/>
  <c r="F43" i="60"/>
  <c r="E43" i="60"/>
  <c r="D43" i="60"/>
  <c r="Y42" i="60"/>
  <c r="X42" i="60"/>
  <c r="V42" i="60"/>
  <c r="U42" i="60"/>
  <c r="T42" i="60"/>
  <c r="R42" i="60"/>
  <c r="Q42" i="60"/>
  <c r="P42" i="60"/>
  <c r="M42" i="60"/>
  <c r="L42" i="60"/>
  <c r="J42" i="60"/>
  <c r="I42" i="60"/>
  <c r="H42" i="60"/>
  <c r="F42" i="60"/>
  <c r="E42" i="60"/>
  <c r="D42" i="60"/>
  <c r="Y41" i="60"/>
  <c r="X41" i="60"/>
  <c r="V41" i="60"/>
  <c r="R41" i="60"/>
  <c r="M41" i="60"/>
  <c r="L41" i="60"/>
  <c r="J41" i="60"/>
  <c r="F41" i="60"/>
  <c r="Y40" i="60"/>
  <c r="X40" i="60"/>
  <c r="V40" i="60"/>
  <c r="R40" i="60"/>
  <c r="M40" i="60"/>
  <c r="L40" i="60"/>
  <c r="J40" i="60"/>
  <c r="F40" i="60"/>
  <c r="Y39" i="60"/>
  <c r="X39" i="60"/>
  <c r="V39" i="60"/>
  <c r="R39" i="60"/>
  <c r="M39" i="60"/>
  <c r="L39" i="60"/>
  <c r="J39" i="60"/>
  <c r="F39" i="60"/>
  <c r="Y38" i="60"/>
  <c r="X38" i="60"/>
  <c r="V38" i="60"/>
  <c r="R38" i="60"/>
  <c r="M38" i="60"/>
  <c r="L38" i="60"/>
  <c r="J38" i="60"/>
  <c r="F38" i="60"/>
  <c r="Y37" i="60"/>
  <c r="X37" i="60"/>
  <c r="V37" i="60"/>
  <c r="R37" i="60"/>
  <c r="M37" i="60"/>
  <c r="L37" i="60"/>
  <c r="J37" i="60"/>
  <c r="F37" i="60"/>
  <c r="Y36" i="60"/>
  <c r="X36" i="60"/>
  <c r="V36" i="60"/>
  <c r="R36" i="60"/>
  <c r="M36" i="60"/>
  <c r="L36" i="60"/>
  <c r="J36" i="60"/>
  <c r="F36" i="60"/>
  <c r="Y35" i="60"/>
  <c r="X35" i="60"/>
  <c r="V35" i="60"/>
  <c r="R35" i="60"/>
  <c r="M35" i="60"/>
  <c r="L35" i="60"/>
  <c r="J35" i="60"/>
  <c r="F35" i="60"/>
  <c r="Y34" i="60"/>
  <c r="X34" i="60"/>
  <c r="V34" i="60"/>
  <c r="R34" i="60"/>
  <c r="M34" i="60"/>
  <c r="L34" i="60"/>
  <c r="J34" i="60"/>
  <c r="F34" i="60"/>
  <c r="Y31" i="60"/>
  <c r="X31" i="60"/>
  <c r="V31" i="60"/>
  <c r="R31" i="60"/>
  <c r="M31" i="60"/>
  <c r="L31" i="60"/>
  <c r="J31" i="60"/>
  <c r="F31" i="60"/>
  <c r="Y30" i="60"/>
  <c r="X30" i="60"/>
  <c r="V30" i="60"/>
  <c r="R30" i="60"/>
  <c r="M30" i="60"/>
  <c r="L30" i="60"/>
  <c r="J30" i="60"/>
  <c r="F30" i="60"/>
  <c r="Y28" i="60"/>
  <c r="X28" i="60"/>
  <c r="V28" i="60"/>
  <c r="R28" i="60"/>
  <c r="M28" i="60"/>
  <c r="L28" i="60"/>
  <c r="J28" i="60"/>
  <c r="F28" i="60"/>
  <c r="Y25" i="60"/>
  <c r="X25" i="60"/>
  <c r="V25" i="60"/>
  <c r="R25" i="60"/>
  <c r="M25" i="60"/>
  <c r="L25" i="60"/>
  <c r="J25" i="60"/>
  <c r="F25" i="60"/>
  <c r="Y24" i="60"/>
  <c r="X24" i="60"/>
  <c r="V24" i="60"/>
  <c r="R24" i="60"/>
  <c r="M24" i="60"/>
  <c r="L24" i="60"/>
  <c r="J24" i="60"/>
  <c r="F24" i="60"/>
  <c r="Y23" i="60"/>
  <c r="X23" i="60"/>
  <c r="V23" i="60"/>
  <c r="R23" i="60"/>
  <c r="M23" i="60"/>
  <c r="L23" i="60"/>
  <c r="J23" i="60"/>
  <c r="F23" i="60"/>
  <c r="Y22" i="60"/>
  <c r="X22" i="60"/>
  <c r="V22" i="60"/>
  <c r="R22" i="60"/>
  <c r="M22" i="60"/>
  <c r="L22" i="60"/>
  <c r="J22" i="60"/>
  <c r="F22" i="60"/>
  <c r="Y21" i="60"/>
  <c r="X21" i="60"/>
  <c r="V21" i="60"/>
  <c r="R21" i="60"/>
  <c r="M21" i="60"/>
  <c r="L21" i="60"/>
  <c r="J21" i="60"/>
  <c r="F21" i="60"/>
  <c r="Y20" i="60"/>
  <c r="X20" i="60"/>
  <c r="V20" i="60"/>
  <c r="R20" i="60"/>
  <c r="M20" i="60"/>
  <c r="L20" i="60"/>
  <c r="J20" i="60"/>
  <c r="F20" i="60"/>
  <c r="Y19" i="60"/>
  <c r="X19" i="60"/>
  <c r="V19" i="60"/>
  <c r="R19" i="60"/>
  <c r="M19" i="60"/>
  <c r="L19" i="60"/>
  <c r="J19" i="60"/>
  <c r="F19" i="60"/>
  <c r="Y18" i="60"/>
  <c r="X18" i="60"/>
  <c r="V18" i="60"/>
  <c r="R18" i="60"/>
  <c r="M18" i="60"/>
  <c r="L18" i="60"/>
  <c r="J18" i="60"/>
  <c r="F18" i="60"/>
  <c r="Y16" i="60"/>
  <c r="X16" i="60"/>
  <c r="V16" i="60"/>
  <c r="R16" i="60"/>
  <c r="M16" i="60"/>
  <c r="L16" i="60"/>
  <c r="J16" i="60"/>
  <c r="F16" i="60"/>
  <c r="Y15" i="60"/>
  <c r="X15" i="60"/>
  <c r="V15" i="60"/>
  <c r="R15" i="60"/>
  <c r="M15" i="60"/>
  <c r="L15" i="60"/>
  <c r="J15" i="60"/>
  <c r="F15" i="60"/>
  <c r="Y14" i="60"/>
  <c r="X14" i="60"/>
  <c r="V14" i="60"/>
  <c r="R14" i="60"/>
  <c r="M14" i="60"/>
  <c r="L14" i="60"/>
  <c r="J14" i="60"/>
  <c r="F14" i="60"/>
  <c r="Y12" i="60"/>
  <c r="X12" i="60"/>
  <c r="V12" i="60"/>
  <c r="U12" i="60"/>
  <c r="T12" i="60"/>
  <c r="R12" i="60"/>
  <c r="Q12" i="60"/>
  <c r="P12" i="60"/>
  <c r="M12" i="60"/>
  <c r="L12" i="60"/>
  <c r="J12" i="60"/>
  <c r="I12" i="60"/>
  <c r="H12" i="60"/>
  <c r="F12" i="60"/>
  <c r="E12" i="60"/>
  <c r="D12" i="60"/>
  <c r="Y11" i="60"/>
  <c r="X11" i="60"/>
  <c r="V11" i="60"/>
  <c r="U11" i="60"/>
  <c r="T11" i="60"/>
  <c r="R11" i="60"/>
  <c r="Q11" i="60"/>
  <c r="P11" i="60"/>
  <c r="M11" i="60"/>
  <c r="L11" i="60"/>
  <c r="J11" i="60"/>
  <c r="I11" i="60"/>
  <c r="H11" i="60"/>
  <c r="F11" i="60"/>
  <c r="E11" i="60"/>
  <c r="D11" i="60"/>
  <c r="Y9" i="60"/>
  <c r="X9" i="60"/>
  <c r="V9" i="60"/>
  <c r="U9" i="60"/>
  <c r="T9" i="60"/>
  <c r="R9" i="60"/>
  <c r="Q9" i="60"/>
  <c r="P9" i="60"/>
  <c r="M9" i="60"/>
  <c r="L9" i="60"/>
  <c r="J9" i="60"/>
  <c r="I9" i="60"/>
  <c r="H9" i="60"/>
  <c r="F9" i="60"/>
  <c r="E9" i="60"/>
  <c r="D9" i="60"/>
  <c r="Y47" i="61"/>
  <c r="X47" i="61"/>
  <c r="U47" i="61"/>
  <c r="T47" i="61"/>
  <c r="Q47" i="61"/>
  <c r="P47" i="61"/>
  <c r="M47" i="61"/>
  <c r="L47" i="61"/>
  <c r="J47" i="61"/>
  <c r="I47" i="61"/>
  <c r="H47" i="61"/>
  <c r="F47" i="61"/>
  <c r="E47" i="61"/>
  <c r="D47" i="61"/>
  <c r="Y45" i="61"/>
  <c r="X45" i="61"/>
  <c r="U45" i="61"/>
  <c r="T45" i="61"/>
  <c r="Q45" i="61"/>
  <c r="P45" i="61"/>
  <c r="M45" i="61"/>
  <c r="L45" i="61"/>
  <c r="J45" i="61"/>
  <c r="I45" i="61"/>
  <c r="H45" i="61"/>
  <c r="F45" i="61"/>
  <c r="E45" i="61"/>
  <c r="D45" i="61"/>
  <c r="Y43" i="61"/>
  <c r="X43" i="61"/>
  <c r="U43" i="61"/>
  <c r="T43" i="61"/>
  <c r="Q43" i="61"/>
  <c r="P43" i="61"/>
  <c r="M43" i="61"/>
  <c r="L43" i="61"/>
  <c r="J43" i="61"/>
  <c r="I43" i="61"/>
  <c r="H43" i="61"/>
  <c r="F43" i="61"/>
  <c r="E43" i="61"/>
  <c r="D43" i="61"/>
  <c r="Y42" i="61"/>
  <c r="X42" i="61"/>
  <c r="V42" i="61"/>
  <c r="U42" i="61"/>
  <c r="T42" i="61"/>
  <c r="R42" i="61"/>
  <c r="Q42" i="61"/>
  <c r="P42" i="61"/>
  <c r="M42" i="61"/>
  <c r="L42" i="61"/>
  <c r="J42" i="61"/>
  <c r="I42" i="61"/>
  <c r="H42" i="61"/>
  <c r="F42" i="61"/>
  <c r="E42" i="61"/>
  <c r="D42" i="61"/>
  <c r="Y41" i="61"/>
  <c r="X41" i="61"/>
  <c r="V41" i="61"/>
  <c r="R41" i="61"/>
  <c r="M41" i="61"/>
  <c r="L41" i="61"/>
  <c r="J41" i="61"/>
  <c r="F41" i="61"/>
  <c r="Y40" i="61"/>
  <c r="X40" i="61"/>
  <c r="V40" i="61"/>
  <c r="R40" i="61"/>
  <c r="M40" i="61"/>
  <c r="L40" i="61"/>
  <c r="J40" i="61"/>
  <c r="F40" i="61"/>
  <c r="Y39" i="61"/>
  <c r="X39" i="61"/>
  <c r="V39" i="61"/>
  <c r="R39" i="61"/>
  <c r="M39" i="61"/>
  <c r="L39" i="61"/>
  <c r="J39" i="61"/>
  <c r="F39" i="61"/>
  <c r="Y38" i="61"/>
  <c r="X38" i="61"/>
  <c r="V38" i="61"/>
  <c r="R38" i="61"/>
  <c r="M38" i="61"/>
  <c r="L38" i="61"/>
  <c r="J38" i="61"/>
  <c r="F38" i="61"/>
  <c r="Y37" i="61"/>
  <c r="X37" i="61"/>
  <c r="V37" i="61"/>
  <c r="R37" i="61"/>
  <c r="M37" i="61"/>
  <c r="L37" i="61"/>
  <c r="J37" i="61"/>
  <c r="F37" i="61"/>
  <c r="Y36" i="61"/>
  <c r="X36" i="61"/>
  <c r="V36" i="61"/>
  <c r="R36" i="61"/>
  <c r="M36" i="61"/>
  <c r="L36" i="61"/>
  <c r="J36" i="61"/>
  <c r="F36" i="61"/>
  <c r="Y35" i="61"/>
  <c r="X35" i="61"/>
  <c r="V35" i="61"/>
  <c r="R35" i="61"/>
  <c r="M35" i="61"/>
  <c r="L35" i="61"/>
  <c r="J35" i="61"/>
  <c r="F35" i="61"/>
  <c r="Y34" i="61"/>
  <c r="X34" i="61"/>
  <c r="V34" i="61"/>
  <c r="R34" i="61"/>
  <c r="M34" i="61"/>
  <c r="L34" i="61"/>
  <c r="J34" i="61"/>
  <c r="F34" i="61"/>
  <c r="Y31" i="61"/>
  <c r="X31" i="61"/>
  <c r="V31" i="61"/>
  <c r="R31" i="61"/>
  <c r="M31" i="61"/>
  <c r="L31" i="61"/>
  <c r="J31" i="61"/>
  <c r="F31" i="61"/>
  <c r="Y30" i="61"/>
  <c r="X30" i="61"/>
  <c r="V30" i="61"/>
  <c r="R30" i="61"/>
  <c r="M30" i="61"/>
  <c r="L30" i="61"/>
  <c r="J30" i="61"/>
  <c r="F30" i="61"/>
  <c r="Y28" i="61"/>
  <c r="X28" i="61"/>
  <c r="V28" i="61"/>
  <c r="R28" i="61"/>
  <c r="M28" i="61"/>
  <c r="L28" i="61"/>
  <c r="J28" i="61"/>
  <c r="F28" i="61"/>
  <c r="Y25" i="61"/>
  <c r="X25" i="61"/>
  <c r="V25" i="61"/>
  <c r="R25" i="61"/>
  <c r="M25" i="61"/>
  <c r="L25" i="61"/>
  <c r="J25" i="61"/>
  <c r="F25" i="61"/>
  <c r="Y24" i="61"/>
  <c r="X24" i="61"/>
  <c r="V24" i="61"/>
  <c r="R24" i="61"/>
  <c r="M24" i="61"/>
  <c r="L24" i="61"/>
  <c r="J24" i="61"/>
  <c r="F24" i="61"/>
  <c r="Y23" i="61"/>
  <c r="X23" i="61"/>
  <c r="V23" i="61"/>
  <c r="R23" i="61"/>
  <c r="M23" i="61"/>
  <c r="L23" i="61"/>
  <c r="J23" i="61"/>
  <c r="F23" i="61"/>
  <c r="Y22" i="61"/>
  <c r="X22" i="61"/>
  <c r="V22" i="61"/>
  <c r="R22" i="61"/>
  <c r="M22" i="61"/>
  <c r="L22" i="61"/>
  <c r="J22" i="61"/>
  <c r="F22" i="61"/>
  <c r="Y21" i="61"/>
  <c r="X21" i="61"/>
  <c r="V21" i="61"/>
  <c r="R21" i="61"/>
  <c r="M21" i="61"/>
  <c r="L21" i="61"/>
  <c r="J21" i="61"/>
  <c r="F21" i="61"/>
  <c r="Y20" i="61"/>
  <c r="X20" i="61"/>
  <c r="V20" i="61"/>
  <c r="R20" i="61"/>
  <c r="M20" i="61"/>
  <c r="L20" i="61"/>
  <c r="J20" i="61"/>
  <c r="F20" i="61"/>
  <c r="Y19" i="61"/>
  <c r="X19" i="61"/>
  <c r="V19" i="61"/>
  <c r="R19" i="61"/>
  <c r="M19" i="61"/>
  <c r="L19" i="61"/>
  <c r="J19" i="61"/>
  <c r="F19" i="61"/>
  <c r="Y18" i="61"/>
  <c r="X18" i="61"/>
  <c r="V18" i="61"/>
  <c r="R18" i="61"/>
  <c r="M18" i="61"/>
  <c r="L18" i="61"/>
  <c r="J18" i="61"/>
  <c r="F18" i="61"/>
  <c r="Y16" i="61"/>
  <c r="X16" i="61"/>
  <c r="V16" i="61"/>
  <c r="R16" i="61"/>
  <c r="M16" i="61"/>
  <c r="L16" i="61"/>
  <c r="J16" i="61"/>
  <c r="F16" i="61"/>
  <c r="Y15" i="61"/>
  <c r="X15" i="61"/>
  <c r="V15" i="61"/>
  <c r="R15" i="61"/>
  <c r="M15" i="61"/>
  <c r="L15" i="61"/>
  <c r="J15" i="61"/>
  <c r="F15" i="61"/>
  <c r="Y14" i="61"/>
  <c r="X14" i="61"/>
  <c r="V14" i="61"/>
  <c r="R14" i="61"/>
  <c r="M14" i="61"/>
  <c r="L14" i="61"/>
  <c r="J14" i="61"/>
  <c r="F14" i="61"/>
  <c r="Y12" i="61"/>
  <c r="X12" i="61"/>
  <c r="V12" i="61"/>
  <c r="U12" i="61"/>
  <c r="T12" i="61"/>
  <c r="R12" i="61"/>
  <c r="Q12" i="61"/>
  <c r="P12" i="61"/>
  <c r="M12" i="61"/>
  <c r="L12" i="61"/>
  <c r="J12" i="61"/>
  <c r="I12" i="61"/>
  <c r="H12" i="61"/>
  <c r="F12" i="61"/>
  <c r="E12" i="61"/>
  <c r="D12" i="61"/>
  <c r="Y11" i="61"/>
  <c r="X11" i="61"/>
  <c r="V11" i="61"/>
  <c r="U11" i="61"/>
  <c r="T11" i="61"/>
  <c r="R11" i="61"/>
  <c r="Q11" i="61"/>
  <c r="P11" i="61"/>
  <c r="M11" i="61"/>
  <c r="L11" i="61"/>
  <c r="J11" i="61"/>
  <c r="I11" i="61"/>
  <c r="H11" i="61"/>
  <c r="F11" i="61"/>
  <c r="E11" i="61"/>
  <c r="D11" i="61"/>
  <c r="Y9" i="61"/>
  <c r="X9" i="61"/>
  <c r="V9" i="61"/>
  <c r="U9" i="61"/>
  <c r="T9" i="61"/>
  <c r="R9" i="61"/>
  <c r="Q9" i="61"/>
  <c r="P9" i="61"/>
  <c r="M9" i="61"/>
  <c r="L9" i="61"/>
  <c r="J9" i="61"/>
  <c r="I9" i="61"/>
  <c r="H9" i="61"/>
  <c r="F9" i="61"/>
  <c r="E9" i="61"/>
  <c r="D9" i="61"/>
  <c r="M47" i="59"/>
  <c r="L47" i="59"/>
  <c r="J47" i="59"/>
  <c r="I47" i="59"/>
  <c r="H47" i="59"/>
  <c r="F47" i="59"/>
  <c r="E47" i="59"/>
  <c r="D47" i="59"/>
  <c r="M45" i="59"/>
  <c r="L45" i="59"/>
  <c r="J45" i="59"/>
  <c r="I45" i="59"/>
  <c r="H45" i="59"/>
  <c r="F45" i="59"/>
  <c r="E45" i="59"/>
  <c r="D45" i="59"/>
  <c r="M43" i="59"/>
  <c r="L43" i="59"/>
  <c r="J43" i="59"/>
  <c r="I43" i="59"/>
  <c r="H43" i="59"/>
  <c r="F43" i="59"/>
  <c r="E43" i="59"/>
  <c r="D43" i="59"/>
  <c r="Y42" i="59"/>
  <c r="X42" i="59"/>
  <c r="V42" i="59"/>
  <c r="U42" i="59"/>
  <c r="T42" i="59"/>
  <c r="R42" i="59"/>
  <c r="Q42" i="59"/>
  <c r="P42" i="59"/>
  <c r="M42" i="59"/>
  <c r="L42" i="59"/>
  <c r="J42" i="59"/>
  <c r="I42" i="59"/>
  <c r="H42" i="59"/>
  <c r="F42" i="59"/>
  <c r="E42" i="59"/>
  <c r="D42" i="59"/>
  <c r="Y41" i="59"/>
  <c r="X41" i="59"/>
  <c r="V41" i="59"/>
  <c r="R41" i="59"/>
  <c r="M41" i="59"/>
  <c r="L41" i="59"/>
  <c r="J41" i="59"/>
  <c r="F41" i="59"/>
  <c r="Y40" i="59"/>
  <c r="X40" i="59"/>
  <c r="V40" i="59"/>
  <c r="R40" i="59"/>
  <c r="M40" i="59"/>
  <c r="L40" i="59"/>
  <c r="J40" i="59"/>
  <c r="F40" i="59"/>
  <c r="Y39" i="59"/>
  <c r="X39" i="59"/>
  <c r="V39" i="59"/>
  <c r="R39" i="59"/>
  <c r="M39" i="59"/>
  <c r="L39" i="59"/>
  <c r="J39" i="59"/>
  <c r="F39" i="59"/>
  <c r="Y38" i="59"/>
  <c r="X38" i="59"/>
  <c r="V38" i="59"/>
  <c r="R38" i="59"/>
  <c r="M38" i="59"/>
  <c r="L38" i="59"/>
  <c r="J38" i="59"/>
  <c r="F38" i="59"/>
  <c r="Y37" i="59"/>
  <c r="X37" i="59"/>
  <c r="V37" i="59"/>
  <c r="R37" i="59"/>
  <c r="M37" i="59"/>
  <c r="L37" i="59"/>
  <c r="J37" i="59"/>
  <c r="F37" i="59"/>
  <c r="Y36" i="59"/>
  <c r="X36" i="59"/>
  <c r="V36" i="59"/>
  <c r="R36" i="59"/>
  <c r="M36" i="59"/>
  <c r="L36" i="59"/>
  <c r="J36" i="59"/>
  <c r="F36" i="59"/>
  <c r="Y35" i="59"/>
  <c r="X35" i="59"/>
  <c r="V35" i="59"/>
  <c r="R35" i="59"/>
  <c r="M35" i="59"/>
  <c r="L35" i="59"/>
  <c r="J35" i="59"/>
  <c r="F35" i="59"/>
  <c r="Y34" i="59"/>
  <c r="X34" i="59"/>
  <c r="V34" i="59"/>
  <c r="R34" i="59"/>
  <c r="M34" i="59"/>
  <c r="L34" i="59"/>
  <c r="J34" i="59"/>
  <c r="F34" i="59"/>
  <c r="Y31" i="59"/>
  <c r="X31" i="59"/>
  <c r="V31" i="59"/>
  <c r="R31" i="59"/>
  <c r="M31" i="59"/>
  <c r="L31" i="59"/>
  <c r="J31" i="59"/>
  <c r="F31" i="59"/>
  <c r="Y30" i="59"/>
  <c r="X30" i="59"/>
  <c r="V30" i="59"/>
  <c r="R30" i="59"/>
  <c r="M30" i="59"/>
  <c r="L30" i="59"/>
  <c r="J30" i="59"/>
  <c r="F30" i="59"/>
  <c r="Y28" i="59"/>
  <c r="X28" i="59"/>
  <c r="V28" i="59"/>
  <c r="R28" i="59"/>
  <c r="M28" i="59"/>
  <c r="L28" i="59"/>
  <c r="J28" i="59"/>
  <c r="F28" i="59"/>
  <c r="Y25" i="59"/>
  <c r="X25" i="59"/>
  <c r="V25" i="59"/>
  <c r="R25" i="59"/>
  <c r="M25" i="59"/>
  <c r="L25" i="59"/>
  <c r="J25" i="59"/>
  <c r="F25" i="59"/>
  <c r="Y24" i="59"/>
  <c r="X24" i="59"/>
  <c r="V24" i="59"/>
  <c r="R24" i="59"/>
  <c r="M24" i="59"/>
  <c r="L24" i="59"/>
  <c r="J24" i="59"/>
  <c r="F24" i="59"/>
  <c r="Y23" i="59"/>
  <c r="X23" i="59"/>
  <c r="V23" i="59"/>
  <c r="R23" i="59"/>
  <c r="M23" i="59"/>
  <c r="L23" i="59"/>
  <c r="J23" i="59"/>
  <c r="F23" i="59"/>
  <c r="Y22" i="59"/>
  <c r="X22" i="59"/>
  <c r="V22" i="59"/>
  <c r="R22" i="59"/>
  <c r="M22" i="59"/>
  <c r="L22" i="59"/>
  <c r="J22" i="59"/>
  <c r="F22" i="59"/>
  <c r="Y21" i="59"/>
  <c r="X21" i="59"/>
  <c r="V21" i="59"/>
  <c r="R21" i="59"/>
  <c r="M21" i="59"/>
  <c r="L21" i="59"/>
  <c r="J21" i="59"/>
  <c r="F21" i="59"/>
  <c r="Y20" i="59"/>
  <c r="X20" i="59"/>
  <c r="V20" i="59"/>
  <c r="R20" i="59"/>
  <c r="M20" i="59"/>
  <c r="L20" i="59"/>
  <c r="J20" i="59"/>
  <c r="F20" i="59"/>
  <c r="Y19" i="59"/>
  <c r="X19" i="59"/>
  <c r="V19" i="59"/>
  <c r="R19" i="59"/>
  <c r="M19" i="59"/>
  <c r="L19" i="59"/>
  <c r="J19" i="59"/>
  <c r="F19" i="59"/>
  <c r="Y18" i="59"/>
  <c r="X18" i="59"/>
  <c r="V18" i="59"/>
  <c r="R18" i="59"/>
  <c r="M18" i="59"/>
  <c r="L18" i="59"/>
  <c r="J18" i="59"/>
  <c r="F18" i="59"/>
  <c r="Y16" i="59"/>
  <c r="X16" i="59"/>
  <c r="V16" i="59"/>
  <c r="R16" i="59"/>
  <c r="M16" i="59"/>
  <c r="L16" i="59"/>
  <c r="J16" i="59"/>
  <c r="F16" i="59"/>
  <c r="Y15" i="59"/>
  <c r="X15" i="59"/>
  <c r="V15" i="59"/>
  <c r="R15" i="59"/>
  <c r="M15" i="59"/>
  <c r="L15" i="59"/>
  <c r="J15" i="59"/>
  <c r="F15" i="59"/>
  <c r="Y14" i="59"/>
  <c r="X14" i="59"/>
  <c r="V14" i="59"/>
  <c r="R14" i="59"/>
  <c r="M14" i="59"/>
  <c r="L14" i="59"/>
  <c r="J14" i="59"/>
  <c r="F14" i="59"/>
  <c r="Y12" i="59"/>
  <c r="X12" i="59"/>
  <c r="V12" i="59"/>
  <c r="U12" i="59"/>
  <c r="T12" i="59"/>
  <c r="R12" i="59"/>
  <c r="Q12" i="59"/>
  <c r="P12" i="59"/>
  <c r="M12" i="59"/>
  <c r="L12" i="59"/>
  <c r="J12" i="59"/>
  <c r="I12" i="59"/>
  <c r="H12" i="59"/>
  <c r="F12" i="59"/>
  <c r="E12" i="59"/>
  <c r="D12" i="59"/>
  <c r="Y11" i="59"/>
  <c r="X11" i="59"/>
  <c r="V11" i="59"/>
  <c r="U11" i="59"/>
  <c r="T11" i="59"/>
  <c r="R11" i="59"/>
  <c r="Q11" i="59"/>
  <c r="P11" i="59"/>
  <c r="M11" i="59"/>
  <c r="L11" i="59"/>
  <c r="J11" i="59"/>
  <c r="I11" i="59"/>
  <c r="H11" i="59"/>
  <c r="F11" i="59"/>
  <c r="E11" i="59"/>
  <c r="D11" i="59"/>
  <c r="Y9" i="59"/>
  <c r="X9" i="59"/>
  <c r="V9" i="59"/>
  <c r="U9" i="59"/>
  <c r="T9" i="59"/>
  <c r="R9" i="59"/>
  <c r="Q9" i="59"/>
  <c r="P9" i="59"/>
  <c r="M9" i="59"/>
  <c r="L9" i="59"/>
  <c r="J9" i="59"/>
  <c r="I9" i="59"/>
  <c r="H9" i="59"/>
  <c r="F9" i="59"/>
  <c r="E9" i="59"/>
  <c r="D9" i="59"/>
  <c r="M47" i="58"/>
  <c r="L47" i="58"/>
  <c r="J47" i="58"/>
  <c r="I47" i="58"/>
  <c r="H47" i="58"/>
  <c r="F47" i="58"/>
  <c r="E47" i="58"/>
  <c r="D47" i="58"/>
  <c r="M45" i="58"/>
  <c r="L45" i="58"/>
  <c r="J45" i="58"/>
  <c r="I45" i="58"/>
  <c r="H45" i="58"/>
  <c r="F45" i="58"/>
  <c r="E45" i="58"/>
  <c r="D45" i="58"/>
  <c r="M43" i="58"/>
  <c r="L43" i="58"/>
  <c r="J43" i="58"/>
  <c r="I43" i="58"/>
  <c r="H43" i="58"/>
  <c r="F43" i="58"/>
  <c r="E43" i="58"/>
  <c r="D43" i="58"/>
  <c r="Y42" i="58"/>
  <c r="X42" i="58"/>
  <c r="V42" i="58"/>
  <c r="U42" i="58"/>
  <c r="T42" i="58"/>
  <c r="R42" i="58"/>
  <c r="Q42" i="58"/>
  <c r="P42" i="58"/>
  <c r="M42" i="58"/>
  <c r="L42" i="58"/>
  <c r="J42" i="58"/>
  <c r="I42" i="58"/>
  <c r="H42" i="58"/>
  <c r="F42" i="58"/>
  <c r="E42" i="58"/>
  <c r="D42" i="58"/>
  <c r="Y41" i="58"/>
  <c r="X41" i="58"/>
  <c r="V41" i="58"/>
  <c r="R41" i="58"/>
  <c r="M41" i="58"/>
  <c r="L41" i="58"/>
  <c r="J41" i="58"/>
  <c r="F41" i="58"/>
  <c r="Y40" i="58"/>
  <c r="X40" i="58"/>
  <c r="V40" i="58"/>
  <c r="R40" i="58"/>
  <c r="M40" i="58"/>
  <c r="L40" i="58"/>
  <c r="J40" i="58"/>
  <c r="F40" i="58"/>
  <c r="Y39" i="58"/>
  <c r="X39" i="58"/>
  <c r="V39" i="58"/>
  <c r="R39" i="58"/>
  <c r="M39" i="58"/>
  <c r="L39" i="58"/>
  <c r="J39" i="58"/>
  <c r="F39" i="58"/>
  <c r="Y38" i="58"/>
  <c r="X38" i="58"/>
  <c r="V38" i="58"/>
  <c r="R38" i="58"/>
  <c r="M38" i="58"/>
  <c r="L38" i="58"/>
  <c r="J38" i="58"/>
  <c r="F38" i="58"/>
  <c r="Y37" i="58"/>
  <c r="X37" i="58"/>
  <c r="V37" i="58"/>
  <c r="R37" i="58"/>
  <c r="M37" i="58"/>
  <c r="L37" i="58"/>
  <c r="J37" i="58"/>
  <c r="F37" i="58"/>
  <c r="Y36" i="58"/>
  <c r="X36" i="58"/>
  <c r="V36" i="58"/>
  <c r="R36" i="58"/>
  <c r="M36" i="58"/>
  <c r="L36" i="58"/>
  <c r="J36" i="58"/>
  <c r="F36" i="58"/>
  <c r="Y35" i="58"/>
  <c r="X35" i="58"/>
  <c r="V35" i="58"/>
  <c r="R35" i="58"/>
  <c r="M35" i="58"/>
  <c r="L35" i="58"/>
  <c r="J35" i="58"/>
  <c r="F35" i="58"/>
  <c r="Y34" i="58"/>
  <c r="X34" i="58"/>
  <c r="V34" i="58"/>
  <c r="R34" i="58"/>
  <c r="M34" i="58"/>
  <c r="L34" i="58"/>
  <c r="J34" i="58"/>
  <c r="F34" i="58"/>
  <c r="Y31" i="58"/>
  <c r="X31" i="58"/>
  <c r="V31" i="58"/>
  <c r="R31" i="58"/>
  <c r="M31" i="58"/>
  <c r="L31" i="58"/>
  <c r="J31" i="58"/>
  <c r="F31" i="58"/>
  <c r="Y30" i="58"/>
  <c r="X30" i="58"/>
  <c r="V30" i="58"/>
  <c r="R30" i="58"/>
  <c r="M30" i="58"/>
  <c r="L30" i="58"/>
  <c r="J30" i="58"/>
  <c r="F30" i="58"/>
  <c r="Y28" i="58"/>
  <c r="X28" i="58"/>
  <c r="V28" i="58"/>
  <c r="R28" i="58"/>
  <c r="M28" i="58"/>
  <c r="L28" i="58"/>
  <c r="J28" i="58"/>
  <c r="F28" i="58"/>
  <c r="Y25" i="58"/>
  <c r="X25" i="58"/>
  <c r="V25" i="58"/>
  <c r="R25" i="58"/>
  <c r="M25" i="58"/>
  <c r="L25" i="58"/>
  <c r="J25" i="58"/>
  <c r="F25" i="58"/>
  <c r="Y24" i="58"/>
  <c r="X24" i="58"/>
  <c r="V24" i="58"/>
  <c r="R24" i="58"/>
  <c r="M24" i="58"/>
  <c r="L24" i="58"/>
  <c r="J24" i="58"/>
  <c r="F24" i="58"/>
  <c r="Y23" i="58"/>
  <c r="X23" i="58"/>
  <c r="V23" i="58"/>
  <c r="R23" i="58"/>
  <c r="M23" i="58"/>
  <c r="L23" i="58"/>
  <c r="J23" i="58"/>
  <c r="F23" i="58"/>
  <c r="Y22" i="58"/>
  <c r="X22" i="58"/>
  <c r="V22" i="58"/>
  <c r="R22" i="58"/>
  <c r="M22" i="58"/>
  <c r="L22" i="58"/>
  <c r="J22" i="58"/>
  <c r="F22" i="58"/>
  <c r="Y21" i="58"/>
  <c r="X21" i="58"/>
  <c r="V21" i="58"/>
  <c r="R21" i="58"/>
  <c r="M21" i="58"/>
  <c r="L21" i="58"/>
  <c r="J21" i="58"/>
  <c r="F21" i="58"/>
  <c r="Y20" i="58"/>
  <c r="X20" i="58"/>
  <c r="V20" i="58"/>
  <c r="R20" i="58"/>
  <c r="M20" i="58"/>
  <c r="L20" i="58"/>
  <c r="J20" i="58"/>
  <c r="F20" i="58"/>
  <c r="Y19" i="58"/>
  <c r="X19" i="58"/>
  <c r="V19" i="58"/>
  <c r="R19" i="58"/>
  <c r="M19" i="58"/>
  <c r="L19" i="58"/>
  <c r="J19" i="58"/>
  <c r="F19" i="58"/>
  <c r="Y18" i="58"/>
  <c r="X18" i="58"/>
  <c r="V18" i="58"/>
  <c r="R18" i="58"/>
  <c r="M18" i="58"/>
  <c r="L18" i="58"/>
  <c r="J18" i="58"/>
  <c r="F18" i="58"/>
  <c r="Y16" i="58"/>
  <c r="X16" i="58"/>
  <c r="V16" i="58"/>
  <c r="R16" i="58"/>
  <c r="M16" i="58"/>
  <c r="L16" i="58"/>
  <c r="J16" i="58"/>
  <c r="F16" i="58"/>
  <c r="Y15" i="58"/>
  <c r="X15" i="58"/>
  <c r="V15" i="58"/>
  <c r="R15" i="58"/>
  <c r="M15" i="58"/>
  <c r="L15" i="58"/>
  <c r="J15" i="58"/>
  <c r="F15" i="58"/>
  <c r="Y14" i="58"/>
  <c r="X14" i="58"/>
  <c r="V14" i="58"/>
  <c r="R14" i="58"/>
  <c r="M14" i="58"/>
  <c r="L14" i="58"/>
  <c r="J14" i="58"/>
  <c r="F14" i="58"/>
  <c r="Y12" i="58"/>
  <c r="X12" i="58"/>
  <c r="V12" i="58"/>
  <c r="U12" i="58"/>
  <c r="T12" i="58"/>
  <c r="R12" i="58"/>
  <c r="Q12" i="58"/>
  <c r="P12" i="58"/>
  <c r="M12" i="58"/>
  <c r="L12" i="58"/>
  <c r="J12" i="58"/>
  <c r="I12" i="58"/>
  <c r="H12" i="58"/>
  <c r="F12" i="58"/>
  <c r="E12" i="58"/>
  <c r="D12" i="58"/>
  <c r="Y11" i="58"/>
  <c r="X11" i="58"/>
  <c r="V11" i="58"/>
  <c r="U11" i="58"/>
  <c r="T11" i="58"/>
  <c r="R11" i="58"/>
  <c r="Q11" i="58"/>
  <c r="P11" i="58"/>
  <c r="M11" i="58"/>
  <c r="L11" i="58"/>
  <c r="J11" i="58"/>
  <c r="I11" i="58"/>
  <c r="H11" i="58"/>
  <c r="F11" i="58"/>
  <c r="E11" i="58"/>
  <c r="D11" i="58"/>
  <c r="Y9" i="58"/>
  <c r="X9" i="58"/>
  <c r="V9" i="58"/>
  <c r="U9" i="58"/>
  <c r="T9" i="58"/>
  <c r="R9" i="58"/>
  <c r="Q9" i="58"/>
  <c r="P9" i="58"/>
  <c r="M9" i="58"/>
  <c r="L9" i="58"/>
  <c r="J9" i="58"/>
  <c r="I9" i="58"/>
  <c r="H9" i="58"/>
  <c r="F9" i="58"/>
  <c r="E9" i="58"/>
  <c r="D9" i="58"/>
  <c r="Y47" i="57"/>
  <c r="X47" i="57"/>
  <c r="U47" i="57"/>
  <c r="T47" i="57"/>
  <c r="Q47" i="57"/>
  <c r="P47" i="57"/>
  <c r="M47" i="57"/>
  <c r="L47" i="57"/>
  <c r="J47" i="57"/>
  <c r="I47" i="57"/>
  <c r="H47" i="57"/>
  <c r="F47" i="57"/>
  <c r="E47" i="57"/>
  <c r="D47" i="57"/>
  <c r="Y45" i="57"/>
  <c r="X45" i="57"/>
  <c r="U45" i="57"/>
  <c r="T45" i="57"/>
  <c r="Q45" i="57"/>
  <c r="P45" i="57"/>
  <c r="M45" i="57"/>
  <c r="L45" i="57"/>
  <c r="J45" i="57"/>
  <c r="I45" i="57"/>
  <c r="H45" i="57"/>
  <c r="F45" i="57"/>
  <c r="E45" i="57"/>
  <c r="D45" i="57"/>
  <c r="Y43" i="57"/>
  <c r="X43" i="57"/>
  <c r="U43" i="57"/>
  <c r="T43" i="57"/>
  <c r="Q43" i="57"/>
  <c r="P43" i="57"/>
  <c r="M43" i="57"/>
  <c r="L43" i="57"/>
  <c r="J43" i="57"/>
  <c r="I43" i="57"/>
  <c r="H43" i="57"/>
  <c r="F43" i="57"/>
  <c r="E43" i="57"/>
  <c r="D43" i="57"/>
  <c r="Y42" i="57"/>
  <c r="X42" i="57"/>
  <c r="V42" i="57"/>
  <c r="U42" i="57"/>
  <c r="T42" i="57"/>
  <c r="R42" i="57"/>
  <c r="Q42" i="57"/>
  <c r="P42" i="57"/>
  <c r="M42" i="57"/>
  <c r="L42" i="57"/>
  <c r="J42" i="57"/>
  <c r="I42" i="57"/>
  <c r="H42" i="57"/>
  <c r="F42" i="57"/>
  <c r="E42" i="57"/>
  <c r="D42" i="57"/>
  <c r="Y41" i="57"/>
  <c r="X41" i="57"/>
  <c r="V41" i="57"/>
  <c r="R41" i="57"/>
  <c r="M41" i="57"/>
  <c r="L41" i="57"/>
  <c r="J41" i="57"/>
  <c r="F41" i="57"/>
  <c r="Y40" i="57"/>
  <c r="X40" i="57"/>
  <c r="V40" i="57"/>
  <c r="R40" i="57"/>
  <c r="M40" i="57"/>
  <c r="L40" i="57"/>
  <c r="J40" i="57"/>
  <c r="F40" i="57"/>
  <c r="Y39" i="57"/>
  <c r="X39" i="57"/>
  <c r="V39" i="57"/>
  <c r="R39" i="57"/>
  <c r="M39" i="57"/>
  <c r="L39" i="57"/>
  <c r="J39" i="57"/>
  <c r="F39" i="57"/>
  <c r="Y38" i="57"/>
  <c r="X38" i="57"/>
  <c r="V38" i="57"/>
  <c r="R38" i="57"/>
  <c r="M38" i="57"/>
  <c r="L38" i="57"/>
  <c r="J38" i="57"/>
  <c r="F38" i="57"/>
  <c r="Y37" i="57"/>
  <c r="X37" i="57"/>
  <c r="V37" i="57"/>
  <c r="R37" i="57"/>
  <c r="M37" i="57"/>
  <c r="L37" i="57"/>
  <c r="J37" i="57"/>
  <c r="F37" i="57"/>
  <c r="Y36" i="57"/>
  <c r="X36" i="57"/>
  <c r="V36" i="57"/>
  <c r="R36" i="57"/>
  <c r="M36" i="57"/>
  <c r="L36" i="57"/>
  <c r="J36" i="57"/>
  <c r="F36" i="57"/>
  <c r="Y35" i="57"/>
  <c r="X35" i="57"/>
  <c r="V35" i="57"/>
  <c r="R35" i="57"/>
  <c r="M35" i="57"/>
  <c r="L35" i="57"/>
  <c r="J35" i="57"/>
  <c r="F35" i="57"/>
  <c r="Y34" i="57"/>
  <c r="X34" i="57"/>
  <c r="V34" i="57"/>
  <c r="R34" i="57"/>
  <c r="M34" i="57"/>
  <c r="L34" i="57"/>
  <c r="J34" i="57"/>
  <c r="F34" i="57"/>
  <c r="Y31" i="57"/>
  <c r="X31" i="57"/>
  <c r="V31" i="57"/>
  <c r="R31" i="57"/>
  <c r="M31" i="57"/>
  <c r="L31" i="57"/>
  <c r="J31" i="57"/>
  <c r="F31" i="57"/>
  <c r="Y30" i="57"/>
  <c r="X30" i="57"/>
  <c r="V30" i="57"/>
  <c r="R30" i="57"/>
  <c r="M30" i="57"/>
  <c r="L30" i="57"/>
  <c r="J30" i="57"/>
  <c r="F30" i="57"/>
  <c r="Y28" i="57"/>
  <c r="X28" i="57"/>
  <c r="V28" i="57"/>
  <c r="R28" i="57"/>
  <c r="M28" i="57"/>
  <c r="L28" i="57"/>
  <c r="J28" i="57"/>
  <c r="F28" i="57"/>
  <c r="Y25" i="57"/>
  <c r="X25" i="57"/>
  <c r="V25" i="57"/>
  <c r="R25" i="57"/>
  <c r="M25" i="57"/>
  <c r="L25" i="57"/>
  <c r="J25" i="57"/>
  <c r="F25" i="57"/>
  <c r="Y24" i="57"/>
  <c r="X24" i="57"/>
  <c r="V24" i="57"/>
  <c r="R24" i="57"/>
  <c r="M24" i="57"/>
  <c r="L24" i="57"/>
  <c r="J24" i="57"/>
  <c r="F24" i="57"/>
  <c r="Y23" i="57"/>
  <c r="X23" i="57"/>
  <c r="V23" i="57"/>
  <c r="R23" i="57"/>
  <c r="M23" i="57"/>
  <c r="L23" i="57"/>
  <c r="J23" i="57"/>
  <c r="F23" i="57"/>
  <c r="Y22" i="57"/>
  <c r="X22" i="57"/>
  <c r="V22" i="57"/>
  <c r="R22" i="57"/>
  <c r="M22" i="57"/>
  <c r="L22" i="57"/>
  <c r="J22" i="57"/>
  <c r="F22" i="57"/>
  <c r="Y21" i="57"/>
  <c r="X21" i="57"/>
  <c r="V21" i="57"/>
  <c r="R21" i="57"/>
  <c r="M21" i="57"/>
  <c r="L21" i="57"/>
  <c r="J21" i="57"/>
  <c r="F21" i="57"/>
  <c r="Y20" i="57"/>
  <c r="X20" i="57"/>
  <c r="V20" i="57"/>
  <c r="R20" i="57"/>
  <c r="M20" i="57"/>
  <c r="L20" i="57"/>
  <c r="J20" i="57"/>
  <c r="F20" i="57"/>
  <c r="Y19" i="57"/>
  <c r="X19" i="57"/>
  <c r="V19" i="57"/>
  <c r="R19" i="57"/>
  <c r="M19" i="57"/>
  <c r="L19" i="57"/>
  <c r="J19" i="57"/>
  <c r="F19" i="57"/>
  <c r="Y18" i="57"/>
  <c r="X18" i="57"/>
  <c r="V18" i="57"/>
  <c r="R18" i="57"/>
  <c r="M18" i="57"/>
  <c r="L18" i="57"/>
  <c r="J18" i="57"/>
  <c r="F18" i="57"/>
  <c r="Y16" i="57"/>
  <c r="X16" i="57"/>
  <c r="V16" i="57"/>
  <c r="R16" i="57"/>
  <c r="M16" i="57"/>
  <c r="L16" i="57"/>
  <c r="J16" i="57"/>
  <c r="F16" i="57"/>
  <c r="Y15" i="57"/>
  <c r="X15" i="57"/>
  <c r="V15" i="57"/>
  <c r="R15" i="57"/>
  <c r="M15" i="57"/>
  <c r="L15" i="57"/>
  <c r="J15" i="57"/>
  <c r="F15" i="57"/>
  <c r="Y14" i="57"/>
  <c r="X14" i="57"/>
  <c r="V14" i="57"/>
  <c r="R14" i="57"/>
  <c r="M14" i="57"/>
  <c r="L14" i="57"/>
  <c r="J14" i="57"/>
  <c r="F14" i="57"/>
  <c r="Y12" i="57"/>
  <c r="X12" i="57"/>
  <c r="V12" i="57"/>
  <c r="U12" i="57"/>
  <c r="T12" i="57"/>
  <c r="R12" i="57"/>
  <c r="Q12" i="57"/>
  <c r="P12" i="57"/>
  <c r="M12" i="57"/>
  <c r="L12" i="57"/>
  <c r="J12" i="57"/>
  <c r="I12" i="57"/>
  <c r="H12" i="57"/>
  <c r="F12" i="57"/>
  <c r="E12" i="57"/>
  <c r="D12" i="57"/>
  <c r="Y11" i="57"/>
  <c r="X11" i="57"/>
  <c r="V11" i="57"/>
  <c r="U11" i="57"/>
  <c r="T11" i="57"/>
  <c r="R11" i="57"/>
  <c r="Q11" i="57"/>
  <c r="P11" i="57"/>
  <c r="M11" i="57"/>
  <c r="L11" i="57"/>
  <c r="J11" i="57"/>
  <c r="I11" i="57"/>
  <c r="H11" i="57"/>
  <c r="F11" i="57"/>
  <c r="E11" i="57"/>
  <c r="D11" i="57"/>
  <c r="Y9" i="57"/>
  <c r="X9" i="57"/>
  <c r="V9" i="57"/>
  <c r="U9" i="57"/>
  <c r="T9" i="57"/>
  <c r="R9" i="57"/>
  <c r="Q9" i="57"/>
  <c r="P9" i="57"/>
  <c r="M9" i="57"/>
  <c r="L9" i="57"/>
  <c r="J9" i="57"/>
  <c r="I9" i="57"/>
  <c r="H9" i="57"/>
  <c r="F9" i="57"/>
  <c r="E9" i="57"/>
  <c r="D9" i="57"/>
  <c r="M47" i="109"/>
  <c r="L47" i="109"/>
  <c r="J47" i="109"/>
  <c r="I47" i="109"/>
  <c r="H47" i="109"/>
  <c r="F47" i="109"/>
  <c r="E47" i="109"/>
  <c r="D47" i="109"/>
  <c r="M45" i="109"/>
  <c r="L45" i="109"/>
  <c r="J45" i="109"/>
  <c r="I45" i="109"/>
  <c r="H45" i="109"/>
  <c r="F45" i="109"/>
  <c r="E45" i="109"/>
  <c r="D45" i="109"/>
  <c r="M43" i="109"/>
  <c r="L43" i="109"/>
  <c r="J43" i="109"/>
  <c r="I43" i="109"/>
  <c r="H43" i="109"/>
  <c r="F43" i="109"/>
  <c r="E43" i="109"/>
  <c r="D43" i="109"/>
  <c r="Y42" i="109"/>
  <c r="X42" i="109"/>
  <c r="V42" i="109"/>
  <c r="U42" i="109"/>
  <c r="T42" i="109"/>
  <c r="R42" i="109"/>
  <c r="Q42" i="109"/>
  <c r="P42" i="109"/>
  <c r="M42" i="109"/>
  <c r="L42" i="109"/>
  <c r="J42" i="109"/>
  <c r="I42" i="109"/>
  <c r="H42" i="109"/>
  <c r="F42" i="109"/>
  <c r="E42" i="109"/>
  <c r="D42" i="109"/>
  <c r="Y41" i="109"/>
  <c r="X41" i="109"/>
  <c r="V41" i="109"/>
  <c r="R41" i="109"/>
  <c r="M41" i="109"/>
  <c r="L41" i="109"/>
  <c r="J41" i="109"/>
  <c r="F41" i="109"/>
  <c r="Y40" i="109"/>
  <c r="X40" i="109"/>
  <c r="V40" i="109"/>
  <c r="R40" i="109"/>
  <c r="M40" i="109"/>
  <c r="L40" i="109"/>
  <c r="J40" i="109"/>
  <c r="F40" i="109"/>
  <c r="Y39" i="109"/>
  <c r="X39" i="109"/>
  <c r="V39" i="109"/>
  <c r="R39" i="109"/>
  <c r="M39" i="109"/>
  <c r="L39" i="109"/>
  <c r="J39" i="109"/>
  <c r="F39" i="109"/>
  <c r="Y38" i="109"/>
  <c r="X38" i="109"/>
  <c r="V38" i="109"/>
  <c r="R38" i="109"/>
  <c r="M38" i="109"/>
  <c r="L38" i="109"/>
  <c r="J38" i="109"/>
  <c r="F38" i="109"/>
  <c r="Y37" i="109"/>
  <c r="X37" i="109"/>
  <c r="V37" i="109"/>
  <c r="R37" i="109"/>
  <c r="M37" i="109"/>
  <c r="L37" i="109"/>
  <c r="J37" i="109"/>
  <c r="F37" i="109"/>
  <c r="Y36" i="109"/>
  <c r="X36" i="109"/>
  <c r="V36" i="109"/>
  <c r="R36" i="109"/>
  <c r="M36" i="109"/>
  <c r="L36" i="109"/>
  <c r="J36" i="109"/>
  <c r="F36" i="109"/>
  <c r="Y35" i="109"/>
  <c r="X35" i="109"/>
  <c r="V35" i="109"/>
  <c r="R35" i="109"/>
  <c r="M35" i="109"/>
  <c r="L35" i="109"/>
  <c r="J35" i="109"/>
  <c r="F35" i="109"/>
  <c r="Y34" i="109"/>
  <c r="X34" i="109"/>
  <c r="V34" i="109"/>
  <c r="R34" i="109"/>
  <c r="M34" i="109"/>
  <c r="L34" i="109"/>
  <c r="J34" i="109"/>
  <c r="F34" i="109"/>
  <c r="Y31" i="109"/>
  <c r="X31" i="109"/>
  <c r="V31" i="109"/>
  <c r="R31" i="109"/>
  <c r="M31" i="109"/>
  <c r="L31" i="109"/>
  <c r="J31" i="109"/>
  <c r="F31" i="109"/>
  <c r="Y30" i="109"/>
  <c r="X30" i="109"/>
  <c r="V30" i="109"/>
  <c r="R30" i="109"/>
  <c r="M30" i="109"/>
  <c r="L30" i="109"/>
  <c r="J30" i="109"/>
  <c r="F30" i="109"/>
  <c r="Y28" i="109"/>
  <c r="X28" i="109"/>
  <c r="V28" i="109"/>
  <c r="R28" i="109"/>
  <c r="M28" i="109"/>
  <c r="L28" i="109"/>
  <c r="J28" i="109"/>
  <c r="F28" i="109"/>
  <c r="Y25" i="109"/>
  <c r="X25" i="109"/>
  <c r="V25" i="109"/>
  <c r="R25" i="109"/>
  <c r="M25" i="109"/>
  <c r="L25" i="109"/>
  <c r="J25" i="109"/>
  <c r="F25" i="109"/>
  <c r="Y24" i="109"/>
  <c r="X24" i="109"/>
  <c r="V24" i="109"/>
  <c r="R24" i="109"/>
  <c r="M24" i="109"/>
  <c r="L24" i="109"/>
  <c r="J24" i="109"/>
  <c r="F24" i="109"/>
  <c r="Y23" i="109"/>
  <c r="X23" i="109"/>
  <c r="V23" i="109"/>
  <c r="R23" i="109"/>
  <c r="M23" i="109"/>
  <c r="L23" i="109"/>
  <c r="J23" i="109"/>
  <c r="F23" i="109"/>
  <c r="Y22" i="109"/>
  <c r="X22" i="109"/>
  <c r="V22" i="109"/>
  <c r="R22" i="109"/>
  <c r="M22" i="109"/>
  <c r="L22" i="109"/>
  <c r="J22" i="109"/>
  <c r="F22" i="109"/>
  <c r="Y21" i="109"/>
  <c r="X21" i="109"/>
  <c r="V21" i="109"/>
  <c r="R21" i="109"/>
  <c r="M21" i="109"/>
  <c r="L21" i="109"/>
  <c r="J21" i="109"/>
  <c r="F21" i="109"/>
  <c r="Y20" i="109"/>
  <c r="X20" i="109"/>
  <c r="V20" i="109"/>
  <c r="R20" i="109"/>
  <c r="M20" i="109"/>
  <c r="L20" i="109"/>
  <c r="J20" i="109"/>
  <c r="F20" i="109"/>
  <c r="Y19" i="109"/>
  <c r="X19" i="109"/>
  <c r="V19" i="109"/>
  <c r="R19" i="109"/>
  <c r="M19" i="109"/>
  <c r="L19" i="109"/>
  <c r="J19" i="109"/>
  <c r="F19" i="109"/>
  <c r="Y18" i="109"/>
  <c r="X18" i="109"/>
  <c r="V18" i="109"/>
  <c r="R18" i="109"/>
  <c r="M18" i="109"/>
  <c r="L18" i="109"/>
  <c r="J18" i="109"/>
  <c r="F18" i="109"/>
  <c r="Y16" i="109"/>
  <c r="X16" i="109"/>
  <c r="V16" i="109"/>
  <c r="R16" i="109"/>
  <c r="M16" i="109"/>
  <c r="L16" i="109"/>
  <c r="J16" i="109"/>
  <c r="F16" i="109"/>
  <c r="Y15" i="109"/>
  <c r="X15" i="109"/>
  <c r="V15" i="109"/>
  <c r="R15" i="109"/>
  <c r="M15" i="109"/>
  <c r="L15" i="109"/>
  <c r="J15" i="109"/>
  <c r="F15" i="109"/>
  <c r="Y14" i="109"/>
  <c r="X14" i="109"/>
  <c r="V14" i="109"/>
  <c r="R14" i="109"/>
  <c r="M14" i="109"/>
  <c r="L14" i="109"/>
  <c r="J14" i="109"/>
  <c r="F14" i="109"/>
  <c r="Y12" i="109"/>
  <c r="X12" i="109"/>
  <c r="V12" i="109"/>
  <c r="U12" i="109"/>
  <c r="T12" i="109"/>
  <c r="R12" i="109"/>
  <c r="Q12" i="109"/>
  <c r="P12" i="109"/>
  <c r="M12" i="109"/>
  <c r="L12" i="109"/>
  <c r="J12" i="109"/>
  <c r="I12" i="109"/>
  <c r="H12" i="109"/>
  <c r="F12" i="109"/>
  <c r="E12" i="109"/>
  <c r="D12" i="109"/>
  <c r="Y11" i="109"/>
  <c r="X11" i="109"/>
  <c r="V11" i="109"/>
  <c r="U11" i="109"/>
  <c r="T11" i="109"/>
  <c r="R11" i="109"/>
  <c r="Q11" i="109"/>
  <c r="P11" i="109"/>
  <c r="M11" i="109"/>
  <c r="L11" i="109"/>
  <c r="J11" i="109"/>
  <c r="I11" i="109"/>
  <c r="H11" i="109"/>
  <c r="F11" i="109"/>
  <c r="E11" i="109"/>
  <c r="D11" i="109"/>
  <c r="Y9" i="109"/>
  <c r="X9" i="109"/>
  <c r="V9" i="109"/>
  <c r="U9" i="109"/>
  <c r="T9" i="109"/>
  <c r="R9" i="109"/>
  <c r="Q9" i="109"/>
  <c r="P9" i="109"/>
  <c r="M9" i="109"/>
  <c r="L9" i="109"/>
  <c r="J9" i="109"/>
  <c r="I9" i="109"/>
  <c r="H9" i="109"/>
  <c r="F9" i="109"/>
  <c r="E9" i="109"/>
  <c r="D9" i="109"/>
  <c r="Y47" i="56"/>
  <c r="X47" i="56"/>
  <c r="U47" i="56"/>
  <c r="T47" i="56"/>
  <c r="Q47" i="56"/>
  <c r="P47" i="56"/>
  <c r="M47" i="56"/>
  <c r="L47" i="56"/>
  <c r="J47" i="56"/>
  <c r="I47" i="56"/>
  <c r="H47" i="56"/>
  <c r="F47" i="56"/>
  <c r="E47" i="56"/>
  <c r="D47" i="56"/>
  <c r="Y45" i="56"/>
  <c r="X45" i="56"/>
  <c r="U45" i="56"/>
  <c r="T45" i="56"/>
  <c r="Q45" i="56"/>
  <c r="P45" i="56"/>
  <c r="M45" i="56"/>
  <c r="L45" i="56"/>
  <c r="J45" i="56"/>
  <c r="I45" i="56"/>
  <c r="H45" i="56"/>
  <c r="F45" i="56"/>
  <c r="E45" i="56"/>
  <c r="D45" i="56"/>
  <c r="Y43" i="56"/>
  <c r="X43" i="56"/>
  <c r="U43" i="56"/>
  <c r="T43" i="56"/>
  <c r="Q43" i="56"/>
  <c r="P43" i="56"/>
  <c r="M43" i="56"/>
  <c r="L43" i="56"/>
  <c r="J43" i="56"/>
  <c r="I43" i="56"/>
  <c r="H43" i="56"/>
  <c r="F43" i="56"/>
  <c r="E43" i="56"/>
  <c r="D43" i="56"/>
  <c r="Y42" i="56"/>
  <c r="X42" i="56"/>
  <c r="V42" i="56"/>
  <c r="U42" i="56"/>
  <c r="T42" i="56"/>
  <c r="R42" i="56"/>
  <c r="Q42" i="56"/>
  <c r="P42" i="56"/>
  <c r="M42" i="56"/>
  <c r="L42" i="56"/>
  <c r="J42" i="56"/>
  <c r="I42" i="56"/>
  <c r="H42" i="56"/>
  <c r="F42" i="56"/>
  <c r="E42" i="56"/>
  <c r="D42" i="56"/>
  <c r="Y41" i="56"/>
  <c r="X41" i="56"/>
  <c r="V41" i="56"/>
  <c r="R41" i="56"/>
  <c r="M41" i="56"/>
  <c r="L41" i="56"/>
  <c r="J41" i="56"/>
  <c r="F41" i="56"/>
  <c r="Y40" i="56"/>
  <c r="X40" i="56"/>
  <c r="V40" i="56"/>
  <c r="R40" i="56"/>
  <c r="M40" i="56"/>
  <c r="L40" i="56"/>
  <c r="J40" i="56"/>
  <c r="F40" i="56"/>
  <c r="Y39" i="56"/>
  <c r="X39" i="56"/>
  <c r="V39" i="56"/>
  <c r="R39" i="56"/>
  <c r="M39" i="56"/>
  <c r="L39" i="56"/>
  <c r="J39" i="56"/>
  <c r="F39" i="56"/>
  <c r="Y38" i="56"/>
  <c r="X38" i="56"/>
  <c r="V38" i="56"/>
  <c r="R38" i="56"/>
  <c r="M38" i="56"/>
  <c r="L38" i="56"/>
  <c r="J38" i="56"/>
  <c r="F38" i="56"/>
  <c r="Y37" i="56"/>
  <c r="X37" i="56"/>
  <c r="V37" i="56"/>
  <c r="R37" i="56"/>
  <c r="M37" i="56"/>
  <c r="L37" i="56"/>
  <c r="J37" i="56"/>
  <c r="F37" i="56"/>
  <c r="Y36" i="56"/>
  <c r="X36" i="56"/>
  <c r="V36" i="56"/>
  <c r="R36" i="56"/>
  <c r="M36" i="56"/>
  <c r="L36" i="56"/>
  <c r="J36" i="56"/>
  <c r="F36" i="56"/>
  <c r="Y35" i="56"/>
  <c r="X35" i="56"/>
  <c r="V35" i="56"/>
  <c r="R35" i="56"/>
  <c r="M35" i="56"/>
  <c r="L35" i="56"/>
  <c r="J35" i="56"/>
  <c r="F35" i="56"/>
  <c r="Y34" i="56"/>
  <c r="X34" i="56"/>
  <c r="V34" i="56"/>
  <c r="R34" i="56"/>
  <c r="M34" i="56"/>
  <c r="L34" i="56"/>
  <c r="J34" i="56"/>
  <c r="F34" i="56"/>
  <c r="Y31" i="56"/>
  <c r="X31" i="56"/>
  <c r="V31" i="56"/>
  <c r="R31" i="56"/>
  <c r="M31" i="56"/>
  <c r="L31" i="56"/>
  <c r="J31" i="56"/>
  <c r="F31" i="56"/>
  <c r="Y30" i="56"/>
  <c r="X30" i="56"/>
  <c r="V30" i="56"/>
  <c r="R30" i="56"/>
  <c r="M30" i="56"/>
  <c r="L30" i="56"/>
  <c r="J30" i="56"/>
  <c r="F30" i="56"/>
  <c r="Y28" i="56"/>
  <c r="X28" i="56"/>
  <c r="V28" i="56"/>
  <c r="R28" i="56"/>
  <c r="M28" i="56"/>
  <c r="L28" i="56"/>
  <c r="J28" i="56"/>
  <c r="F28" i="56"/>
  <c r="Y25" i="56"/>
  <c r="X25" i="56"/>
  <c r="V25" i="56"/>
  <c r="R25" i="56"/>
  <c r="M25" i="56"/>
  <c r="L25" i="56"/>
  <c r="J25" i="56"/>
  <c r="F25" i="56"/>
  <c r="Y24" i="56"/>
  <c r="X24" i="56"/>
  <c r="V24" i="56"/>
  <c r="R24" i="56"/>
  <c r="M24" i="56"/>
  <c r="L24" i="56"/>
  <c r="J24" i="56"/>
  <c r="F24" i="56"/>
  <c r="Y23" i="56"/>
  <c r="X23" i="56"/>
  <c r="V23" i="56"/>
  <c r="R23" i="56"/>
  <c r="M23" i="56"/>
  <c r="L23" i="56"/>
  <c r="J23" i="56"/>
  <c r="F23" i="56"/>
  <c r="Y22" i="56"/>
  <c r="X22" i="56"/>
  <c r="V22" i="56"/>
  <c r="R22" i="56"/>
  <c r="M22" i="56"/>
  <c r="L22" i="56"/>
  <c r="J22" i="56"/>
  <c r="F22" i="56"/>
  <c r="Y21" i="56"/>
  <c r="X21" i="56"/>
  <c r="V21" i="56"/>
  <c r="R21" i="56"/>
  <c r="M21" i="56"/>
  <c r="L21" i="56"/>
  <c r="J21" i="56"/>
  <c r="F21" i="56"/>
  <c r="Y20" i="56"/>
  <c r="X20" i="56"/>
  <c r="V20" i="56"/>
  <c r="R20" i="56"/>
  <c r="M20" i="56"/>
  <c r="L20" i="56"/>
  <c r="J20" i="56"/>
  <c r="F20" i="56"/>
  <c r="Y19" i="56"/>
  <c r="X19" i="56"/>
  <c r="V19" i="56"/>
  <c r="R19" i="56"/>
  <c r="M19" i="56"/>
  <c r="L19" i="56"/>
  <c r="J19" i="56"/>
  <c r="F19" i="56"/>
  <c r="Y18" i="56"/>
  <c r="X18" i="56"/>
  <c r="V18" i="56"/>
  <c r="R18" i="56"/>
  <c r="M18" i="56"/>
  <c r="L18" i="56"/>
  <c r="J18" i="56"/>
  <c r="F18" i="56"/>
  <c r="Y16" i="56"/>
  <c r="X16" i="56"/>
  <c r="V16" i="56"/>
  <c r="R16" i="56"/>
  <c r="M16" i="56"/>
  <c r="L16" i="56"/>
  <c r="J16" i="56"/>
  <c r="F16" i="56"/>
  <c r="Y15" i="56"/>
  <c r="X15" i="56"/>
  <c r="V15" i="56"/>
  <c r="R15" i="56"/>
  <c r="M15" i="56"/>
  <c r="L15" i="56"/>
  <c r="J15" i="56"/>
  <c r="F15" i="56"/>
  <c r="Y14" i="56"/>
  <c r="X14" i="56"/>
  <c r="V14" i="56"/>
  <c r="R14" i="56"/>
  <c r="M14" i="56"/>
  <c r="L14" i="56"/>
  <c r="J14" i="56"/>
  <c r="F14" i="56"/>
  <c r="Y12" i="56"/>
  <c r="X12" i="56"/>
  <c r="V12" i="56"/>
  <c r="U12" i="56"/>
  <c r="T12" i="56"/>
  <c r="R12" i="56"/>
  <c r="Q12" i="56"/>
  <c r="P12" i="56"/>
  <c r="M12" i="56"/>
  <c r="L12" i="56"/>
  <c r="J12" i="56"/>
  <c r="I12" i="56"/>
  <c r="H12" i="56"/>
  <c r="F12" i="56"/>
  <c r="E12" i="56"/>
  <c r="D12" i="56"/>
  <c r="Y11" i="56"/>
  <c r="X11" i="56"/>
  <c r="V11" i="56"/>
  <c r="U11" i="56"/>
  <c r="T11" i="56"/>
  <c r="R11" i="56"/>
  <c r="Q11" i="56"/>
  <c r="P11" i="56"/>
  <c r="M11" i="56"/>
  <c r="L11" i="56"/>
  <c r="J11" i="56"/>
  <c r="I11" i="56"/>
  <c r="H11" i="56"/>
  <c r="F11" i="56"/>
  <c r="E11" i="56"/>
  <c r="D11" i="56"/>
  <c r="Y9" i="56"/>
  <c r="X9" i="56"/>
  <c r="V9" i="56"/>
  <c r="U9" i="56"/>
  <c r="T9" i="56"/>
  <c r="R9" i="56"/>
  <c r="Q9" i="56"/>
  <c r="P9" i="56"/>
  <c r="M9" i="56"/>
  <c r="L9" i="56"/>
  <c r="J9" i="56"/>
  <c r="I9" i="56"/>
  <c r="H9" i="56"/>
  <c r="F9" i="56"/>
  <c r="E9" i="56"/>
  <c r="D9" i="56"/>
  <c r="M47" i="55"/>
  <c r="L47" i="55"/>
  <c r="J47" i="55"/>
  <c r="I47" i="55"/>
  <c r="H47" i="55"/>
  <c r="F47" i="55"/>
  <c r="E47" i="55"/>
  <c r="D47" i="55"/>
  <c r="M45" i="55"/>
  <c r="L45" i="55"/>
  <c r="J45" i="55"/>
  <c r="I45" i="55"/>
  <c r="H45" i="55"/>
  <c r="F45" i="55"/>
  <c r="E45" i="55"/>
  <c r="D45" i="55"/>
  <c r="M43" i="55"/>
  <c r="L43" i="55"/>
  <c r="J43" i="55"/>
  <c r="I43" i="55"/>
  <c r="H43" i="55"/>
  <c r="F43" i="55"/>
  <c r="E43" i="55"/>
  <c r="D43" i="55"/>
  <c r="Y42" i="55"/>
  <c r="X42" i="55"/>
  <c r="V42" i="55"/>
  <c r="U42" i="55"/>
  <c r="T42" i="55"/>
  <c r="R42" i="55"/>
  <c r="Q42" i="55"/>
  <c r="P42" i="55"/>
  <c r="M42" i="55"/>
  <c r="L42" i="55"/>
  <c r="J42" i="55"/>
  <c r="I42" i="55"/>
  <c r="H42" i="55"/>
  <c r="F42" i="55"/>
  <c r="E42" i="55"/>
  <c r="D42" i="55"/>
  <c r="Y41" i="55"/>
  <c r="X41" i="55"/>
  <c r="V41" i="55"/>
  <c r="R41" i="55"/>
  <c r="M41" i="55"/>
  <c r="L41" i="55"/>
  <c r="J41" i="55"/>
  <c r="F41" i="55"/>
  <c r="Y40" i="55"/>
  <c r="X40" i="55"/>
  <c r="V40" i="55"/>
  <c r="R40" i="55"/>
  <c r="M40" i="55"/>
  <c r="L40" i="55"/>
  <c r="J40" i="55"/>
  <c r="F40" i="55"/>
  <c r="Y39" i="55"/>
  <c r="X39" i="55"/>
  <c r="V39" i="55"/>
  <c r="R39" i="55"/>
  <c r="M39" i="55"/>
  <c r="L39" i="55"/>
  <c r="J39" i="55"/>
  <c r="F39" i="55"/>
  <c r="Y38" i="55"/>
  <c r="X38" i="55"/>
  <c r="V38" i="55"/>
  <c r="R38" i="55"/>
  <c r="M38" i="55"/>
  <c r="L38" i="55"/>
  <c r="J38" i="55"/>
  <c r="F38" i="55"/>
  <c r="Y37" i="55"/>
  <c r="X37" i="55"/>
  <c r="V37" i="55"/>
  <c r="R37" i="55"/>
  <c r="M37" i="55"/>
  <c r="L37" i="55"/>
  <c r="J37" i="55"/>
  <c r="F37" i="55"/>
  <c r="Y36" i="55"/>
  <c r="X36" i="55"/>
  <c r="V36" i="55"/>
  <c r="R36" i="55"/>
  <c r="M36" i="55"/>
  <c r="L36" i="55"/>
  <c r="J36" i="55"/>
  <c r="F36" i="55"/>
  <c r="Y35" i="55"/>
  <c r="X35" i="55"/>
  <c r="V35" i="55"/>
  <c r="R35" i="55"/>
  <c r="M35" i="55"/>
  <c r="L35" i="55"/>
  <c r="J35" i="55"/>
  <c r="F35" i="55"/>
  <c r="Y34" i="55"/>
  <c r="X34" i="55"/>
  <c r="V34" i="55"/>
  <c r="R34" i="55"/>
  <c r="M34" i="55"/>
  <c r="L34" i="55"/>
  <c r="J34" i="55"/>
  <c r="F34" i="55"/>
  <c r="Y31" i="55"/>
  <c r="X31" i="55"/>
  <c r="V31" i="55"/>
  <c r="R31" i="55"/>
  <c r="M31" i="55"/>
  <c r="L31" i="55"/>
  <c r="J31" i="55"/>
  <c r="F31" i="55"/>
  <c r="Y30" i="55"/>
  <c r="X30" i="55"/>
  <c r="V30" i="55"/>
  <c r="R30" i="55"/>
  <c r="M30" i="55"/>
  <c r="L30" i="55"/>
  <c r="J30" i="55"/>
  <c r="F30" i="55"/>
  <c r="Y28" i="55"/>
  <c r="X28" i="55"/>
  <c r="V28" i="55"/>
  <c r="R28" i="55"/>
  <c r="M28" i="55"/>
  <c r="L28" i="55"/>
  <c r="J28" i="55"/>
  <c r="F28" i="55"/>
  <c r="Y25" i="55"/>
  <c r="X25" i="55"/>
  <c r="V25" i="55"/>
  <c r="R25" i="55"/>
  <c r="M25" i="55"/>
  <c r="L25" i="55"/>
  <c r="J25" i="55"/>
  <c r="F25" i="55"/>
  <c r="Y24" i="55"/>
  <c r="X24" i="55"/>
  <c r="V24" i="55"/>
  <c r="R24" i="55"/>
  <c r="M24" i="55"/>
  <c r="L24" i="55"/>
  <c r="J24" i="55"/>
  <c r="F24" i="55"/>
  <c r="Y23" i="55"/>
  <c r="X23" i="55"/>
  <c r="V23" i="55"/>
  <c r="R23" i="55"/>
  <c r="M23" i="55"/>
  <c r="L23" i="55"/>
  <c r="J23" i="55"/>
  <c r="F23" i="55"/>
  <c r="Y22" i="55"/>
  <c r="X22" i="55"/>
  <c r="V22" i="55"/>
  <c r="R22" i="55"/>
  <c r="M22" i="55"/>
  <c r="L22" i="55"/>
  <c r="J22" i="55"/>
  <c r="F22" i="55"/>
  <c r="Y21" i="55"/>
  <c r="X21" i="55"/>
  <c r="V21" i="55"/>
  <c r="R21" i="55"/>
  <c r="M21" i="55"/>
  <c r="L21" i="55"/>
  <c r="J21" i="55"/>
  <c r="F21" i="55"/>
  <c r="Y20" i="55"/>
  <c r="X20" i="55"/>
  <c r="V20" i="55"/>
  <c r="R20" i="55"/>
  <c r="M20" i="55"/>
  <c r="L20" i="55"/>
  <c r="J20" i="55"/>
  <c r="F20" i="55"/>
  <c r="Y19" i="55"/>
  <c r="X19" i="55"/>
  <c r="V19" i="55"/>
  <c r="R19" i="55"/>
  <c r="M19" i="55"/>
  <c r="L19" i="55"/>
  <c r="J19" i="55"/>
  <c r="F19" i="55"/>
  <c r="Y18" i="55"/>
  <c r="X18" i="55"/>
  <c r="V18" i="55"/>
  <c r="R18" i="55"/>
  <c r="M18" i="55"/>
  <c r="L18" i="55"/>
  <c r="J18" i="55"/>
  <c r="F18" i="55"/>
  <c r="Y16" i="55"/>
  <c r="X16" i="55"/>
  <c r="V16" i="55"/>
  <c r="R16" i="55"/>
  <c r="M16" i="55"/>
  <c r="L16" i="55"/>
  <c r="J16" i="55"/>
  <c r="F16" i="55"/>
  <c r="Y15" i="55"/>
  <c r="X15" i="55"/>
  <c r="V15" i="55"/>
  <c r="R15" i="55"/>
  <c r="M15" i="55"/>
  <c r="L15" i="55"/>
  <c r="J15" i="55"/>
  <c r="F15" i="55"/>
  <c r="Y14" i="55"/>
  <c r="X14" i="55"/>
  <c r="V14" i="55"/>
  <c r="R14" i="55"/>
  <c r="M14" i="55"/>
  <c r="L14" i="55"/>
  <c r="J14" i="55"/>
  <c r="F14" i="55"/>
  <c r="Y12" i="55"/>
  <c r="X12" i="55"/>
  <c r="V12" i="55"/>
  <c r="U12" i="55"/>
  <c r="T12" i="55"/>
  <c r="R12" i="55"/>
  <c r="Q12" i="55"/>
  <c r="P12" i="55"/>
  <c r="M12" i="55"/>
  <c r="L12" i="55"/>
  <c r="J12" i="55"/>
  <c r="I12" i="55"/>
  <c r="H12" i="55"/>
  <c r="F12" i="55"/>
  <c r="E12" i="55"/>
  <c r="D12" i="55"/>
  <c r="Y11" i="55"/>
  <c r="X11" i="55"/>
  <c r="V11" i="55"/>
  <c r="U11" i="55"/>
  <c r="T11" i="55"/>
  <c r="R11" i="55"/>
  <c r="Q11" i="55"/>
  <c r="P11" i="55"/>
  <c r="M11" i="55"/>
  <c r="L11" i="55"/>
  <c r="J11" i="55"/>
  <c r="I11" i="55"/>
  <c r="H11" i="55"/>
  <c r="F11" i="55"/>
  <c r="E11" i="55"/>
  <c r="D11" i="55"/>
  <c r="Y9" i="55"/>
  <c r="X9" i="55"/>
  <c r="V9" i="55"/>
  <c r="U9" i="55"/>
  <c r="T9" i="55"/>
  <c r="R9" i="55"/>
  <c r="Q9" i="55"/>
  <c r="P9" i="55"/>
  <c r="M9" i="55"/>
  <c r="L9" i="55"/>
  <c r="J9" i="55"/>
  <c r="I9" i="55"/>
  <c r="H9" i="55"/>
  <c r="F9" i="55"/>
  <c r="E9" i="55"/>
  <c r="D9" i="55"/>
  <c r="M47" i="54"/>
  <c r="L47" i="54"/>
  <c r="J47" i="54"/>
  <c r="I47" i="54"/>
  <c r="H47" i="54"/>
  <c r="F47" i="54"/>
  <c r="E47" i="54"/>
  <c r="D47" i="54"/>
  <c r="M45" i="54"/>
  <c r="L45" i="54"/>
  <c r="J45" i="54"/>
  <c r="I45" i="54"/>
  <c r="H45" i="54"/>
  <c r="F45" i="54"/>
  <c r="E45" i="54"/>
  <c r="D45" i="54"/>
  <c r="M43" i="54"/>
  <c r="L43" i="54"/>
  <c r="J43" i="54"/>
  <c r="I43" i="54"/>
  <c r="H43" i="54"/>
  <c r="F43" i="54"/>
  <c r="E43" i="54"/>
  <c r="D43" i="54"/>
  <c r="Y42" i="54"/>
  <c r="X42" i="54"/>
  <c r="V42" i="54"/>
  <c r="U42" i="54"/>
  <c r="T42" i="54"/>
  <c r="R42" i="54"/>
  <c r="Q42" i="54"/>
  <c r="P42" i="54"/>
  <c r="M42" i="54"/>
  <c r="L42" i="54"/>
  <c r="J42" i="54"/>
  <c r="I42" i="54"/>
  <c r="H42" i="54"/>
  <c r="F42" i="54"/>
  <c r="E42" i="54"/>
  <c r="D42" i="54"/>
  <c r="Y41" i="54"/>
  <c r="X41" i="54"/>
  <c r="V41" i="54"/>
  <c r="R41" i="54"/>
  <c r="M41" i="54"/>
  <c r="L41" i="54"/>
  <c r="J41" i="54"/>
  <c r="F41" i="54"/>
  <c r="Y40" i="54"/>
  <c r="X40" i="54"/>
  <c r="V40" i="54"/>
  <c r="R40" i="54"/>
  <c r="M40" i="54"/>
  <c r="L40" i="54"/>
  <c r="J40" i="54"/>
  <c r="F40" i="54"/>
  <c r="Y39" i="54"/>
  <c r="X39" i="54"/>
  <c r="V39" i="54"/>
  <c r="R39" i="54"/>
  <c r="M39" i="54"/>
  <c r="L39" i="54"/>
  <c r="J39" i="54"/>
  <c r="F39" i="54"/>
  <c r="Y38" i="54"/>
  <c r="X38" i="54"/>
  <c r="V38" i="54"/>
  <c r="R38" i="54"/>
  <c r="M38" i="54"/>
  <c r="L38" i="54"/>
  <c r="J38" i="54"/>
  <c r="F38" i="54"/>
  <c r="Y37" i="54"/>
  <c r="X37" i="54"/>
  <c r="V37" i="54"/>
  <c r="R37" i="54"/>
  <c r="M37" i="54"/>
  <c r="L37" i="54"/>
  <c r="J37" i="54"/>
  <c r="F37" i="54"/>
  <c r="Y36" i="54"/>
  <c r="X36" i="54"/>
  <c r="V36" i="54"/>
  <c r="R36" i="54"/>
  <c r="M36" i="54"/>
  <c r="L36" i="54"/>
  <c r="J36" i="54"/>
  <c r="F36" i="54"/>
  <c r="Y35" i="54"/>
  <c r="X35" i="54"/>
  <c r="V35" i="54"/>
  <c r="R35" i="54"/>
  <c r="M35" i="54"/>
  <c r="L35" i="54"/>
  <c r="J35" i="54"/>
  <c r="F35" i="54"/>
  <c r="Y34" i="54"/>
  <c r="X34" i="54"/>
  <c r="V34" i="54"/>
  <c r="R34" i="54"/>
  <c r="M34" i="54"/>
  <c r="L34" i="54"/>
  <c r="J34" i="54"/>
  <c r="F34" i="54"/>
  <c r="Y31" i="54"/>
  <c r="X31" i="54"/>
  <c r="V31" i="54"/>
  <c r="R31" i="54"/>
  <c r="M31" i="54"/>
  <c r="L31" i="54"/>
  <c r="J31" i="54"/>
  <c r="F31" i="54"/>
  <c r="Y30" i="54"/>
  <c r="X30" i="54"/>
  <c r="V30" i="54"/>
  <c r="R30" i="54"/>
  <c r="M30" i="54"/>
  <c r="L30" i="54"/>
  <c r="J30" i="54"/>
  <c r="F30" i="54"/>
  <c r="Y28" i="54"/>
  <c r="X28" i="54"/>
  <c r="V28" i="54"/>
  <c r="R28" i="54"/>
  <c r="M28" i="54"/>
  <c r="L28" i="54"/>
  <c r="J28" i="54"/>
  <c r="F28" i="54"/>
  <c r="Y25" i="54"/>
  <c r="X25" i="54"/>
  <c r="V25" i="54"/>
  <c r="R25" i="54"/>
  <c r="M25" i="54"/>
  <c r="L25" i="54"/>
  <c r="J25" i="54"/>
  <c r="F25" i="54"/>
  <c r="Y24" i="54"/>
  <c r="X24" i="54"/>
  <c r="V24" i="54"/>
  <c r="R24" i="54"/>
  <c r="M24" i="54"/>
  <c r="L24" i="54"/>
  <c r="J24" i="54"/>
  <c r="F24" i="54"/>
  <c r="Y23" i="54"/>
  <c r="X23" i="54"/>
  <c r="V23" i="54"/>
  <c r="R23" i="54"/>
  <c r="M23" i="54"/>
  <c r="L23" i="54"/>
  <c r="J23" i="54"/>
  <c r="F23" i="54"/>
  <c r="Y22" i="54"/>
  <c r="X22" i="54"/>
  <c r="V22" i="54"/>
  <c r="R22" i="54"/>
  <c r="M22" i="54"/>
  <c r="L22" i="54"/>
  <c r="J22" i="54"/>
  <c r="F22" i="54"/>
  <c r="Y21" i="54"/>
  <c r="X21" i="54"/>
  <c r="V21" i="54"/>
  <c r="R21" i="54"/>
  <c r="M21" i="54"/>
  <c r="L21" i="54"/>
  <c r="J21" i="54"/>
  <c r="F21" i="54"/>
  <c r="Y20" i="54"/>
  <c r="X20" i="54"/>
  <c r="V20" i="54"/>
  <c r="R20" i="54"/>
  <c r="M20" i="54"/>
  <c r="L20" i="54"/>
  <c r="J20" i="54"/>
  <c r="F20" i="54"/>
  <c r="Y19" i="54"/>
  <c r="X19" i="54"/>
  <c r="V19" i="54"/>
  <c r="R19" i="54"/>
  <c r="M19" i="54"/>
  <c r="L19" i="54"/>
  <c r="J19" i="54"/>
  <c r="F19" i="54"/>
  <c r="Y18" i="54"/>
  <c r="X18" i="54"/>
  <c r="V18" i="54"/>
  <c r="R18" i="54"/>
  <c r="M18" i="54"/>
  <c r="L18" i="54"/>
  <c r="J18" i="54"/>
  <c r="F18" i="54"/>
  <c r="Y16" i="54"/>
  <c r="X16" i="54"/>
  <c r="V16" i="54"/>
  <c r="R16" i="54"/>
  <c r="M16" i="54"/>
  <c r="L16" i="54"/>
  <c r="J16" i="54"/>
  <c r="F16" i="54"/>
  <c r="Y15" i="54"/>
  <c r="X15" i="54"/>
  <c r="V15" i="54"/>
  <c r="R15" i="54"/>
  <c r="M15" i="54"/>
  <c r="L15" i="54"/>
  <c r="J15" i="54"/>
  <c r="F15" i="54"/>
  <c r="Y14" i="54"/>
  <c r="X14" i="54"/>
  <c r="V14" i="54"/>
  <c r="R14" i="54"/>
  <c r="M14" i="54"/>
  <c r="L14" i="54"/>
  <c r="J14" i="54"/>
  <c r="F14" i="54"/>
  <c r="Y12" i="54"/>
  <c r="X12" i="54"/>
  <c r="V12" i="54"/>
  <c r="U12" i="54"/>
  <c r="T12" i="54"/>
  <c r="R12" i="54"/>
  <c r="Q12" i="54"/>
  <c r="P12" i="54"/>
  <c r="M12" i="54"/>
  <c r="L12" i="54"/>
  <c r="J12" i="54"/>
  <c r="I12" i="54"/>
  <c r="H12" i="54"/>
  <c r="F12" i="54"/>
  <c r="E12" i="54"/>
  <c r="D12" i="54"/>
  <c r="Y11" i="54"/>
  <c r="X11" i="54"/>
  <c r="V11" i="54"/>
  <c r="U11" i="54"/>
  <c r="T11" i="54"/>
  <c r="R11" i="54"/>
  <c r="Q11" i="54"/>
  <c r="P11" i="54"/>
  <c r="M11" i="54"/>
  <c r="L11" i="54"/>
  <c r="J11" i="54"/>
  <c r="I11" i="54"/>
  <c r="H11" i="54"/>
  <c r="F11" i="54"/>
  <c r="E11" i="54"/>
  <c r="D11" i="54"/>
  <c r="F10" i="54"/>
  <c r="Y9" i="54"/>
  <c r="X9" i="54"/>
  <c r="V9" i="54"/>
  <c r="U9" i="54"/>
  <c r="T9" i="54"/>
  <c r="R9" i="54"/>
  <c r="Q9" i="54"/>
  <c r="P9" i="54"/>
  <c r="M9" i="54"/>
  <c r="L9" i="54"/>
  <c r="J9" i="54"/>
  <c r="I9" i="54"/>
  <c r="H9" i="54"/>
  <c r="F9" i="54"/>
  <c r="E9" i="54"/>
  <c r="D9" i="54"/>
  <c r="M47" i="136"/>
  <c r="L47" i="136"/>
  <c r="J47" i="136"/>
  <c r="I47" i="136"/>
  <c r="H47" i="136"/>
  <c r="F47" i="136"/>
  <c r="E47" i="136"/>
  <c r="D47" i="136"/>
  <c r="M45" i="136"/>
  <c r="L45" i="136"/>
  <c r="J45" i="136"/>
  <c r="I45" i="136"/>
  <c r="H45" i="136"/>
  <c r="F45" i="136"/>
  <c r="E45" i="136"/>
  <c r="D45" i="136"/>
  <c r="M43" i="136"/>
  <c r="L43" i="136"/>
  <c r="J43" i="136"/>
  <c r="I43" i="136"/>
  <c r="H43" i="136"/>
  <c r="F43" i="136"/>
  <c r="E43" i="136"/>
  <c r="D43" i="136"/>
  <c r="Y42" i="136"/>
  <c r="X42" i="136"/>
  <c r="V42" i="136"/>
  <c r="U42" i="136"/>
  <c r="T42" i="136"/>
  <c r="R42" i="136"/>
  <c r="Q42" i="136"/>
  <c r="P42" i="136"/>
  <c r="M42" i="136"/>
  <c r="L42" i="136"/>
  <c r="J42" i="136"/>
  <c r="I42" i="136"/>
  <c r="H42" i="136"/>
  <c r="F42" i="136"/>
  <c r="E42" i="136"/>
  <c r="D42" i="136"/>
  <c r="Y41" i="136"/>
  <c r="X41" i="136"/>
  <c r="V41" i="136"/>
  <c r="R41" i="136"/>
  <c r="M41" i="136"/>
  <c r="L41" i="136"/>
  <c r="J41" i="136"/>
  <c r="F41" i="136"/>
  <c r="Y40" i="136"/>
  <c r="X40" i="136"/>
  <c r="V40" i="136"/>
  <c r="R40" i="136"/>
  <c r="M40" i="136"/>
  <c r="L40" i="136"/>
  <c r="J40" i="136"/>
  <c r="F40" i="136"/>
  <c r="Y39" i="136"/>
  <c r="X39" i="136"/>
  <c r="V39" i="136"/>
  <c r="R39" i="136"/>
  <c r="M39" i="136"/>
  <c r="L39" i="136"/>
  <c r="J39" i="136"/>
  <c r="F39" i="136"/>
  <c r="Y38" i="136"/>
  <c r="X38" i="136"/>
  <c r="V38" i="136"/>
  <c r="R38" i="136"/>
  <c r="M38" i="136"/>
  <c r="L38" i="136"/>
  <c r="J38" i="136"/>
  <c r="F38" i="136"/>
  <c r="Y37" i="136"/>
  <c r="X37" i="136"/>
  <c r="V37" i="136"/>
  <c r="R37" i="136"/>
  <c r="M37" i="136"/>
  <c r="L37" i="136"/>
  <c r="J37" i="136"/>
  <c r="F37" i="136"/>
  <c r="Y36" i="136"/>
  <c r="X36" i="136"/>
  <c r="V36" i="136"/>
  <c r="R36" i="136"/>
  <c r="M36" i="136"/>
  <c r="L36" i="136"/>
  <c r="J36" i="136"/>
  <c r="F36" i="136"/>
  <c r="Y35" i="136"/>
  <c r="X35" i="136"/>
  <c r="V35" i="136"/>
  <c r="R35" i="136"/>
  <c r="M35" i="136"/>
  <c r="L35" i="136"/>
  <c r="J35" i="136"/>
  <c r="F35" i="136"/>
  <c r="Y34" i="136"/>
  <c r="X34" i="136"/>
  <c r="V34" i="136"/>
  <c r="R34" i="136"/>
  <c r="M34" i="136"/>
  <c r="L34" i="136"/>
  <c r="J34" i="136"/>
  <c r="F34" i="136"/>
  <c r="Y31" i="136"/>
  <c r="X31" i="136"/>
  <c r="V31" i="136"/>
  <c r="R31" i="136"/>
  <c r="M31" i="136"/>
  <c r="L31" i="136"/>
  <c r="J31" i="136"/>
  <c r="F31" i="136"/>
  <c r="Y30" i="136"/>
  <c r="X30" i="136"/>
  <c r="V30" i="136"/>
  <c r="R30" i="136"/>
  <c r="M30" i="136"/>
  <c r="L30" i="136"/>
  <c r="J30" i="136"/>
  <c r="F30" i="136"/>
  <c r="Y28" i="136"/>
  <c r="X28" i="136"/>
  <c r="V28" i="136"/>
  <c r="R28" i="136"/>
  <c r="M28" i="136"/>
  <c r="L28" i="136"/>
  <c r="J28" i="136"/>
  <c r="F28" i="136"/>
  <c r="Y25" i="136"/>
  <c r="X25" i="136"/>
  <c r="V25" i="136"/>
  <c r="R25" i="136"/>
  <c r="M25" i="136"/>
  <c r="L25" i="136"/>
  <c r="J25" i="136"/>
  <c r="F25" i="136"/>
  <c r="Y24" i="136"/>
  <c r="X24" i="136"/>
  <c r="V24" i="136"/>
  <c r="R24" i="136"/>
  <c r="M24" i="136"/>
  <c r="L24" i="136"/>
  <c r="J24" i="136"/>
  <c r="F24" i="136"/>
  <c r="Y23" i="136"/>
  <c r="X23" i="136"/>
  <c r="V23" i="136"/>
  <c r="R23" i="136"/>
  <c r="M23" i="136"/>
  <c r="L23" i="136"/>
  <c r="J23" i="136"/>
  <c r="F23" i="136"/>
  <c r="Y22" i="136"/>
  <c r="X22" i="136"/>
  <c r="V22" i="136"/>
  <c r="R22" i="136"/>
  <c r="M22" i="136"/>
  <c r="L22" i="136"/>
  <c r="J22" i="136"/>
  <c r="F22" i="136"/>
  <c r="Y21" i="136"/>
  <c r="X21" i="136"/>
  <c r="V21" i="136"/>
  <c r="R21" i="136"/>
  <c r="M21" i="136"/>
  <c r="L21" i="136"/>
  <c r="J21" i="136"/>
  <c r="F21" i="136"/>
  <c r="Y20" i="136"/>
  <c r="X20" i="136"/>
  <c r="V20" i="136"/>
  <c r="R20" i="136"/>
  <c r="M20" i="136"/>
  <c r="L20" i="136"/>
  <c r="J20" i="136"/>
  <c r="F20" i="136"/>
  <c r="Y19" i="136"/>
  <c r="X19" i="136"/>
  <c r="V19" i="136"/>
  <c r="R19" i="136"/>
  <c r="M19" i="136"/>
  <c r="L19" i="136"/>
  <c r="J19" i="136"/>
  <c r="F19" i="136"/>
  <c r="Y18" i="136"/>
  <c r="X18" i="136"/>
  <c r="V18" i="136"/>
  <c r="R18" i="136"/>
  <c r="M18" i="136"/>
  <c r="L18" i="136"/>
  <c r="J18" i="136"/>
  <c r="F18" i="136"/>
  <c r="Y16" i="136"/>
  <c r="X16" i="136"/>
  <c r="V16" i="136"/>
  <c r="R16" i="136"/>
  <c r="M16" i="136"/>
  <c r="L16" i="136"/>
  <c r="J16" i="136"/>
  <c r="F16" i="136"/>
  <c r="Y15" i="136"/>
  <c r="X15" i="136"/>
  <c r="V15" i="136"/>
  <c r="R15" i="136"/>
  <c r="M15" i="136"/>
  <c r="L15" i="136"/>
  <c r="J15" i="136"/>
  <c r="F15" i="136"/>
  <c r="Y14" i="136"/>
  <c r="X14" i="136"/>
  <c r="V14" i="136"/>
  <c r="R14" i="136"/>
  <c r="M14" i="136"/>
  <c r="L14" i="136"/>
  <c r="J14" i="136"/>
  <c r="F14" i="136"/>
  <c r="Y12" i="136"/>
  <c r="X12" i="136"/>
  <c r="V12" i="136"/>
  <c r="U12" i="136"/>
  <c r="T12" i="136"/>
  <c r="R12" i="136"/>
  <c r="Q12" i="136"/>
  <c r="P12" i="136"/>
  <c r="M12" i="136"/>
  <c r="L12" i="136"/>
  <c r="J12" i="136"/>
  <c r="I12" i="136"/>
  <c r="H12" i="136"/>
  <c r="F12" i="136"/>
  <c r="E12" i="136"/>
  <c r="D12" i="136"/>
  <c r="Y11" i="136"/>
  <c r="X11" i="136"/>
  <c r="V11" i="136"/>
  <c r="U11" i="136"/>
  <c r="T11" i="136"/>
  <c r="R11" i="136"/>
  <c r="Q11" i="136"/>
  <c r="P11" i="136"/>
  <c r="M11" i="136"/>
  <c r="L11" i="136"/>
  <c r="J11" i="136"/>
  <c r="I11" i="136"/>
  <c r="H11" i="136"/>
  <c r="F11" i="136"/>
  <c r="E11" i="136"/>
  <c r="D11" i="136"/>
  <c r="Y9" i="136"/>
  <c r="X9" i="136"/>
  <c r="V9" i="136"/>
  <c r="U9" i="136"/>
  <c r="T9" i="136"/>
  <c r="R9" i="136"/>
  <c r="Q9" i="136"/>
  <c r="P9" i="136"/>
  <c r="M9" i="136"/>
  <c r="L9" i="136"/>
  <c r="J9" i="136"/>
  <c r="I9" i="136"/>
  <c r="H9" i="136"/>
  <c r="F9" i="136"/>
  <c r="E9" i="136"/>
  <c r="D9" i="136"/>
  <c r="M47" i="53"/>
  <c r="L47" i="53"/>
  <c r="J47" i="53"/>
  <c r="I47" i="53"/>
  <c r="H47" i="53"/>
  <c r="F47" i="53"/>
  <c r="E47" i="53"/>
  <c r="D47" i="53"/>
  <c r="M45" i="53"/>
  <c r="L45" i="53"/>
  <c r="J45" i="53"/>
  <c r="I45" i="53"/>
  <c r="H45" i="53"/>
  <c r="F45" i="53"/>
  <c r="E45" i="53"/>
  <c r="D45" i="53"/>
  <c r="M43" i="53"/>
  <c r="L43" i="53"/>
  <c r="J43" i="53"/>
  <c r="I43" i="53"/>
  <c r="H43" i="53"/>
  <c r="F43" i="53"/>
  <c r="E43" i="53"/>
  <c r="D43" i="53"/>
  <c r="Y42" i="53"/>
  <c r="X42" i="53"/>
  <c r="V42" i="53"/>
  <c r="U42" i="53"/>
  <c r="T42" i="53"/>
  <c r="R42" i="53"/>
  <c r="Q42" i="53"/>
  <c r="P42" i="53"/>
  <c r="M42" i="53"/>
  <c r="L42" i="53"/>
  <c r="J42" i="53"/>
  <c r="I42" i="53"/>
  <c r="H42" i="53"/>
  <c r="F42" i="53"/>
  <c r="E42" i="53"/>
  <c r="D42" i="53"/>
  <c r="Y41" i="53"/>
  <c r="X41" i="53"/>
  <c r="V41" i="53"/>
  <c r="R41" i="53"/>
  <c r="M41" i="53"/>
  <c r="L41" i="53"/>
  <c r="J41" i="53"/>
  <c r="F41" i="53"/>
  <c r="Y40" i="53"/>
  <c r="X40" i="53"/>
  <c r="V40" i="53"/>
  <c r="R40" i="53"/>
  <c r="M40" i="53"/>
  <c r="L40" i="53"/>
  <c r="J40" i="53"/>
  <c r="F40" i="53"/>
  <c r="Y39" i="53"/>
  <c r="X39" i="53"/>
  <c r="V39" i="53"/>
  <c r="R39" i="53"/>
  <c r="M39" i="53"/>
  <c r="L39" i="53"/>
  <c r="J39" i="53"/>
  <c r="F39" i="53"/>
  <c r="Y38" i="53"/>
  <c r="X38" i="53"/>
  <c r="V38" i="53"/>
  <c r="R38" i="53"/>
  <c r="M38" i="53"/>
  <c r="L38" i="53"/>
  <c r="J38" i="53"/>
  <c r="F38" i="53"/>
  <c r="Y37" i="53"/>
  <c r="X37" i="53"/>
  <c r="V37" i="53"/>
  <c r="R37" i="53"/>
  <c r="M37" i="53"/>
  <c r="L37" i="53"/>
  <c r="J37" i="53"/>
  <c r="F37" i="53"/>
  <c r="Y36" i="53"/>
  <c r="X36" i="53"/>
  <c r="V36" i="53"/>
  <c r="R36" i="53"/>
  <c r="M36" i="53"/>
  <c r="L36" i="53"/>
  <c r="J36" i="53"/>
  <c r="F36" i="53"/>
  <c r="Y35" i="53"/>
  <c r="X35" i="53"/>
  <c r="V35" i="53"/>
  <c r="R35" i="53"/>
  <c r="M35" i="53"/>
  <c r="L35" i="53"/>
  <c r="J35" i="53"/>
  <c r="F35" i="53"/>
  <c r="Y34" i="53"/>
  <c r="X34" i="53"/>
  <c r="V34" i="53"/>
  <c r="R34" i="53"/>
  <c r="M34" i="53"/>
  <c r="L34" i="53"/>
  <c r="J34" i="53"/>
  <c r="F34" i="53"/>
  <c r="Y31" i="53"/>
  <c r="X31" i="53"/>
  <c r="V31" i="53"/>
  <c r="R31" i="53"/>
  <c r="M31" i="53"/>
  <c r="L31" i="53"/>
  <c r="J31" i="53"/>
  <c r="F31" i="53"/>
  <c r="Y30" i="53"/>
  <c r="X30" i="53"/>
  <c r="V30" i="53"/>
  <c r="R30" i="53"/>
  <c r="M30" i="53"/>
  <c r="L30" i="53"/>
  <c r="J30" i="53"/>
  <c r="F30" i="53"/>
  <c r="Y28" i="53"/>
  <c r="X28" i="53"/>
  <c r="V28" i="53"/>
  <c r="R28" i="53"/>
  <c r="M28" i="53"/>
  <c r="L28" i="53"/>
  <c r="J28" i="53"/>
  <c r="F28" i="53"/>
  <c r="Y25" i="53"/>
  <c r="X25" i="53"/>
  <c r="V25" i="53"/>
  <c r="R25" i="53"/>
  <c r="M25" i="53"/>
  <c r="L25" i="53"/>
  <c r="J25" i="53"/>
  <c r="F25" i="53"/>
  <c r="Y24" i="53"/>
  <c r="X24" i="53"/>
  <c r="V24" i="53"/>
  <c r="R24" i="53"/>
  <c r="M24" i="53"/>
  <c r="L24" i="53"/>
  <c r="J24" i="53"/>
  <c r="F24" i="53"/>
  <c r="Y23" i="53"/>
  <c r="X23" i="53"/>
  <c r="V23" i="53"/>
  <c r="R23" i="53"/>
  <c r="M23" i="53"/>
  <c r="L23" i="53"/>
  <c r="J23" i="53"/>
  <c r="F23" i="53"/>
  <c r="Y22" i="53"/>
  <c r="X22" i="53"/>
  <c r="V22" i="53"/>
  <c r="R22" i="53"/>
  <c r="M22" i="53"/>
  <c r="L22" i="53"/>
  <c r="J22" i="53"/>
  <c r="F22" i="53"/>
  <c r="Y21" i="53"/>
  <c r="X21" i="53"/>
  <c r="V21" i="53"/>
  <c r="R21" i="53"/>
  <c r="M21" i="53"/>
  <c r="L21" i="53"/>
  <c r="J21" i="53"/>
  <c r="F21" i="53"/>
  <c r="Y20" i="53"/>
  <c r="X20" i="53"/>
  <c r="V20" i="53"/>
  <c r="R20" i="53"/>
  <c r="M20" i="53"/>
  <c r="L20" i="53"/>
  <c r="J20" i="53"/>
  <c r="F20" i="53"/>
  <c r="Y19" i="53"/>
  <c r="X19" i="53"/>
  <c r="V19" i="53"/>
  <c r="R19" i="53"/>
  <c r="M19" i="53"/>
  <c r="L19" i="53"/>
  <c r="J19" i="53"/>
  <c r="F19" i="53"/>
  <c r="Y18" i="53"/>
  <c r="X18" i="53"/>
  <c r="V18" i="53"/>
  <c r="R18" i="53"/>
  <c r="M18" i="53"/>
  <c r="L18" i="53"/>
  <c r="J18" i="53"/>
  <c r="F18" i="53"/>
  <c r="Y16" i="53"/>
  <c r="X16" i="53"/>
  <c r="V16" i="53"/>
  <c r="R16" i="53"/>
  <c r="M16" i="53"/>
  <c r="L16" i="53"/>
  <c r="J16" i="53"/>
  <c r="F16" i="53"/>
  <c r="Y15" i="53"/>
  <c r="X15" i="53"/>
  <c r="V15" i="53"/>
  <c r="R15" i="53"/>
  <c r="M15" i="53"/>
  <c r="L15" i="53"/>
  <c r="J15" i="53"/>
  <c r="F15" i="53"/>
  <c r="Y14" i="53"/>
  <c r="X14" i="53"/>
  <c r="V14" i="53"/>
  <c r="R14" i="53"/>
  <c r="M14" i="53"/>
  <c r="L14" i="53"/>
  <c r="J14" i="53"/>
  <c r="F14" i="53"/>
  <c r="Y12" i="53"/>
  <c r="X12" i="53"/>
  <c r="V12" i="53"/>
  <c r="U12" i="53"/>
  <c r="T12" i="53"/>
  <c r="R12" i="53"/>
  <c r="Q12" i="53"/>
  <c r="P12" i="53"/>
  <c r="M12" i="53"/>
  <c r="L12" i="53"/>
  <c r="J12" i="53"/>
  <c r="I12" i="53"/>
  <c r="H12" i="53"/>
  <c r="F12" i="53"/>
  <c r="E12" i="53"/>
  <c r="D12" i="53"/>
  <c r="Y11" i="53"/>
  <c r="X11" i="53"/>
  <c r="V11" i="53"/>
  <c r="U11" i="53"/>
  <c r="T11" i="53"/>
  <c r="R11" i="53"/>
  <c r="Q11" i="53"/>
  <c r="P11" i="53"/>
  <c r="M11" i="53"/>
  <c r="L11" i="53"/>
  <c r="J11" i="53"/>
  <c r="I11" i="53"/>
  <c r="H11" i="53"/>
  <c r="F11" i="53"/>
  <c r="E11" i="53"/>
  <c r="D11" i="53"/>
  <c r="Y9" i="53"/>
  <c r="X9" i="53"/>
  <c r="V9" i="53"/>
  <c r="U9" i="53"/>
  <c r="T9" i="53"/>
  <c r="R9" i="53"/>
  <c r="Q9" i="53"/>
  <c r="P9" i="53"/>
  <c r="M9" i="53"/>
  <c r="L9" i="53"/>
  <c r="J9" i="53"/>
  <c r="I9" i="53"/>
  <c r="H9" i="53"/>
  <c r="F9" i="53"/>
  <c r="E9" i="53"/>
  <c r="D9" i="53"/>
  <c r="M47" i="52"/>
  <c r="L47" i="52"/>
  <c r="J47" i="52"/>
  <c r="I47" i="52"/>
  <c r="H47" i="52"/>
  <c r="F47" i="52"/>
  <c r="E47" i="52"/>
  <c r="D47" i="52"/>
  <c r="M45" i="52"/>
  <c r="L45" i="52"/>
  <c r="J45" i="52"/>
  <c r="I45" i="52"/>
  <c r="H45" i="52"/>
  <c r="F45" i="52"/>
  <c r="E45" i="52"/>
  <c r="D45" i="52"/>
  <c r="M43" i="52"/>
  <c r="L43" i="52"/>
  <c r="J43" i="52"/>
  <c r="I43" i="52"/>
  <c r="H43" i="52"/>
  <c r="F43" i="52"/>
  <c r="E43" i="52"/>
  <c r="D43" i="52"/>
  <c r="Y42" i="52"/>
  <c r="X42" i="52"/>
  <c r="V42" i="52"/>
  <c r="U42" i="52"/>
  <c r="T42" i="52"/>
  <c r="R42" i="52"/>
  <c r="Q42" i="52"/>
  <c r="P42" i="52"/>
  <c r="M42" i="52"/>
  <c r="L42" i="52"/>
  <c r="J42" i="52"/>
  <c r="I42" i="52"/>
  <c r="H42" i="52"/>
  <c r="F42" i="52"/>
  <c r="E42" i="52"/>
  <c r="D42" i="52"/>
  <c r="Y41" i="52"/>
  <c r="X41" i="52"/>
  <c r="V41" i="52"/>
  <c r="R41" i="52"/>
  <c r="M41" i="52"/>
  <c r="L41" i="52"/>
  <c r="J41" i="52"/>
  <c r="F41" i="52"/>
  <c r="Y40" i="52"/>
  <c r="X40" i="52"/>
  <c r="V40" i="52"/>
  <c r="R40" i="52"/>
  <c r="M40" i="52"/>
  <c r="L40" i="52"/>
  <c r="J40" i="52"/>
  <c r="F40" i="52"/>
  <c r="Y39" i="52"/>
  <c r="X39" i="52"/>
  <c r="V39" i="52"/>
  <c r="R39" i="52"/>
  <c r="M39" i="52"/>
  <c r="L39" i="52"/>
  <c r="J39" i="52"/>
  <c r="F39" i="52"/>
  <c r="Y38" i="52"/>
  <c r="X38" i="52"/>
  <c r="V38" i="52"/>
  <c r="R38" i="52"/>
  <c r="M38" i="52"/>
  <c r="L38" i="52"/>
  <c r="J38" i="52"/>
  <c r="F38" i="52"/>
  <c r="Y37" i="52"/>
  <c r="X37" i="52"/>
  <c r="V37" i="52"/>
  <c r="R37" i="52"/>
  <c r="M37" i="52"/>
  <c r="L37" i="52"/>
  <c r="J37" i="52"/>
  <c r="F37" i="52"/>
  <c r="Y36" i="52"/>
  <c r="X36" i="52"/>
  <c r="V36" i="52"/>
  <c r="R36" i="52"/>
  <c r="M36" i="52"/>
  <c r="L36" i="52"/>
  <c r="J36" i="52"/>
  <c r="F36" i="52"/>
  <c r="Y35" i="52"/>
  <c r="X35" i="52"/>
  <c r="V35" i="52"/>
  <c r="R35" i="52"/>
  <c r="M35" i="52"/>
  <c r="L35" i="52"/>
  <c r="J35" i="52"/>
  <c r="F35" i="52"/>
  <c r="Y34" i="52"/>
  <c r="X34" i="52"/>
  <c r="V34" i="52"/>
  <c r="R34" i="52"/>
  <c r="M34" i="52"/>
  <c r="L34" i="52"/>
  <c r="J34" i="52"/>
  <c r="F34" i="52"/>
  <c r="Y31" i="52"/>
  <c r="X31" i="52"/>
  <c r="V31" i="52"/>
  <c r="R31" i="52"/>
  <c r="M31" i="52"/>
  <c r="L31" i="52"/>
  <c r="J31" i="52"/>
  <c r="F31" i="52"/>
  <c r="Y30" i="52"/>
  <c r="X30" i="52"/>
  <c r="V30" i="52"/>
  <c r="R30" i="52"/>
  <c r="M30" i="52"/>
  <c r="L30" i="52"/>
  <c r="J30" i="52"/>
  <c r="F30" i="52"/>
  <c r="Y28" i="52"/>
  <c r="X28" i="52"/>
  <c r="V28" i="52"/>
  <c r="R28" i="52"/>
  <c r="M28" i="52"/>
  <c r="L28" i="52"/>
  <c r="J28" i="52"/>
  <c r="F28" i="52"/>
  <c r="Y25" i="52"/>
  <c r="X25" i="52"/>
  <c r="V25" i="52"/>
  <c r="R25" i="52"/>
  <c r="M25" i="52"/>
  <c r="L25" i="52"/>
  <c r="J25" i="52"/>
  <c r="F25" i="52"/>
  <c r="Y24" i="52"/>
  <c r="X24" i="52"/>
  <c r="V24" i="52"/>
  <c r="R24" i="52"/>
  <c r="M24" i="52"/>
  <c r="L24" i="52"/>
  <c r="J24" i="52"/>
  <c r="F24" i="52"/>
  <c r="Y23" i="52"/>
  <c r="X23" i="52"/>
  <c r="V23" i="52"/>
  <c r="R23" i="52"/>
  <c r="M23" i="52"/>
  <c r="L23" i="52"/>
  <c r="J23" i="52"/>
  <c r="F23" i="52"/>
  <c r="Y22" i="52"/>
  <c r="X22" i="52"/>
  <c r="V22" i="52"/>
  <c r="R22" i="52"/>
  <c r="M22" i="52"/>
  <c r="L22" i="52"/>
  <c r="J22" i="52"/>
  <c r="F22" i="52"/>
  <c r="Y21" i="52"/>
  <c r="X21" i="52"/>
  <c r="V21" i="52"/>
  <c r="R21" i="52"/>
  <c r="M21" i="52"/>
  <c r="L21" i="52"/>
  <c r="J21" i="52"/>
  <c r="F21" i="52"/>
  <c r="Y20" i="52"/>
  <c r="X20" i="52"/>
  <c r="V20" i="52"/>
  <c r="R20" i="52"/>
  <c r="M20" i="52"/>
  <c r="L20" i="52"/>
  <c r="J20" i="52"/>
  <c r="F20" i="52"/>
  <c r="Y19" i="52"/>
  <c r="X19" i="52"/>
  <c r="V19" i="52"/>
  <c r="R19" i="52"/>
  <c r="M19" i="52"/>
  <c r="L19" i="52"/>
  <c r="J19" i="52"/>
  <c r="F19" i="52"/>
  <c r="Y18" i="52"/>
  <c r="X18" i="52"/>
  <c r="V18" i="52"/>
  <c r="R18" i="52"/>
  <c r="M18" i="52"/>
  <c r="L18" i="52"/>
  <c r="J18" i="52"/>
  <c r="F18" i="52"/>
  <c r="Y16" i="52"/>
  <c r="X16" i="52"/>
  <c r="V16" i="52"/>
  <c r="R16" i="52"/>
  <c r="M16" i="52"/>
  <c r="L16" i="52"/>
  <c r="J16" i="52"/>
  <c r="F16" i="52"/>
  <c r="Y15" i="52"/>
  <c r="X15" i="52"/>
  <c r="V15" i="52"/>
  <c r="R15" i="52"/>
  <c r="M15" i="52"/>
  <c r="L15" i="52"/>
  <c r="J15" i="52"/>
  <c r="F15" i="52"/>
  <c r="Y14" i="52"/>
  <c r="X14" i="52"/>
  <c r="V14" i="52"/>
  <c r="R14" i="52"/>
  <c r="M14" i="52"/>
  <c r="L14" i="52"/>
  <c r="J14" i="52"/>
  <c r="F14" i="52"/>
  <c r="Y12" i="52"/>
  <c r="X12" i="52"/>
  <c r="V12" i="52"/>
  <c r="U12" i="52"/>
  <c r="T12" i="52"/>
  <c r="R12" i="52"/>
  <c r="Q12" i="52"/>
  <c r="P12" i="52"/>
  <c r="M12" i="52"/>
  <c r="L12" i="52"/>
  <c r="J12" i="52"/>
  <c r="I12" i="52"/>
  <c r="H12" i="52"/>
  <c r="F12" i="52"/>
  <c r="E12" i="52"/>
  <c r="D12" i="52"/>
  <c r="Y11" i="52"/>
  <c r="X11" i="52"/>
  <c r="V11" i="52"/>
  <c r="U11" i="52"/>
  <c r="T11" i="52"/>
  <c r="R11" i="52"/>
  <c r="Q11" i="52"/>
  <c r="P11" i="52"/>
  <c r="M11" i="52"/>
  <c r="L11" i="52"/>
  <c r="J11" i="52"/>
  <c r="I11" i="52"/>
  <c r="H11" i="52"/>
  <c r="F11" i="52"/>
  <c r="E11" i="52"/>
  <c r="D11" i="52"/>
  <c r="Y9" i="52"/>
  <c r="X9" i="52"/>
  <c r="V9" i="52"/>
  <c r="U9" i="52"/>
  <c r="T9" i="52"/>
  <c r="R9" i="52"/>
  <c r="Q9" i="52"/>
  <c r="P9" i="52"/>
  <c r="M9" i="52"/>
  <c r="L9" i="52"/>
  <c r="J9" i="52"/>
  <c r="I9" i="52"/>
  <c r="H9" i="52"/>
  <c r="F9" i="52"/>
  <c r="E9" i="52"/>
  <c r="D9" i="52"/>
  <c r="M47" i="51"/>
  <c r="L47" i="51"/>
  <c r="J47" i="51"/>
  <c r="I47" i="51"/>
  <c r="H47" i="51"/>
  <c r="F47" i="51"/>
  <c r="E47" i="51"/>
  <c r="D47" i="51"/>
  <c r="M45" i="51"/>
  <c r="L45" i="51"/>
  <c r="J45" i="51"/>
  <c r="I45" i="51"/>
  <c r="H45" i="51"/>
  <c r="F45" i="51"/>
  <c r="E45" i="51"/>
  <c r="D45" i="51"/>
  <c r="M43" i="51"/>
  <c r="L43" i="51"/>
  <c r="J43" i="51"/>
  <c r="I43" i="51"/>
  <c r="H43" i="51"/>
  <c r="F43" i="51"/>
  <c r="E43" i="51"/>
  <c r="D43" i="51"/>
  <c r="Y42" i="51"/>
  <c r="X42" i="51"/>
  <c r="V42" i="51"/>
  <c r="U42" i="51"/>
  <c r="T42" i="51"/>
  <c r="R42" i="51"/>
  <c r="Q42" i="51"/>
  <c r="P42" i="51"/>
  <c r="M42" i="51"/>
  <c r="L42" i="51"/>
  <c r="J42" i="51"/>
  <c r="I42" i="51"/>
  <c r="H42" i="51"/>
  <c r="F42" i="51"/>
  <c r="E42" i="51"/>
  <c r="D42" i="51"/>
  <c r="Y41" i="51"/>
  <c r="X41" i="51"/>
  <c r="V41" i="51"/>
  <c r="R41" i="51"/>
  <c r="M41" i="51"/>
  <c r="L41" i="51"/>
  <c r="J41" i="51"/>
  <c r="F41" i="51"/>
  <c r="Y40" i="51"/>
  <c r="X40" i="51"/>
  <c r="V40" i="51"/>
  <c r="R40" i="51"/>
  <c r="M40" i="51"/>
  <c r="L40" i="51"/>
  <c r="J40" i="51"/>
  <c r="F40" i="51"/>
  <c r="Y39" i="51"/>
  <c r="X39" i="51"/>
  <c r="V39" i="51"/>
  <c r="R39" i="51"/>
  <c r="M39" i="51"/>
  <c r="L39" i="51"/>
  <c r="J39" i="51"/>
  <c r="F39" i="51"/>
  <c r="Y38" i="51"/>
  <c r="X38" i="51"/>
  <c r="V38" i="51"/>
  <c r="R38" i="51"/>
  <c r="M38" i="51"/>
  <c r="L38" i="51"/>
  <c r="J38" i="51"/>
  <c r="F38" i="51"/>
  <c r="Y37" i="51"/>
  <c r="X37" i="51"/>
  <c r="V37" i="51"/>
  <c r="R37" i="51"/>
  <c r="M37" i="51"/>
  <c r="L37" i="51"/>
  <c r="J37" i="51"/>
  <c r="F37" i="51"/>
  <c r="Y36" i="51"/>
  <c r="X36" i="51"/>
  <c r="V36" i="51"/>
  <c r="R36" i="51"/>
  <c r="M36" i="51"/>
  <c r="L36" i="51"/>
  <c r="J36" i="51"/>
  <c r="F36" i="51"/>
  <c r="Y35" i="51"/>
  <c r="X35" i="51"/>
  <c r="V35" i="51"/>
  <c r="R35" i="51"/>
  <c r="M35" i="51"/>
  <c r="L35" i="51"/>
  <c r="J35" i="51"/>
  <c r="F35" i="51"/>
  <c r="Y34" i="51"/>
  <c r="X34" i="51"/>
  <c r="V34" i="51"/>
  <c r="R34" i="51"/>
  <c r="M34" i="51"/>
  <c r="L34" i="51"/>
  <c r="J34" i="51"/>
  <c r="F34" i="51"/>
  <c r="Y31" i="51"/>
  <c r="X31" i="51"/>
  <c r="V31" i="51"/>
  <c r="R31" i="51"/>
  <c r="M31" i="51"/>
  <c r="L31" i="51"/>
  <c r="J31" i="51"/>
  <c r="F31" i="51"/>
  <c r="Y30" i="51"/>
  <c r="X30" i="51"/>
  <c r="V30" i="51"/>
  <c r="R30" i="51"/>
  <c r="M30" i="51"/>
  <c r="L30" i="51"/>
  <c r="J30" i="51"/>
  <c r="F30" i="51"/>
  <c r="Y28" i="51"/>
  <c r="X28" i="51"/>
  <c r="V28" i="51"/>
  <c r="R28" i="51"/>
  <c r="M28" i="51"/>
  <c r="L28" i="51"/>
  <c r="J28" i="51"/>
  <c r="F28" i="51"/>
  <c r="Y25" i="51"/>
  <c r="X25" i="51"/>
  <c r="V25" i="51"/>
  <c r="R25" i="51"/>
  <c r="M25" i="51"/>
  <c r="L25" i="51"/>
  <c r="J25" i="51"/>
  <c r="Y24" i="51"/>
  <c r="X24" i="51"/>
  <c r="V24" i="51"/>
  <c r="R24" i="51"/>
  <c r="M24" i="51"/>
  <c r="L24" i="51"/>
  <c r="J24" i="51"/>
  <c r="F24" i="51"/>
  <c r="Y23" i="51"/>
  <c r="X23" i="51"/>
  <c r="V23" i="51"/>
  <c r="R23" i="51"/>
  <c r="M23" i="51"/>
  <c r="L23" i="51"/>
  <c r="J23" i="51"/>
  <c r="F23" i="51"/>
  <c r="Y22" i="51"/>
  <c r="X22" i="51"/>
  <c r="V22" i="51"/>
  <c r="R22" i="51"/>
  <c r="M22" i="51"/>
  <c r="L22" i="51"/>
  <c r="J22" i="51"/>
  <c r="F22" i="51"/>
  <c r="Y21" i="51"/>
  <c r="X21" i="51"/>
  <c r="V21" i="51"/>
  <c r="R21" i="51"/>
  <c r="M21" i="51"/>
  <c r="L21" i="51"/>
  <c r="J21" i="51"/>
  <c r="F21" i="51"/>
  <c r="Y20" i="51"/>
  <c r="X20" i="51"/>
  <c r="V20" i="51"/>
  <c r="R20" i="51"/>
  <c r="M20" i="51"/>
  <c r="L20" i="51"/>
  <c r="J20" i="51"/>
  <c r="F20" i="51"/>
  <c r="Y19" i="51"/>
  <c r="X19" i="51"/>
  <c r="V19" i="51"/>
  <c r="R19" i="51"/>
  <c r="M19" i="51"/>
  <c r="L19" i="51"/>
  <c r="J19" i="51"/>
  <c r="F19" i="51"/>
  <c r="Y18" i="51"/>
  <c r="X18" i="51"/>
  <c r="V18" i="51"/>
  <c r="R18" i="51"/>
  <c r="M18" i="51"/>
  <c r="L18" i="51"/>
  <c r="J18" i="51"/>
  <c r="F18" i="51"/>
  <c r="Y16" i="51"/>
  <c r="X16" i="51"/>
  <c r="V16" i="51"/>
  <c r="R16" i="51"/>
  <c r="M16" i="51"/>
  <c r="L16" i="51"/>
  <c r="J16" i="51"/>
  <c r="F16" i="51"/>
  <c r="Y15" i="51"/>
  <c r="X15" i="51"/>
  <c r="V15" i="51"/>
  <c r="R15" i="51"/>
  <c r="M15" i="51"/>
  <c r="L15" i="51"/>
  <c r="J15" i="51"/>
  <c r="F15" i="51"/>
  <c r="Y14" i="51"/>
  <c r="X14" i="51"/>
  <c r="V14" i="51"/>
  <c r="R14" i="51"/>
  <c r="M14" i="51"/>
  <c r="L14" i="51"/>
  <c r="J14" i="51"/>
  <c r="F14" i="51"/>
  <c r="Y12" i="51"/>
  <c r="X12" i="51"/>
  <c r="V12" i="51"/>
  <c r="U12" i="51"/>
  <c r="T12" i="51"/>
  <c r="R12" i="51"/>
  <c r="Q12" i="51"/>
  <c r="P12" i="51"/>
  <c r="M12" i="51"/>
  <c r="L12" i="51"/>
  <c r="J12" i="51"/>
  <c r="I12" i="51"/>
  <c r="H12" i="51"/>
  <c r="F12" i="51"/>
  <c r="E12" i="51"/>
  <c r="D12" i="51"/>
  <c r="Y11" i="51"/>
  <c r="X11" i="51"/>
  <c r="V11" i="51"/>
  <c r="U11" i="51"/>
  <c r="T11" i="51"/>
  <c r="R11" i="51"/>
  <c r="Q11" i="51"/>
  <c r="P11" i="51"/>
  <c r="M11" i="51"/>
  <c r="L11" i="51"/>
  <c r="J11" i="51"/>
  <c r="I11" i="51"/>
  <c r="H11" i="51"/>
  <c r="F11" i="51"/>
  <c r="E11" i="51"/>
  <c r="D11" i="51"/>
  <c r="Y9" i="51"/>
  <c r="X9" i="51"/>
  <c r="V9" i="51"/>
  <c r="U9" i="51"/>
  <c r="T9" i="51"/>
  <c r="R9" i="51"/>
  <c r="Q9" i="51"/>
  <c r="P9" i="51"/>
  <c r="M9" i="51"/>
  <c r="L9" i="51"/>
  <c r="J9" i="51"/>
  <c r="I9" i="51"/>
  <c r="H9" i="51"/>
  <c r="F9" i="51"/>
  <c r="E9" i="51"/>
  <c r="D9" i="51"/>
  <c r="Z49" i="50"/>
  <c r="Y49" i="50"/>
  <c r="X49" i="50"/>
  <c r="M49" i="50"/>
  <c r="L49" i="50"/>
  <c r="J49" i="50"/>
  <c r="F49" i="50"/>
  <c r="M48" i="50"/>
  <c r="L48" i="50"/>
  <c r="J48" i="50"/>
  <c r="F48" i="50"/>
  <c r="Z47" i="50"/>
  <c r="Y47" i="50"/>
  <c r="X47" i="50"/>
  <c r="U47" i="50"/>
  <c r="T47" i="50"/>
  <c r="R47" i="50"/>
  <c r="Q47" i="50"/>
  <c r="P47" i="50"/>
  <c r="M47" i="50"/>
  <c r="L47" i="50"/>
  <c r="J47" i="50"/>
  <c r="I47" i="50"/>
  <c r="H47" i="50"/>
  <c r="F47" i="50"/>
  <c r="E47" i="50"/>
  <c r="D47" i="50"/>
  <c r="F46" i="50"/>
  <c r="Y45" i="50"/>
  <c r="X45" i="50"/>
  <c r="U45" i="50"/>
  <c r="T45" i="50"/>
  <c r="Q45" i="50"/>
  <c r="P45" i="50"/>
  <c r="M45" i="50"/>
  <c r="L45" i="50"/>
  <c r="J45" i="50"/>
  <c r="I45" i="50"/>
  <c r="H45" i="50"/>
  <c r="F45" i="50"/>
  <c r="E45" i="50"/>
  <c r="D45" i="50"/>
  <c r="J44" i="50"/>
  <c r="F44" i="50"/>
  <c r="Y43" i="50"/>
  <c r="X43" i="50"/>
  <c r="U43" i="50"/>
  <c r="T43" i="50"/>
  <c r="Q43" i="50"/>
  <c r="P43" i="50"/>
  <c r="M43" i="50"/>
  <c r="L43" i="50"/>
  <c r="J43" i="50"/>
  <c r="I43" i="50"/>
  <c r="H43" i="50"/>
  <c r="F43" i="50"/>
  <c r="E43" i="50"/>
  <c r="D43" i="50"/>
  <c r="Z42" i="50"/>
  <c r="Y42" i="50"/>
  <c r="X42" i="50"/>
  <c r="V42" i="50"/>
  <c r="U42" i="50"/>
  <c r="T42" i="50"/>
  <c r="R42" i="50"/>
  <c r="Q42" i="50"/>
  <c r="P42" i="50"/>
  <c r="N42" i="50"/>
  <c r="M42" i="50"/>
  <c r="L42" i="50"/>
  <c r="J42" i="50"/>
  <c r="I42" i="50"/>
  <c r="H42" i="50"/>
  <c r="F42" i="50"/>
  <c r="E42" i="50"/>
  <c r="D42" i="50"/>
  <c r="Y41" i="50"/>
  <c r="X41" i="50"/>
  <c r="V41" i="50"/>
  <c r="R41" i="50"/>
  <c r="M41" i="50"/>
  <c r="L41" i="50"/>
  <c r="J41" i="50"/>
  <c r="F41" i="50"/>
  <c r="Y40" i="50"/>
  <c r="X40" i="50"/>
  <c r="V40" i="50"/>
  <c r="R40" i="50"/>
  <c r="M40" i="50"/>
  <c r="L40" i="50"/>
  <c r="J40" i="50"/>
  <c r="F40" i="50"/>
  <c r="Y39" i="50"/>
  <c r="X39" i="50"/>
  <c r="V39" i="50"/>
  <c r="R39" i="50"/>
  <c r="M39" i="50"/>
  <c r="L39" i="50"/>
  <c r="J39" i="50"/>
  <c r="F39" i="50"/>
  <c r="Y38" i="50"/>
  <c r="X38" i="50"/>
  <c r="V38" i="50"/>
  <c r="R38" i="50"/>
  <c r="M38" i="50"/>
  <c r="L38" i="50"/>
  <c r="J38" i="50"/>
  <c r="F38" i="50"/>
  <c r="Y37" i="50"/>
  <c r="X37" i="50"/>
  <c r="V37" i="50"/>
  <c r="R37" i="50"/>
  <c r="M37" i="50"/>
  <c r="L37" i="50"/>
  <c r="J37" i="50"/>
  <c r="F37" i="50"/>
  <c r="Y36" i="50"/>
  <c r="X36" i="50"/>
  <c r="V36" i="50"/>
  <c r="R36" i="50"/>
  <c r="M36" i="50"/>
  <c r="L36" i="50"/>
  <c r="J36" i="50"/>
  <c r="F36" i="50"/>
  <c r="Y35" i="50"/>
  <c r="X35" i="50"/>
  <c r="V35" i="50"/>
  <c r="R35" i="50"/>
  <c r="M35" i="50"/>
  <c r="L35" i="50"/>
  <c r="J35" i="50"/>
  <c r="F35" i="50"/>
  <c r="Y34" i="50"/>
  <c r="X34" i="50"/>
  <c r="V34" i="50"/>
  <c r="R34" i="50"/>
  <c r="M34" i="50"/>
  <c r="L34" i="50"/>
  <c r="J34" i="50"/>
  <c r="F34" i="50"/>
  <c r="Y31" i="50"/>
  <c r="X31" i="50"/>
  <c r="V31" i="50"/>
  <c r="R31" i="50"/>
  <c r="M31" i="50"/>
  <c r="L31" i="50"/>
  <c r="J31" i="50"/>
  <c r="F31" i="50"/>
  <c r="Y30" i="50"/>
  <c r="X30" i="50"/>
  <c r="V30" i="50"/>
  <c r="R30" i="50"/>
  <c r="M30" i="50"/>
  <c r="L30" i="50"/>
  <c r="J30" i="50"/>
  <c r="F30" i="50"/>
  <c r="Y28" i="50"/>
  <c r="X28" i="50"/>
  <c r="V28" i="50"/>
  <c r="R28" i="50"/>
  <c r="M28" i="50"/>
  <c r="L28" i="50"/>
  <c r="J28" i="50"/>
  <c r="F28" i="50"/>
  <c r="Y25" i="50"/>
  <c r="X25" i="50"/>
  <c r="V25" i="50"/>
  <c r="R25" i="50"/>
  <c r="M25" i="50"/>
  <c r="L25" i="50"/>
  <c r="J25" i="50"/>
  <c r="F25" i="50"/>
  <c r="Y24" i="50"/>
  <c r="X24" i="50"/>
  <c r="V24" i="50"/>
  <c r="R24" i="50"/>
  <c r="M24" i="50"/>
  <c r="L24" i="50"/>
  <c r="J24" i="50"/>
  <c r="F24" i="50"/>
  <c r="Y23" i="50"/>
  <c r="X23" i="50"/>
  <c r="V23" i="50"/>
  <c r="R23" i="50"/>
  <c r="M23" i="50"/>
  <c r="L23" i="50"/>
  <c r="J23" i="50"/>
  <c r="F23" i="50"/>
  <c r="Y22" i="50"/>
  <c r="X22" i="50"/>
  <c r="V22" i="50"/>
  <c r="R22" i="50"/>
  <c r="M22" i="50"/>
  <c r="L22" i="50"/>
  <c r="J22" i="50"/>
  <c r="F22" i="50"/>
  <c r="Y21" i="50"/>
  <c r="X21" i="50"/>
  <c r="V21" i="50"/>
  <c r="R21" i="50"/>
  <c r="M21" i="50"/>
  <c r="L21" i="50"/>
  <c r="J21" i="50"/>
  <c r="F21" i="50"/>
  <c r="Y20" i="50"/>
  <c r="X20" i="50"/>
  <c r="V20" i="50"/>
  <c r="R20" i="50"/>
  <c r="M20" i="50"/>
  <c r="L20" i="50"/>
  <c r="J20" i="50"/>
  <c r="F20" i="50"/>
  <c r="Y19" i="50"/>
  <c r="X19" i="50"/>
  <c r="V19" i="50"/>
  <c r="R19" i="50"/>
  <c r="M19" i="50"/>
  <c r="L19" i="50"/>
  <c r="J19" i="50"/>
  <c r="F19" i="50"/>
  <c r="Y18" i="50"/>
  <c r="X18" i="50"/>
  <c r="V18" i="50"/>
  <c r="R18" i="50"/>
  <c r="M18" i="50"/>
  <c r="L18" i="50"/>
  <c r="J18" i="50"/>
  <c r="F18" i="50"/>
  <c r="Y16" i="50"/>
  <c r="X16" i="50"/>
  <c r="V16" i="50"/>
  <c r="R16" i="50"/>
  <c r="M16" i="50"/>
  <c r="L16" i="50"/>
  <c r="J16" i="50"/>
  <c r="F16" i="50"/>
  <c r="Y15" i="50"/>
  <c r="X15" i="50"/>
  <c r="V15" i="50"/>
  <c r="R15" i="50"/>
  <c r="M15" i="50"/>
  <c r="L15" i="50"/>
  <c r="J15" i="50"/>
  <c r="F15" i="50"/>
  <c r="Y14" i="50"/>
  <c r="X14" i="50"/>
  <c r="V14" i="50"/>
  <c r="R14" i="50"/>
  <c r="M14" i="50"/>
  <c r="L14" i="50"/>
  <c r="J14" i="50"/>
  <c r="F14" i="50"/>
  <c r="Y12" i="50"/>
  <c r="X12" i="50"/>
  <c r="V12" i="50"/>
  <c r="U12" i="50"/>
  <c r="T12" i="50"/>
  <c r="R12" i="50"/>
  <c r="Q12" i="50"/>
  <c r="P12" i="50"/>
  <c r="M12" i="50"/>
  <c r="L12" i="50"/>
  <c r="J12" i="50"/>
  <c r="I12" i="50"/>
  <c r="H12" i="50"/>
  <c r="F12" i="50"/>
  <c r="E12" i="50"/>
  <c r="D12" i="50"/>
  <c r="Y11" i="50"/>
  <c r="X11" i="50"/>
  <c r="V11" i="50"/>
  <c r="U11" i="50"/>
  <c r="T11" i="50"/>
  <c r="R11" i="50"/>
  <c r="Q11" i="50"/>
  <c r="P11" i="50"/>
  <c r="M11" i="50"/>
  <c r="L11" i="50"/>
  <c r="J11" i="50"/>
  <c r="I11" i="50"/>
  <c r="H11" i="50"/>
  <c r="F11" i="50"/>
  <c r="E11" i="50"/>
  <c r="D11" i="50"/>
  <c r="Y9" i="50"/>
  <c r="X9" i="50"/>
  <c r="V9" i="50"/>
  <c r="U9" i="50"/>
  <c r="T9" i="50"/>
  <c r="R9" i="50"/>
  <c r="Q9" i="50"/>
  <c r="P9" i="50"/>
  <c r="M9" i="50"/>
  <c r="L9" i="50"/>
  <c r="J9" i="50"/>
  <c r="I9" i="50"/>
  <c r="H9" i="50"/>
  <c r="F9" i="50"/>
  <c r="E9" i="50"/>
  <c r="D9" i="50"/>
  <c r="Y47" i="49"/>
  <c r="X47" i="49"/>
  <c r="U47" i="49"/>
  <c r="T47" i="49"/>
  <c r="Q47" i="49"/>
  <c r="P47" i="49"/>
  <c r="M47" i="49"/>
  <c r="L47" i="49"/>
  <c r="J47" i="49"/>
  <c r="I47" i="49"/>
  <c r="H47" i="49"/>
  <c r="F47" i="49"/>
  <c r="E47" i="49"/>
  <c r="D47" i="49"/>
  <c r="Y45" i="49"/>
  <c r="X45" i="49"/>
  <c r="U45" i="49"/>
  <c r="T45" i="49"/>
  <c r="Q45" i="49"/>
  <c r="P45" i="49"/>
  <c r="M45" i="49"/>
  <c r="L45" i="49"/>
  <c r="J45" i="49"/>
  <c r="I45" i="49"/>
  <c r="H45" i="49"/>
  <c r="F45" i="49"/>
  <c r="E45" i="49"/>
  <c r="D45" i="49"/>
  <c r="Y43" i="49"/>
  <c r="X43" i="49"/>
  <c r="U43" i="49"/>
  <c r="T43" i="49"/>
  <c r="Q43" i="49"/>
  <c r="P43" i="49"/>
  <c r="M43" i="49"/>
  <c r="L43" i="49"/>
  <c r="J43" i="49"/>
  <c r="I43" i="49"/>
  <c r="H43" i="49"/>
  <c r="F43" i="49"/>
  <c r="E43" i="49"/>
  <c r="D43" i="49"/>
  <c r="Y42" i="49"/>
  <c r="X42" i="49"/>
  <c r="V42" i="49"/>
  <c r="U42" i="49"/>
  <c r="T42" i="49"/>
  <c r="R42" i="49"/>
  <c r="Q42" i="49"/>
  <c r="P42" i="49"/>
  <c r="M42" i="49"/>
  <c r="L42" i="49"/>
  <c r="J42" i="49"/>
  <c r="I42" i="49"/>
  <c r="H42" i="49"/>
  <c r="F42" i="49"/>
  <c r="E42" i="49"/>
  <c r="D42" i="49"/>
  <c r="Y41" i="49"/>
  <c r="X41" i="49"/>
  <c r="V41" i="49"/>
  <c r="R41" i="49"/>
  <c r="M41" i="49"/>
  <c r="L41" i="49"/>
  <c r="J41" i="49"/>
  <c r="F41" i="49"/>
  <c r="Y40" i="49"/>
  <c r="X40" i="49"/>
  <c r="V40" i="49"/>
  <c r="R40" i="49"/>
  <c r="M40" i="49"/>
  <c r="L40" i="49"/>
  <c r="J40" i="49"/>
  <c r="F40" i="49"/>
  <c r="Y39" i="49"/>
  <c r="X39" i="49"/>
  <c r="V39" i="49"/>
  <c r="R39" i="49"/>
  <c r="M39" i="49"/>
  <c r="L39" i="49"/>
  <c r="J39" i="49"/>
  <c r="F39" i="49"/>
  <c r="Y38" i="49"/>
  <c r="X38" i="49"/>
  <c r="V38" i="49"/>
  <c r="R38" i="49"/>
  <c r="M38" i="49"/>
  <c r="L38" i="49"/>
  <c r="J38" i="49"/>
  <c r="F38" i="49"/>
  <c r="Y37" i="49"/>
  <c r="X37" i="49"/>
  <c r="V37" i="49"/>
  <c r="R37" i="49"/>
  <c r="M37" i="49"/>
  <c r="L37" i="49"/>
  <c r="J37" i="49"/>
  <c r="F37" i="49"/>
  <c r="Y36" i="49"/>
  <c r="X36" i="49"/>
  <c r="V36" i="49"/>
  <c r="R36" i="49"/>
  <c r="M36" i="49"/>
  <c r="L36" i="49"/>
  <c r="J36" i="49"/>
  <c r="F36" i="49"/>
  <c r="Y35" i="49"/>
  <c r="X35" i="49"/>
  <c r="V35" i="49"/>
  <c r="R35" i="49"/>
  <c r="M35" i="49"/>
  <c r="L35" i="49"/>
  <c r="J35" i="49"/>
  <c r="F35" i="49"/>
  <c r="Y34" i="49"/>
  <c r="X34" i="49"/>
  <c r="V34" i="49"/>
  <c r="R34" i="49"/>
  <c r="M34" i="49"/>
  <c r="L34" i="49"/>
  <c r="J34" i="49"/>
  <c r="F34" i="49"/>
  <c r="Y31" i="49"/>
  <c r="X31" i="49"/>
  <c r="V31" i="49"/>
  <c r="R31" i="49"/>
  <c r="M31" i="49"/>
  <c r="L31" i="49"/>
  <c r="J31" i="49"/>
  <c r="F31" i="49"/>
  <c r="Y30" i="49"/>
  <c r="X30" i="49"/>
  <c r="V30" i="49"/>
  <c r="R30" i="49"/>
  <c r="M30" i="49"/>
  <c r="L30" i="49"/>
  <c r="J30" i="49"/>
  <c r="F30" i="49"/>
  <c r="Y28" i="49"/>
  <c r="X28" i="49"/>
  <c r="V28" i="49"/>
  <c r="R28" i="49"/>
  <c r="M28" i="49"/>
  <c r="L28" i="49"/>
  <c r="J28" i="49"/>
  <c r="F28" i="49"/>
  <c r="Y25" i="49"/>
  <c r="X25" i="49"/>
  <c r="V25" i="49"/>
  <c r="R25" i="49"/>
  <c r="M25" i="49"/>
  <c r="L25" i="49"/>
  <c r="J25" i="49"/>
  <c r="F25" i="49"/>
  <c r="Y24" i="49"/>
  <c r="X24" i="49"/>
  <c r="V24" i="49"/>
  <c r="R24" i="49"/>
  <c r="M24" i="49"/>
  <c r="L24" i="49"/>
  <c r="J24" i="49"/>
  <c r="F24" i="49"/>
  <c r="Y23" i="49"/>
  <c r="X23" i="49"/>
  <c r="V23" i="49"/>
  <c r="R23" i="49"/>
  <c r="M23" i="49"/>
  <c r="L23" i="49"/>
  <c r="J23" i="49"/>
  <c r="F23" i="49"/>
  <c r="Y22" i="49"/>
  <c r="X22" i="49"/>
  <c r="V22" i="49"/>
  <c r="R22" i="49"/>
  <c r="M22" i="49"/>
  <c r="L22" i="49"/>
  <c r="J22" i="49"/>
  <c r="F22" i="49"/>
  <c r="Y21" i="49"/>
  <c r="X21" i="49"/>
  <c r="V21" i="49"/>
  <c r="R21" i="49"/>
  <c r="M21" i="49"/>
  <c r="L21" i="49"/>
  <c r="J21" i="49"/>
  <c r="F21" i="49"/>
  <c r="Y20" i="49"/>
  <c r="X20" i="49"/>
  <c r="V20" i="49"/>
  <c r="R20" i="49"/>
  <c r="M20" i="49"/>
  <c r="L20" i="49"/>
  <c r="J20" i="49"/>
  <c r="F20" i="49"/>
  <c r="Y19" i="49"/>
  <c r="X19" i="49"/>
  <c r="V19" i="49"/>
  <c r="R19" i="49"/>
  <c r="M19" i="49"/>
  <c r="L19" i="49"/>
  <c r="J19" i="49"/>
  <c r="F19" i="49"/>
  <c r="Y18" i="49"/>
  <c r="X18" i="49"/>
  <c r="V18" i="49"/>
  <c r="R18" i="49"/>
  <c r="M18" i="49"/>
  <c r="L18" i="49"/>
  <c r="J18" i="49"/>
  <c r="F18" i="49"/>
  <c r="Y16" i="49"/>
  <c r="X16" i="49"/>
  <c r="V16" i="49"/>
  <c r="R16" i="49"/>
  <c r="M16" i="49"/>
  <c r="L16" i="49"/>
  <c r="J16" i="49"/>
  <c r="F16" i="49"/>
  <c r="Y15" i="49"/>
  <c r="X15" i="49"/>
  <c r="V15" i="49"/>
  <c r="R15" i="49"/>
  <c r="M15" i="49"/>
  <c r="L15" i="49"/>
  <c r="J15" i="49"/>
  <c r="F15" i="49"/>
  <c r="Y14" i="49"/>
  <c r="X14" i="49"/>
  <c r="V14" i="49"/>
  <c r="R14" i="49"/>
  <c r="M14" i="49"/>
  <c r="L14" i="49"/>
  <c r="J14" i="49"/>
  <c r="F14" i="49"/>
  <c r="Y12" i="49"/>
  <c r="X12" i="49"/>
  <c r="V12" i="49"/>
  <c r="U12" i="49"/>
  <c r="T12" i="49"/>
  <c r="R12" i="49"/>
  <c r="Q12" i="49"/>
  <c r="P12" i="49"/>
  <c r="M12" i="49"/>
  <c r="L12" i="49"/>
  <c r="J12" i="49"/>
  <c r="I12" i="49"/>
  <c r="H12" i="49"/>
  <c r="F12" i="49"/>
  <c r="E12" i="49"/>
  <c r="D12" i="49"/>
  <c r="Y11" i="49"/>
  <c r="X11" i="49"/>
  <c r="V11" i="49"/>
  <c r="U11" i="49"/>
  <c r="T11" i="49"/>
  <c r="R11" i="49"/>
  <c r="Q11" i="49"/>
  <c r="P11" i="49"/>
  <c r="M11" i="49"/>
  <c r="L11" i="49"/>
  <c r="J11" i="49"/>
  <c r="I11" i="49"/>
  <c r="H11" i="49"/>
  <c r="F11" i="49"/>
  <c r="E11" i="49"/>
  <c r="D11" i="49"/>
  <c r="Y9" i="49"/>
  <c r="X9" i="49"/>
  <c r="V9" i="49"/>
  <c r="U9" i="49"/>
  <c r="T9" i="49"/>
  <c r="R9" i="49"/>
  <c r="Q9" i="49"/>
  <c r="P9" i="49"/>
  <c r="M9" i="49"/>
  <c r="L9" i="49"/>
  <c r="J9" i="49"/>
  <c r="I9" i="49"/>
  <c r="H9" i="49"/>
  <c r="F9" i="49"/>
  <c r="E9" i="49"/>
  <c r="D9" i="49"/>
  <c r="Y47" i="48"/>
  <c r="X47" i="48"/>
  <c r="U47" i="48"/>
  <c r="T47" i="48"/>
  <c r="Q47" i="48"/>
  <c r="P47" i="48"/>
  <c r="M47" i="48"/>
  <c r="L47" i="48"/>
  <c r="J47" i="48"/>
  <c r="I47" i="48"/>
  <c r="H47" i="48"/>
  <c r="F47" i="48"/>
  <c r="E47" i="48"/>
  <c r="D47" i="48"/>
  <c r="Y45" i="48"/>
  <c r="X45" i="48"/>
  <c r="U45" i="48"/>
  <c r="T45" i="48"/>
  <c r="Q45" i="48"/>
  <c r="P45" i="48"/>
  <c r="M45" i="48"/>
  <c r="L45" i="48"/>
  <c r="J45" i="48"/>
  <c r="I45" i="48"/>
  <c r="H45" i="48"/>
  <c r="F45" i="48"/>
  <c r="E45" i="48"/>
  <c r="D45" i="48"/>
  <c r="Y43" i="48"/>
  <c r="X43" i="48"/>
  <c r="U43" i="48"/>
  <c r="T43" i="48"/>
  <c r="Q43" i="48"/>
  <c r="P43" i="48"/>
  <c r="M43" i="48"/>
  <c r="L43" i="48"/>
  <c r="J43" i="48"/>
  <c r="I43" i="48"/>
  <c r="H43" i="48"/>
  <c r="F43" i="48"/>
  <c r="E43" i="48"/>
  <c r="D43" i="48"/>
  <c r="Y42" i="48"/>
  <c r="X42" i="48"/>
  <c r="V42" i="48"/>
  <c r="U42" i="48"/>
  <c r="T42" i="48"/>
  <c r="R42" i="48"/>
  <c r="Q42" i="48"/>
  <c r="P42" i="48"/>
  <c r="M42" i="48"/>
  <c r="L42" i="48"/>
  <c r="J42" i="48"/>
  <c r="I42" i="48"/>
  <c r="H42" i="48"/>
  <c r="F42" i="48"/>
  <c r="E42" i="48"/>
  <c r="D42" i="48"/>
  <c r="Y41" i="48"/>
  <c r="X41" i="48"/>
  <c r="V41" i="48"/>
  <c r="R41" i="48"/>
  <c r="M41" i="48"/>
  <c r="L41" i="48"/>
  <c r="J41" i="48"/>
  <c r="F41" i="48"/>
  <c r="Y40" i="48"/>
  <c r="X40" i="48"/>
  <c r="V40" i="48"/>
  <c r="R40" i="48"/>
  <c r="M40" i="48"/>
  <c r="L40" i="48"/>
  <c r="J40" i="48"/>
  <c r="F40" i="48"/>
  <c r="Y39" i="48"/>
  <c r="X39" i="48"/>
  <c r="V39" i="48"/>
  <c r="R39" i="48"/>
  <c r="M39" i="48"/>
  <c r="L39" i="48"/>
  <c r="J39" i="48"/>
  <c r="F39" i="48"/>
  <c r="Y38" i="48"/>
  <c r="X38" i="48"/>
  <c r="V38" i="48"/>
  <c r="R38" i="48"/>
  <c r="M38" i="48"/>
  <c r="L38" i="48"/>
  <c r="J38" i="48"/>
  <c r="F38" i="48"/>
  <c r="Y37" i="48"/>
  <c r="X37" i="48"/>
  <c r="V37" i="48"/>
  <c r="R37" i="48"/>
  <c r="M37" i="48"/>
  <c r="L37" i="48"/>
  <c r="J37" i="48"/>
  <c r="F37" i="48"/>
  <c r="Y36" i="48"/>
  <c r="X36" i="48"/>
  <c r="V36" i="48"/>
  <c r="R36" i="48"/>
  <c r="M36" i="48"/>
  <c r="L36" i="48"/>
  <c r="J36" i="48"/>
  <c r="F36" i="48"/>
  <c r="Y35" i="48"/>
  <c r="X35" i="48"/>
  <c r="V35" i="48"/>
  <c r="R35" i="48"/>
  <c r="M35" i="48"/>
  <c r="L35" i="48"/>
  <c r="J35" i="48"/>
  <c r="F35" i="48"/>
  <c r="Y34" i="48"/>
  <c r="X34" i="48"/>
  <c r="V34" i="48"/>
  <c r="R34" i="48"/>
  <c r="M34" i="48"/>
  <c r="L34" i="48"/>
  <c r="J34" i="48"/>
  <c r="F34" i="48"/>
  <c r="Y31" i="48"/>
  <c r="X31" i="48"/>
  <c r="V31" i="48"/>
  <c r="R31" i="48"/>
  <c r="M31" i="48"/>
  <c r="L31" i="48"/>
  <c r="J31" i="48"/>
  <c r="F31" i="48"/>
  <c r="Y30" i="48"/>
  <c r="X30" i="48"/>
  <c r="V30" i="48"/>
  <c r="R30" i="48"/>
  <c r="M30" i="48"/>
  <c r="L30" i="48"/>
  <c r="J30" i="48"/>
  <c r="F30" i="48"/>
  <c r="Y28" i="48"/>
  <c r="X28" i="48"/>
  <c r="V28" i="48"/>
  <c r="R28" i="48"/>
  <c r="M28" i="48"/>
  <c r="L28" i="48"/>
  <c r="J28" i="48"/>
  <c r="F28" i="48"/>
  <c r="Y25" i="48"/>
  <c r="X25" i="48"/>
  <c r="V25" i="48"/>
  <c r="R25" i="48"/>
  <c r="M25" i="48"/>
  <c r="L25" i="48"/>
  <c r="J25" i="48"/>
  <c r="F25" i="48"/>
  <c r="Y24" i="48"/>
  <c r="X24" i="48"/>
  <c r="V24" i="48"/>
  <c r="R24" i="48"/>
  <c r="M24" i="48"/>
  <c r="L24" i="48"/>
  <c r="J24" i="48"/>
  <c r="F24" i="48"/>
  <c r="Y23" i="48"/>
  <c r="X23" i="48"/>
  <c r="V23" i="48"/>
  <c r="R23" i="48"/>
  <c r="M23" i="48"/>
  <c r="L23" i="48"/>
  <c r="J23" i="48"/>
  <c r="F23" i="48"/>
  <c r="Y22" i="48"/>
  <c r="X22" i="48"/>
  <c r="V22" i="48"/>
  <c r="R22" i="48"/>
  <c r="M22" i="48"/>
  <c r="L22" i="48"/>
  <c r="J22" i="48"/>
  <c r="F22" i="48"/>
  <c r="Y21" i="48"/>
  <c r="X21" i="48"/>
  <c r="V21" i="48"/>
  <c r="R21" i="48"/>
  <c r="M21" i="48"/>
  <c r="L21" i="48"/>
  <c r="J21" i="48"/>
  <c r="F21" i="48"/>
  <c r="Y20" i="48"/>
  <c r="X20" i="48"/>
  <c r="V20" i="48"/>
  <c r="R20" i="48"/>
  <c r="M20" i="48"/>
  <c r="L20" i="48"/>
  <c r="J20" i="48"/>
  <c r="F20" i="48"/>
  <c r="Y19" i="48"/>
  <c r="X19" i="48"/>
  <c r="V19" i="48"/>
  <c r="R19" i="48"/>
  <c r="M19" i="48"/>
  <c r="L19" i="48"/>
  <c r="J19" i="48"/>
  <c r="F19" i="48"/>
  <c r="Y18" i="48"/>
  <c r="X18" i="48"/>
  <c r="V18" i="48"/>
  <c r="R18" i="48"/>
  <c r="M18" i="48"/>
  <c r="L18" i="48"/>
  <c r="J18" i="48"/>
  <c r="F18" i="48"/>
  <c r="Y16" i="48"/>
  <c r="X16" i="48"/>
  <c r="V16" i="48"/>
  <c r="R16" i="48"/>
  <c r="M16" i="48"/>
  <c r="L16" i="48"/>
  <c r="J16" i="48"/>
  <c r="F16" i="48"/>
  <c r="Y15" i="48"/>
  <c r="X15" i="48"/>
  <c r="V15" i="48"/>
  <c r="R15" i="48"/>
  <c r="M15" i="48"/>
  <c r="L15" i="48"/>
  <c r="J15" i="48"/>
  <c r="F15" i="48"/>
  <c r="Y14" i="48"/>
  <c r="X14" i="48"/>
  <c r="V14" i="48"/>
  <c r="R14" i="48"/>
  <c r="M14" i="48"/>
  <c r="L14" i="48"/>
  <c r="J14" i="48"/>
  <c r="F14" i="48"/>
  <c r="Y12" i="48"/>
  <c r="X12" i="48"/>
  <c r="V12" i="48"/>
  <c r="U12" i="48"/>
  <c r="T12" i="48"/>
  <c r="R12" i="48"/>
  <c r="Q12" i="48"/>
  <c r="P12" i="48"/>
  <c r="M12" i="48"/>
  <c r="L12" i="48"/>
  <c r="J12" i="48"/>
  <c r="I12" i="48"/>
  <c r="H12" i="48"/>
  <c r="F12" i="48"/>
  <c r="E12" i="48"/>
  <c r="D12" i="48"/>
  <c r="Y11" i="48"/>
  <c r="X11" i="48"/>
  <c r="V11" i="48"/>
  <c r="U11" i="48"/>
  <c r="T11" i="48"/>
  <c r="R11" i="48"/>
  <c r="Q11" i="48"/>
  <c r="P11" i="48"/>
  <c r="M11" i="48"/>
  <c r="L11" i="48"/>
  <c r="J11" i="48"/>
  <c r="I11" i="48"/>
  <c r="H11" i="48"/>
  <c r="F11" i="48"/>
  <c r="E11" i="48"/>
  <c r="D11" i="48"/>
  <c r="Y9" i="48"/>
  <c r="X9" i="48"/>
  <c r="V9" i="48"/>
  <c r="U9" i="48"/>
  <c r="T9" i="48"/>
  <c r="R9" i="48"/>
  <c r="Q9" i="48"/>
  <c r="P9" i="48"/>
  <c r="M9" i="48"/>
  <c r="L9" i="48"/>
  <c r="J9" i="48"/>
  <c r="I9" i="48"/>
  <c r="H9" i="48"/>
  <c r="F9" i="48"/>
  <c r="E9" i="48"/>
  <c r="D9" i="48"/>
  <c r="Y47" i="47"/>
  <c r="X47" i="47"/>
  <c r="U47" i="47"/>
  <c r="T47" i="47"/>
  <c r="Q47" i="47"/>
  <c r="P47" i="47"/>
  <c r="M47" i="47"/>
  <c r="L47" i="47"/>
  <c r="J47" i="47"/>
  <c r="I47" i="47"/>
  <c r="H47" i="47"/>
  <c r="F47" i="47"/>
  <c r="E47" i="47"/>
  <c r="D47" i="47"/>
  <c r="Y45" i="47"/>
  <c r="X45" i="47"/>
  <c r="U45" i="47"/>
  <c r="T45" i="47"/>
  <c r="Q45" i="47"/>
  <c r="P45" i="47"/>
  <c r="M45" i="47"/>
  <c r="L45" i="47"/>
  <c r="J45" i="47"/>
  <c r="I45" i="47"/>
  <c r="H45" i="47"/>
  <c r="F45" i="47"/>
  <c r="E45" i="47"/>
  <c r="D45" i="47"/>
  <c r="Y43" i="47"/>
  <c r="X43" i="47"/>
  <c r="U43" i="47"/>
  <c r="T43" i="47"/>
  <c r="Q43" i="47"/>
  <c r="P43" i="47"/>
  <c r="M43" i="47"/>
  <c r="L43" i="47"/>
  <c r="J43" i="47"/>
  <c r="I43" i="47"/>
  <c r="H43" i="47"/>
  <c r="F43" i="47"/>
  <c r="E43" i="47"/>
  <c r="D43" i="47"/>
  <c r="Y42" i="47"/>
  <c r="X42" i="47"/>
  <c r="V42" i="47"/>
  <c r="U42" i="47"/>
  <c r="T42" i="47"/>
  <c r="R42" i="47"/>
  <c r="Q42" i="47"/>
  <c r="P42" i="47"/>
  <c r="M42" i="47"/>
  <c r="L42" i="47"/>
  <c r="J42" i="47"/>
  <c r="I42" i="47"/>
  <c r="H42" i="47"/>
  <c r="F42" i="47"/>
  <c r="E42" i="47"/>
  <c r="D42" i="47"/>
  <c r="Y41" i="47"/>
  <c r="X41" i="47"/>
  <c r="V41" i="47"/>
  <c r="R41" i="47"/>
  <c r="M41" i="47"/>
  <c r="L41" i="47"/>
  <c r="F41" i="47"/>
  <c r="Y40" i="47"/>
  <c r="X40" i="47"/>
  <c r="V40" i="47"/>
  <c r="R40" i="47"/>
  <c r="M40" i="47"/>
  <c r="L40" i="47"/>
  <c r="F40" i="47"/>
  <c r="Y39" i="47"/>
  <c r="X39" i="47"/>
  <c r="V39" i="47"/>
  <c r="R39" i="47"/>
  <c r="M39" i="47"/>
  <c r="L39" i="47"/>
  <c r="F39" i="47"/>
  <c r="Y38" i="47"/>
  <c r="X38" i="47"/>
  <c r="V38" i="47"/>
  <c r="R38" i="47"/>
  <c r="M38" i="47"/>
  <c r="L38" i="47"/>
  <c r="F38" i="47"/>
  <c r="Y37" i="47"/>
  <c r="X37" i="47"/>
  <c r="V37" i="47"/>
  <c r="R37" i="47"/>
  <c r="M37" i="47"/>
  <c r="L37" i="47"/>
  <c r="F37" i="47"/>
  <c r="Y36" i="47"/>
  <c r="X36" i="47"/>
  <c r="V36" i="47"/>
  <c r="R36" i="47"/>
  <c r="M36" i="47"/>
  <c r="L36" i="47"/>
  <c r="F36" i="47"/>
  <c r="Y35" i="47"/>
  <c r="X35" i="47"/>
  <c r="V35" i="47"/>
  <c r="R35" i="47"/>
  <c r="M35" i="47"/>
  <c r="L35" i="47"/>
  <c r="F35" i="47"/>
  <c r="Y34" i="47"/>
  <c r="X34" i="47"/>
  <c r="V34" i="47"/>
  <c r="R34" i="47"/>
  <c r="M34" i="47"/>
  <c r="L34" i="47"/>
  <c r="F34" i="47"/>
  <c r="Y31" i="47"/>
  <c r="X31" i="47"/>
  <c r="V31" i="47"/>
  <c r="R31" i="47"/>
  <c r="M31" i="47"/>
  <c r="L31" i="47"/>
  <c r="F31" i="47"/>
  <c r="Y30" i="47"/>
  <c r="X30" i="47"/>
  <c r="V30" i="47"/>
  <c r="R30" i="47"/>
  <c r="M30" i="47"/>
  <c r="L30" i="47"/>
  <c r="F30" i="47"/>
  <c r="Y28" i="47"/>
  <c r="X28" i="47"/>
  <c r="V28" i="47"/>
  <c r="R28" i="47"/>
  <c r="M28" i="47"/>
  <c r="L28" i="47"/>
  <c r="J28" i="47"/>
  <c r="F28" i="47"/>
  <c r="Y25" i="47"/>
  <c r="X25" i="47"/>
  <c r="V25" i="47"/>
  <c r="R25" i="47"/>
  <c r="M25" i="47"/>
  <c r="L25" i="47"/>
  <c r="J25" i="47"/>
  <c r="F25" i="47"/>
  <c r="Y24" i="47"/>
  <c r="X24" i="47"/>
  <c r="V24" i="47"/>
  <c r="R24" i="47"/>
  <c r="M24" i="47"/>
  <c r="L24" i="47"/>
  <c r="J24" i="47"/>
  <c r="F24" i="47"/>
  <c r="Y23" i="47"/>
  <c r="X23" i="47"/>
  <c r="V23" i="47"/>
  <c r="R23" i="47"/>
  <c r="M23" i="47"/>
  <c r="L23" i="47"/>
  <c r="J23" i="47"/>
  <c r="F23" i="47"/>
  <c r="Y22" i="47"/>
  <c r="X22" i="47"/>
  <c r="V22" i="47"/>
  <c r="R22" i="47"/>
  <c r="M22" i="47"/>
  <c r="L22" i="47"/>
  <c r="J22" i="47"/>
  <c r="F22" i="47"/>
  <c r="Y21" i="47"/>
  <c r="X21" i="47"/>
  <c r="V21" i="47"/>
  <c r="R21" i="47"/>
  <c r="M21" i="47"/>
  <c r="L21" i="47"/>
  <c r="J21" i="47"/>
  <c r="F21" i="47"/>
  <c r="Y20" i="47"/>
  <c r="X20" i="47"/>
  <c r="V20" i="47"/>
  <c r="R20" i="47"/>
  <c r="M20" i="47"/>
  <c r="L20" i="47"/>
  <c r="J20" i="47"/>
  <c r="F20" i="47"/>
  <c r="Y19" i="47"/>
  <c r="X19" i="47"/>
  <c r="V19" i="47"/>
  <c r="R19" i="47"/>
  <c r="M19" i="47"/>
  <c r="L19" i="47"/>
  <c r="J19" i="47"/>
  <c r="Y18" i="47"/>
  <c r="X18" i="47"/>
  <c r="V18" i="47"/>
  <c r="R18" i="47"/>
  <c r="M18" i="47"/>
  <c r="L18" i="47"/>
  <c r="J18" i="47"/>
  <c r="Y16" i="47"/>
  <c r="X16" i="47"/>
  <c r="V16" i="47"/>
  <c r="R16" i="47"/>
  <c r="M16" i="47"/>
  <c r="L16" i="47"/>
  <c r="J16" i="47"/>
  <c r="F16" i="47"/>
  <c r="Y15" i="47"/>
  <c r="X15" i="47"/>
  <c r="V15" i="47"/>
  <c r="R15" i="47"/>
  <c r="M15" i="47"/>
  <c r="L15" i="47"/>
  <c r="J15" i="47"/>
  <c r="F15" i="47"/>
  <c r="Y14" i="47"/>
  <c r="X14" i="47"/>
  <c r="V14" i="47"/>
  <c r="R14" i="47"/>
  <c r="M14" i="47"/>
  <c r="L14" i="47"/>
  <c r="J14" i="47"/>
  <c r="Y12" i="47"/>
  <c r="X12" i="47"/>
  <c r="V12" i="47"/>
  <c r="U12" i="47"/>
  <c r="T12" i="47"/>
  <c r="R12" i="47"/>
  <c r="Q12" i="47"/>
  <c r="P12" i="47"/>
  <c r="M12" i="47"/>
  <c r="L12" i="47"/>
  <c r="J12" i="47"/>
  <c r="I12" i="47"/>
  <c r="H12" i="47"/>
  <c r="E12" i="47"/>
  <c r="D12" i="47"/>
  <c r="Y11" i="47"/>
  <c r="X11" i="47"/>
  <c r="V11" i="47"/>
  <c r="U11" i="47"/>
  <c r="T11" i="47"/>
  <c r="R11" i="47"/>
  <c r="Q11" i="47"/>
  <c r="P11" i="47"/>
  <c r="M11" i="47"/>
  <c r="L11" i="47"/>
  <c r="J11" i="47"/>
  <c r="I11" i="47"/>
  <c r="H11" i="47"/>
  <c r="F11" i="47"/>
  <c r="E11" i="47"/>
  <c r="D11" i="47"/>
  <c r="Y9" i="47"/>
  <c r="X9" i="47"/>
  <c r="V9" i="47"/>
  <c r="U9" i="47"/>
  <c r="T9" i="47"/>
  <c r="R9" i="47"/>
  <c r="Q9" i="47"/>
  <c r="P9" i="47"/>
  <c r="M9" i="47"/>
  <c r="L9" i="47"/>
  <c r="J9" i="47"/>
  <c r="I9" i="47"/>
  <c r="H9" i="47"/>
  <c r="F9" i="47"/>
  <c r="E9" i="47"/>
  <c r="D9" i="47"/>
</calcChain>
</file>

<file path=xl/sharedStrings.xml><?xml version="1.0" encoding="utf-8"?>
<sst xmlns="http://schemas.openxmlformats.org/spreadsheetml/2006/main" count="7685" uniqueCount="214">
  <si>
    <t>Legal Name</t>
  </si>
  <si>
    <t>Company Number</t>
  </si>
  <si>
    <t xml:space="preserve">Sector </t>
  </si>
  <si>
    <t xml:space="preserve">Custom Duties </t>
  </si>
  <si>
    <t>Corporate Income Tax</t>
  </si>
  <si>
    <t>Commercial Tax</t>
  </si>
  <si>
    <t>Stamp Duties</t>
  </si>
  <si>
    <t>Capital Gains Tax</t>
  </si>
  <si>
    <t xml:space="preserve">Withholding tax - Resident </t>
  </si>
  <si>
    <t>Withholding tax - Non-Resident</t>
  </si>
  <si>
    <t>Specific Goods Tax</t>
  </si>
  <si>
    <t>Personal Income Tax</t>
  </si>
  <si>
    <t xml:space="preserve">Forest Department </t>
  </si>
  <si>
    <t>Environmental/Plantation Fee</t>
  </si>
  <si>
    <t>S/N</t>
  </si>
  <si>
    <t xml:space="preserve">Description of Payment </t>
  </si>
  <si>
    <t>Payment as Disclosed by Company</t>
  </si>
  <si>
    <t xml:space="preserve">Company Adjust </t>
  </si>
  <si>
    <t>MMK</t>
  </si>
  <si>
    <t>Final</t>
  </si>
  <si>
    <t>Revenue as Disclosed by Government</t>
  </si>
  <si>
    <t xml:space="preserve">Government Adjust </t>
  </si>
  <si>
    <t>Per Company</t>
  </si>
  <si>
    <t xml:space="preserve">Per Government </t>
  </si>
  <si>
    <t xml:space="preserve">MMK </t>
  </si>
  <si>
    <t xml:space="preserve">Remarks </t>
  </si>
  <si>
    <t xml:space="preserve">Variance post-reconciliation </t>
  </si>
  <si>
    <t xml:space="preserve">Variance pre-recocniliation </t>
  </si>
  <si>
    <t xml:space="preserve">Ministry of Natural Resources and Environmental Conservation (MONREC) </t>
  </si>
  <si>
    <t>Department of Mines (DOM)</t>
  </si>
  <si>
    <t xml:space="preserve">Inertal Revenue Department (IRD) </t>
  </si>
  <si>
    <t xml:space="preserve">Customs Department (CD) </t>
  </si>
  <si>
    <t>Ministry of Planning and Finance (MOPF)</t>
  </si>
  <si>
    <t xml:space="preserve">Unilateral Disclosures by Company </t>
  </si>
  <si>
    <t xml:space="preserve">Ministry of Labour </t>
  </si>
  <si>
    <t>Social Security Board Contribution</t>
  </si>
  <si>
    <t>State/Regions (Subnational Government)</t>
  </si>
  <si>
    <t>Contribution to the State/region social development fund</t>
  </si>
  <si>
    <t>Mandatory Corporate Social Responsibility</t>
  </si>
  <si>
    <t>Voluntary Corporate Social Responsibility</t>
  </si>
  <si>
    <t>CSR Beneficiaries</t>
  </si>
  <si>
    <t>State Owned Enterprises</t>
  </si>
  <si>
    <t>Payment in Cash</t>
  </si>
  <si>
    <t>Payment in Kind</t>
  </si>
  <si>
    <t>State Owned Enterprises (ME1, ME2)</t>
  </si>
  <si>
    <t xml:space="preserve">Production Split (In Kind) </t>
  </si>
  <si>
    <t>Commercial Tax on Imported Capital Equipment</t>
  </si>
  <si>
    <t>Commercial Tax on Imports on Raw Materials and Inventories</t>
  </si>
  <si>
    <t>Royalties on Production - Raw Materials 20%, Added Value 10%</t>
  </si>
  <si>
    <t>Land Fee</t>
  </si>
  <si>
    <t>Myanma Gems Enterprise</t>
  </si>
  <si>
    <t>Commercial Tax - 5% (MMK)</t>
  </si>
  <si>
    <t>Commercial Tax - 15% (MMK)</t>
  </si>
  <si>
    <t>Specific Goods Tax - Rough Stones 20%, Jewellery 5%</t>
  </si>
  <si>
    <t>Production Split - 25% of sales net of Tax</t>
  </si>
  <si>
    <t>Service Fees Euro Sales - Raw Materials 3%, Added Value 1%</t>
  </si>
  <si>
    <t>Supervision Fees for Euro Sales</t>
  </si>
  <si>
    <t>Central Committee 1% on sales</t>
  </si>
  <si>
    <t>Permit/License Fee</t>
  </si>
  <si>
    <t xml:space="preserve">EURO </t>
  </si>
  <si>
    <t>Zebu Thiri Gems Co.,Ltd</t>
  </si>
  <si>
    <t>1323/2009-2010</t>
  </si>
  <si>
    <t>G. Immaterial Difference &lt;MMK 5 Million</t>
  </si>
  <si>
    <t>Yar Za Htar Ni Gems Co., Ltd</t>
  </si>
  <si>
    <t>1999/2010-2011</t>
  </si>
  <si>
    <t>A. Unreconciled due to cut-off  by either the participating entity or government agency. </t>
  </si>
  <si>
    <t>B. Unreconciled due to the tax not reported and supporting documents not provided by participating entity </t>
  </si>
  <si>
    <t>E.  Unreconciled due to the exchange rate difference by either the participating entity or government agency</t>
  </si>
  <si>
    <t>Yadanar Three Elephant Company</t>
  </si>
  <si>
    <t>1873/2015-2016</t>
  </si>
  <si>
    <t>Yadanar Taung Tann Gems Co.,Ltd.</t>
  </si>
  <si>
    <t>YADANAR SIN THIRI GEMS COMPANY LIMITED</t>
  </si>
  <si>
    <t>420/2002-2003</t>
  </si>
  <si>
    <t>F. Unreconciled due to other reason</t>
  </si>
  <si>
    <t>C. Unreconciled due to the tax not reported and supporting documents not provided by government agency </t>
  </si>
  <si>
    <t>Treasure Star Company Limited (Yadanar Kyal)</t>
  </si>
  <si>
    <t>Wai Family Gems Company Limited</t>
  </si>
  <si>
    <t>174 / 2000 - 2001 (102870808)</t>
  </si>
  <si>
    <t>WAI AUNG GABAR GEMS COMPANY LIMITED</t>
  </si>
  <si>
    <t>696/2005-2006 (153250650)</t>
  </si>
  <si>
    <t>VALUE STANDARD GEMS &amp; JEWELLERY CO., LTD</t>
  </si>
  <si>
    <t>UNITY GEMS CO.LTD.</t>
  </si>
  <si>
    <t>1259/1995-1996</t>
  </si>
  <si>
    <t>THI RAW MANI GEMS &amp; JEWELLERY COMPANY LIMITED</t>
  </si>
  <si>
    <t>363/1995-1996</t>
  </si>
  <si>
    <t>Shining Star Light Gems&amp; Jewellery Co.,Ltd (Tauk Pa Thaw)</t>
  </si>
  <si>
    <t>193310389(13.5.2004)</t>
  </si>
  <si>
    <t>Super Same (SPS) Company</t>
  </si>
  <si>
    <t>No. (1887)/ 1995-1996</t>
  </si>
  <si>
    <t>Shwe Pyi Thar Gems Trading  and Faceting Co-op.,Ltd</t>
  </si>
  <si>
    <t>KHA-3313/SALA/CHAN AYE THAR SAN</t>
  </si>
  <si>
    <t>Shwe Byain Phyu (Gems) Company</t>
  </si>
  <si>
    <t xml:space="preserve">Sein Thura San Company (GST) </t>
  </si>
  <si>
    <t>Sein Lom Taung Tan Gems Company Limited</t>
  </si>
  <si>
    <t xml:space="preserve">Pho Thar Htoo Gems Company [PTH] </t>
  </si>
  <si>
    <t>252 /2003-2004</t>
  </si>
  <si>
    <t xml:space="preserve">Pang Huke Duwa Company{PHD} </t>
  </si>
  <si>
    <t>Oo Ya Gems</t>
  </si>
  <si>
    <t>598 / 1999-2000</t>
  </si>
  <si>
    <t>Nilar Yoma Gems Co.,Ltd</t>
  </si>
  <si>
    <t>1297 / 1995-1996</t>
  </si>
  <si>
    <t>SILVER ELEPHANT GEMS COMPANY LIMITED (Ngwe sin)</t>
  </si>
  <si>
    <t>NO.190/2001-2002</t>
  </si>
  <si>
    <t>New Jade International Company (NJ)</t>
  </si>
  <si>
    <t>482/1995-1996</t>
  </si>
  <si>
    <t>Nay La Pwint Company</t>
  </si>
  <si>
    <t>927/1995-1996</t>
  </si>
  <si>
    <t>Super Natural Gems &amp; Jewellery Co., Ltd. (Natural Best)</t>
  </si>
  <si>
    <t>Myo Nwe Gems &amp; Jewellery Company Limited</t>
  </si>
  <si>
    <t>432/1999-2000</t>
  </si>
  <si>
    <t>Myat Yamon Gems Company Limited</t>
  </si>
  <si>
    <t xml:space="preserve">1043/ 1995-1996 </t>
  </si>
  <si>
    <t>Myat Myitta Mon Gems</t>
  </si>
  <si>
    <t xml:space="preserve">Myanmar Thura Company [MTY] </t>
  </si>
  <si>
    <t>362/2003-2004</t>
  </si>
  <si>
    <t xml:space="preserve">MYANMAR SI-THU JEWELLERY CO;LTD </t>
  </si>
  <si>
    <t>448/1995-1996</t>
  </si>
  <si>
    <t>Myanma Seinn Lei Aung (MSLA-S) Company</t>
  </si>
  <si>
    <t>1675/1999-2000</t>
  </si>
  <si>
    <t>646/2006-2007</t>
  </si>
  <si>
    <t>Myanmar Economic Cooperation</t>
  </si>
  <si>
    <t>Myanmar  Ruby Enterprise</t>
  </si>
  <si>
    <t>1499/1995-1996</t>
  </si>
  <si>
    <t>MYA YAUNG TUN GEMS &amp; JEWELLERY Company</t>
  </si>
  <si>
    <t>2393 /2012-2013</t>
  </si>
  <si>
    <t>(1.1.1) Gems &amp; Jewellery Co.,Ltd</t>
  </si>
  <si>
    <t>Agga Yadanar Min Yarzar</t>
  </si>
  <si>
    <t>Aung Aung Naing Naing Gems Co.,Ltd</t>
  </si>
  <si>
    <t>948/2006-2007</t>
  </si>
  <si>
    <t>Aung Myin Thu (AMT) Company</t>
  </si>
  <si>
    <t>1135/1996-1997</t>
  </si>
  <si>
    <t>Ayar Jade Company</t>
  </si>
  <si>
    <t>Ayeyar Yadanar Gems &amp; Jewellery Co., Ltd.</t>
  </si>
  <si>
    <t>1532/1996-1997</t>
  </si>
  <si>
    <t>Ba Wa Tet Lan</t>
  </si>
  <si>
    <t>Chang Long Gems &amp; Jewellery  Co.,Ltd.</t>
  </si>
  <si>
    <t>Chaow Brothers (GCB) (Venture)</t>
  </si>
  <si>
    <t>462/1995-1996</t>
  </si>
  <si>
    <t>Crystal Red Gems Co.,Ltd</t>
  </si>
  <si>
    <t>1020/1995-1996</t>
  </si>
  <si>
    <t xml:space="preserve">Ever Winner Gems Company [EW] </t>
  </si>
  <si>
    <t>952 / 1995-1996</t>
  </si>
  <si>
    <t>Farmer Phyoyarzar Gems Co., Ltd</t>
  </si>
  <si>
    <t>941/2004-05</t>
  </si>
  <si>
    <t>Golden Grate Wall Gems Co.,Ltd</t>
  </si>
  <si>
    <t>Great Nine</t>
  </si>
  <si>
    <t>Great Genesis Gems (GMH) Company</t>
  </si>
  <si>
    <t>Hawk Kyi Jewellery Company</t>
  </si>
  <si>
    <t>1425/1996-1997</t>
  </si>
  <si>
    <t>Jade Pioneer Company Limited (Jade Shaesaung)</t>
  </si>
  <si>
    <t>Jade Ayer International Co.,Ltd</t>
  </si>
  <si>
    <t>136/2006-2007</t>
  </si>
  <si>
    <t>Jade Mountain Gems Company</t>
  </si>
  <si>
    <t>203/2000-2001</t>
  </si>
  <si>
    <t>Jade Padathar Company</t>
  </si>
  <si>
    <t>1161/2013-2014</t>
  </si>
  <si>
    <t>Jade Palace ( Kyauk Seinn Nandaw Gems &amp; Jewellery Co., Ltd.)</t>
  </si>
  <si>
    <t>1008/2003-2004 ( 100798247)</t>
  </si>
  <si>
    <t>Jade New Gems &amp; Jewellery Co., Ltd.</t>
  </si>
  <si>
    <t>2657/2010-2011</t>
  </si>
  <si>
    <t>JADE TREASURE COMPANY LIMITED</t>
  </si>
  <si>
    <t>459/2006-2007</t>
  </si>
  <si>
    <t>Kachin Nationals Development@ Progress Gems Co.,Ltd</t>
  </si>
  <si>
    <t>938/1995-1996</t>
  </si>
  <si>
    <t>Kaung Myat Thukha  Co., Ltd</t>
  </si>
  <si>
    <t>780/2014-2015</t>
  </si>
  <si>
    <t>Kaung Su Aung Jade &amp; Gmes Co., Ltd.</t>
  </si>
  <si>
    <t>582/2002-2003</t>
  </si>
  <si>
    <t>Kaung Su Wai Hlyan Gems Co.,Ltd</t>
  </si>
  <si>
    <t>295/2006-2007</t>
  </si>
  <si>
    <t>Kaung Swan Htet Company</t>
  </si>
  <si>
    <t>148/2010-2011</t>
  </si>
  <si>
    <t>Khin Zaw Aung &amp; Brothers Gems and Jewellery Company Limited</t>
  </si>
  <si>
    <t>1117/2007-2008</t>
  </si>
  <si>
    <t>Khine Lon Company (KL)</t>
  </si>
  <si>
    <t>1811/2005-2006</t>
  </si>
  <si>
    <t>KHUN PA-OH GEMS &amp; JEWELLERY CO LTD.</t>
  </si>
  <si>
    <t>1311/1995-1996</t>
  </si>
  <si>
    <t>Kyaing International (GKI) Company</t>
  </si>
  <si>
    <t>872/2007-2008</t>
  </si>
  <si>
    <t xml:space="preserve">Kyauk Seinn Wingabar Jade, Gems &amp; Jewellery Company </t>
  </si>
  <si>
    <t>188/2012-2013</t>
  </si>
  <si>
    <t>Kyauk Seinn Sun Shwin Jade, Gems &amp; Jewellery Co., Ltd.</t>
  </si>
  <si>
    <t>36/2012-2013</t>
  </si>
  <si>
    <t>Kyaw Naing &amp; Brothers Gems</t>
  </si>
  <si>
    <t>Linn Lett Win Yadanar Gems</t>
  </si>
  <si>
    <t>7/2000-2001</t>
  </si>
  <si>
    <t>Long Byit Jewellery Co.,Ltd</t>
  </si>
  <si>
    <t>Lyan Shan Company</t>
  </si>
  <si>
    <t>357(1995-1996)</t>
  </si>
  <si>
    <t>Emerald Garden Co., Ltd.</t>
  </si>
  <si>
    <t>701/2011-2012</t>
  </si>
  <si>
    <t>GREEN MOUNTAIN COMPANY LIMITED</t>
  </si>
  <si>
    <t>1161/2006-2007</t>
  </si>
  <si>
    <t>C. Unreconciled due to the tax not reported and supported documents by government agency </t>
  </si>
  <si>
    <t>G. Immaterial Difference less than MMK 5 Million</t>
  </si>
  <si>
    <t>Gems and Jade</t>
  </si>
  <si>
    <t>Myanmar Imperial Jade</t>
  </si>
  <si>
    <t xml:space="preserve">   Myanmar First Gems &amp; Jewellery Company Limited</t>
  </si>
  <si>
    <t>Nan Htike Pyae Paing Gems &amp; Jewellery Company Limited</t>
  </si>
  <si>
    <t>Gem &amp; Jade</t>
  </si>
  <si>
    <t xml:space="preserve">Phyo Pyae Sone </t>
  </si>
  <si>
    <t>Phyo Thiha Kyaw Gems Co.,Ltd</t>
  </si>
  <si>
    <t>Ruby Dragon Jade &amp; Gems Co.,Ltd.</t>
  </si>
  <si>
    <t>Shwe Gaung Gaung (SGG-S) Company</t>
  </si>
  <si>
    <t>Shwe Oak Khai</t>
  </si>
  <si>
    <t>Tun Naing Aung Gems</t>
  </si>
  <si>
    <t>CANCRI (GEMS &amp; Jewellery) Co.,Ltd (Phu Sha Star)</t>
  </si>
  <si>
    <t>Production Split (In Kind)  (In KG)</t>
  </si>
  <si>
    <t>Production Split (In Kind)  - in KG</t>
  </si>
  <si>
    <t>A. Unreconciled due to cuff-off by either the participating entity or government agency. </t>
  </si>
  <si>
    <t xml:space="preserve">Variance pre-reconciliation </t>
  </si>
  <si>
    <t>176227869</t>
  </si>
  <si>
    <t xml:space="preserve">Internal Revenue Department (IRD)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</si>
</sst>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2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Georgia"/>
      <family val="1"/>
      <scheme val="major"/>
    </font>
    <font>
      <b/>
      <sz val="11"/>
      <color theme="1"/>
      <name val="Georgia"/>
      <family val="1"/>
      <scheme val="major"/>
    </font>
    <font>
      <b/>
      <i/>
      <sz val="11"/>
      <color theme="1"/>
      <name val="Georgia"/>
      <family val="1"/>
      <scheme val="major"/>
    </font>
    <font>
      <sz val="10"/>
      <color theme="1"/>
      <name val="Georgia"/>
      <family val="1"/>
      <scheme val="major"/>
    </font>
    <font>
      <b/>
      <i/>
      <sz val="10"/>
      <name val="Georgia"/>
      <family val="1"/>
      <scheme val="major"/>
    </font>
    <font>
      <sz val="10"/>
      <color rgb="FFFF0000"/>
      <name val="Georgia"/>
      <family val="1"/>
      <scheme val="major"/>
    </font>
    <font>
      <sz val="10"/>
      <name val="Georgia"/>
      <family val="1"/>
      <scheme val="major"/>
    </font>
    <font>
      <b/>
      <i/>
      <sz val="12"/>
      <color theme="1"/>
      <name val="Georgia"/>
      <family val="1"/>
      <scheme val="major"/>
    </font>
    <font>
      <sz val="10"/>
      <color theme="2"/>
      <name val="Georgia"/>
      <family val="1"/>
      <scheme val="major"/>
    </font>
    <font>
      <b/>
      <i/>
      <sz val="10"/>
      <color theme="1"/>
      <name val="Georgia"/>
      <family val="1"/>
      <scheme val="major"/>
    </font>
    <font>
      <b/>
      <i/>
      <sz val="11"/>
      <color theme="2"/>
      <name val="Georgia"/>
      <family val="1"/>
      <scheme val="major"/>
    </font>
    <font>
      <b/>
      <i/>
      <sz val="12"/>
      <color theme="2"/>
      <name val="Georgia"/>
      <family val="1"/>
      <scheme val="major"/>
    </font>
    <font>
      <sz val="11"/>
      <color theme="2"/>
      <name val="Arial"/>
      <family val="2"/>
      <scheme val="minor"/>
    </font>
    <font>
      <i/>
      <sz val="10"/>
      <color theme="1"/>
      <name val="Georgia"/>
      <family val="1"/>
    </font>
    <font>
      <sz val="10"/>
      <color theme="1"/>
      <name val="Arial "/>
    </font>
    <font>
      <sz val="10"/>
      <color indexed="8"/>
      <name val="Georgia"/>
      <family val="1"/>
      <scheme val="major"/>
    </font>
    <font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234060"/>
        <bgColor indexed="64"/>
      </patternFill>
    </fill>
    <fill>
      <patternFill patternType="solid">
        <fgColor rgb="FFFDF5F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hair">
        <color theme="4"/>
      </left>
      <right style="hair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hair">
        <color theme="4"/>
      </right>
      <top style="thin">
        <color theme="4"/>
      </top>
      <bottom style="thin">
        <color theme="4"/>
      </bottom>
      <diagonal/>
    </border>
    <border>
      <left style="hair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dashed">
        <color theme="4"/>
      </right>
      <top style="thin">
        <color theme="4"/>
      </top>
      <bottom/>
      <diagonal/>
    </border>
    <border>
      <left style="thin">
        <color theme="4"/>
      </left>
      <right style="dashed">
        <color theme="4"/>
      </right>
      <top/>
      <bottom style="thin">
        <color theme="4"/>
      </bottom>
      <diagonal/>
    </border>
    <border>
      <left style="dashed">
        <color theme="4"/>
      </left>
      <right style="dashed">
        <color theme="4"/>
      </right>
      <top style="thin">
        <color theme="4"/>
      </top>
      <bottom/>
      <diagonal/>
    </border>
    <border>
      <left style="dashed">
        <color theme="4"/>
      </left>
      <right style="dashed">
        <color theme="4"/>
      </right>
      <top/>
      <bottom style="thin">
        <color theme="4"/>
      </bottom>
      <diagonal/>
    </border>
    <border>
      <left style="dashed">
        <color theme="4"/>
      </left>
      <right style="thin">
        <color theme="4"/>
      </right>
      <top style="thin">
        <color theme="4"/>
      </top>
      <bottom/>
      <diagonal/>
    </border>
    <border>
      <left style="dashed">
        <color theme="4"/>
      </left>
      <right style="thin">
        <color theme="4"/>
      </right>
      <top/>
      <bottom/>
      <diagonal/>
    </border>
    <border>
      <left style="dashed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4"/>
      </left>
      <right style="thin">
        <color theme="4"/>
      </right>
      <top style="thin">
        <color theme="3"/>
      </top>
      <bottom style="thin">
        <color theme="4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8" borderId="19" applyNumberFormat="0" applyFont="0" applyFill="0" applyAlignment="0">
      <alignment horizontal="center" vertical="center" wrapText="1"/>
    </xf>
  </cellStyleXfs>
  <cellXfs count="203">
    <xf numFmtId="0" fontId="0" fillId="0" borderId="0" xfId="0"/>
    <xf numFmtId="0" fontId="0" fillId="0" borderId="0" xfId="0" applyAlignment="1">
      <alignment vertical="center"/>
    </xf>
    <xf numFmtId="43" fontId="6" fillId="0" borderId="0" xfId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left" vertical="center" wrapText="1"/>
    </xf>
    <xf numFmtId="164" fontId="9" fillId="0" borderId="0" xfId="1" applyNumberFormat="1" applyFont="1" applyFill="1" applyBorder="1" applyAlignment="1">
      <alignment horizontal="left" vertical="center" wrapText="1"/>
    </xf>
    <xf numFmtId="164" fontId="10" fillId="0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Fill="1" applyBorder="1" applyAlignment="1">
      <alignment horizontal="left" vertical="center" wrapText="1"/>
    </xf>
    <xf numFmtId="164" fontId="9" fillId="0" borderId="0" xfId="1" applyNumberFormat="1" applyFont="1" applyBorder="1" applyAlignment="1">
      <alignment horizontal="left" vertical="center" wrapText="1"/>
    </xf>
    <xf numFmtId="164" fontId="10" fillId="0" borderId="0" xfId="1" applyNumberFormat="1" applyFont="1" applyBorder="1" applyAlignment="1">
      <alignment horizontal="left" vertical="center" wrapText="1"/>
    </xf>
    <xf numFmtId="164" fontId="8" fillId="0" borderId="0" xfId="1" applyNumberFormat="1" applyFont="1" applyBorder="1" applyAlignment="1">
      <alignment horizontal="left" vertical="center" wrapText="1"/>
    </xf>
    <xf numFmtId="43" fontId="5" fillId="0" borderId="0" xfId="1" applyFont="1" applyBorder="1" applyAlignment="1">
      <alignment horizontal="center"/>
    </xf>
    <xf numFmtId="164" fontId="7" fillId="0" borderId="7" xfId="1" applyNumberFormat="1" applyFont="1" applyFill="1" applyBorder="1" applyAlignment="1">
      <alignment horizontal="left" vertical="center" wrapText="1"/>
    </xf>
    <xf numFmtId="164" fontId="7" fillId="0" borderId="7" xfId="1" applyNumberFormat="1" applyFont="1" applyBorder="1" applyAlignment="1">
      <alignment horizontal="left" vertical="center" wrapText="1"/>
    </xf>
    <xf numFmtId="43" fontId="6" fillId="3" borderId="3" xfId="1" applyFont="1" applyFill="1" applyBorder="1" applyAlignment="1">
      <alignment horizontal="center" vertical="center"/>
    </xf>
    <xf numFmtId="43" fontId="14" fillId="0" borderId="0" xfId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0" fillId="0" borderId="0" xfId="0" applyFill="1" applyAlignment="1">
      <alignment vertical="center"/>
    </xf>
    <xf numFmtId="43" fontId="4" fillId="0" borderId="0" xfId="1" applyFont="1" applyFill="1" applyBorder="1" applyAlignment="1">
      <alignment horizontal="right"/>
    </xf>
    <xf numFmtId="43" fontId="4" fillId="0" borderId="17" xfId="1" applyFont="1" applyFill="1" applyBorder="1" applyAlignment="1">
      <alignment horizontal="right"/>
    </xf>
    <xf numFmtId="43" fontId="4" fillId="0" borderId="18" xfId="1" applyFont="1" applyFill="1" applyBorder="1" applyAlignment="1">
      <alignment horizontal="right"/>
    </xf>
    <xf numFmtId="43" fontId="5" fillId="0" borderId="18" xfId="1" applyFont="1" applyBorder="1" applyAlignment="1"/>
    <xf numFmtId="1" fontId="4" fillId="0" borderId="5" xfId="1" applyNumberFormat="1" applyFont="1" applyFill="1" applyBorder="1" applyAlignment="1">
      <alignment horizontal="center" vertical="center" wrapText="1"/>
    </xf>
    <xf numFmtId="164" fontId="12" fillId="0" borderId="0" xfId="1" applyNumberFormat="1" applyFont="1" applyBorder="1" applyAlignment="1">
      <alignment horizontal="left" vertical="center" wrapText="1"/>
    </xf>
    <xf numFmtId="0" fontId="16" fillId="0" borderId="0" xfId="0" applyFont="1"/>
    <xf numFmtId="43" fontId="3" fillId="2" borderId="3" xfId="1" applyFont="1" applyFill="1" applyBorder="1"/>
    <xf numFmtId="164" fontId="0" fillId="0" borderId="0" xfId="1" applyNumberFormat="1" applyFont="1"/>
    <xf numFmtId="164" fontId="11" fillId="2" borderId="3" xfId="1" applyNumberFormat="1" applyFont="1" applyFill="1" applyBorder="1" applyAlignment="1">
      <alignment horizontal="center" vertical="center" wrapText="1"/>
    </xf>
    <xf numFmtId="164" fontId="11" fillId="2" borderId="2" xfId="1" applyNumberFormat="1" applyFont="1" applyFill="1" applyBorder="1" applyAlignment="1">
      <alignment horizontal="center" vertical="center" wrapText="1"/>
    </xf>
    <xf numFmtId="164" fontId="11" fillId="2" borderId="4" xfId="1" applyNumberFormat="1" applyFont="1" applyFill="1" applyBorder="1" applyAlignment="1">
      <alignment horizontal="center" vertical="center" wrapText="1"/>
    </xf>
    <xf numFmtId="164" fontId="6" fillId="2" borderId="3" xfId="1" applyNumberFormat="1" applyFont="1" applyFill="1" applyBorder="1" applyAlignment="1">
      <alignment horizontal="center" vertical="center"/>
    </xf>
    <xf numFmtId="164" fontId="14" fillId="6" borderId="5" xfId="1" applyNumberFormat="1" applyFont="1" applyFill="1" applyBorder="1" applyAlignment="1">
      <alignment horizontal="center" vertical="center"/>
    </xf>
    <xf numFmtId="164" fontId="14" fillId="6" borderId="7" xfId="1" applyNumberFormat="1" applyFont="1" applyFill="1" applyBorder="1" applyAlignment="1">
      <alignment horizontal="center" vertical="center"/>
    </xf>
    <xf numFmtId="164" fontId="15" fillId="6" borderId="4" xfId="1" applyNumberFormat="1" applyFont="1" applyFill="1" applyBorder="1" applyAlignment="1">
      <alignment horizontal="center" vertical="center" wrapText="1"/>
    </xf>
    <xf numFmtId="164" fontId="6" fillId="3" borderId="3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 wrapText="1"/>
    </xf>
    <xf numFmtId="164" fontId="11" fillId="0" borderId="4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/>
    <xf numFmtId="164" fontId="0" fillId="0" borderId="3" xfId="1" applyNumberFormat="1" applyFont="1" applyBorder="1"/>
    <xf numFmtId="164" fontId="0" fillId="0" borderId="2" xfId="1" applyNumberFormat="1" applyFont="1" applyBorder="1"/>
    <xf numFmtId="164" fontId="0" fillId="0" borderId="4" xfId="1" applyNumberFormat="1" applyFont="1" applyBorder="1"/>
    <xf numFmtId="164" fontId="14" fillId="6" borderId="3" xfId="1" applyNumberFormat="1" applyFont="1" applyFill="1" applyBorder="1" applyAlignment="1">
      <alignment horizontal="center" vertical="center"/>
    </xf>
    <xf numFmtId="43" fontId="0" fillId="0" borderId="6" xfId="1" applyFont="1" applyBorder="1"/>
    <xf numFmtId="164" fontId="0" fillId="0" borderId="6" xfId="1" applyNumberFormat="1" applyFont="1" applyBorder="1"/>
    <xf numFmtId="164" fontId="11" fillId="2" borderId="5" xfId="1" applyNumberFormat="1" applyFont="1" applyFill="1" applyBorder="1" applyAlignment="1">
      <alignment horizontal="center" vertical="center" wrapText="1"/>
    </xf>
    <xf numFmtId="164" fontId="11" fillId="2" borderId="6" xfId="1" applyNumberFormat="1" applyFont="1" applyFill="1" applyBorder="1" applyAlignment="1">
      <alignment horizontal="center" vertical="center" wrapText="1"/>
    </xf>
    <xf numFmtId="164" fontId="11" fillId="2" borderId="7" xfId="1" applyNumberFormat="1" applyFont="1" applyFill="1" applyBorder="1" applyAlignment="1">
      <alignment horizontal="center" vertical="center" wrapText="1"/>
    </xf>
    <xf numFmtId="164" fontId="15" fillId="6" borderId="8" xfId="1" applyNumberFormat="1" applyFont="1" applyFill="1" applyBorder="1" applyAlignment="1">
      <alignment horizontal="center" vertical="center" wrapText="1"/>
    </xf>
    <xf numFmtId="164" fontId="15" fillId="6" borderId="1" xfId="1" applyNumberFormat="1" applyFont="1" applyFill="1" applyBorder="1" applyAlignment="1">
      <alignment horizontal="center" vertical="center" wrapText="1"/>
    </xf>
    <xf numFmtId="164" fontId="15" fillId="6" borderId="9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 wrapText="1"/>
    </xf>
    <xf numFmtId="164" fontId="11" fillId="0" borderId="9" xfId="1" applyNumberFormat="1" applyFont="1" applyFill="1" applyBorder="1" applyAlignment="1">
      <alignment horizontal="center" vertical="center" wrapText="1"/>
    </xf>
    <xf numFmtId="164" fontId="0" fillId="0" borderId="5" xfId="1" applyNumberFormat="1" applyFont="1" applyBorder="1"/>
    <xf numFmtId="164" fontId="0" fillId="0" borderId="7" xfId="1" applyNumberFormat="1" applyFont="1" applyBorder="1"/>
    <xf numFmtId="164" fontId="11" fillId="3" borderId="4" xfId="1" applyNumberFormat="1" applyFont="1" applyFill="1" applyBorder="1" applyAlignment="1">
      <alignment horizontal="center" vertical="center" wrapText="1"/>
    </xf>
    <xf numFmtId="164" fontId="3" fillId="2" borderId="4" xfId="1" applyNumberFormat="1" applyFont="1" applyFill="1" applyBorder="1"/>
    <xf numFmtId="164" fontId="0" fillId="2" borderId="4" xfId="1" applyNumberFormat="1" applyFont="1" applyFill="1" applyBorder="1"/>
    <xf numFmtId="164" fontId="14" fillId="0" borderId="0" xfId="1" applyNumberFormat="1" applyFont="1" applyFill="1" applyBorder="1" applyAlignment="1">
      <alignment horizontal="center" vertical="center"/>
    </xf>
    <xf numFmtId="164" fontId="16" fillId="0" borderId="0" xfId="1" applyNumberFormat="1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16" fillId="7" borderId="0" xfId="0" applyFont="1" applyFill="1" applyAlignment="1">
      <alignment vertical="center"/>
    </xf>
    <xf numFmtId="164" fontId="16" fillId="7" borderId="0" xfId="1" applyNumberFormat="1" applyFont="1" applyFill="1" applyAlignment="1">
      <alignment vertical="center"/>
    </xf>
    <xf numFmtId="0" fontId="3" fillId="7" borderId="0" xfId="0" applyFont="1" applyFill="1"/>
    <xf numFmtId="0" fontId="16" fillId="7" borderId="0" xfId="0" applyFont="1" applyFill="1"/>
    <xf numFmtId="2" fontId="5" fillId="0" borderId="17" xfId="1" applyNumberFormat="1" applyFont="1" applyBorder="1" applyAlignment="1">
      <alignment horizontal="center"/>
    </xf>
    <xf numFmtId="43" fontId="5" fillId="0" borderId="17" xfId="1" applyFont="1" applyBorder="1" applyAlignment="1">
      <alignment horizontal="left"/>
    </xf>
    <xf numFmtId="2" fontId="5" fillId="0" borderId="17" xfId="1" applyNumberFormat="1" applyFont="1" applyBorder="1" applyAlignment="1">
      <alignment horizontal="left"/>
    </xf>
    <xf numFmtId="43" fontId="5" fillId="0" borderId="18" xfId="1" applyFont="1" applyBorder="1" applyAlignment="1">
      <alignment horizontal="left"/>
    </xf>
    <xf numFmtId="0" fontId="18" fillId="0" borderId="20" xfId="2" applyFont="1" applyFill="1" applyBorder="1" applyAlignment="1"/>
    <xf numFmtId="43" fontId="5" fillId="0" borderId="17" xfId="1" applyFont="1" applyBorder="1" applyAlignment="1"/>
    <xf numFmtId="1" fontId="5" fillId="0" borderId="17" xfId="1" applyNumberFormat="1" applyFont="1" applyBorder="1" applyAlignment="1">
      <alignment horizontal="left"/>
    </xf>
    <xf numFmtId="165" fontId="0" fillId="0" borderId="6" xfId="1" applyNumberFormat="1" applyFont="1" applyBorder="1"/>
    <xf numFmtId="43" fontId="0" fillId="0" borderId="0" xfId="1" applyFont="1"/>
    <xf numFmtId="43" fontId="0" fillId="0" borderId="7" xfId="1" applyFont="1" applyBorder="1"/>
    <xf numFmtId="43" fontId="0" fillId="0" borderId="5" xfId="1" applyFont="1" applyBorder="1"/>
    <xf numFmtId="43" fontId="0" fillId="0" borderId="4" xfId="1" applyFont="1" applyBorder="1"/>
    <xf numFmtId="43" fontId="0" fillId="0" borderId="2" xfId="1" applyFont="1" applyBorder="1"/>
    <xf numFmtId="43" fontId="0" fillId="0" borderId="3" xfId="1" applyFont="1" applyBorder="1"/>
    <xf numFmtId="43" fontId="10" fillId="0" borderId="0" xfId="1" applyFont="1" applyFill="1" applyBorder="1" applyAlignment="1">
      <alignment horizontal="left" vertical="center" wrapText="1"/>
    </xf>
    <xf numFmtId="43" fontId="7" fillId="0" borderId="7" xfId="1" applyFont="1" applyFill="1" applyBorder="1" applyAlignment="1">
      <alignment horizontal="left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0" fillId="2" borderId="4" xfId="1" applyFont="1" applyFill="1" applyBorder="1"/>
    <xf numFmtId="43" fontId="8" fillId="0" borderId="0" xfId="1" applyFont="1" applyBorder="1" applyAlignment="1">
      <alignment horizontal="left" vertical="center" wrapText="1"/>
    </xf>
    <xf numFmtId="43" fontId="16" fillId="0" borderId="0" xfId="1" applyFont="1"/>
    <xf numFmtId="43" fontId="15" fillId="6" borderId="4" xfId="1" applyFont="1" applyFill="1" applyBorder="1" applyAlignment="1">
      <alignment horizontal="center" vertical="center" wrapText="1"/>
    </xf>
    <xf numFmtId="43" fontId="14" fillId="6" borderId="3" xfId="1" applyFont="1" applyFill="1" applyBorder="1" applyAlignment="1">
      <alignment horizontal="center" vertical="center"/>
    </xf>
    <xf numFmtId="43" fontId="16" fillId="7" borderId="0" xfId="1" applyFont="1" applyFill="1"/>
    <xf numFmtId="43" fontId="12" fillId="0" borderId="0" xfId="1" applyFont="1" applyBorder="1" applyAlignment="1">
      <alignment horizontal="left" vertical="center" wrapText="1"/>
    </xf>
    <xf numFmtId="43" fontId="0" fillId="7" borderId="0" xfId="1" applyFont="1" applyFill="1"/>
    <xf numFmtId="43" fontId="3" fillId="0" borderId="0" xfId="1" applyFont="1"/>
    <xf numFmtId="43" fontId="3" fillId="2" borderId="4" xfId="1" applyFont="1" applyFill="1" applyBorder="1"/>
    <xf numFmtId="43" fontId="3" fillId="7" borderId="0" xfId="1" applyFont="1" applyFill="1"/>
    <xf numFmtId="43" fontId="11" fillId="3" borderId="4" xfId="1" applyFont="1" applyFill="1" applyBorder="1" applyAlignment="1">
      <alignment horizontal="center" vertical="center" wrapText="1"/>
    </xf>
    <xf numFmtId="43" fontId="9" fillId="0" borderId="0" xfId="1" applyFont="1" applyBorder="1" applyAlignment="1">
      <alignment horizontal="left" vertical="center" wrapText="1"/>
    </xf>
    <xf numFmtId="43" fontId="9" fillId="0" borderId="0" xfId="1" applyFont="1" applyFill="1" applyBorder="1" applyAlignment="1">
      <alignment horizontal="left" vertical="center" wrapText="1"/>
    </xf>
    <xf numFmtId="43" fontId="7" fillId="0" borderId="7" xfId="1" applyFont="1" applyBorder="1" applyAlignment="1">
      <alignment horizontal="left" vertical="center" wrapText="1"/>
    </xf>
    <xf numFmtId="43" fontId="10" fillId="0" borderId="0" xfId="1" applyFont="1" applyBorder="1" applyAlignment="1">
      <alignment horizontal="left" vertical="center" wrapText="1"/>
    </xf>
    <xf numFmtId="43" fontId="7" fillId="0" borderId="0" xfId="1" applyFont="1" applyFill="1" applyBorder="1" applyAlignment="1">
      <alignment horizontal="left" vertical="center" wrapText="1"/>
    </xf>
    <xf numFmtId="43" fontId="8" fillId="0" borderId="0" xfId="1" applyFont="1" applyFill="1" applyBorder="1" applyAlignment="1">
      <alignment horizontal="left" vertical="center" wrapText="1"/>
    </xf>
    <xf numFmtId="43" fontId="0" fillId="0" borderId="0" xfId="1" applyFont="1" applyAlignment="1">
      <alignment vertical="center"/>
    </xf>
    <xf numFmtId="43" fontId="0" fillId="7" borderId="0" xfId="1" applyFont="1" applyFill="1" applyAlignment="1">
      <alignment vertical="center"/>
    </xf>
    <xf numFmtId="43" fontId="16" fillId="0" borderId="0" xfId="1" applyFont="1" applyAlignment="1">
      <alignment vertical="center"/>
    </xf>
    <xf numFmtId="43" fontId="15" fillId="6" borderId="9" xfId="1" applyFont="1" applyFill="1" applyBorder="1" applyAlignment="1">
      <alignment horizontal="center" vertical="center" wrapText="1"/>
    </xf>
    <xf numFmtId="43" fontId="14" fillId="6" borderId="5" xfId="1" applyFont="1" applyFill="1" applyBorder="1" applyAlignment="1">
      <alignment horizontal="center" vertical="center"/>
    </xf>
    <xf numFmtId="43" fontId="16" fillId="7" borderId="0" xfId="1" applyFont="1" applyFill="1" applyAlignment="1">
      <alignment vertical="center"/>
    </xf>
    <xf numFmtId="43" fontId="0" fillId="0" borderId="0" xfId="1" applyFont="1" applyFill="1" applyAlignment="1">
      <alignment vertical="center"/>
    </xf>
    <xf numFmtId="43" fontId="11" fillId="0" borderId="9" xfId="1" applyFont="1" applyFill="1" applyBorder="1" applyAlignment="1">
      <alignment horizontal="center" vertical="center" wrapText="1"/>
    </xf>
    <xf numFmtId="43" fontId="11" fillId="0" borderId="1" xfId="1" applyFont="1" applyFill="1" applyBorder="1" applyAlignment="1">
      <alignment horizontal="center" vertical="center" wrapText="1"/>
    </xf>
    <xf numFmtId="43" fontId="6" fillId="0" borderId="8" xfId="1" applyFont="1" applyFill="1" applyBorder="1" applyAlignment="1">
      <alignment horizontal="center" vertical="center"/>
    </xf>
    <xf numFmtId="43" fontId="11" fillId="0" borderId="4" xfId="1" applyFont="1" applyFill="1" applyBorder="1" applyAlignment="1">
      <alignment horizontal="center" vertical="center" wrapText="1"/>
    </xf>
    <xf numFmtId="43" fontId="11" fillId="0" borderId="2" xfId="1" applyFont="1" applyFill="1" applyBorder="1" applyAlignment="1">
      <alignment horizontal="center" vertical="center" wrapText="1"/>
    </xf>
    <xf numFmtId="43" fontId="6" fillId="0" borderId="3" xfId="1" applyFont="1" applyFill="1" applyBorder="1" applyAlignment="1">
      <alignment horizontal="center" vertical="center"/>
    </xf>
    <xf numFmtId="43" fontId="15" fillId="6" borderId="1" xfId="1" applyFont="1" applyFill="1" applyBorder="1" applyAlignment="1">
      <alignment horizontal="center" vertical="center" wrapText="1"/>
    </xf>
    <xf numFmtId="43" fontId="15" fillId="6" borderId="8" xfId="1" applyFont="1" applyFill="1" applyBorder="1" applyAlignment="1">
      <alignment horizontal="center" vertical="center" wrapText="1"/>
    </xf>
    <xf numFmtId="43" fontId="14" fillId="6" borderId="7" xfId="1" applyFont="1" applyFill="1" applyBorder="1" applyAlignment="1">
      <alignment horizontal="center" vertical="center"/>
    </xf>
    <xf numFmtId="43" fontId="6" fillId="2" borderId="3" xfId="1" applyFont="1" applyFill="1" applyBorder="1" applyAlignment="1">
      <alignment horizontal="center" vertical="center"/>
    </xf>
    <xf numFmtId="43" fontId="11" fillId="2" borderId="6" xfId="1" applyFont="1" applyFill="1" applyBorder="1" applyAlignment="1">
      <alignment horizontal="center" vertical="center" wrapText="1"/>
    </xf>
    <xf numFmtId="43" fontId="11" fillId="2" borderId="5" xfId="1" applyFont="1" applyFill="1" applyBorder="1" applyAlignment="1">
      <alignment horizontal="center" vertical="center" wrapText="1"/>
    </xf>
    <xf numFmtId="43" fontId="11" fillId="2" borderId="7" xfId="1" applyFont="1" applyFill="1" applyBorder="1" applyAlignment="1">
      <alignment horizontal="center" vertical="center" wrapText="1"/>
    </xf>
    <xf numFmtId="43" fontId="11" fillId="2" borderId="4" xfId="1" applyFont="1" applyFill="1" applyBorder="1" applyAlignment="1">
      <alignment horizontal="center" vertical="center" wrapText="1"/>
    </xf>
    <xf numFmtId="43" fontId="11" fillId="2" borderId="2" xfId="1" applyFont="1" applyFill="1" applyBorder="1" applyAlignment="1">
      <alignment horizontal="center" vertical="center" wrapText="1"/>
    </xf>
    <xf numFmtId="43" fontId="11" fillId="2" borderId="3" xfId="1" applyFont="1" applyFill="1" applyBorder="1" applyAlignment="1">
      <alignment horizontal="center" vertical="center" wrapText="1"/>
    </xf>
    <xf numFmtId="43" fontId="7" fillId="0" borderId="21" xfId="1" applyFont="1" applyFill="1" applyBorder="1" applyProtection="1"/>
    <xf numFmtId="43" fontId="7" fillId="0" borderId="21" xfId="1" applyFont="1" applyBorder="1"/>
    <xf numFmtId="43" fontId="19" fillId="0" borderId="21" xfId="1" applyFont="1" applyFill="1" applyBorder="1" applyAlignment="1" applyProtection="1">
      <alignment vertical="center"/>
    </xf>
    <xf numFmtId="164" fontId="0" fillId="0" borderId="7" xfId="1" applyNumberFormat="1" applyFont="1" applyBorder="1" applyAlignment="1">
      <alignment wrapText="1"/>
    </xf>
    <xf numFmtId="43" fontId="5" fillId="0" borderId="17" xfId="1" applyFont="1" applyBorder="1" applyAlignment="1">
      <alignment vertical="center" wrapText="1"/>
    </xf>
    <xf numFmtId="164" fontId="20" fillId="0" borderId="22" xfId="1" applyNumberFormat="1" applyFont="1" applyFill="1" applyBorder="1" applyAlignment="1">
      <alignment vertical="center" wrapText="1"/>
    </xf>
    <xf numFmtId="164" fontId="0" fillId="0" borderId="3" xfId="1" applyNumberFormat="1" applyFont="1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43" fontId="0" fillId="0" borderId="6" xfId="1" applyFont="1" applyBorder="1" applyAlignment="1">
      <alignment vertical="center"/>
    </xf>
    <xf numFmtId="164" fontId="0" fillId="0" borderId="7" xfId="1" applyNumberFormat="1" applyFont="1" applyBorder="1" applyAlignment="1">
      <alignment vertical="center"/>
    </xf>
    <xf numFmtId="43" fontId="4" fillId="0" borderId="17" xfId="1" applyFont="1" applyFill="1" applyBorder="1" applyAlignment="1">
      <alignment horizontal="right" vertical="center"/>
    </xf>
    <xf numFmtId="43" fontId="5" fillId="0" borderId="17" xfId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2" fontId="5" fillId="0" borderId="17" xfId="1" applyNumberFormat="1" applyFont="1" applyBorder="1" applyAlignment="1">
      <alignment horizontal="left" vertical="center"/>
    </xf>
    <xf numFmtId="43" fontId="4" fillId="0" borderId="18" xfId="1" applyFont="1" applyFill="1" applyBorder="1" applyAlignment="1">
      <alignment horizontal="right" vertical="center"/>
    </xf>
    <xf numFmtId="43" fontId="5" fillId="0" borderId="18" xfId="1" applyFont="1" applyBorder="1" applyAlignment="1">
      <alignment vertical="center"/>
    </xf>
    <xf numFmtId="43" fontId="4" fillId="0" borderId="0" xfId="1" applyFont="1" applyFill="1" applyBorder="1" applyAlignment="1">
      <alignment horizontal="right" vertical="center"/>
    </xf>
    <xf numFmtId="43" fontId="5" fillId="0" borderId="0" xfId="1" applyFont="1" applyBorder="1" applyAlignment="1">
      <alignment horizontal="center" vertical="center"/>
    </xf>
    <xf numFmtId="164" fontId="3" fillId="2" borderId="3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0" fontId="3" fillId="7" borderId="0" xfId="0" applyFont="1" applyFill="1" applyAlignment="1">
      <alignment vertical="center"/>
    </xf>
    <xf numFmtId="43" fontId="3" fillId="2" borderId="3" xfId="1" applyFont="1" applyFill="1" applyBorder="1" applyAlignment="1">
      <alignment vertical="center"/>
    </xf>
    <xf numFmtId="164" fontId="0" fillId="2" borderId="4" xfId="1" applyNumberFormat="1" applyFont="1" applyFill="1" applyBorder="1" applyAlignment="1">
      <alignment vertical="center"/>
    </xf>
    <xf numFmtId="164" fontId="20" fillId="9" borderId="22" xfId="1" applyNumberFormat="1" applyFont="1" applyFill="1" applyBorder="1" applyAlignment="1">
      <alignment vertical="center" wrapText="1"/>
    </xf>
    <xf numFmtId="43" fontId="5" fillId="0" borderId="17" xfId="1" quotePrefix="1" applyFont="1" applyBorder="1" applyAlignment="1">
      <alignment horizontal="left" vertical="top"/>
    </xf>
    <xf numFmtId="164" fontId="5" fillId="7" borderId="0" xfId="1" applyNumberFormat="1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/>
    </xf>
    <xf numFmtId="164" fontId="2" fillId="4" borderId="4" xfId="1" applyNumberFormat="1" applyFont="1" applyFill="1" applyBorder="1" applyAlignment="1">
      <alignment horizontal="center"/>
    </xf>
    <xf numFmtId="164" fontId="2" fillId="5" borderId="5" xfId="1" applyNumberFormat="1" applyFont="1" applyFill="1" applyBorder="1" applyAlignment="1">
      <alignment horizontal="center"/>
    </xf>
    <xf numFmtId="164" fontId="2" fillId="5" borderId="6" xfId="1" applyNumberFormat="1" applyFont="1" applyFill="1" applyBorder="1" applyAlignment="1">
      <alignment horizontal="center"/>
    </xf>
    <xf numFmtId="164" fontId="2" fillId="5" borderId="7" xfId="1" applyNumberFormat="1" applyFont="1" applyFill="1" applyBorder="1" applyAlignment="1">
      <alignment horizontal="center"/>
    </xf>
    <xf numFmtId="164" fontId="11" fillId="2" borderId="10" xfId="1" applyNumberFormat="1" applyFont="1" applyFill="1" applyBorder="1" applyAlignment="1">
      <alignment horizontal="center" vertical="center" wrapText="1"/>
    </xf>
    <xf numFmtId="164" fontId="11" fillId="2" borderId="11" xfId="1" applyNumberFormat="1" applyFont="1" applyFill="1" applyBorder="1" applyAlignment="1">
      <alignment horizontal="center" vertical="center" wrapText="1"/>
    </xf>
    <xf numFmtId="164" fontId="11" fillId="2" borderId="12" xfId="1" applyNumberFormat="1" applyFont="1" applyFill="1" applyBorder="1" applyAlignment="1">
      <alignment horizontal="center" vertical="center" wrapText="1"/>
    </xf>
    <xf numFmtId="164" fontId="11" fillId="2" borderId="13" xfId="1" applyNumberFormat="1" applyFont="1" applyFill="1" applyBorder="1" applyAlignment="1">
      <alignment horizontal="center" vertical="center" wrapText="1"/>
    </xf>
    <xf numFmtId="164" fontId="11" fillId="2" borderId="14" xfId="1" applyNumberFormat="1" applyFont="1" applyFill="1" applyBorder="1" applyAlignment="1">
      <alignment horizontal="center" vertical="center" wrapText="1"/>
    </xf>
    <xf numFmtId="164" fontId="11" fillId="2" borderId="15" xfId="1" applyNumberFormat="1" applyFont="1" applyFill="1" applyBorder="1" applyAlignment="1">
      <alignment horizontal="center" vertical="center" wrapText="1"/>
    </xf>
    <xf numFmtId="164" fontId="11" fillId="2" borderId="16" xfId="1" applyNumberFormat="1" applyFont="1" applyFill="1" applyBorder="1" applyAlignment="1">
      <alignment horizontal="center" vertical="center" wrapText="1"/>
    </xf>
    <xf numFmtId="164" fontId="13" fillId="2" borderId="5" xfId="1" applyNumberFormat="1" applyFont="1" applyFill="1" applyBorder="1" applyAlignment="1">
      <alignment horizontal="left" vertical="center" wrapText="1"/>
    </xf>
    <xf numFmtId="164" fontId="13" fillId="2" borderId="7" xfId="1" applyNumberFormat="1" applyFont="1" applyFill="1" applyBorder="1" applyAlignment="1">
      <alignment horizontal="left" vertical="center" wrapText="1"/>
    </xf>
    <xf numFmtId="43" fontId="6" fillId="2" borderId="5" xfId="1" applyFont="1" applyFill="1" applyBorder="1" applyAlignment="1">
      <alignment horizontal="center" vertical="center"/>
    </xf>
    <xf numFmtId="43" fontId="6" fillId="2" borderId="7" xfId="1" applyFont="1" applyFill="1" applyBorder="1" applyAlignment="1">
      <alignment horizontal="center" vertical="center"/>
    </xf>
    <xf numFmtId="43" fontId="14" fillId="6" borderId="8" xfId="1" applyFont="1" applyFill="1" applyBorder="1" applyAlignment="1">
      <alignment horizontal="left" vertical="center"/>
    </xf>
    <xf numFmtId="43" fontId="14" fillId="6" borderId="9" xfId="1" applyFont="1" applyFill="1" applyBorder="1" applyAlignment="1">
      <alignment horizontal="left" vertical="center"/>
    </xf>
    <xf numFmtId="43" fontId="6" fillId="3" borderId="5" xfId="1" applyFont="1" applyFill="1" applyBorder="1" applyAlignment="1">
      <alignment horizontal="left" vertical="center" wrapText="1"/>
    </xf>
    <xf numFmtId="43" fontId="6" fillId="3" borderId="7" xfId="1" applyFont="1" applyFill="1" applyBorder="1" applyAlignment="1">
      <alignment horizontal="left" vertical="center" wrapText="1"/>
    </xf>
    <xf numFmtId="164" fontId="14" fillId="6" borderId="8" xfId="1" applyNumberFormat="1" applyFont="1" applyFill="1" applyBorder="1" applyAlignment="1">
      <alignment horizontal="left" vertical="center"/>
    </xf>
    <xf numFmtId="164" fontId="14" fillId="6" borderId="9" xfId="1" applyNumberFormat="1" applyFont="1" applyFill="1" applyBorder="1" applyAlignment="1">
      <alignment horizontal="left" vertical="center"/>
    </xf>
    <xf numFmtId="43" fontId="14" fillId="6" borderId="5" xfId="1" applyFont="1" applyFill="1" applyBorder="1" applyAlignment="1">
      <alignment horizontal="left" vertical="center" wrapText="1"/>
    </xf>
    <xf numFmtId="43" fontId="14" fillId="6" borderId="7" xfId="1" applyFont="1" applyFill="1" applyBorder="1" applyAlignment="1">
      <alignment horizontal="left" vertical="center" wrapText="1"/>
    </xf>
    <xf numFmtId="164" fontId="5" fillId="7" borderId="0" xfId="1" applyNumberFormat="1" applyFont="1" applyFill="1" applyBorder="1" applyAlignment="1">
      <alignment horizontal="center" vertical="center"/>
    </xf>
    <xf numFmtId="164" fontId="2" fillId="4" borderId="3" xfId="1" applyNumberFormat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164" fontId="2" fillId="5" borderId="5" xfId="1" applyNumberFormat="1" applyFont="1" applyFill="1" applyBorder="1" applyAlignment="1">
      <alignment horizontal="center" vertical="center"/>
    </xf>
    <xf numFmtId="164" fontId="2" fillId="5" borderId="6" xfId="1" applyNumberFormat="1" applyFont="1" applyFill="1" applyBorder="1" applyAlignment="1">
      <alignment horizontal="center" vertical="center"/>
    </xf>
    <xf numFmtId="164" fontId="2" fillId="5" borderId="7" xfId="1" applyNumberFormat="1" applyFont="1" applyFill="1" applyBorder="1" applyAlignment="1">
      <alignment horizontal="center" vertical="center"/>
    </xf>
    <xf numFmtId="43" fontId="13" fillId="2" borderId="5" xfId="1" applyFont="1" applyFill="1" applyBorder="1" applyAlignment="1">
      <alignment horizontal="left" vertical="center" wrapText="1"/>
    </xf>
    <xf numFmtId="43" fontId="13" fillId="2" borderId="7" xfId="1" applyFont="1" applyFill="1" applyBorder="1" applyAlignment="1">
      <alignment horizontal="left" vertical="center" wrapText="1"/>
    </xf>
    <xf numFmtId="43" fontId="11" fillId="2" borderId="12" xfId="1" applyFont="1" applyFill="1" applyBorder="1" applyAlignment="1">
      <alignment horizontal="center" vertical="center" wrapText="1"/>
    </xf>
    <xf numFmtId="43" fontId="11" fillId="2" borderId="13" xfId="1" applyFont="1" applyFill="1" applyBorder="1" applyAlignment="1">
      <alignment horizontal="center" vertical="center" wrapText="1"/>
    </xf>
    <xf numFmtId="43" fontId="11" fillId="2" borderId="14" xfId="1" applyFont="1" applyFill="1" applyBorder="1" applyAlignment="1">
      <alignment horizontal="center" vertical="center" wrapText="1"/>
    </xf>
    <xf numFmtId="43" fontId="11" fillId="2" borderId="15" xfId="1" applyFont="1" applyFill="1" applyBorder="1" applyAlignment="1">
      <alignment horizontal="center" vertical="center" wrapText="1"/>
    </xf>
    <xf numFmtId="43" fontId="11" fillId="2" borderId="16" xfId="1" applyFont="1" applyFill="1" applyBorder="1" applyAlignment="1">
      <alignment horizontal="center" vertical="center" wrapText="1"/>
    </xf>
    <xf numFmtId="43" fontId="5" fillId="7" borderId="0" xfId="1" applyFont="1" applyFill="1" applyBorder="1" applyAlignment="1">
      <alignment horizontal="center"/>
    </xf>
    <xf numFmtId="43" fontId="2" fillId="4" borderId="3" xfId="1" applyFont="1" applyFill="1" applyBorder="1" applyAlignment="1">
      <alignment horizontal="center"/>
    </xf>
    <xf numFmtId="43" fontId="2" fillId="4" borderId="2" xfId="1" applyFont="1" applyFill="1" applyBorder="1" applyAlignment="1">
      <alignment horizontal="center"/>
    </xf>
    <xf numFmtId="43" fontId="2" fillId="4" borderId="4" xfId="1" applyFont="1" applyFill="1" applyBorder="1" applyAlignment="1">
      <alignment horizontal="center"/>
    </xf>
    <xf numFmtId="43" fontId="2" fillId="5" borderId="5" xfId="1" applyFont="1" applyFill="1" applyBorder="1" applyAlignment="1">
      <alignment horizontal="center"/>
    </xf>
    <xf numFmtId="43" fontId="2" fillId="5" borderId="6" xfId="1" applyFont="1" applyFill="1" applyBorder="1" applyAlignment="1">
      <alignment horizontal="center"/>
    </xf>
    <xf numFmtId="43" fontId="2" fillId="5" borderId="7" xfId="1" applyFont="1" applyFill="1" applyBorder="1" applyAlignment="1">
      <alignment horizontal="center"/>
    </xf>
    <xf numFmtId="43" fontId="11" fillId="2" borderId="10" xfId="1" applyFont="1" applyFill="1" applyBorder="1" applyAlignment="1">
      <alignment horizontal="center" vertical="center" wrapText="1"/>
    </xf>
    <xf numFmtId="43" fontId="11" fillId="2" borderId="11" xfId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Style 1" xfId="2"/>
  </cellStyles>
  <dxfs count="0"/>
  <tableStyles count="0" defaultTableStyle="TableStyleMedium2" defaultPivotStyle="PivotStyleLight16"/>
  <colors>
    <mruColors>
      <color rgb="FFC5EEFF"/>
      <color rgb="FFE0F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60" zoomScaleNormal="60" workbookViewId="0">
      <pane xSplit="3" topLeftCell="N1" activePane="topRight" state="frozen"/>
      <selection activeCell="M21" sqref="M21"/>
      <selection pane="topRight" activeCell="Q42" sqref="Q42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125</v>
      </c>
    </row>
    <row r="2" spans="1:26">
      <c r="A2" s="19" t="s">
        <v>1</v>
      </c>
      <c r="B2" s="69">
        <v>121174545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331966806.73000002</v>
      </c>
      <c r="E11" s="31">
        <f>SUM(E12:E41)</f>
        <v>856504698.55724299</v>
      </c>
      <c r="F11" s="31">
        <f>SUM(F12:F41)</f>
        <v>1188471505.2872429</v>
      </c>
      <c r="H11" s="31">
        <f>SUM(H12:H41)</f>
        <v>1297629128.9703641</v>
      </c>
      <c r="I11" s="31">
        <f>SUM(I12:I41)</f>
        <v>-109157613.43000001</v>
      </c>
      <c r="J11" s="31">
        <f>SUM(J12:J41)</f>
        <v>1188471515.540364</v>
      </c>
      <c r="L11" s="31">
        <f>SUM(L12:L41)</f>
        <v>-965662322.24036407</v>
      </c>
      <c r="M11" s="31">
        <f>SUM(M12:M41)</f>
        <v>-10.253120996057987</v>
      </c>
      <c r="N11" s="50"/>
      <c r="O11" s="64"/>
      <c r="P11" s="31">
        <f>SUM(P12:P41)</f>
        <v>1283209.5799999998</v>
      </c>
      <c r="Q11" s="31">
        <f>SUM(Q12:Q41)</f>
        <v>-650189.00999999989</v>
      </c>
      <c r="R11" s="31">
        <f>SUM(R12:R41)</f>
        <v>633020.56999999995</v>
      </c>
      <c r="T11" s="31">
        <f>SUM(T12:T41)</f>
        <v>1283209.5799999998</v>
      </c>
      <c r="U11" s="31">
        <f>SUM(U12:U41)</f>
        <v>-650189.00999999989</v>
      </c>
      <c r="V11" s="31">
        <f>SUM(V12:V41)</f>
        <v>633020.56999999995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2082333.73</v>
      </c>
      <c r="E14" s="40">
        <v>-2082333.73</v>
      </c>
      <c r="F14" s="41">
        <v>0</v>
      </c>
      <c r="H14" s="54">
        <v>37149860.729999997</v>
      </c>
      <c r="I14" s="44">
        <v>-37149860.729999997</v>
      </c>
      <c r="J14" s="41">
        <f>H14+I14</f>
        <v>0</v>
      </c>
      <c r="L14" s="54">
        <f>D14-H14</f>
        <v>-35067527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>
      <c r="A15" s="22">
        <v>2</v>
      </c>
      <c r="B15" s="11" t="s">
        <v>46</v>
      </c>
      <c r="C15" s="4"/>
      <c r="D15" s="39"/>
      <c r="E15" s="40">
        <v>0</v>
      </c>
      <c r="F15" s="41">
        <f t="shared" ref="F15:F25" si="10">D15+E15</f>
        <v>0</v>
      </c>
      <c r="H15" s="54">
        <v>72007752.700000003</v>
      </c>
      <c r="I15" s="44">
        <v>-72007752.700000003</v>
      </c>
      <c r="J15" s="41">
        <f>H15+I15</f>
        <v>0</v>
      </c>
      <c r="L15" s="54">
        <f>D15-H15</f>
        <v>-72007752.700000003</v>
      </c>
      <c r="M15" s="43">
        <f>F15-J15</f>
        <v>0</v>
      </c>
      <c r="N15" s="55"/>
      <c r="O15" s="61"/>
      <c r="P15" s="39"/>
      <c r="Q15" s="40"/>
      <c r="R15" s="41">
        <f t="shared" ref="R15:R16" si="11">P15+Q15</f>
        <v>0</v>
      </c>
      <c r="T15" s="54"/>
      <c r="U15" s="44"/>
      <c r="V15" s="41">
        <f t="shared" ref="V15:V16" si="12">T15+U15</f>
        <v>0</v>
      </c>
      <c r="X15" s="54">
        <f t="shared" ref="X15" si="13">P15-T15</f>
        <v>0</v>
      </c>
      <c r="Y15" s="43">
        <f t="shared" ref="Y15:Y16" si="14">R15-V15</f>
        <v>0</v>
      </c>
      <c r="Z15" s="55"/>
    </row>
    <row r="16" spans="1:26" ht="26.4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 t="shared" si="11"/>
        <v>0</v>
      </c>
      <c r="T16" s="54"/>
      <c r="U16" s="44"/>
      <c r="V16" s="41">
        <f t="shared" si="12"/>
        <v>0</v>
      </c>
      <c r="X16" s="54">
        <f>P16-T16</f>
        <v>0</v>
      </c>
      <c r="Y16" s="43">
        <f t="shared" si="14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41883973</v>
      </c>
      <c r="E18" s="40">
        <v>-41883973</v>
      </c>
      <c r="F18" s="41">
        <v>0</v>
      </c>
      <c r="H18" s="54"/>
      <c r="I18" s="44"/>
      <c r="J18" s="41">
        <f t="shared" ref="J18:J25" si="15">H18+I18</f>
        <v>0</v>
      </c>
      <c r="L18" s="54">
        <f>D18-H18</f>
        <v>41883973</v>
      </c>
      <c r="M18" s="43">
        <f t="shared" ref="M18:M25" si="16">F18-J18</f>
        <v>0</v>
      </c>
      <c r="N18" s="55"/>
      <c r="O18" s="61"/>
      <c r="P18" s="39"/>
      <c r="Q18" s="40"/>
      <c r="R18" s="41">
        <f t="shared" ref="R18:R25" si="17">P18+Q18</f>
        <v>0</v>
      </c>
      <c r="T18" s="54"/>
      <c r="U18" s="44"/>
      <c r="V18" s="41">
        <f t="shared" ref="V18:V25" si="18">T18+U18</f>
        <v>0</v>
      </c>
      <c r="X18" s="54">
        <f t="shared" ref="X18:X25" si="19">P18-T18</f>
        <v>0</v>
      </c>
      <c r="Y18" s="43">
        <f t="shared" ref="Y18:Y25" si="20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41883973</v>
      </c>
      <c r="F19" s="41">
        <v>41883973</v>
      </c>
      <c r="H19" s="54">
        <v>41883983.253120996</v>
      </c>
      <c r="I19" s="44"/>
      <c r="J19" s="41">
        <f t="shared" si="15"/>
        <v>41883983.253120996</v>
      </c>
      <c r="L19" s="54">
        <f>D19-H19</f>
        <v>-41883983.253120996</v>
      </c>
      <c r="M19" s="43">
        <f t="shared" si="16"/>
        <v>-10.253120996057987</v>
      </c>
      <c r="N19" s="55"/>
      <c r="O19" s="61"/>
      <c r="P19" s="39"/>
      <c r="Q19" s="40"/>
      <c r="R19" s="41">
        <f t="shared" si="17"/>
        <v>0</v>
      </c>
      <c r="T19" s="54"/>
      <c r="U19" s="44"/>
      <c r="V19" s="41">
        <f t="shared" si="18"/>
        <v>0</v>
      </c>
      <c r="X19" s="54">
        <f t="shared" si="19"/>
        <v>0</v>
      </c>
      <c r="Y19" s="43">
        <f t="shared" si="20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>D20+E20</f>
        <v>0</v>
      </c>
      <c r="H20" s="54"/>
      <c r="I20" s="44"/>
      <c r="J20" s="41">
        <f t="shared" si="15"/>
        <v>0</v>
      </c>
      <c r="L20" s="54">
        <f>D20-H20</f>
        <v>0</v>
      </c>
      <c r="M20" s="43">
        <f t="shared" si="16"/>
        <v>0</v>
      </c>
      <c r="N20" s="55"/>
      <c r="O20" s="61"/>
      <c r="P20" s="39"/>
      <c r="Q20" s="40"/>
      <c r="R20" s="41">
        <f t="shared" si="17"/>
        <v>0</v>
      </c>
      <c r="T20" s="54"/>
      <c r="U20" s="44"/>
      <c r="V20" s="41">
        <f t="shared" si="18"/>
        <v>0</v>
      </c>
      <c r="X20" s="54">
        <f t="shared" si="19"/>
        <v>0</v>
      </c>
      <c r="Y20" s="43">
        <f t="shared" si="20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0"/>
        <v>0</v>
      </c>
      <c r="H21" s="54"/>
      <c r="I21" s="44"/>
      <c r="J21" s="41">
        <f t="shared" si="15"/>
        <v>0</v>
      </c>
      <c r="L21" s="54">
        <f t="shared" ref="L21:L25" si="21">D21-H21</f>
        <v>0</v>
      </c>
      <c r="M21" s="43">
        <f t="shared" si="16"/>
        <v>0</v>
      </c>
      <c r="N21" s="55"/>
      <c r="O21" s="61"/>
      <c r="P21" s="39"/>
      <c r="Q21" s="40"/>
      <c r="R21" s="41">
        <f t="shared" si="17"/>
        <v>0</v>
      </c>
      <c r="T21" s="54"/>
      <c r="U21" s="44"/>
      <c r="V21" s="41">
        <f t="shared" si="18"/>
        <v>0</v>
      </c>
      <c r="X21" s="54">
        <f t="shared" si="19"/>
        <v>0</v>
      </c>
      <c r="Y21" s="43">
        <f t="shared" si="20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0"/>
        <v>0</v>
      </c>
      <c r="H22" s="54"/>
      <c r="I22" s="44"/>
      <c r="J22" s="41">
        <f t="shared" si="15"/>
        <v>0</v>
      </c>
      <c r="L22" s="54">
        <f t="shared" si="21"/>
        <v>0</v>
      </c>
      <c r="M22" s="43">
        <f t="shared" si="16"/>
        <v>0</v>
      </c>
      <c r="N22" s="55"/>
      <c r="O22" s="61"/>
      <c r="P22" s="39"/>
      <c r="Q22" s="40"/>
      <c r="R22" s="41">
        <f t="shared" si="17"/>
        <v>0</v>
      </c>
      <c r="T22" s="54"/>
      <c r="U22" s="44"/>
      <c r="V22" s="41">
        <f t="shared" si="18"/>
        <v>0</v>
      </c>
      <c r="X22" s="54">
        <f t="shared" si="19"/>
        <v>0</v>
      </c>
      <c r="Y22" s="43">
        <f t="shared" si="20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0"/>
        <v>0</v>
      </c>
      <c r="H23" s="54"/>
      <c r="I23" s="44"/>
      <c r="J23" s="41">
        <f t="shared" si="15"/>
        <v>0</v>
      </c>
      <c r="L23" s="54">
        <f t="shared" si="21"/>
        <v>0</v>
      </c>
      <c r="M23" s="43">
        <f t="shared" si="16"/>
        <v>0</v>
      </c>
      <c r="N23" s="55"/>
      <c r="O23" s="61"/>
      <c r="P23" s="39"/>
      <c r="Q23" s="40"/>
      <c r="R23" s="41">
        <f t="shared" si="17"/>
        <v>0</v>
      </c>
      <c r="T23" s="54"/>
      <c r="U23" s="44"/>
      <c r="V23" s="41">
        <f t="shared" si="18"/>
        <v>0</v>
      </c>
      <c r="X23" s="54">
        <f t="shared" si="19"/>
        <v>0</v>
      </c>
      <c r="Y23" s="43">
        <f t="shared" si="20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858587032.28724301</v>
      </c>
      <c r="F24" s="41">
        <f t="shared" si="10"/>
        <v>858587032.28724301</v>
      </c>
      <c r="H24" s="54">
        <v>858587032.28724301</v>
      </c>
      <c r="I24" s="44"/>
      <c r="J24" s="41">
        <f t="shared" si="15"/>
        <v>858587032.28724301</v>
      </c>
      <c r="L24" s="54">
        <f t="shared" si="21"/>
        <v>-858587032.28724301</v>
      </c>
      <c r="M24" s="43">
        <f t="shared" si="16"/>
        <v>0</v>
      </c>
      <c r="N24" s="55"/>
      <c r="O24" s="61"/>
      <c r="P24" s="39"/>
      <c r="Q24" s="40"/>
      <c r="R24" s="41">
        <f t="shared" si="17"/>
        <v>0</v>
      </c>
      <c r="T24" s="54"/>
      <c r="U24" s="44"/>
      <c r="V24" s="41">
        <f t="shared" si="18"/>
        <v>0</v>
      </c>
      <c r="X24" s="54">
        <f t="shared" si="19"/>
        <v>0</v>
      </c>
      <c r="Y24" s="43">
        <f t="shared" si="20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0"/>
        <v>0</v>
      </c>
      <c r="H25" s="54"/>
      <c r="I25" s="44"/>
      <c r="J25" s="41">
        <f t="shared" si="15"/>
        <v>0</v>
      </c>
      <c r="L25" s="54">
        <f t="shared" si="21"/>
        <v>0</v>
      </c>
      <c r="M25" s="43">
        <f t="shared" si="16"/>
        <v>0</v>
      </c>
      <c r="N25" s="55"/>
      <c r="O25" s="61"/>
      <c r="P25" s="39"/>
      <c r="Q25" s="40"/>
      <c r="R25" s="41">
        <f t="shared" si="17"/>
        <v>0</v>
      </c>
      <c r="T25" s="54"/>
      <c r="U25" s="44"/>
      <c r="V25" s="41">
        <f t="shared" si="18"/>
        <v>0</v>
      </c>
      <c r="X25" s="54">
        <f t="shared" si="19"/>
        <v>0</v>
      </c>
      <c r="Y25" s="43">
        <f t="shared" si="20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>
        <v>0</v>
      </c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288000500</v>
      </c>
      <c r="E28" s="40">
        <v>0</v>
      </c>
      <c r="F28" s="41">
        <f t="shared" ref="F28" si="22">D28+E28</f>
        <v>288000500</v>
      </c>
      <c r="H28" s="54">
        <v>288000500</v>
      </c>
      <c r="I28" s="44"/>
      <c r="J28" s="41">
        <f t="shared" ref="J28" si="23">H28+I28</f>
        <v>288000500</v>
      </c>
      <c r="L28" s="54">
        <f t="shared" ref="L28" si="24">D28-H28</f>
        <v>0</v>
      </c>
      <c r="M28" s="43">
        <f t="shared" ref="M28" si="25">F28-J28</f>
        <v>0</v>
      </c>
      <c r="N28" s="55"/>
      <c r="O28" s="61"/>
      <c r="P28" s="39"/>
      <c r="Q28" s="40"/>
      <c r="R28" s="41">
        <f t="shared" ref="R28" si="26">P28+Q28</f>
        <v>0</v>
      </c>
      <c r="T28" s="54"/>
      <c r="U28" s="44"/>
      <c r="V28" s="41">
        <f t="shared" ref="V28" si="27">T28+U28</f>
        <v>0</v>
      </c>
      <c r="X28" s="54">
        <f t="shared" ref="X28" si="28">P28-T28</f>
        <v>0</v>
      </c>
      <c r="Y28" s="43">
        <f t="shared" ref="Y28" si="29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>
        <v>0</v>
      </c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30">D30+E30</f>
        <v>0</v>
      </c>
      <c r="H30" s="54"/>
      <c r="I30" s="44"/>
      <c r="J30" s="55">
        <v>0</v>
      </c>
      <c r="L30" s="54">
        <f t="shared" ref="L30:L31" si="31">D30-H30</f>
        <v>0</v>
      </c>
      <c r="M30" s="43">
        <f t="shared" ref="M30:M31" si="32">F30-J30</f>
        <v>0</v>
      </c>
      <c r="N30" s="55"/>
      <c r="O30" s="61"/>
      <c r="P30" s="39"/>
      <c r="Q30" s="40"/>
      <c r="R30" s="41">
        <f t="shared" ref="R30:R31" si="33">P30+Q30</f>
        <v>0</v>
      </c>
      <c r="T30" s="54"/>
      <c r="U30" s="44"/>
      <c r="V30" s="41">
        <f t="shared" ref="V30:V31" si="34">T30+U30</f>
        <v>0</v>
      </c>
      <c r="X30" s="54">
        <f t="shared" ref="X30:X31" si="35">P30-T30</f>
        <v>0</v>
      </c>
      <c r="Y30" s="43">
        <f t="shared" ref="Y30:Y31" si="36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30"/>
        <v>0</v>
      </c>
      <c r="H31" s="54"/>
      <c r="I31" s="44"/>
      <c r="J31" s="55">
        <v>0</v>
      </c>
      <c r="L31" s="54">
        <f t="shared" si="31"/>
        <v>0</v>
      </c>
      <c r="M31" s="43">
        <f t="shared" si="32"/>
        <v>0</v>
      </c>
      <c r="N31" s="55"/>
      <c r="O31" s="61"/>
      <c r="P31" s="39"/>
      <c r="Q31" s="40"/>
      <c r="R31" s="41">
        <f t="shared" si="33"/>
        <v>0</v>
      </c>
      <c r="T31" s="54"/>
      <c r="U31" s="44"/>
      <c r="V31" s="41">
        <f t="shared" si="34"/>
        <v>0</v>
      </c>
      <c r="X31" s="54">
        <f t="shared" si="35"/>
        <v>0</v>
      </c>
      <c r="Y31" s="43">
        <f t="shared" si="36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>
        <v>0</v>
      </c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7">D34+E34</f>
        <v>0</v>
      </c>
      <c r="H34" s="54"/>
      <c r="I34" s="44"/>
      <c r="J34" s="55">
        <v>0</v>
      </c>
      <c r="L34" s="54">
        <f t="shared" ref="L34:L41" si="38">D34-H34</f>
        <v>0</v>
      </c>
      <c r="M34" s="43">
        <f t="shared" ref="M34:M41" si="39">F34-J34</f>
        <v>0</v>
      </c>
      <c r="N34" s="55"/>
      <c r="O34" s="61"/>
      <c r="P34" s="39">
        <v>29224.07</v>
      </c>
      <c r="Q34" s="40">
        <v>-29224.07</v>
      </c>
      <c r="R34" s="41">
        <f t="shared" ref="R34:R41" si="40">P34+Q34</f>
        <v>0</v>
      </c>
      <c r="T34" s="54">
        <v>29224.07</v>
      </c>
      <c r="U34" s="44">
        <v>-29224.07</v>
      </c>
      <c r="V34" s="41">
        <f t="shared" ref="V34:V41" si="41">T34+U34</f>
        <v>0</v>
      </c>
      <c r="X34" s="54">
        <f t="shared" ref="X34:X41" si="42">P34-T34</f>
        <v>0</v>
      </c>
      <c r="Y34" s="43">
        <f t="shared" ref="Y34:Y41" si="43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7"/>
        <v>0</v>
      </c>
      <c r="H35" s="54"/>
      <c r="I35" s="44"/>
      <c r="J35" s="55">
        <v>0</v>
      </c>
      <c r="L35" s="54">
        <f t="shared" si="38"/>
        <v>0</v>
      </c>
      <c r="M35" s="43">
        <f t="shared" si="39"/>
        <v>0</v>
      </c>
      <c r="N35" s="55"/>
      <c r="O35" s="61"/>
      <c r="P35" s="39"/>
      <c r="Q35" s="40">
        <v>0</v>
      </c>
      <c r="R35" s="41">
        <f t="shared" si="40"/>
        <v>0</v>
      </c>
      <c r="T35" s="54"/>
      <c r="U35" s="44">
        <v>0</v>
      </c>
      <c r="V35" s="41">
        <f t="shared" si="41"/>
        <v>0</v>
      </c>
      <c r="X35" s="54">
        <f t="shared" si="42"/>
        <v>0</v>
      </c>
      <c r="Y35" s="43">
        <f t="shared" si="43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7"/>
        <v>0</v>
      </c>
      <c r="H36" s="54"/>
      <c r="I36" s="44"/>
      <c r="J36" s="55">
        <v>0</v>
      </c>
      <c r="L36" s="54">
        <f t="shared" si="38"/>
        <v>0</v>
      </c>
      <c r="M36" s="43">
        <f t="shared" si="39"/>
        <v>0</v>
      </c>
      <c r="N36" s="55"/>
      <c r="O36" s="61"/>
      <c r="P36" s="39">
        <v>620964.93999999994</v>
      </c>
      <c r="Q36" s="40">
        <v>-620964.93999999994</v>
      </c>
      <c r="R36" s="41">
        <f t="shared" si="40"/>
        <v>0</v>
      </c>
      <c r="T36" s="54">
        <v>620964.93999999994</v>
      </c>
      <c r="U36" s="44">
        <v>-620964.93999999994</v>
      </c>
      <c r="V36" s="41">
        <f t="shared" si="41"/>
        <v>0</v>
      </c>
      <c r="X36" s="54">
        <f t="shared" si="42"/>
        <v>0</v>
      </c>
      <c r="Y36" s="43">
        <f t="shared" si="43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7"/>
        <v>0</v>
      </c>
      <c r="H37" s="54"/>
      <c r="I37" s="44"/>
      <c r="J37" s="55">
        <v>0</v>
      </c>
      <c r="L37" s="54">
        <f t="shared" si="38"/>
        <v>0</v>
      </c>
      <c r="M37" s="43">
        <f t="shared" si="39"/>
        <v>0</v>
      </c>
      <c r="N37" s="55"/>
      <c r="O37" s="61"/>
      <c r="P37" s="39">
        <v>500926.93</v>
      </c>
      <c r="Q37" s="40">
        <v>0</v>
      </c>
      <c r="R37" s="41">
        <f t="shared" si="40"/>
        <v>500926.93</v>
      </c>
      <c r="T37" s="54">
        <v>500926.93</v>
      </c>
      <c r="U37" s="44">
        <v>0</v>
      </c>
      <c r="V37" s="41">
        <f t="shared" si="41"/>
        <v>500926.93</v>
      </c>
      <c r="X37" s="54">
        <f t="shared" si="42"/>
        <v>0</v>
      </c>
      <c r="Y37" s="43">
        <f t="shared" si="43"/>
        <v>0</v>
      </c>
      <c r="Z37" s="55"/>
    </row>
    <row r="38" spans="1:26" ht="31.95" customHeight="1">
      <c r="A38" s="22">
        <v>5</v>
      </c>
      <c r="B38" s="11" t="s">
        <v>55</v>
      </c>
      <c r="C38" s="5"/>
      <c r="D38" s="39"/>
      <c r="E38" s="40">
        <v>0</v>
      </c>
      <c r="F38" s="41">
        <f t="shared" si="37"/>
        <v>0</v>
      </c>
      <c r="H38" s="54"/>
      <c r="I38" s="44"/>
      <c r="J38" s="55">
        <v>0</v>
      </c>
      <c r="L38" s="54">
        <f t="shared" si="38"/>
        <v>0</v>
      </c>
      <c r="M38" s="43">
        <f t="shared" si="39"/>
        <v>0</v>
      </c>
      <c r="N38" s="55"/>
      <c r="O38" s="61"/>
      <c r="P38" s="39">
        <v>111854.19</v>
      </c>
      <c r="Q38" s="40">
        <v>0</v>
      </c>
      <c r="R38" s="41">
        <f t="shared" si="40"/>
        <v>111854.19</v>
      </c>
      <c r="T38" s="54">
        <v>111854.19</v>
      </c>
      <c r="U38" s="44">
        <v>0</v>
      </c>
      <c r="V38" s="41">
        <f t="shared" si="41"/>
        <v>111854.19</v>
      </c>
      <c r="X38" s="54">
        <f t="shared" si="42"/>
        <v>0</v>
      </c>
      <c r="Y38" s="43">
        <f t="shared" si="43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7"/>
        <v>0</v>
      </c>
      <c r="H39" s="54"/>
      <c r="I39" s="44"/>
      <c r="J39" s="55">
        <v>0</v>
      </c>
      <c r="L39" s="54">
        <f t="shared" si="38"/>
        <v>0</v>
      </c>
      <c r="M39" s="43">
        <f t="shared" si="39"/>
        <v>0</v>
      </c>
      <c r="N39" s="55"/>
      <c r="O39" s="61"/>
      <c r="P39" s="39">
        <v>20239.45</v>
      </c>
      <c r="Q39" s="40">
        <v>0</v>
      </c>
      <c r="R39" s="41">
        <f t="shared" si="40"/>
        <v>20239.45</v>
      </c>
      <c r="T39" s="54">
        <v>20239.45</v>
      </c>
      <c r="U39" s="44">
        <v>0</v>
      </c>
      <c r="V39" s="41">
        <f t="shared" si="41"/>
        <v>20239.45</v>
      </c>
      <c r="X39" s="54">
        <f t="shared" si="42"/>
        <v>0</v>
      </c>
      <c r="Y39" s="43">
        <f t="shared" si="43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7"/>
        <v>0</v>
      </c>
      <c r="H40" s="54"/>
      <c r="I40" s="44"/>
      <c r="J40" s="55">
        <v>0</v>
      </c>
      <c r="L40" s="54">
        <f t="shared" si="38"/>
        <v>0</v>
      </c>
      <c r="M40" s="43">
        <f t="shared" si="39"/>
        <v>0</v>
      </c>
      <c r="N40" s="55"/>
      <c r="O40" s="61"/>
      <c r="P40" s="39"/>
      <c r="Q40" s="40">
        <v>0</v>
      </c>
      <c r="R40" s="41">
        <f t="shared" si="40"/>
        <v>0</v>
      </c>
      <c r="T40" s="54"/>
      <c r="U40" s="44"/>
      <c r="V40" s="41">
        <f t="shared" si="41"/>
        <v>0</v>
      </c>
      <c r="X40" s="54">
        <f t="shared" si="42"/>
        <v>0</v>
      </c>
      <c r="Y40" s="43">
        <f t="shared" si="43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7"/>
        <v>0</v>
      </c>
      <c r="H41" s="54"/>
      <c r="I41" s="44"/>
      <c r="J41" s="55">
        <v>0</v>
      </c>
      <c r="L41" s="54">
        <f t="shared" si="38"/>
        <v>0</v>
      </c>
      <c r="M41" s="43">
        <f t="shared" si="39"/>
        <v>0</v>
      </c>
      <c r="N41" s="55"/>
      <c r="O41" s="61"/>
      <c r="P41" s="39"/>
      <c r="Q41" s="40">
        <v>0</v>
      </c>
      <c r="R41" s="41">
        <f t="shared" si="40"/>
        <v>0</v>
      </c>
      <c r="T41" s="54"/>
      <c r="U41" s="44"/>
      <c r="V41" s="41">
        <f t="shared" si="41"/>
        <v>0</v>
      </c>
      <c r="X41" s="54">
        <f t="shared" si="42"/>
        <v>0</v>
      </c>
      <c r="Y41" s="43">
        <f t="shared" si="43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44">SUM(E43,E45,E47)</f>
        <v>0</v>
      </c>
      <c r="F42" s="42">
        <f t="shared" si="44"/>
        <v>0</v>
      </c>
      <c r="H42" s="42">
        <f t="shared" ref="H42:J42" si="45">SUM(H43,H45,H47)</f>
        <v>0</v>
      </c>
      <c r="I42" s="42">
        <f t="shared" si="45"/>
        <v>0</v>
      </c>
      <c r="J42" s="42">
        <f t="shared" si="45"/>
        <v>0</v>
      </c>
      <c r="L42" s="42">
        <f t="shared" ref="L42:M42" si="46">SUM(L43,L45,L47)</f>
        <v>0</v>
      </c>
      <c r="M42" s="42">
        <f t="shared" si="46"/>
        <v>0</v>
      </c>
      <c r="N42" s="33"/>
      <c r="O42" s="66"/>
      <c r="P42" s="42">
        <f>SUM(P43,P45,P47)</f>
        <v>0</v>
      </c>
      <c r="Q42" s="42">
        <f t="shared" ref="Q42:R42" si="47">SUM(Q43,Q45,Q47)</f>
        <v>0</v>
      </c>
      <c r="R42" s="42">
        <f t="shared" si="47"/>
        <v>0</v>
      </c>
      <c r="T42" s="42">
        <f t="shared" ref="T42:V42" si="48">SUM(T43,T45,T47)</f>
        <v>0</v>
      </c>
      <c r="U42" s="42">
        <f t="shared" si="48"/>
        <v>0</v>
      </c>
      <c r="V42" s="42">
        <f t="shared" si="48"/>
        <v>0</v>
      </c>
      <c r="X42" s="42">
        <f t="shared" ref="X42:Y42" si="49">SUM(X43,X45,X47)</f>
        <v>0</v>
      </c>
      <c r="Y42" s="42">
        <f t="shared" si="49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0">E44</f>
        <v>0</v>
      </c>
      <c r="F43" s="38">
        <f t="shared" si="50"/>
        <v>0</v>
      </c>
      <c r="H43" s="38">
        <f t="shared" ref="H43:J43" si="51">H44</f>
        <v>0</v>
      </c>
      <c r="I43" s="38">
        <f t="shared" si="51"/>
        <v>0</v>
      </c>
      <c r="J43" s="38">
        <f t="shared" si="51"/>
        <v>0</v>
      </c>
      <c r="L43" s="38">
        <f t="shared" ref="L43:M43" si="52">L44</f>
        <v>0</v>
      </c>
      <c r="M43" s="38">
        <f t="shared" si="52"/>
        <v>0</v>
      </c>
      <c r="N43" s="58"/>
      <c r="P43" s="38">
        <f t="shared" ref="P43:Q43" si="53">P44</f>
        <v>0</v>
      </c>
      <c r="Q43" s="38">
        <f t="shared" si="53"/>
        <v>0</v>
      </c>
      <c r="R43" s="58"/>
      <c r="T43" s="38">
        <f t="shared" ref="T43:U43" si="54">T44</f>
        <v>0</v>
      </c>
      <c r="U43" s="38">
        <f t="shared" si="54"/>
        <v>0</v>
      </c>
      <c r="V43" s="58"/>
      <c r="X43" s="38">
        <f t="shared" ref="X43:Y43" si="55">X44</f>
        <v>0</v>
      </c>
      <c r="Y43" s="38">
        <f t="shared" si="55"/>
        <v>0</v>
      </c>
      <c r="Z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54"/>
      <c r="Q44" s="44"/>
      <c r="R44" s="55"/>
      <c r="T44" s="54"/>
      <c r="U44" s="44"/>
      <c r="V44" s="55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6">E46</f>
        <v>0</v>
      </c>
      <c r="F45" s="38">
        <f t="shared" si="56"/>
        <v>0</v>
      </c>
      <c r="H45" s="38">
        <f t="shared" ref="H45:J45" si="57">H46</f>
        <v>0</v>
      </c>
      <c r="I45" s="38">
        <f t="shared" si="57"/>
        <v>0</v>
      </c>
      <c r="J45" s="38">
        <f t="shared" si="57"/>
        <v>0</v>
      </c>
      <c r="L45" s="38">
        <f t="shared" ref="L45:M45" si="58">L46</f>
        <v>0</v>
      </c>
      <c r="M45" s="38">
        <f t="shared" si="58"/>
        <v>0</v>
      </c>
      <c r="N45" s="58"/>
      <c r="P45" s="38">
        <f t="shared" ref="P45:Q45" si="59">P46</f>
        <v>0</v>
      </c>
      <c r="Q45" s="38">
        <f t="shared" si="59"/>
        <v>0</v>
      </c>
      <c r="R45" s="58"/>
      <c r="T45" s="38">
        <f t="shared" ref="T45:U45" si="60">T46</f>
        <v>0</v>
      </c>
      <c r="U45" s="38">
        <f t="shared" si="60"/>
        <v>0</v>
      </c>
      <c r="V45" s="58"/>
      <c r="X45" s="38">
        <f t="shared" ref="X45:Y45" si="61">X46</f>
        <v>0</v>
      </c>
      <c r="Y45" s="38">
        <f t="shared" si="61"/>
        <v>0</v>
      </c>
      <c r="Z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  <c r="P46" s="54"/>
      <c r="Q46" s="44"/>
      <c r="R46" s="55"/>
      <c r="T46" s="54"/>
      <c r="U46" s="44"/>
      <c r="V46" s="55"/>
      <c r="X46" s="54"/>
      <c r="Y46" s="44"/>
      <c r="Z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2">SUM(E48:E49)</f>
        <v>0</v>
      </c>
      <c r="F47" s="38">
        <f t="shared" si="62"/>
        <v>0</v>
      </c>
      <c r="H47" s="38">
        <f t="shared" ref="H47:J47" si="63">SUM(H48:H49)</f>
        <v>0</v>
      </c>
      <c r="I47" s="38">
        <f t="shared" si="63"/>
        <v>0</v>
      </c>
      <c r="J47" s="38">
        <f t="shared" si="63"/>
        <v>0</v>
      </c>
      <c r="L47" s="38">
        <f t="shared" ref="L47:M47" si="64">SUM(L48:L49)</f>
        <v>0</v>
      </c>
      <c r="M47" s="38">
        <f t="shared" si="64"/>
        <v>0</v>
      </c>
      <c r="N47" s="58"/>
      <c r="P47" s="38">
        <f t="shared" ref="P47:Q47" si="65">SUM(P48:P49)</f>
        <v>0</v>
      </c>
      <c r="Q47" s="38">
        <f t="shared" si="65"/>
        <v>0</v>
      </c>
      <c r="R47" s="58"/>
      <c r="T47" s="38">
        <f t="shared" ref="T47:U47" si="66">SUM(T48:T49)</f>
        <v>0</v>
      </c>
      <c r="U47" s="38">
        <f t="shared" si="66"/>
        <v>0</v>
      </c>
      <c r="V47" s="58"/>
      <c r="X47" s="38">
        <f t="shared" ref="X47:Y47" si="67">SUM(X48:X49)</f>
        <v>0</v>
      </c>
      <c r="Y47" s="38">
        <f t="shared" si="67"/>
        <v>0</v>
      </c>
      <c r="Z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54"/>
      <c r="Q48" s="44"/>
      <c r="R48" s="55"/>
      <c r="T48" s="54"/>
      <c r="U48" s="44"/>
      <c r="V48" s="55"/>
      <c r="X48" s="54"/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54"/>
      <c r="Q49" s="44"/>
      <c r="R49" s="55"/>
      <c r="T49" s="54"/>
      <c r="U49" s="44"/>
      <c r="V49" s="55"/>
      <c r="X49" s="54"/>
      <c r="Y49" s="44"/>
      <c r="Z49" s="55"/>
    </row>
  </sheetData>
  <autoFilter ref="A7:Z49"/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D1" activePane="topRight" state="frozen"/>
      <selection activeCell="M21" sqref="M21"/>
      <selection pane="topRight" activeCell="L64" sqref="L64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136</v>
      </c>
    </row>
    <row r="2" spans="1:26">
      <c r="A2" s="19" t="s">
        <v>1</v>
      </c>
      <c r="B2" s="69" t="s">
        <v>137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364420809.08111143</v>
      </c>
      <c r="E11" s="31">
        <f>SUM(E12:E41)</f>
        <v>42152267.099681504</v>
      </c>
      <c r="F11" s="31">
        <f>SUM(F12:F41)</f>
        <v>406573076.18079299</v>
      </c>
      <c r="H11" s="31">
        <f>SUM(H12:H41)</f>
        <v>406569817</v>
      </c>
      <c r="I11" s="31">
        <f>SUM(I12:I41)</f>
        <v>0</v>
      </c>
      <c r="J11" s="31">
        <f>SUM(J12:J41)</f>
        <v>406569817</v>
      </c>
      <c r="L11" s="31">
        <f>SUM(L12:L41)</f>
        <v>-42149007.918888517</v>
      </c>
      <c r="M11" s="31">
        <f>SUM(M12:M41)</f>
        <v>3259.1807929873466</v>
      </c>
      <c r="N11" s="50"/>
      <c r="O11" s="64"/>
      <c r="P11" s="31">
        <f>SUM(P12:P41)</f>
        <v>0</v>
      </c>
      <c r="Q11" s="31">
        <f>SUM(Q12:Q41)</f>
        <v>259188.67</v>
      </c>
      <c r="R11" s="31">
        <f>SUM(R12:R41)</f>
        <v>259188.67</v>
      </c>
      <c r="T11" s="31">
        <f>SUM(T12:T41)</f>
        <v>478655.33</v>
      </c>
      <c r="U11" s="31">
        <f>SUM(U12:U41)</f>
        <v>-219466.94</v>
      </c>
      <c r="V11" s="31">
        <f>SUM(V12:V41)</f>
        <v>259188.38999999998</v>
      </c>
      <c r="X11" s="31">
        <f>SUM(X12:X41)</f>
        <v>-478655.33</v>
      </c>
      <c r="Y11" s="31">
        <f>SUM(Y12:Y41)</f>
        <v>0.27999999999701686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 t="shared" ref="F15:F16" si="10">D15+E15</f>
        <v>0</v>
      </c>
      <c r="H15" s="54"/>
      <c r="I15" s="44">
        <v>0</v>
      </c>
      <c r="J15" s="41">
        <f t="shared" ref="J15:J16" si="11">H15+I15</f>
        <v>0</v>
      </c>
      <c r="L15" s="54">
        <f t="shared" ref="L15:L16" si="12">D15-H15</f>
        <v>0</v>
      </c>
      <c r="M15" s="43">
        <f t="shared" ref="M15:M16" si="13">F15-J15</f>
        <v>0</v>
      </c>
      <c r="N15" s="55"/>
      <c r="O15" s="61"/>
      <c r="P15" s="39"/>
      <c r="Q15" s="40"/>
      <c r="R15" s="41">
        <f>P15+Q15</f>
        <v>0</v>
      </c>
      <c r="T15" s="54"/>
      <c r="U15" s="44">
        <v>0</v>
      </c>
      <c r="V15" s="41">
        <f t="shared" ref="V15:V16" si="14">T15+U15</f>
        <v>0</v>
      </c>
      <c r="X15" s="54">
        <f t="shared" ref="X15" si="15">P15-T15</f>
        <v>0</v>
      </c>
      <c r="Y15" s="43">
        <f t="shared" ref="Y15:Y16" si="16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/>
      <c r="I16" s="44">
        <v>0</v>
      </c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/>
      <c r="R16" s="41">
        <f t="shared" ref="R16" si="17">P16+Q16</f>
        <v>0</v>
      </c>
      <c r="T16" s="54"/>
      <c r="U16" s="44">
        <v>0</v>
      </c>
      <c r="V16" s="41">
        <f t="shared" si="14"/>
        <v>0</v>
      </c>
      <c r="X16" s="54">
        <f>P16-T16</f>
        <v>0</v>
      </c>
      <c r="Y16" s="43">
        <f t="shared" si="16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>
        <v>56677789</v>
      </c>
      <c r="F18" s="41">
        <f t="shared" ref="F18:F25" si="18">D18+E18</f>
        <v>56677789</v>
      </c>
      <c r="H18" s="54">
        <v>56677789</v>
      </c>
      <c r="I18" s="44"/>
      <c r="J18" s="41">
        <f t="shared" ref="J18:J25" si="19">H18+I18</f>
        <v>56677789</v>
      </c>
      <c r="L18" s="54">
        <f t="shared" ref="L18:L25" si="20">D18-H18</f>
        <v>-56677789</v>
      </c>
      <c r="M18" s="43">
        <f t="shared" ref="M18:M25" si="21">F18-J18</f>
        <v>0</v>
      </c>
      <c r="N18" s="55"/>
      <c r="O18" s="61"/>
      <c r="P18" s="39"/>
      <c r="Q18" s="40"/>
      <c r="R18" s="41">
        <f t="shared" ref="R18:R25" si="22">P18+Q18</f>
        <v>0</v>
      </c>
      <c r="T18" s="54"/>
      <c r="U18" s="44">
        <v>0</v>
      </c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33973379.790275</v>
      </c>
      <c r="E19" s="40">
        <v>-12776752.790275</v>
      </c>
      <c r="F19" s="41">
        <f t="shared" si="18"/>
        <v>21196627</v>
      </c>
      <c r="H19" s="54">
        <v>21195873</v>
      </c>
      <c r="I19" s="44"/>
      <c r="J19" s="41">
        <f t="shared" si="19"/>
        <v>21195873</v>
      </c>
      <c r="L19" s="54">
        <f t="shared" si="20"/>
        <v>12777506.790275</v>
      </c>
      <c r="M19" s="43">
        <f t="shared" si="21"/>
        <v>754</v>
      </c>
      <c r="N19" s="55" t="s">
        <v>195</v>
      </c>
      <c r="O19" s="61"/>
      <c r="P19" s="39"/>
      <c r="Q19" s="40"/>
      <c r="R19" s="41">
        <f t="shared" si="22"/>
        <v>0</v>
      </c>
      <c r="T19" s="54"/>
      <c r="U19" s="44">
        <v>0</v>
      </c>
      <c r="V19" s="41">
        <f t="shared" si="23"/>
        <v>0</v>
      </c>
      <c r="X19" s="54">
        <f t="shared" si="24"/>
        <v>0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8"/>
        <v>0</v>
      </c>
      <c r="H20" s="54"/>
      <c r="I20" s="44">
        <v>0</v>
      </c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/>
      <c r="R20" s="41">
        <f t="shared" si="22"/>
        <v>0</v>
      </c>
      <c r="T20" s="54"/>
      <c r="U20" s="44">
        <v>0</v>
      </c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8"/>
        <v>0</v>
      </c>
      <c r="H21" s="54"/>
      <c r="I21" s="44">
        <v>0</v>
      </c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/>
      <c r="R21" s="41">
        <f t="shared" si="22"/>
        <v>0</v>
      </c>
      <c r="T21" s="54"/>
      <c r="U21" s="44">
        <v>0</v>
      </c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8"/>
        <v>0</v>
      </c>
      <c r="H22" s="54"/>
      <c r="I22" s="44">
        <v>0</v>
      </c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/>
      <c r="R22" s="41">
        <f t="shared" si="22"/>
        <v>0</v>
      </c>
      <c r="T22" s="54"/>
      <c r="U22" s="44">
        <v>0</v>
      </c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8"/>
        <v>0</v>
      </c>
      <c r="H23" s="54"/>
      <c r="I23" s="44">
        <v>0</v>
      </c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/>
      <c r="R23" s="41">
        <f t="shared" si="22"/>
        <v>0</v>
      </c>
      <c r="T23" s="54"/>
      <c r="U23" s="44">
        <v>0</v>
      </c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>
        <v>279743540.18079299</v>
      </c>
      <c r="E24" s="40">
        <v>0</v>
      </c>
      <c r="F24" s="41">
        <f t="shared" si="18"/>
        <v>279743540.18079299</v>
      </c>
      <c r="H24" s="54">
        <v>279741035</v>
      </c>
      <c r="I24" s="44">
        <v>0</v>
      </c>
      <c r="J24" s="41">
        <f t="shared" si="19"/>
        <v>279741035</v>
      </c>
      <c r="L24" s="54">
        <f t="shared" si="20"/>
        <v>2505.1807929873466</v>
      </c>
      <c r="M24" s="43">
        <f t="shared" si="21"/>
        <v>2505.1807929873466</v>
      </c>
      <c r="N24" s="55" t="s">
        <v>195</v>
      </c>
      <c r="O24" s="61"/>
      <c r="P24" s="39"/>
      <c r="Q24" s="40"/>
      <c r="R24" s="41">
        <f t="shared" si="22"/>
        <v>0</v>
      </c>
      <c r="T24" s="54"/>
      <c r="U24" s="44">
        <v>0</v>
      </c>
      <c r="V24" s="41">
        <f t="shared" si="23"/>
        <v>0</v>
      </c>
      <c r="X24" s="54">
        <f t="shared" si="24"/>
        <v>0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8"/>
        <v>0</v>
      </c>
      <c r="H25" s="54"/>
      <c r="I25" s="44">
        <v>0</v>
      </c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/>
      <c r="R25" s="41">
        <f t="shared" si="22"/>
        <v>0</v>
      </c>
      <c r="T25" s="54"/>
      <c r="U25" s="44">
        <v>0</v>
      </c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333797.5546185</v>
      </c>
      <c r="E28" s="40">
        <v>48621322.4453815</v>
      </c>
      <c r="F28" s="41">
        <f t="shared" ref="F28" si="26">D28+E28</f>
        <v>48955120</v>
      </c>
      <c r="H28" s="54">
        <v>48955120</v>
      </c>
      <c r="I28" s="44">
        <v>0</v>
      </c>
      <c r="J28" s="41">
        <f t="shared" ref="J28" si="27">H28+I28</f>
        <v>48955120</v>
      </c>
      <c r="L28" s="54">
        <f t="shared" ref="L28" si="28">D28-H28</f>
        <v>-48621322.4453815</v>
      </c>
      <c r="M28" s="43">
        <f t="shared" ref="M28" si="29">F28-J28</f>
        <v>0</v>
      </c>
      <c r="N28" s="55"/>
      <c r="O28" s="61"/>
      <c r="P28" s="39"/>
      <c r="Q28" s="40"/>
      <c r="R28" s="41">
        <f t="shared" ref="R28" si="30">P28+Q28</f>
        <v>0</v>
      </c>
      <c r="T28" s="54"/>
      <c r="U28" s="44">
        <v>0</v>
      </c>
      <c r="V28" s="41">
        <f t="shared" ref="V28" si="31">T28+U28</f>
        <v>0</v>
      </c>
      <c r="X28" s="54">
        <f t="shared" ref="X28" si="32">P28-T28</f>
        <v>0</v>
      </c>
      <c r="Y28" s="43">
        <f t="shared" ref="Y28" si="3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34">D30+E30</f>
        <v>0</v>
      </c>
      <c r="H30" s="54"/>
      <c r="I30" s="44">
        <v>0</v>
      </c>
      <c r="J30" s="41">
        <f t="shared" ref="J30:J31" si="35">H30+I30</f>
        <v>0</v>
      </c>
      <c r="L30" s="54">
        <f t="shared" ref="L30:L31" si="36">D30-H30</f>
        <v>0</v>
      </c>
      <c r="M30" s="43">
        <f t="shared" ref="M30:M31" si="37">F30-J30</f>
        <v>0</v>
      </c>
      <c r="N30" s="55"/>
      <c r="O30" s="61"/>
      <c r="P30" s="39"/>
      <c r="Q30" s="40"/>
      <c r="R30" s="41">
        <f t="shared" ref="R30:R31" si="38">P30+Q30</f>
        <v>0</v>
      </c>
      <c r="T30" s="54"/>
      <c r="U30" s="44">
        <v>0</v>
      </c>
      <c r="V30" s="41">
        <f t="shared" ref="V30:V31" si="39">T30+U30</f>
        <v>0</v>
      </c>
      <c r="X30" s="54">
        <f t="shared" ref="X30:X31" si="40">P30-T30</f>
        <v>0</v>
      </c>
      <c r="Y30" s="43">
        <f t="shared" ref="Y30:Y31" si="41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34"/>
        <v>0</v>
      </c>
      <c r="H31" s="54"/>
      <c r="I31" s="44">
        <v>0</v>
      </c>
      <c r="J31" s="41">
        <f t="shared" si="35"/>
        <v>0</v>
      </c>
      <c r="L31" s="54">
        <f t="shared" si="36"/>
        <v>0</v>
      </c>
      <c r="M31" s="43">
        <f t="shared" si="37"/>
        <v>0</v>
      </c>
      <c r="N31" s="55"/>
      <c r="O31" s="61"/>
      <c r="P31" s="39"/>
      <c r="Q31" s="40"/>
      <c r="R31" s="41">
        <f t="shared" si="38"/>
        <v>0</v>
      </c>
      <c r="T31" s="54"/>
      <c r="U31" s="44">
        <v>0</v>
      </c>
      <c r="V31" s="41">
        <f t="shared" si="39"/>
        <v>0</v>
      </c>
      <c r="X31" s="54">
        <f t="shared" si="40"/>
        <v>0</v>
      </c>
      <c r="Y31" s="43">
        <f t="shared" si="41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42">D34+E34</f>
        <v>0</v>
      </c>
      <c r="H34" s="54"/>
      <c r="I34" s="44">
        <v>0</v>
      </c>
      <c r="J34" s="41">
        <f t="shared" ref="J34:J41" si="43">H34+I34</f>
        <v>0</v>
      </c>
      <c r="L34" s="54">
        <f t="shared" ref="L34:L41" si="44">D34-H34</f>
        <v>0</v>
      </c>
      <c r="M34" s="43">
        <f t="shared" ref="M34:M41" si="45">F34-J34</f>
        <v>0</v>
      </c>
      <c r="N34" s="55"/>
      <c r="O34" s="61"/>
      <c r="P34" s="39">
        <v>0</v>
      </c>
      <c r="Q34" s="40">
        <v>0</v>
      </c>
      <c r="R34" s="41">
        <f t="shared" ref="R34:R41" si="46">P34+Q34</f>
        <v>0</v>
      </c>
      <c r="T34" s="54">
        <v>14750.25</v>
      </c>
      <c r="U34" s="44">
        <v>-14750.25</v>
      </c>
      <c r="V34" s="41">
        <f t="shared" ref="V34:V41" si="47">T34+U34</f>
        <v>0</v>
      </c>
      <c r="X34" s="54">
        <f t="shared" ref="X34:X41" si="48">P34-T34</f>
        <v>-14750.25</v>
      </c>
      <c r="Y34" s="43">
        <f t="shared" ref="Y34:Y41" si="49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42"/>
        <v>0</v>
      </c>
      <c r="H35" s="54"/>
      <c r="I35" s="44">
        <v>0</v>
      </c>
      <c r="J35" s="41">
        <f t="shared" si="43"/>
        <v>0</v>
      </c>
      <c r="L35" s="54">
        <f t="shared" si="44"/>
        <v>0</v>
      </c>
      <c r="M35" s="43">
        <f t="shared" si="45"/>
        <v>0</v>
      </c>
      <c r="N35" s="55"/>
      <c r="O35" s="61"/>
      <c r="P35" s="39">
        <v>0</v>
      </c>
      <c r="Q35" s="40">
        <v>0</v>
      </c>
      <c r="R35" s="41">
        <f t="shared" si="46"/>
        <v>0</v>
      </c>
      <c r="T35" s="54"/>
      <c r="U35" s="44">
        <v>0</v>
      </c>
      <c r="V35" s="41">
        <f t="shared" si="47"/>
        <v>0</v>
      </c>
      <c r="X35" s="54">
        <f t="shared" si="48"/>
        <v>0</v>
      </c>
      <c r="Y35" s="43">
        <f t="shared" si="49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42"/>
        <v>0</v>
      </c>
      <c r="H36" s="54"/>
      <c r="I36" s="44">
        <v>0</v>
      </c>
      <c r="J36" s="41">
        <f t="shared" si="43"/>
        <v>0</v>
      </c>
      <c r="L36" s="54">
        <f t="shared" si="44"/>
        <v>0</v>
      </c>
      <c r="M36" s="43">
        <f t="shared" si="45"/>
        <v>0</v>
      </c>
      <c r="N36" s="55"/>
      <c r="O36" s="61"/>
      <c r="P36" s="39">
        <v>0</v>
      </c>
      <c r="Q36" s="40">
        <v>0</v>
      </c>
      <c r="R36" s="41">
        <f t="shared" si="46"/>
        <v>0</v>
      </c>
      <c r="T36" s="54">
        <v>204716.69</v>
      </c>
      <c r="U36" s="44">
        <v>-204716.69</v>
      </c>
      <c r="V36" s="41">
        <f t="shared" si="47"/>
        <v>0</v>
      </c>
      <c r="X36" s="54">
        <f t="shared" si="48"/>
        <v>-204716.69</v>
      </c>
      <c r="Y36" s="43">
        <f t="shared" si="49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42"/>
        <v>0</v>
      </c>
      <c r="H37" s="54"/>
      <c r="I37" s="44">
        <v>0</v>
      </c>
      <c r="J37" s="41">
        <f t="shared" si="43"/>
        <v>0</v>
      </c>
      <c r="L37" s="54">
        <f t="shared" si="44"/>
        <v>0</v>
      </c>
      <c r="M37" s="43">
        <f t="shared" si="45"/>
        <v>0</v>
      </c>
      <c r="N37" s="55"/>
      <c r="O37" s="61"/>
      <c r="P37" s="39">
        <v>0</v>
      </c>
      <c r="Q37" s="40">
        <v>213693.43</v>
      </c>
      <c r="R37" s="41">
        <f t="shared" si="46"/>
        <v>213693.43</v>
      </c>
      <c r="T37" s="54">
        <v>213693.06</v>
      </c>
      <c r="U37" s="44">
        <v>0</v>
      </c>
      <c r="V37" s="41">
        <f t="shared" si="47"/>
        <v>213693.06</v>
      </c>
      <c r="X37" s="54">
        <f t="shared" si="48"/>
        <v>-213693.06</v>
      </c>
      <c r="Y37" s="43">
        <f t="shared" si="49"/>
        <v>0.36999999999534339</v>
      </c>
      <c r="Z37" s="55" t="s">
        <v>62</v>
      </c>
    </row>
    <row r="38" spans="1:26" ht="26.4">
      <c r="A38" s="22">
        <v>5</v>
      </c>
      <c r="B38" s="11" t="s">
        <v>55</v>
      </c>
      <c r="C38" s="5"/>
      <c r="D38" s="39">
        <v>50370091.555424996</v>
      </c>
      <c r="E38" s="40">
        <v>-50370091.555424996</v>
      </c>
      <c r="F38" s="41">
        <f t="shared" si="42"/>
        <v>0</v>
      </c>
      <c r="H38" s="54"/>
      <c r="I38" s="44">
        <v>0</v>
      </c>
      <c r="J38" s="41">
        <f t="shared" si="43"/>
        <v>0</v>
      </c>
      <c r="L38" s="54">
        <f t="shared" si="44"/>
        <v>50370091.555424996</v>
      </c>
      <c r="M38" s="43">
        <f t="shared" si="45"/>
        <v>0</v>
      </c>
      <c r="N38" s="55"/>
      <c r="O38" s="61"/>
      <c r="P38" s="39">
        <v>0</v>
      </c>
      <c r="Q38" s="40">
        <v>36861.270000000004</v>
      </c>
      <c r="R38" s="41">
        <f t="shared" si="46"/>
        <v>36861.270000000004</v>
      </c>
      <c r="T38" s="54">
        <v>36861.269999999997</v>
      </c>
      <c r="U38" s="44">
        <v>0</v>
      </c>
      <c r="V38" s="41">
        <f t="shared" si="47"/>
        <v>36861.269999999997</v>
      </c>
      <c r="X38" s="54">
        <f t="shared" si="48"/>
        <v>-36861.269999999997</v>
      </c>
      <c r="Y38" s="43">
        <f t="shared" si="49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42"/>
        <v>0</v>
      </c>
      <c r="H39" s="54"/>
      <c r="I39" s="44">
        <v>0</v>
      </c>
      <c r="J39" s="41">
        <f t="shared" si="43"/>
        <v>0</v>
      </c>
      <c r="L39" s="54">
        <f t="shared" si="44"/>
        <v>0</v>
      </c>
      <c r="M39" s="43">
        <f t="shared" si="45"/>
        <v>0</v>
      </c>
      <c r="N39" s="55"/>
      <c r="O39" s="61"/>
      <c r="P39" s="39">
        <v>0</v>
      </c>
      <c r="Q39" s="40">
        <v>8633.9700000000012</v>
      </c>
      <c r="R39" s="41">
        <f t="shared" si="46"/>
        <v>8633.9700000000012</v>
      </c>
      <c r="T39" s="54">
        <v>8634.06</v>
      </c>
      <c r="U39" s="44">
        <v>0</v>
      </c>
      <c r="V39" s="41">
        <f t="shared" si="47"/>
        <v>8634.06</v>
      </c>
      <c r="X39" s="54">
        <f t="shared" si="48"/>
        <v>-8634.06</v>
      </c>
      <c r="Y39" s="43">
        <f t="shared" si="49"/>
        <v>-8.999999999832653E-2</v>
      </c>
      <c r="Z39" s="55" t="s">
        <v>62</v>
      </c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42"/>
        <v>0</v>
      </c>
      <c r="H40" s="54"/>
      <c r="I40" s="44">
        <v>0</v>
      </c>
      <c r="J40" s="41">
        <f t="shared" si="43"/>
        <v>0</v>
      </c>
      <c r="L40" s="54">
        <f t="shared" si="44"/>
        <v>0</v>
      </c>
      <c r="M40" s="43">
        <f t="shared" si="45"/>
        <v>0</v>
      </c>
      <c r="N40" s="55"/>
      <c r="O40" s="61"/>
      <c r="P40" s="39">
        <v>0</v>
      </c>
      <c r="Q40" s="40">
        <v>0</v>
      </c>
      <c r="R40" s="41">
        <f t="shared" si="46"/>
        <v>0</v>
      </c>
      <c r="T40" s="54"/>
      <c r="U40" s="44">
        <v>0</v>
      </c>
      <c r="V40" s="41">
        <f t="shared" si="47"/>
        <v>0</v>
      </c>
      <c r="X40" s="54">
        <f t="shared" si="48"/>
        <v>0</v>
      </c>
      <c r="Y40" s="43">
        <f t="shared" si="49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42"/>
        <v>0</v>
      </c>
      <c r="H41" s="54"/>
      <c r="I41" s="44">
        <v>0</v>
      </c>
      <c r="J41" s="41">
        <f t="shared" si="43"/>
        <v>0</v>
      </c>
      <c r="L41" s="54">
        <f t="shared" si="44"/>
        <v>0</v>
      </c>
      <c r="M41" s="43">
        <f t="shared" si="45"/>
        <v>0</v>
      </c>
      <c r="N41" s="55"/>
      <c r="O41" s="61"/>
      <c r="P41" s="39">
        <v>0</v>
      </c>
      <c r="Q41" s="40">
        <v>0</v>
      </c>
      <c r="R41" s="41">
        <f t="shared" si="46"/>
        <v>0</v>
      </c>
      <c r="T41" s="54"/>
      <c r="U41" s="44">
        <v>0</v>
      </c>
      <c r="V41" s="41">
        <f t="shared" si="47"/>
        <v>0</v>
      </c>
      <c r="X41" s="54">
        <f t="shared" si="48"/>
        <v>0</v>
      </c>
      <c r="Y41" s="43">
        <f t="shared" si="49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50">SUM(E43,E45,E47)</f>
        <v>0</v>
      </c>
      <c r="F42" s="42">
        <f t="shared" si="50"/>
        <v>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 t="shared" ref="L42:M42" si="52">SUM(L43,L45,L47)</f>
        <v>0</v>
      </c>
      <c r="M42" s="42">
        <f t="shared" si="52"/>
        <v>0</v>
      </c>
      <c r="N42" s="33"/>
      <c r="O42" s="66"/>
      <c r="P42" s="42">
        <f>SUM(P43,P45,P47)</f>
        <v>0</v>
      </c>
      <c r="Q42" s="42">
        <f t="shared" ref="Q42:R42" si="53">SUM(Q43,Q45,Q47)</f>
        <v>0</v>
      </c>
      <c r="R42" s="42">
        <f t="shared" si="53"/>
        <v>0</v>
      </c>
      <c r="T42" s="42">
        <f t="shared" ref="T42:V42" si="54">SUM(T43,T45,T47)</f>
        <v>0</v>
      </c>
      <c r="U42" s="42">
        <f t="shared" si="54"/>
        <v>0</v>
      </c>
      <c r="V42" s="42">
        <f t="shared" si="54"/>
        <v>0</v>
      </c>
      <c r="X42" s="42">
        <f t="shared" ref="X42:Y42" si="55">SUM(X43,X45,X47)</f>
        <v>0</v>
      </c>
      <c r="Y42" s="42">
        <f t="shared" si="55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6">E44</f>
        <v>0</v>
      </c>
      <c r="F43" s="38">
        <f t="shared" si="56"/>
        <v>0</v>
      </c>
      <c r="H43" s="38">
        <f t="shared" ref="H43:J43" si="57">H44</f>
        <v>0</v>
      </c>
      <c r="I43" s="38">
        <f t="shared" si="57"/>
        <v>0</v>
      </c>
      <c r="J43" s="38">
        <f t="shared" si="57"/>
        <v>0</v>
      </c>
      <c r="L43" s="38">
        <f t="shared" ref="L43:M43" si="58">L44</f>
        <v>0</v>
      </c>
      <c r="M43" s="38">
        <f t="shared" si="58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9">E46</f>
        <v>0</v>
      </c>
      <c r="F45" s="38">
        <f t="shared" si="59"/>
        <v>0</v>
      </c>
      <c r="H45" s="38">
        <f t="shared" ref="H45:J45" si="60">H46</f>
        <v>0</v>
      </c>
      <c r="I45" s="38">
        <f t="shared" si="60"/>
        <v>0</v>
      </c>
      <c r="J45" s="38">
        <f t="shared" si="60"/>
        <v>0</v>
      </c>
      <c r="L45" s="38">
        <f t="shared" ref="L45:M45" si="61">L46</f>
        <v>0</v>
      </c>
      <c r="M45" s="38">
        <f t="shared" si="61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2">SUM(E48:E49)</f>
        <v>0</v>
      </c>
      <c r="F47" s="38">
        <f t="shared" si="62"/>
        <v>0</v>
      </c>
      <c r="H47" s="38">
        <f t="shared" ref="H47:J47" si="63">SUM(H48:H49)</f>
        <v>0</v>
      </c>
      <c r="I47" s="38">
        <f t="shared" si="63"/>
        <v>0</v>
      </c>
      <c r="J47" s="38">
        <f t="shared" si="63"/>
        <v>0</v>
      </c>
      <c r="L47" s="38">
        <f t="shared" ref="L47:M47" si="64">SUM(L48:L49)</f>
        <v>0</v>
      </c>
      <c r="M47" s="38">
        <f t="shared" si="64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showGridLines="0" zoomScale="50" zoomScaleNormal="50" workbookViewId="0">
      <pane xSplit="3" topLeftCell="D1" activePane="topRight" state="frozen"/>
      <selection activeCell="M21" sqref="M21"/>
      <selection pane="topRight" activeCell="D17" sqref="D17:E18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138</v>
      </c>
    </row>
    <row r="2" spans="1:26">
      <c r="A2" s="19" t="s">
        <v>1</v>
      </c>
      <c r="B2" s="69" t="s">
        <v>139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48915742</v>
      </c>
      <c r="E11" s="31">
        <f>SUM(E12:E41)</f>
        <v>0</v>
      </c>
      <c r="F11" s="31">
        <f>SUM(F12:F41)</f>
        <v>48915742</v>
      </c>
      <c r="H11" s="31">
        <f>SUM(H12:H41)</f>
        <v>532105934</v>
      </c>
      <c r="I11" s="31">
        <f>SUM(I12:I41)</f>
        <v>-483190209</v>
      </c>
      <c r="J11" s="31">
        <f>SUM(J12:J41)</f>
        <v>48915725</v>
      </c>
      <c r="L11" s="31">
        <f>SUM(L12:L41)</f>
        <v>-483190192</v>
      </c>
      <c r="M11" s="31">
        <f>SUM(M12:M41)</f>
        <v>17</v>
      </c>
      <c r="N11" s="50"/>
      <c r="O11" s="64"/>
      <c r="P11" s="31">
        <f>SUM(P12:P41)</f>
        <v>410657.10000000003</v>
      </c>
      <c r="Q11" s="31">
        <f>SUM(Q12:Q41)</f>
        <v>9806.5599999999977</v>
      </c>
      <c r="R11" s="31">
        <f>SUM(R12:R41)</f>
        <v>420463.66000000003</v>
      </c>
      <c r="T11" s="31">
        <f>SUM(T12:T41)</f>
        <v>420463.66</v>
      </c>
      <c r="U11" s="31">
        <f>SUM(U12:U41)</f>
        <v>0</v>
      </c>
      <c r="V11" s="31">
        <f>SUM(V12:V41)</f>
        <v>420463.66</v>
      </c>
      <c r="X11" s="31">
        <f>SUM(X12:X41)</f>
        <v>-9806.5599999999395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507071</v>
      </c>
      <c r="E14" s="40">
        <v>0</v>
      </c>
      <c r="F14" s="41">
        <f>D14+E14</f>
        <v>507071</v>
      </c>
      <c r="H14" s="54">
        <v>507068</v>
      </c>
      <c r="I14" s="44">
        <v>0</v>
      </c>
      <c r="J14" s="41">
        <f>H14+I14</f>
        <v>507068</v>
      </c>
      <c r="L14" s="54">
        <f>D14-H14</f>
        <v>3</v>
      </c>
      <c r="M14" s="43">
        <f>F14-J14</f>
        <v>3</v>
      </c>
      <c r="N14" s="55" t="s">
        <v>62</v>
      </c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2442009</v>
      </c>
      <c r="F15" s="41">
        <f t="shared" ref="F15:F16" si="10">D15+E15</f>
        <v>2442009</v>
      </c>
      <c r="H15" s="54">
        <v>2441995</v>
      </c>
      <c r="I15" s="44">
        <v>0</v>
      </c>
      <c r="J15" s="41">
        <f t="shared" ref="J15:J16" si="11">H15+I15</f>
        <v>2441995</v>
      </c>
      <c r="L15" s="54">
        <f t="shared" ref="L15:L16" si="12">D15-H15</f>
        <v>-2441995</v>
      </c>
      <c r="M15" s="43">
        <f t="shared" ref="M15:M16" si="13">F15-J15</f>
        <v>14</v>
      </c>
      <c r="N15" s="55" t="s">
        <v>62</v>
      </c>
      <c r="O15" s="61"/>
      <c r="P15" s="39"/>
      <c r="Q15" s="40"/>
      <c r="R15" s="41">
        <f t="shared" ref="R15:R16" si="14">P15+Q15</f>
        <v>0</v>
      </c>
      <c r="T15" s="54"/>
      <c r="U15" s="44"/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/>
      <c r="I16" s="44">
        <v>0</v>
      </c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/>
      <c r="R16" s="41">
        <f t="shared" si="14"/>
        <v>0</v>
      </c>
      <c r="T16" s="54"/>
      <c r="U16" s="44"/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45966662</v>
      </c>
      <c r="E18" s="40">
        <v>0</v>
      </c>
      <c r="F18" s="41">
        <f t="shared" ref="F18:F25" si="18">D18+E18</f>
        <v>45966662</v>
      </c>
      <c r="H18" s="54">
        <v>45966662</v>
      </c>
      <c r="I18" s="44"/>
      <c r="J18" s="41">
        <f t="shared" ref="J18:J25" si="19">H18+I18</f>
        <v>45966662</v>
      </c>
      <c r="L18" s="54">
        <f t="shared" ref="L18:L25" si="20">D18-H18</f>
        <v>0</v>
      </c>
      <c r="M18" s="43">
        <f t="shared" ref="M18:M25" si="21">F18-J18</f>
        <v>0</v>
      </c>
      <c r="N18" s="55"/>
      <c r="O18" s="61"/>
      <c r="P18" s="39"/>
      <c r="Q18" s="40">
        <v>0</v>
      </c>
      <c r="R18" s="41">
        <f t="shared" ref="R18:R25" si="22">P18+Q18</f>
        <v>0</v>
      </c>
      <c r="T18" s="54"/>
      <c r="U18" s="44"/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2442009</v>
      </c>
      <c r="E19" s="40">
        <v>-2442009</v>
      </c>
      <c r="F19" s="41">
        <f t="shared" si="18"/>
        <v>0</v>
      </c>
      <c r="H19" s="54">
        <v>2442009</v>
      </c>
      <c r="I19" s="44">
        <v>-2442009</v>
      </c>
      <c r="J19" s="41">
        <f t="shared" si="19"/>
        <v>0</v>
      </c>
      <c r="L19" s="54">
        <f t="shared" si="20"/>
        <v>0</v>
      </c>
      <c r="M19" s="43">
        <f t="shared" si="21"/>
        <v>0</v>
      </c>
      <c r="N19" s="55"/>
      <c r="O19" s="61"/>
      <c r="P19" s="39"/>
      <c r="Q19" s="40">
        <v>0</v>
      </c>
      <c r="R19" s="41">
        <f>P19+Q19</f>
        <v>0</v>
      </c>
      <c r="T19" s="54"/>
      <c r="U19" s="44"/>
      <c r="V19" s="41">
        <f>T19+U19</f>
        <v>0</v>
      </c>
      <c r="X19" s="54">
        <f t="shared" si="24"/>
        <v>0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8"/>
        <v>0</v>
      </c>
      <c r="H20" s="54"/>
      <c r="I20" s="44">
        <v>0</v>
      </c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>
        <v>0</v>
      </c>
      <c r="R20" s="41">
        <f t="shared" si="22"/>
        <v>0</v>
      </c>
      <c r="T20" s="54"/>
      <c r="U20" s="44"/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8"/>
        <v>0</v>
      </c>
      <c r="H21" s="54"/>
      <c r="I21" s="44">
        <v>0</v>
      </c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>
        <v>0</v>
      </c>
      <c r="R21" s="41">
        <f t="shared" si="22"/>
        <v>0</v>
      </c>
      <c r="T21" s="54"/>
      <c r="U21" s="44"/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8"/>
        <v>0</v>
      </c>
      <c r="H22" s="54"/>
      <c r="I22" s="44">
        <v>0</v>
      </c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>
        <v>0</v>
      </c>
      <c r="R22" s="41">
        <f t="shared" si="22"/>
        <v>0</v>
      </c>
      <c r="T22" s="54"/>
      <c r="U22" s="44"/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8"/>
        <v>0</v>
      </c>
      <c r="H23" s="54"/>
      <c r="I23" s="44">
        <v>0</v>
      </c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>
        <v>0</v>
      </c>
      <c r="R23" s="41">
        <f t="shared" si="22"/>
        <v>0</v>
      </c>
      <c r="T23" s="54"/>
      <c r="U23" s="44"/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8"/>
        <v>0</v>
      </c>
      <c r="H24" s="54">
        <v>480748200</v>
      </c>
      <c r="I24" s="44">
        <v>-480748200</v>
      </c>
      <c r="J24" s="41">
        <f t="shared" si="19"/>
        <v>0</v>
      </c>
      <c r="L24" s="54">
        <f t="shared" si="20"/>
        <v>-480748200</v>
      </c>
      <c r="M24" s="43">
        <f t="shared" si="21"/>
        <v>0</v>
      </c>
      <c r="N24" s="55"/>
      <c r="O24" s="61"/>
      <c r="P24" s="39">
        <v>347953.65</v>
      </c>
      <c r="Q24" s="40">
        <v>-347953.65</v>
      </c>
      <c r="R24" s="41">
        <f t="shared" si="22"/>
        <v>0</v>
      </c>
      <c r="T24" s="54"/>
      <c r="U24" s="44"/>
      <c r="V24" s="41">
        <f t="shared" si="23"/>
        <v>0</v>
      </c>
      <c r="X24" s="54">
        <f t="shared" si="24"/>
        <v>347953.65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8"/>
        <v>0</v>
      </c>
      <c r="H25" s="54"/>
      <c r="I25" s="44">
        <v>0</v>
      </c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>
        <v>0</v>
      </c>
      <c r="R25" s="41">
        <f t="shared" si="22"/>
        <v>0</v>
      </c>
      <c r="T25" s="54"/>
      <c r="U25" s="44"/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>
        <v>0</v>
      </c>
      <c r="F28" s="41">
        <f t="shared" ref="F28" si="26">D28+E28</f>
        <v>0</v>
      </c>
      <c r="H28" s="54"/>
      <c r="I28" s="44">
        <v>0</v>
      </c>
      <c r="J28" s="41">
        <f t="shared" ref="J28" si="27">H28+I28</f>
        <v>0</v>
      </c>
      <c r="L28" s="54">
        <f t="shared" ref="L28" si="28">D28-H28</f>
        <v>0</v>
      </c>
      <c r="M28" s="43">
        <f t="shared" ref="M28" si="29">F28-J28</f>
        <v>0</v>
      </c>
      <c r="N28" s="55"/>
      <c r="O28" s="61"/>
      <c r="P28" s="39"/>
      <c r="Q28" s="40"/>
      <c r="R28" s="41">
        <f t="shared" ref="R28" si="30">P28+Q28</f>
        <v>0</v>
      </c>
      <c r="T28" s="54"/>
      <c r="U28" s="44"/>
      <c r="V28" s="41">
        <f t="shared" ref="V28" si="31">T28+U28</f>
        <v>0</v>
      </c>
      <c r="X28" s="54">
        <f t="shared" ref="X28" si="32">P28-T28</f>
        <v>0</v>
      </c>
      <c r="Y28" s="43">
        <f t="shared" ref="Y28" si="3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34">D30+E30</f>
        <v>0</v>
      </c>
      <c r="H30" s="54"/>
      <c r="I30" s="44">
        <v>0</v>
      </c>
      <c r="J30" s="41">
        <f t="shared" ref="J30:J31" si="35">H30+I30</f>
        <v>0</v>
      </c>
      <c r="L30" s="54">
        <f t="shared" ref="L30:L31" si="36">D30-H30</f>
        <v>0</v>
      </c>
      <c r="M30" s="43">
        <f t="shared" ref="M30:M31" si="37">F30-J30</f>
        <v>0</v>
      </c>
      <c r="N30" s="55"/>
      <c r="O30" s="61"/>
      <c r="P30" s="39"/>
      <c r="Q30" s="40"/>
      <c r="R30" s="41">
        <f t="shared" ref="R30:R31" si="38">P30+Q30</f>
        <v>0</v>
      </c>
      <c r="T30" s="54"/>
      <c r="U30" s="44"/>
      <c r="V30" s="41">
        <f t="shared" ref="V30:V31" si="39">T30+U30</f>
        <v>0</v>
      </c>
      <c r="X30" s="54">
        <f t="shared" ref="X30:X31" si="40">P30-T30</f>
        <v>0</v>
      </c>
      <c r="Y30" s="43">
        <f t="shared" ref="Y30:Y31" si="41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34"/>
        <v>0</v>
      </c>
      <c r="H31" s="54"/>
      <c r="I31" s="44">
        <v>0</v>
      </c>
      <c r="J31" s="41">
        <f t="shared" si="35"/>
        <v>0</v>
      </c>
      <c r="L31" s="54">
        <f t="shared" si="36"/>
        <v>0</v>
      </c>
      <c r="M31" s="43">
        <f t="shared" si="37"/>
        <v>0</v>
      </c>
      <c r="N31" s="55"/>
      <c r="O31" s="61"/>
      <c r="P31" s="39"/>
      <c r="Q31" s="40"/>
      <c r="R31" s="41">
        <f t="shared" si="38"/>
        <v>0</v>
      </c>
      <c r="T31" s="54"/>
      <c r="U31" s="44"/>
      <c r="V31" s="41">
        <f t="shared" si="39"/>
        <v>0</v>
      </c>
      <c r="X31" s="54">
        <f t="shared" si="40"/>
        <v>0</v>
      </c>
      <c r="Y31" s="43">
        <f t="shared" si="41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42">D34+E34</f>
        <v>0</v>
      </c>
      <c r="H34" s="54"/>
      <c r="I34" s="44">
        <v>0</v>
      </c>
      <c r="J34" s="41">
        <f t="shared" ref="J34:J41" si="43">H34+I34</f>
        <v>0</v>
      </c>
      <c r="L34" s="54">
        <f t="shared" ref="L34:L41" si="44">D34-H34</f>
        <v>0</v>
      </c>
      <c r="M34" s="43">
        <f t="shared" ref="M34:M41" si="45">F34-J34</f>
        <v>0</v>
      </c>
      <c r="N34" s="55"/>
      <c r="O34" s="61"/>
      <c r="P34" s="39"/>
      <c r="Q34" s="40">
        <v>9806.56</v>
      </c>
      <c r="R34" s="41">
        <f t="shared" ref="R34:R41" si="46">P34+Q34</f>
        <v>9806.56</v>
      </c>
      <c r="T34" s="54">
        <v>9806.56</v>
      </c>
      <c r="U34" s="44">
        <v>0</v>
      </c>
      <c r="V34" s="41">
        <f t="shared" ref="V34:V41" si="47">T34+U34</f>
        <v>9806.56</v>
      </c>
      <c r="X34" s="54">
        <f t="shared" ref="X34:X41" si="48">P34-T34</f>
        <v>-9806.56</v>
      </c>
      <c r="Y34" s="43">
        <f t="shared" ref="Y34:Y41" si="49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42"/>
        <v>0</v>
      </c>
      <c r="H35" s="54"/>
      <c r="I35" s="44">
        <v>0</v>
      </c>
      <c r="J35" s="41">
        <f t="shared" si="43"/>
        <v>0</v>
      </c>
      <c r="L35" s="54">
        <f t="shared" si="44"/>
        <v>0</v>
      </c>
      <c r="M35" s="43">
        <f t="shared" si="45"/>
        <v>0</v>
      </c>
      <c r="N35" s="55"/>
      <c r="O35" s="61"/>
      <c r="P35" s="39"/>
      <c r="Q35" s="40">
        <v>0</v>
      </c>
      <c r="R35" s="41">
        <f t="shared" si="46"/>
        <v>0</v>
      </c>
      <c r="T35" s="54"/>
      <c r="U35" s="44">
        <v>0</v>
      </c>
      <c r="V35" s="41">
        <f t="shared" si="47"/>
        <v>0</v>
      </c>
      <c r="X35" s="54">
        <f t="shared" si="48"/>
        <v>0</v>
      </c>
      <c r="Y35" s="43">
        <f t="shared" si="49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42"/>
        <v>0</v>
      </c>
      <c r="H36" s="54"/>
      <c r="I36" s="44">
        <v>0</v>
      </c>
      <c r="J36" s="41">
        <f t="shared" si="43"/>
        <v>0</v>
      </c>
      <c r="L36" s="54">
        <f t="shared" si="44"/>
        <v>0</v>
      </c>
      <c r="M36" s="43">
        <f t="shared" si="45"/>
        <v>0</v>
      </c>
      <c r="N36" s="55"/>
      <c r="O36" s="61"/>
      <c r="P36" s="39"/>
      <c r="Q36" s="40">
        <v>347953.65</v>
      </c>
      <c r="R36" s="41">
        <f t="shared" si="46"/>
        <v>347953.65</v>
      </c>
      <c r="T36" s="54">
        <v>347953.64999999997</v>
      </c>
      <c r="U36" s="44">
        <v>0</v>
      </c>
      <c r="V36" s="41">
        <f t="shared" si="47"/>
        <v>347953.64999999997</v>
      </c>
      <c r="X36" s="54">
        <f t="shared" si="48"/>
        <v>-347953.64999999997</v>
      </c>
      <c r="Y36" s="43">
        <f t="shared" si="49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42"/>
        <v>0</v>
      </c>
      <c r="H37" s="54"/>
      <c r="I37" s="44">
        <v>0</v>
      </c>
      <c r="J37" s="41">
        <f t="shared" si="43"/>
        <v>0</v>
      </c>
      <c r="L37" s="54">
        <f t="shared" si="44"/>
        <v>0</v>
      </c>
      <c r="M37" s="43">
        <f t="shared" si="45"/>
        <v>0</v>
      </c>
      <c r="N37" s="55"/>
      <c r="O37" s="61"/>
      <c r="P37" s="39"/>
      <c r="Q37" s="40">
        <v>0</v>
      </c>
      <c r="R37" s="41">
        <f t="shared" si="46"/>
        <v>0</v>
      </c>
      <c r="T37" s="54"/>
      <c r="U37" s="44">
        <v>0</v>
      </c>
      <c r="V37" s="41">
        <f t="shared" si="47"/>
        <v>0</v>
      </c>
      <c r="X37" s="54">
        <f t="shared" si="48"/>
        <v>0</v>
      </c>
      <c r="Y37" s="43">
        <f t="shared" si="49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42"/>
        <v>0</v>
      </c>
      <c r="H38" s="54"/>
      <c r="I38" s="44">
        <v>0</v>
      </c>
      <c r="J38" s="41">
        <f t="shared" si="43"/>
        <v>0</v>
      </c>
      <c r="L38" s="54">
        <f t="shared" si="44"/>
        <v>0</v>
      </c>
      <c r="M38" s="43">
        <f t="shared" si="45"/>
        <v>0</v>
      </c>
      <c r="N38" s="55"/>
      <c r="O38" s="61"/>
      <c r="P38" s="39">
        <v>62703.45</v>
      </c>
      <c r="Q38" s="40">
        <v>0</v>
      </c>
      <c r="R38" s="41">
        <f t="shared" si="46"/>
        <v>62703.45</v>
      </c>
      <c r="T38" s="54">
        <v>62703.45</v>
      </c>
      <c r="U38" s="44">
        <v>0</v>
      </c>
      <c r="V38" s="41">
        <f t="shared" si="47"/>
        <v>62703.45</v>
      </c>
      <c r="X38" s="54">
        <f t="shared" si="48"/>
        <v>0</v>
      </c>
      <c r="Y38" s="43">
        <f t="shared" si="49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42"/>
        <v>0</v>
      </c>
      <c r="H39" s="54"/>
      <c r="I39" s="44">
        <v>0</v>
      </c>
      <c r="J39" s="41">
        <f t="shared" si="43"/>
        <v>0</v>
      </c>
      <c r="L39" s="54">
        <f t="shared" si="44"/>
        <v>0</v>
      </c>
      <c r="M39" s="43">
        <f t="shared" si="45"/>
        <v>0</v>
      </c>
      <c r="N39" s="55"/>
      <c r="O39" s="61"/>
      <c r="P39" s="39"/>
      <c r="Q39" s="40">
        <v>0</v>
      </c>
      <c r="R39" s="41">
        <f t="shared" si="46"/>
        <v>0</v>
      </c>
      <c r="T39" s="54"/>
      <c r="U39" s="44">
        <v>0</v>
      </c>
      <c r="V39" s="41">
        <f t="shared" si="47"/>
        <v>0</v>
      </c>
      <c r="X39" s="54">
        <f t="shared" si="48"/>
        <v>0</v>
      </c>
      <c r="Y39" s="43">
        <f t="shared" si="49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42"/>
        <v>0</v>
      </c>
      <c r="H40" s="54"/>
      <c r="I40" s="44">
        <v>0</v>
      </c>
      <c r="J40" s="41">
        <f t="shared" si="43"/>
        <v>0</v>
      </c>
      <c r="L40" s="54">
        <f t="shared" si="44"/>
        <v>0</v>
      </c>
      <c r="M40" s="43">
        <f t="shared" si="45"/>
        <v>0</v>
      </c>
      <c r="N40" s="55"/>
      <c r="O40" s="61"/>
      <c r="P40" s="39"/>
      <c r="Q40" s="40">
        <v>0</v>
      </c>
      <c r="R40" s="41">
        <f t="shared" si="46"/>
        <v>0</v>
      </c>
      <c r="T40" s="54"/>
      <c r="U40" s="44">
        <v>0</v>
      </c>
      <c r="V40" s="41">
        <f t="shared" si="47"/>
        <v>0</v>
      </c>
      <c r="X40" s="54">
        <f t="shared" si="48"/>
        <v>0</v>
      </c>
      <c r="Y40" s="43">
        <f t="shared" si="49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42"/>
        <v>0</v>
      </c>
      <c r="H41" s="54"/>
      <c r="I41" s="44">
        <v>0</v>
      </c>
      <c r="J41" s="41">
        <f t="shared" si="43"/>
        <v>0</v>
      </c>
      <c r="L41" s="54">
        <f t="shared" si="44"/>
        <v>0</v>
      </c>
      <c r="M41" s="43">
        <f t="shared" si="45"/>
        <v>0</v>
      </c>
      <c r="N41" s="55"/>
      <c r="O41" s="61"/>
      <c r="P41" s="39"/>
      <c r="Q41" s="40">
        <v>0</v>
      </c>
      <c r="R41" s="41">
        <f t="shared" si="46"/>
        <v>0</v>
      </c>
      <c r="T41" s="54"/>
      <c r="U41" s="44">
        <v>0</v>
      </c>
      <c r="V41" s="41">
        <f t="shared" si="47"/>
        <v>0</v>
      </c>
      <c r="X41" s="54">
        <f t="shared" si="48"/>
        <v>0</v>
      </c>
      <c r="Y41" s="43">
        <f t="shared" si="49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50">SUM(E43,E45,E47)</f>
        <v>0</v>
      </c>
      <c r="F42" s="42">
        <f t="shared" si="50"/>
        <v>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 t="shared" ref="L42:M42" si="52">SUM(L43,L45,L47)</f>
        <v>0</v>
      </c>
      <c r="M42" s="42">
        <f t="shared" si="52"/>
        <v>0</v>
      </c>
      <c r="N42" s="33"/>
      <c r="O42" s="66"/>
      <c r="P42" s="42">
        <f>SUM(P43,P45,P47)</f>
        <v>0</v>
      </c>
      <c r="Q42" s="42">
        <f t="shared" ref="Q42:R42" si="53">SUM(Q43,Q45,Q47)</f>
        <v>0</v>
      </c>
      <c r="R42" s="42">
        <f t="shared" si="53"/>
        <v>0</v>
      </c>
      <c r="T42" s="42">
        <f t="shared" ref="T42:V42" si="54">SUM(T43,T45,T47)</f>
        <v>0</v>
      </c>
      <c r="U42" s="42">
        <f t="shared" si="54"/>
        <v>0</v>
      </c>
      <c r="V42" s="42">
        <f t="shared" si="54"/>
        <v>0</v>
      </c>
      <c r="X42" s="42">
        <f t="shared" ref="X42:Y42" si="55">SUM(X43,X45,X47)</f>
        <v>0</v>
      </c>
      <c r="Y42" s="42">
        <f t="shared" si="55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6">E44</f>
        <v>0</v>
      </c>
      <c r="F43" s="38">
        <f t="shared" si="56"/>
        <v>0</v>
      </c>
      <c r="H43" s="38">
        <f t="shared" ref="H43:J43" si="57">H44</f>
        <v>0</v>
      </c>
      <c r="I43" s="38">
        <f t="shared" si="57"/>
        <v>0</v>
      </c>
      <c r="J43" s="38">
        <f t="shared" si="57"/>
        <v>0</v>
      </c>
      <c r="L43" s="38">
        <f t="shared" ref="L43:M43" si="58">L44</f>
        <v>0</v>
      </c>
      <c r="M43" s="38">
        <f t="shared" si="58"/>
        <v>0</v>
      </c>
      <c r="N43" s="58"/>
      <c r="P43" s="38">
        <f t="shared" ref="P43:Q43" si="59">P44</f>
        <v>0</v>
      </c>
      <c r="Q43" s="38">
        <f t="shared" si="59"/>
        <v>0</v>
      </c>
      <c r="R43" s="58"/>
      <c r="T43" s="38">
        <f t="shared" ref="T43:U43" si="60">T44</f>
        <v>0</v>
      </c>
      <c r="U43" s="38">
        <f t="shared" si="60"/>
        <v>0</v>
      </c>
      <c r="V43" s="58"/>
      <c r="X43" s="38">
        <f t="shared" ref="X43:Y43" si="61">X44</f>
        <v>0</v>
      </c>
      <c r="Y43" s="38">
        <f t="shared" si="61"/>
        <v>0</v>
      </c>
      <c r="Z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54"/>
      <c r="Q44" s="44"/>
      <c r="R44" s="55"/>
      <c r="T44" s="54"/>
      <c r="U44" s="44"/>
      <c r="V44" s="55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62">E46</f>
        <v>0</v>
      </c>
      <c r="F45" s="38">
        <f t="shared" si="62"/>
        <v>0</v>
      </c>
      <c r="H45" s="38">
        <f t="shared" ref="H45:J45" si="63">H46</f>
        <v>0</v>
      </c>
      <c r="I45" s="38">
        <f t="shared" si="63"/>
        <v>0</v>
      </c>
      <c r="J45" s="38">
        <f t="shared" si="63"/>
        <v>0</v>
      </c>
      <c r="L45" s="38">
        <f t="shared" ref="L45:M45" si="64">L46</f>
        <v>0</v>
      </c>
      <c r="M45" s="38">
        <f t="shared" si="64"/>
        <v>0</v>
      </c>
      <c r="N45" s="58"/>
      <c r="P45" s="38">
        <f t="shared" ref="P45:Q45" si="65">P46</f>
        <v>0</v>
      </c>
      <c r="Q45" s="38">
        <f t="shared" si="65"/>
        <v>0</v>
      </c>
      <c r="R45" s="58"/>
      <c r="T45" s="38">
        <f t="shared" ref="T45:U45" si="66">T46</f>
        <v>0</v>
      </c>
      <c r="U45" s="38">
        <f t="shared" si="66"/>
        <v>0</v>
      </c>
      <c r="V45" s="58"/>
      <c r="X45" s="38">
        <f t="shared" ref="X45:Y45" si="67">X46</f>
        <v>0</v>
      </c>
      <c r="Y45" s="38">
        <f t="shared" si="67"/>
        <v>0</v>
      </c>
      <c r="Z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  <c r="P46" s="54"/>
      <c r="Q46" s="44"/>
      <c r="R46" s="55"/>
      <c r="T46" s="54"/>
      <c r="U46" s="44"/>
      <c r="V46" s="55"/>
      <c r="X46" s="54"/>
      <c r="Y46" s="44"/>
      <c r="Z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8">SUM(E48:E49)</f>
        <v>0</v>
      </c>
      <c r="F47" s="38">
        <f t="shared" si="68"/>
        <v>0</v>
      </c>
      <c r="H47" s="38">
        <f t="shared" ref="H47:J47" si="69">SUM(H48:H49)</f>
        <v>0</v>
      </c>
      <c r="I47" s="38">
        <f t="shared" si="69"/>
        <v>0</v>
      </c>
      <c r="J47" s="38">
        <f t="shared" si="69"/>
        <v>0</v>
      </c>
      <c r="L47" s="38">
        <f t="shared" ref="L47:M47" si="70">SUM(L48:L49)</f>
        <v>0</v>
      </c>
      <c r="M47" s="38">
        <f t="shared" si="70"/>
        <v>0</v>
      </c>
      <c r="N47" s="58"/>
      <c r="P47" s="38">
        <f t="shared" ref="P47:Q47" si="71">SUM(P48:P49)</f>
        <v>0</v>
      </c>
      <c r="Q47" s="38">
        <f t="shared" si="71"/>
        <v>0</v>
      </c>
      <c r="R47" s="58"/>
      <c r="T47" s="38">
        <f t="shared" ref="T47:U47" si="72">SUM(T48:T49)</f>
        <v>0</v>
      </c>
      <c r="U47" s="38">
        <f t="shared" si="72"/>
        <v>0</v>
      </c>
      <c r="V47" s="58"/>
      <c r="X47" s="38">
        <f t="shared" ref="X47:Y47" si="73">SUM(X48:X49)</f>
        <v>0</v>
      </c>
      <c r="Y47" s="38">
        <f t="shared" si="73"/>
        <v>0</v>
      </c>
      <c r="Z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54"/>
      <c r="Q48" s="44"/>
      <c r="R48" s="55"/>
      <c r="T48" s="54"/>
      <c r="U48" s="44"/>
      <c r="V48" s="55"/>
      <c r="X48" s="54"/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54"/>
      <c r="Q49" s="44"/>
      <c r="R49" s="55"/>
      <c r="T49" s="54"/>
      <c r="U49" s="44"/>
      <c r="V49" s="55"/>
      <c r="X49" s="54"/>
      <c r="Y49" s="44"/>
      <c r="Z49" s="55"/>
    </row>
    <row r="50" spans="1:26">
      <c r="P50" s="26"/>
      <c r="Q50" s="26"/>
      <c r="R50" s="26"/>
      <c r="T50" s="26"/>
      <c r="U50" s="26"/>
      <c r="V50" s="26"/>
      <c r="X50" s="26"/>
      <c r="Y50" s="26"/>
      <c r="Z50" s="26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60" zoomScaleNormal="60" workbookViewId="0">
      <pane xSplit="3" topLeftCell="K1" activePane="topRight" state="frozen"/>
      <selection activeCell="M21" sqref="M21"/>
      <selection pane="topRight" activeCell="Y20" sqref="Y20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69921875" customWidth="1"/>
    <col min="8" max="8" width="18.69921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69921875" style="26" customWidth="1"/>
    <col min="13" max="13" width="25" style="26" customWidth="1"/>
    <col min="14" max="14" width="32.3984375" style="26" customWidth="1"/>
    <col min="15" max="15" width="1.19921875" customWidth="1"/>
    <col min="16" max="18" width="17.69921875" customWidth="1"/>
    <col min="19" max="19" width="2.3984375" customWidth="1"/>
    <col min="20" max="22" width="17" customWidth="1"/>
    <col min="23" max="23" width="2.3984375" customWidth="1"/>
    <col min="24" max="26" width="18.19921875" customWidth="1"/>
  </cols>
  <sheetData>
    <row r="1" spans="1:26">
      <c r="A1" s="19" t="s">
        <v>0</v>
      </c>
      <c r="B1" s="72" t="s">
        <v>190</v>
      </c>
    </row>
    <row r="2" spans="1:26">
      <c r="A2" s="19" t="s">
        <v>1</v>
      </c>
      <c r="B2" s="69" t="s">
        <v>191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7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7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7" customHeight="1">
      <c r="A11" s="176" t="s">
        <v>42</v>
      </c>
      <c r="B11" s="177"/>
      <c r="C11" s="59"/>
      <c r="D11" s="31">
        <f>SUM(D12:D41)</f>
        <v>784577180</v>
      </c>
      <c r="E11" s="31">
        <f>SUM(E12:E41)</f>
        <v>0</v>
      </c>
      <c r="F11" s="31">
        <f>SUM(F12:F41)</f>
        <v>784577180</v>
      </c>
      <c r="H11" s="31">
        <f>SUM(H12:H41)</f>
        <v>799855980</v>
      </c>
      <c r="I11" s="31">
        <f>SUM(I12:I41)</f>
        <v>-15278800</v>
      </c>
      <c r="J11" s="31">
        <f>SUM(J12:J41)</f>
        <v>784577180</v>
      </c>
      <c r="L11" s="31">
        <f>SUM(L12:L41)</f>
        <v>-15278800</v>
      </c>
      <c r="M11" s="31">
        <f>SUM(M12:M41)</f>
        <v>0</v>
      </c>
      <c r="N11" s="50"/>
      <c r="O11" s="64"/>
      <c r="P11" s="31">
        <f>SUM(P12:P41)</f>
        <v>2363674.9299999997</v>
      </c>
      <c r="Q11" s="31">
        <f>SUM(Q12:Q41)</f>
        <v>0</v>
      </c>
      <c r="R11" s="31">
        <f>SUM(R12:R41)</f>
        <v>2363674.9299999997</v>
      </c>
      <c r="T11" s="31">
        <f>SUM(T12:T41)</f>
        <v>2363674.9299999997</v>
      </c>
      <c r="U11" s="31">
        <f>SUM(U12:U41)</f>
        <v>0</v>
      </c>
      <c r="V11" s="31">
        <f>SUM(V12:V41)</f>
        <v>2363674.9299999997</v>
      </c>
      <c r="X11" s="31">
        <f>SUM(X12:X41)</f>
        <v>-1.1641532182693481E-10</v>
      </c>
      <c r="Y11" s="31">
        <f>SUM(Y12:Y41)</f>
        <v>0</v>
      </c>
      <c r="Z11" s="50"/>
    </row>
    <row r="12" spans="1:26" s="1" customFormat="1" ht="26.7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>SUM(I13,I17)</f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7" customHeight="1">
      <c r="A15" s="22">
        <v>2</v>
      </c>
      <c r="B15" s="11" t="s">
        <v>46</v>
      </c>
      <c r="C15" s="4"/>
      <c r="D15" s="39"/>
      <c r="E15" s="40"/>
      <c r="F15" s="41">
        <f t="shared" ref="F15:F16" si="10">D15+E15</f>
        <v>0</v>
      </c>
      <c r="H15" s="54"/>
      <c r="I15" s="44"/>
      <c r="J15" s="41">
        <f t="shared" ref="J15:J16" si="11">H15+I15</f>
        <v>0</v>
      </c>
      <c r="L15" s="54">
        <f t="shared" ref="L15:L16" si="12">D15-H15</f>
        <v>0</v>
      </c>
      <c r="M15" s="43">
        <f t="shared" ref="M15:M16" si="13">F15-J15</f>
        <v>0</v>
      </c>
      <c r="N15" s="55"/>
      <c r="O15" s="61"/>
      <c r="P15" s="39"/>
      <c r="Q15" s="40"/>
      <c r="R15" s="41">
        <f t="shared" ref="R15:R16" si="14">P15+Q15</f>
        <v>0</v>
      </c>
      <c r="T15" s="54"/>
      <c r="U15" s="44"/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 t="shared" si="10"/>
        <v>0</v>
      </c>
      <c r="H16" s="54"/>
      <c r="I16" s="44"/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/>
      <c r="R16" s="41">
        <f t="shared" si="14"/>
        <v>0</v>
      </c>
      <c r="T16" s="54"/>
      <c r="U16" s="44"/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18">D18+E18</f>
        <v>0</v>
      </c>
      <c r="H18" s="54"/>
      <c r="I18" s="44"/>
      <c r="J18" s="41">
        <f t="shared" ref="J18:J25" si="19">H18+I18</f>
        <v>0</v>
      </c>
      <c r="L18" s="54">
        <f t="shared" ref="L18:L25" si="20">D18-H18</f>
        <v>0</v>
      </c>
      <c r="M18" s="43">
        <f t="shared" ref="M18:M25" si="21">F18-J18</f>
        <v>0</v>
      </c>
      <c r="N18" s="55"/>
      <c r="O18" s="61"/>
      <c r="P18" s="39"/>
      <c r="Q18" s="40"/>
      <c r="R18" s="41">
        <f t="shared" ref="R18:R25" si="22">P18+Q18</f>
        <v>0</v>
      </c>
      <c r="T18" s="54"/>
      <c r="U18" s="44"/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/>
      <c r="F19" s="41">
        <f t="shared" si="18"/>
        <v>0</v>
      </c>
      <c r="H19" s="54"/>
      <c r="I19" s="44"/>
      <c r="J19" s="41">
        <f t="shared" si="19"/>
        <v>0</v>
      </c>
      <c r="L19" s="54">
        <f t="shared" si="20"/>
        <v>0</v>
      </c>
      <c r="M19" s="43">
        <f t="shared" si="21"/>
        <v>0</v>
      </c>
      <c r="N19" s="55"/>
      <c r="O19" s="61"/>
      <c r="P19" s="39">
        <v>27831.7</v>
      </c>
      <c r="Q19" s="40">
        <v>-27831.7</v>
      </c>
      <c r="R19" s="41">
        <f t="shared" si="22"/>
        <v>0</v>
      </c>
      <c r="T19" s="54"/>
      <c r="U19" s="44"/>
      <c r="V19" s="41">
        <f t="shared" si="23"/>
        <v>0</v>
      </c>
      <c r="X19" s="54">
        <f t="shared" si="24"/>
        <v>27831.7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18"/>
        <v>0</v>
      </c>
      <c r="H20" s="54"/>
      <c r="I20" s="44"/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>
        <v>0</v>
      </c>
      <c r="R20" s="41">
        <f t="shared" si="22"/>
        <v>0</v>
      </c>
      <c r="T20" s="54"/>
      <c r="U20" s="44"/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18"/>
        <v>0</v>
      </c>
      <c r="H21" s="54"/>
      <c r="I21" s="44"/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>
        <v>0</v>
      </c>
      <c r="R21" s="41">
        <f t="shared" si="22"/>
        <v>0</v>
      </c>
      <c r="T21" s="54"/>
      <c r="U21" s="44"/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18"/>
        <v>0</v>
      </c>
      <c r="H22" s="54"/>
      <c r="I22" s="44"/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>
        <v>0</v>
      </c>
      <c r="R22" s="41">
        <f t="shared" si="22"/>
        <v>0</v>
      </c>
      <c r="T22" s="54"/>
      <c r="U22" s="44"/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18"/>
        <v>0</v>
      </c>
      <c r="H23" s="54"/>
      <c r="I23" s="44"/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>
        <v>0</v>
      </c>
      <c r="R23" s="41">
        <f t="shared" si="22"/>
        <v>0</v>
      </c>
      <c r="T23" s="54"/>
      <c r="U23" s="44"/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/>
      <c r="F24" s="41">
        <f t="shared" si="18"/>
        <v>0</v>
      </c>
      <c r="H24" s="54"/>
      <c r="I24" s="44"/>
      <c r="J24" s="41">
        <f t="shared" si="19"/>
        <v>0</v>
      </c>
      <c r="L24" s="54">
        <f t="shared" si="20"/>
        <v>0</v>
      </c>
      <c r="M24" s="43">
        <f t="shared" si="21"/>
        <v>0</v>
      </c>
      <c r="N24" s="55"/>
      <c r="O24" s="61"/>
      <c r="P24" s="39">
        <v>964620.72</v>
      </c>
      <c r="Q24" s="40">
        <v>-964620.72</v>
      </c>
      <c r="R24" s="41">
        <f t="shared" si="22"/>
        <v>0</v>
      </c>
      <c r="T24" s="54"/>
      <c r="U24" s="44"/>
      <c r="V24" s="41">
        <f t="shared" si="23"/>
        <v>0</v>
      </c>
      <c r="X24" s="54">
        <f t="shared" si="24"/>
        <v>964620.72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18"/>
        <v>0</v>
      </c>
      <c r="H25" s="54"/>
      <c r="I25" s="44"/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/>
      <c r="R25" s="41">
        <f t="shared" si="22"/>
        <v>0</v>
      </c>
      <c r="T25" s="54"/>
      <c r="U25" s="44"/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784577180</v>
      </c>
      <c r="E28" s="40"/>
      <c r="F28" s="41">
        <f t="shared" ref="F28" si="26">D28+E28</f>
        <v>784577180</v>
      </c>
      <c r="H28" s="54">
        <v>799855980</v>
      </c>
      <c r="I28" s="44">
        <v>-15278800</v>
      </c>
      <c r="J28" s="41">
        <f t="shared" ref="J28" si="27">H28+I28</f>
        <v>784577180</v>
      </c>
      <c r="L28" s="54">
        <f t="shared" ref="L28" si="28">D28-H28</f>
        <v>-15278800</v>
      </c>
      <c r="M28" s="43">
        <f t="shared" ref="M28" si="29">F28-J28</f>
        <v>0</v>
      </c>
      <c r="N28" s="55"/>
      <c r="O28" s="61"/>
      <c r="P28" s="39"/>
      <c r="Q28" s="40"/>
      <c r="R28" s="41">
        <f t="shared" ref="R28" si="30">P28+Q28</f>
        <v>0</v>
      </c>
      <c r="T28" s="54"/>
      <c r="U28" s="44"/>
      <c r="V28" s="41">
        <f t="shared" ref="V28" si="31">T28+U28</f>
        <v>0</v>
      </c>
      <c r="X28" s="54">
        <f t="shared" ref="X28" si="32">P28-T28</f>
        <v>0</v>
      </c>
      <c r="Y28" s="43">
        <f t="shared" ref="Y28" si="3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 t="shared" ref="F30:F31" si="34">D30+E30</f>
        <v>0</v>
      </c>
      <c r="H30" s="54"/>
      <c r="I30" s="44"/>
      <c r="J30" s="41">
        <f t="shared" ref="J30:J31" si="35">H30+I30</f>
        <v>0</v>
      </c>
      <c r="L30" s="54">
        <f t="shared" ref="L30:L31" si="36">D30-H30</f>
        <v>0</v>
      </c>
      <c r="M30" s="43">
        <f t="shared" ref="M30:M31" si="37">F30-J30</f>
        <v>0</v>
      </c>
      <c r="N30" s="55"/>
      <c r="O30" s="61"/>
      <c r="P30" s="39"/>
      <c r="Q30" s="40"/>
      <c r="R30" s="41">
        <f t="shared" ref="R30:R31" si="38">P30+Q30</f>
        <v>0</v>
      </c>
      <c r="T30" s="54"/>
      <c r="U30" s="44"/>
      <c r="V30" s="41">
        <f t="shared" ref="V30:V31" si="39">T30+U30</f>
        <v>0</v>
      </c>
      <c r="X30" s="54">
        <f t="shared" ref="X30:X31" si="40">P30-T30</f>
        <v>0</v>
      </c>
      <c r="Y30" s="43">
        <f t="shared" ref="Y30:Y31" si="41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 t="shared" si="34"/>
        <v>0</v>
      </c>
      <c r="H31" s="54"/>
      <c r="I31" s="44"/>
      <c r="J31" s="41">
        <f t="shared" si="35"/>
        <v>0</v>
      </c>
      <c r="L31" s="54">
        <f t="shared" si="36"/>
        <v>0</v>
      </c>
      <c r="M31" s="43">
        <f t="shared" si="37"/>
        <v>0</v>
      </c>
      <c r="N31" s="55"/>
      <c r="O31" s="61"/>
      <c r="P31" s="39"/>
      <c r="Q31" s="40"/>
      <c r="R31" s="41">
        <f t="shared" si="38"/>
        <v>0</v>
      </c>
      <c r="T31" s="54"/>
      <c r="U31" s="44"/>
      <c r="V31" s="41">
        <f t="shared" si="39"/>
        <v>0</v>
      </c>
      <c r="X31" s="54">
        <f t="shared" si="40"/>
        <v>0</v>
      </c>
      <c r="Y31" s="43">
        <f t="shared" si="41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42">D34+E34</f>
        <v>0</v>
      </c>
      <c r="H34" s="54"/>
      <c r="I34" s="44"/>
      <c r="J34" s="41">
        <f t="shared" ref="J34:J41" si="43">H34+I34</f>
        <v>0</v>
      </c>
      <c r="L34" s="54">
        <f t="shared" ref="L34:L41" si="44">D34-H34</f>
        <v>0</v>
      </c>
      <c r="M34" s="43">
        <f t="shared" ref="M34:M41" si="45">F34-J34</f>
        <v>0</v>
      </c>
      <c r="N34" s="55"/>
      <c r="O34" s="61"/>
      <c r="P34" s="39"/>
      <c r="Q34" s="40">
        <v>27831.7</v>
      </c>
      <c r="R34" s="41">
        <f t="shared" ref="R34:R41" si="46">P34+Q34</f>
        <v>27831.7</v>
      </c>
      <c r="T34" s="54">
        <v>27831.7</v>
      </c>
      <c r="U34" s="44"/>
      <c r="V34" s="41">
        <f t="shared" ref="V34:V41" si="47">T34+U34</f>
        <v>27831.7</v>
      </c>
      <c r="X34" s="54">
        <f t="shared" ref="X34:X41" si="48">P34-T34</f>
        <v>-27831.7</v>
      </c>
      <c r="Y34" s="43">
        <f t="shared" ref="Y34:Y41" si="49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42"/>
        <v>0</v>
      </c>
      <c r="H35" s="54"/>
      <c r="I35" s="44"/>
      <c r="J35" s="41">
        <f t="shared" si="43"/>
        <v>0</v>
      </c>
      <c r="L35" s="54">
        <f t="shared" si="44"/>
        <v>0</v>
      </c>
      <c r="M35" s="43">
        <f t="shared" si="45"/>
        <v>0</v>
      </c>
      <c r="N35" s="55"/>
      <c r="O35" s="61"/>
      <c r="P35" s="39"/>
      <c r="Q35" s="40">
        <v>0</v>
      </c>
      <c r="R35" s="41">
        <f t="shared" si="46"/>
        <v>0</v>
      </c>
      <c r="T35" s="54"/>
      <c r="U35" s="44"/>
      <c r="V35" s="41">
        <f t="shared" si="47"/>
        <v>0</v>
      </c>
      <c r="X35" s="54">
        <f t="shared" si="48"/>
        <v>0</v>
      </c>
      <c r="Y35" s="43">
        <f t="shared" si="49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42"/>
        <v>0</v>
      </c>
      <c r="H36" s="54"/>
      <c r="I36" s="44"/>
      <c r="J36" s="41">
        <f t="shared" si="43"/>
        <v>0</v>
      </c>
      <c r="L36" s="54">
        <f t="shared" si="44"/>
        <v>0</v>
      </c>
      <c r="M36" s="43">
        <f t="shared" si="45"/>
        <v>0</v>
      </c>
      <c r="N36" s="55"/>
      <c r="O36" s="61"/>
      <c r="P36" s="39"/>
      <c r="Q36" s="40">
        <v>964620.72</v>
      </c>
      <c r="R36" s="41">
        <f t="shared" si="46"/>
        <v>964620.72</v>
      </c>
      <c r="T36" s="54">
        <v>964620.72000000009</v>
      </c>
      <c r="U36" s="44"/>
      <c r="V36" s="41">
        <f t="shared" si="47"/>
        <v>964620.72000000009</v>
      </c>
      <c r="X36" s="54">
        <f t="shared" si="48"/>
        <v>-964620.72000000009</v>
      </c>
      <c r="Y36" s="43">
        <f t="shared" si="49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42"/>
        <v>0</v>
      </c>
      <c r="H37" s="54"/>
      <c r="I37" s="44"/>
      <c r="J37" s="41">
        <f t="shared" si="43"/>
        <v>0</v>
      </c>
      <c r="L37" s="54">
        <f t="shared" si="44"/>
        <v>0</v>
      </c>
      <c r="M37" s="43">
        <f t="shared" si="45"/>
        <v>0</v>
      </c>
      <c r="N37" s="55"/>
      <c r="O37" s="61"/>
      <c r="P37" s="39">
        <v>1150590.8800000001</v>
      </c>
      <c r="Q37" s="40">
        <v>0</v>
      </c>
      <c r="R37" s="41">
        <f t="shared" si="46"/>
        <v>1150590.8800000001</v>
      </c>
      <c r="T37" s="54">
        <v>1150590.8799999999</v>
      </c>
      <c r="U37" s="44"/>
      <c r="V37" s="41">
        <f t="shared" si="47"/>
        <v>1150590.8799999999</v>
      </c>
      <c r="X37" s="54">
        <f t="shared" si="48"/>
        <v>0</v>
      </c>
      <c r="Y37" s="43">
        <f t="shared" si="49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42"/>
        <v>0</v>
      </c>
      <c r="H38" s="54"/>
      <c r="I38" s="44"/>
      <c r="J38" s="41">
        <f t="shared" si="43"/>
        <v>0</v>
      </c>
      <c r="L38" s="54">
        <f t="shared" si="44"/>
        <v>0</v>
      </c>
      <c r="M38" s="43">
        <f t="shared" si="45"/>
        <v>0</v>
      </c>
      <c r="N38" s="55"/>
      <c r="O38" s="61"/>
      <c r="P38" s="39">
        <v>174143.10000000003</v>
      </c>
      <c r="Q38" s="40">
        <v>0</v>
      </c>
      <c r="R38" s="41">
        <f t="shared" si="46"/>
        <v>174143.10000000003</v>
      </c>
      <c r="T38" s="54">
        <v>174143.1</v>
      </c>
      <c r="U38" s="44"/>
      <c r="V38" s="41">
        <f t="shared" si="47"/>
        <v>174143.1</v>
      </c>
      <c r="X38" s="54">
        <f t="shared" si="48"/>
        <v>0</v>
      </c>
      <c r="Y38" s="43">
        <f t="shared" si="49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42"/>
        <v>0</v>
      </c>
      <c r="H39" s="54"/>
      <c r="I39" s="44"/>
      <c r="J39" s="41">
        <f t="shared" si="43"/>
        <v>0</v>
      </c>
      <c r="L39" s="54">
        <f t="shared" si="44"/>
        <v>0</v>
      </c>
      <c r="M39" s="43">
        <f t="shared" si="45"/>
        <v>0</v>
      </c>
      <c r="N39" s="55"/>
      <c r="O39" s="61"/>
      <c r="P39" s="39">
        <v>46488.530000000006</v>
      </c>
      <c r="Q39" s="40">
        <v>0</v>
      </c>
      <c r="R39" s="41">
        <f t="shared" si="46"/>
        <v>46488.530000000006</v>
      </c>
      <c r="T39" s="54">
        <v>46488.53</v>
      </c>
      <c r="U39" s="44"/>
      <c r="V39" s="41">
        <f t="shared" si="47"/>
        <v>46488.53</v>
      </c>
      <c r="X39" s="54">
        <f t="shared" si="48"/>
        <v>0</v>
      </c>
      <c r="Y39" s="43">
        <f t="shared" si="49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42"/>
        <v>0</v>
      </c>
      <c r="H40" s="54"/>
      <c r="I40" s="44"/>
      <c r="J40" s="41">
        <f t="shared" si="43"/>
        <v>0</v>
      </c>
      <c r="L40" s="54">
        <f t="shared" si="44"/>
        <v>0</v>
      </c>
      <c r="M40" s="43">
        <f t="shared" si="45"/>
        <v>0</v>
      </c>
      <c r="N40" s="55"/>
      <c r="O40" s="61"/>
      <c r="P40" s="39"/>
      <c r="Q40" s="40"/>
      <c r="R40" s="41">
        <f t="shared" si="46"/>
        <v>0</v>
      </c>
      <c r="T40" s="54"/>
      <c r="U40" s="44"/>
      <c r="V40" s="41">
        <f t="shared" si="47"/>
        <v>0</v>
      </c>
      <c r="X40" s="54">
        <f t="shared" si="48"/>
        <v>0</v>
      </c>
      <c r="Y40" s="43">
        <f t="shared" si="49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42"/>
        <v>0</v>
      </c>
      <c r="H41" s="54"/>
      <c r="I41" s="44"/>
      <c r="J41" s="41">
        <f t="shared" si="43"/>
        <v>0</v>
      </c>
      <c r="L41" s="54">
        <f t="shared" si="44"/>
        <v>0</v>
      </c>
      <c r="M41" s="43">
        <f t="shared" si="45"/>
        <v>0</v>
      </c>
      <c r="N41" s="55"/>
      <c r="O41" s="61"/>
      <c r="P41" s="39"/>
      <c r="Q41" s="40"/>
      <c r="R41" s="41">
        <f t="shared" si="46"/>
        <v>0</v>
      </c>
      <c r="T41" s="54"/>
      <c r="U41" s="44"/>
      <c r="V41" s="41">
        <f t="shared" si="47"/>
        <v>0</v>
      </c>
      <c r="X41" s="54">
        <f t="shared" si="48"/>
        <v>0</v>
      </c>
      <c r="Y41" s="43">
        <f t="shared" si="49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50">SUM(E43,E45,E47)</f>
        <v>0</v>
      </c>
      <c r="F42" s="42">
        <f t="shared" si="50"/>
        <v>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 t="shared" ref="L42:M42" si="52">SUM(L43,L45,L47)</f>
        <v>0</v>
      </c>
      <c r="M42" s="42">
        <f t="shared" si="52"/>
        <v>0</v>
      </c>
      <c r="N42" s="33"/>
      <c r="O42" s="66"/>
      <c r="P42" s="42">
        <f>SUM(P43,P45,P47)</f>
        <v>0</v>
      </c>
      <c r="Q42" s="42">
        <f t="shared" ref="Q42:R42" si="53">SUM(Q43,Q45,Q47)</f>
        <v>0</v>
      </c>
      <c r="R42" s="42">
        <f t="shared" si="53"/>
        <v>0</v>
      </c>
      <c r="T42" s="42">
        <f t="shared" ref="T42:V42" si="54">SUM(T43,T45,T47)</f>
        <v>0</v>
      </c>
      <c r="U42" s="42">
        <f t="shared" si="54"/>
        <v>0</v>
      </c>
      <c r="V42" s="42">
        <f t="shared" si="54"/>
        <v>0</v>
      </c>
      <c r="X42" s="42">
        <f t="shared" ref="X42:Y42" si="55">SUM(X43,X45,X47)</f>
        <v>0</v>
      </c>
      <c r="Y42" s="42">
        <f t="shared" si="55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6">E44</f>
        <v>0</v>
      </c>
      <c r="F43" s="38">
        <f t="shared" si="56"/>
        <v>0</v>
      </c>
      <c r="H43" s="38">
        <f t="shared" ref="H43:J43" si="57">H44</f>
        <v>0</v>
      </c>
      <c r="I43" s="38">
        <f t="shared" si="57"/>
        <v>0</v>
      </c>
      <c r="J43" s="38">
        <f t="shared" si="57"/>
        <v>0</v>
      </c>
      <c r="L43" s="38">
        <f t="shared" ref="L43:M43" si="58">L44</f>
        <v>0</v>
      </c>
      <c r="M43" s="38">
        <f t="shared" si="58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9">E46</f>
        <v>0</v>
      </c>
      <c r="F45" s="38">
        <f t="shared" si="59"/>
        <v>0</v>
      </c>
      <c r="H45" s="38">
        <f t="shared" ref="H45:J45" si="60">H46</f>
        <v>0</v>
      </c>
      <c r="I45" s="38">
        <f t="shared" si="60"/>
        <v>0</v>
      </c>
      <c r="J45" s="38">
        <f t="shared" si="60"/>
        <v>0</v>
      </c>
      <c r="L45" s="38">
        <f t="shared" ref="L45:M45" si="61">L46</f>
        <v>0</v>
      </c>
      <c r="M45" s="38">
        <f t="shared" si="61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2">SUM(E48:E49)</f>
        <v>0</v>
      </c>
      <c r="F47" s="38">
        <f t="shared" si="62"/>
        <v>0</v>
      </c>
      <c r="H47" s="38">
        <f t="shared" ref="H47:J47" si="63">SUM(H48:H49)</f>
        <v>0</v>
      </c>
      <c r="I47" s="38">
        <f t="shared" si="63"/>
        <v>0</v>
      </c>
      <c r="J47" s="38">
        <f t="shared" si="63"/>
        <v>0</v>
      </c>
      <c r="L47" s="38">
        <f t="shared" ref="L47:M47" si="64">SUM(L48:L49)</f>
        <v>0</v>
      </c>
      <c r="M47" s="38">
        <f t="shared" si="64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D1" activePane="topRight" state="frozen"/>
      <selection activeCell="M21" sqref="M21"/>
      <selection pane="topRight" activeCell="H35" sqref="A35:XFD35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140</v>
      </c>
    </row>
    <row r="2" spans="1:26">
      <c r="A2" s="19" t="s">
        <v>1</v>
      </c>
      <c r="B2" s="69" t="s">
        <v>141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160152585.94999999</v>
      </c>
      <c r="E11" s="31">
        <f>SUM(E12:E41)</f>
        <v>22669987.699999999</v>
      </c>
      <c r="F11" s="31">
        <f>SUM(F12:F41)</f>
        <v>182822573.65000001</v>
      </c>
      <c r="H11" s="31">
        <f>SUM(H12:H41)</f>
        <v>137103781.88</v>
      </c>
      <c r="I11" s="31">
        <f>SUM(I12:I41)</f>
        <v>47717631.019999996</v>
      </c>
      <c r="J11" s="31">
        <f>SUM(J12:J41)</f>
        <v>184821412.90000001</v>
      </c>
      <c r="L11" s="31">
        <f>SUM(L12:L41)</f>
        <v>23048804.07</v>
      </c>
      <c r="M11" s="31">
        <f>SUM(M12:M41)</f>
        <v>-1998839.25</v>
      </c>
      <c r="N11" s="50"/>
      <c r="O11" s="64"/>
      <c r="P11" s="31">
        <f>SUM(P12:P41)</f>
        <v>488300.23</v>
      </c>
      <c r="Q11" s="31">
        <f>SUM(Q12:Q41)</f>
        <v>0</v>
      </c>
      <c r="R11" s="31">
        <f>SUM(R12:R41)</f>
        <v>488300.23</v>
      </c>
      <c r="T11" s="31">
        <f>SUM(T12:T41)</f>
        <v>488300.32999999996</v>
      </c>
      <c r="U11" s="31">
        <f>SUM(U12:U41)</f>
        <v>0</v>
      </c>
      <c r="V11" s="31">
        <f>SUM(V12:V41)</f>
        <v>488300.32999999996</v>
      </c>
      <c r="X11" s="31">
        <f>SUM(X12:X41)</f>
        <v>-9.9999999976716936E-2</v>
      </c>
      <c r="Y11" s="31">
        <f>SUM(Y12:Y41)</f>
        <v>-9.9999999976716936E-2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411122.95</v>
      </c>
      <c r="E14" s="40">
        <v>3050607.38</v>
      </c>
      <c r="F14" s="41">
        <f>D14+E14</f>
        <v>3461730.33</v>
      </c>
      <c r="H14" s="54">
        <v>11845545.470000001</v>
      </c>
      <c r="I14" s="44">
        <v>-8383815.1399999997</v>
      </c>
      <c r="J14" s="41">
        <f>H14+I14</f>
        <v>3461730.330000001</v>
      </c>
      <c r="L14" s="54">
        <f>D14-H14</f>
        <v>-11434422.520000001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17481741.32</v>
      </c>
      <c r="F15" s="41">
        <f t="shared" ref="F15:F16" si="10">D15+E15</f>
        <v>17481741.32</v>
      </c>
      <c r="H15" s="54">
        <v>23736469.66</v>
      </c>
      <c r="I15" s="44">
        <v>-6254728.8399999999</v>
      </c>
      <c r="J15" s="41">
        <f>H15+I15</f>
        <v>17481740.82</v>
      </c>
      <c r="L15" s="54">
        <f t="shared" ref="L15:L16" si="11">D15-H15</f>
        <v>-23736469.66</v>
      </c>
      <c r="M15" s="43">
        <f>F15-J15</f>
        <v>0.5</v>
      </c>
      <c r="N15" s="55" t="s">
        <v>62</v>
      </c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2"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/>
      <c r="I16" s="44">
        <v>0</v>
      </c>
      <c r="J16" s="41">
        <f>H16+I16</f>
        <v>0</v>
      </c>
      <c r="L16" s="54">
        <f t="shared" si="11"/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81724623</v>
      </c>
      <c r="E18" s="40">
        <v>4190238</v>
      </c>
      <c r="F18" s="41">
        <f t="shared" ref="F18:F25" si="13">D18+E18</f>
        <v>85914861</v>
      </c>
      <c r="H18" s="54">
        <v>39000000</v>
      </c>
      <c r="I18" s="44">
        <v>46914861</v>
      </c>
      <c r="J18" s="41">
        <f t="shared" ref="J18:J25" si="14">H18+I18</f>
        <v>85914861</v>
      </c>
      <c r="L18" s="54">
        <f t="shared" ref="L18:L25" si="15">D18-H18</f>
        <v>42724623</v>
      </c>
      <c r="M18" s="43">
        <f t="shared" ref="M18:M25" si="16">F18-J18</f>
        <v>0</v>
      </c>
      <c r="N18" s="55"/>
      <c r="O18" s="61"/>
      <c r="P18" s="39"/>
      <c r="Q18" s="40">
        <v>0</v>
      </c>
      <c r="R18" s="41">
        <f t="shared" ref="R18:R25" si="17">P18+Q18</f>
        <v>0</v>
      </c>
      <c r="T18" s="54"/>
      <c r="U18" s="44"/>
      <c r="V18" s="41">
        <f t="shared" ref="V18:V25" si="18">T18+U18</f>
        <v>0</v>
      </c>
      <c r="X18" s="54">
        <f t="shared" ref="X18:X25" si="19">P18-T18</f>
        <v>0</v>
      </c>
      <c r="Y18" s="43">
        <f t="shared" ref="Y18:Y25" si="20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2311932</v>
      </c>
      <c r="E19" s="40">
        <v>-2052599</v>
      </c>
      <c r="F19" s="41">
        <f>D19+E19</f>
        <v>259333</v>
      </c>
      <c r="H19" s="54"/>
      <c r="I19" s="44">
        <v>259333</v>
      </c>
      <c r="J19" s="41">
        <f t="shared" si="14"/>
        <v>259333</v>
      </c>
      <c r="L19" s="54">
        <f t="shared" si="15"/>
        <v>2311932</v>
      </c>
      <c r="M19" s="43">
        <f t="shared" si="16"/>
        <v>0</v>
      </c>
      <c r="N19" s="55"/>
      <c r="O19" s="61"/>
      <c r="P19" s="39"/>
      <c r="Q19" s="40">
        <v>0</v>
      </c>
      <c r="R19" s="41">
        <f t="shared" si="17"/>
        <v>0</v>
      </c>
      <c r="T19" s="54"/>
      <c r="U19" s="44"/>
      <c r="V19" s="41">
        <f t="shared" si="18"/>
        <v>0</v>
      </c>
      <c r="X19" s="54">
        <f t="shared" si="19"/>
        <v>0</v>
      </c>
      <c r="Y19" s="43">
        <f t="shared" si="20"/>
        <v>0</v>
      </c>
      <c r="Z19" s="55"/>
    </row>
    <row r="20" spans="1:26">
      <c r="A20" s="22">
        <v>3</v>
      </c>
      <c r="B20" s="11" t="s">
        <v>7</v>
      </c>
      <c r="C20" s="4"/>
      <c r="D20" s="39">
        <v>16182108</v>
      </c>
      <c r="E20" s="40">
        <v>0</v>
      </c>
      <c r="F20" s="41">
        <f t="shared" si="13"/>
        <v>16182108</v>
      </c>
      <c r="H20" s="54"/>
      <c r="I20" s="44">
        <v>16182108</v>
      </c>
      <c r="J20" s="41">
        <f t="shared" si="14"/>
        <v>16182108</v>
      </c>
      <c r="L20" s="54">
        <f t="shared" si="15"/>
        <v>16182108</v>
      </c>
      <c r="M20" s="43">
        <f t="shared" si="16"/>
        <v>0</v>
      </c>
      <c r="N20" s="55"/>
      <c r="O20" s="61"/>
      <c r="P20" s="39"/>
      <c r="Q20" s="40">
        <v>0</v>
      </c>
      <c r="R20" s="41">
        <f t="shared" si="17"/>
        <v>0</v>
      </c>
      <c r="T20" s="54"/>
      <c r="U20" s="44"/>
      <c r="V20" s="41">
        <f t="shared" si="18"/>
        <v>0</v>
      </c>
      <c r="X20" s="54">
        <f t="shared" si="19"/>
        <v>0</v>
      </c>
      <c r="Y20" s="43">
        <f t="shared" si="20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3"/>
        <v>0</v>
      </c>
      <c r="H21" s="54">
        <v>1000127</v>
      </c>
      <c r="I21" s="44">
        <v>-1000127</v>
      </c>
      <c r="J21" s="41">
        <f t="shared" si="14"/>
        <v>0</v>
      </c>
      <c r="L21" s="54">
        <f t="shared" si="15"/>
        <v>-1000127</v>
      </c>
      <c r="M21" s="43">
        <f t="shared" si="16"/>
        <v>0</v>
      </c>
      <c r="N21" s="55"/>
      <c r="O21" s="61"/>
      <c r="P21" s="39"/>
      <c r="Q21" s="40">
        <v>0</v>
      </c>
      <c r="R21" s="41">
        <f t="shared" si="17"/>
        <v>0</v>
      </c>
      <c r="T21" s="54"/>
      <c r="U21" s="44"/>
      <c r="V21" s="41">
        <f t="shared" si="18"/>
        <v>0</v>
      </c>
      <c r="X21" s="54">
        <f t="shared" si="19"/>
        <v>0</v>
      </c>
      <c r="Y21" s="43">
        <f t="shared" si="20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3"/>
        <v>0</v>
      </c>
      <c r="H22" s="54"/>
      <c r="I22" s="44">
        <v>0</v>
      </c>
      <c r="J22" s="41">
        <f t="shared" si="14"/>
        <v>0</v>
      </c>
      <c r="L22" s="54">
        <f t="shared" si="15"/>
        <v>0</v>
      </c>
      <c r="M22" s="43">
        <f t="shared" si="16"/>
        <v>0</v>
      </c>
      <c r="N22" s="55"/>
      <c r="O22" s="61"/>
      <c r="P22" s="39"/>
      <c r="Q22" s="40">
        <v>0</v>
      </c>
      <c r="R22" s="41">
        <f t="shared" si="17"/>
        <v>0</v>
      </c>
      <c r="T22" s="54"/>
      <c r="U22" s="44"/>
      <c r="V22" s="41">
        <f t="shared" si="18"/>
        <v>0</v>
      </c>
      <c r="X22" s="54">
        <f t="shared" si="19"/>
        <v>0</v>
      </c>
      <c r="Y22" s="43">
        <f t="shared" si="20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3"/>
        <v>0</v>
      </c>
      <c r="H23" s="54"/>
      <c r="I23" s="44">
        <v>0</v>
      </c>
      <c r="J23" s="41">
        <f t="shared" si="14"/>
        <v>0</v>
      </c>
      <c r="L23" s="54">
        <f t="shared" si="15"/>
        <v>0</v>
      </c>
      <c r="M23" s="43">
        <f t="shared" si="16"/>
        <v>0</v>
      </c>
      <c r="N23" s="55"/>
      <c r="O23" s="61"/>
      <c r="P23" s="39"/>
      <c r="Q23" s="40">
        <v>0</v>
      </c>
      <c r="R23" s="41">
        <f t="shared" si="17"/>
        <v>0</v>
      </c>
      <c r="T23" s="54"/>
      <c r="U23" s="44"/>
      <c r="V23" s="41">
        <f t="shared" si="18"/>
        <v>0</v>
      </c>
      <c r="X23" s="54">
        <f t="shared" si="19"/>
        <v>0</v>
      </c>
      <c r="Y23" s="43">
        <f t="shared" si="20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3"/>
        <v>0</v>
      </c>
      <c r="H24" s="54"/>
      <c r="I24" s="44">
        <v>0</v>
      </c>
      <c r="J24" s="41">
        <f t="shared" si="14"/>
        <v>0</v>
      </c>
      <c r="L24" s="54">
        <f t="shared" si="15"/>
        <v>0</v>
      </c>
      <c r="M24" s="43">
        <f t="shared" si="16"/>
        <v>0</v>
      </c>
      <c r="N24" s="55"/>
      <c r="O24" s="61"/>
      <c r="P24" s="39">
        <v>413815</v>
      </c>
      <c r="Q24" s="40">
        <v>-413815</v>
      </c>
      <c r="R24" s="41">
        <f t="shared" si="17"/>
        <v>0</v>
      </c>
      <c r="T24" s="54"/>
      <c r="U24" s="44"/>
      <c r="V24" s="41">
        <f t="shared" si="18"/>
        <v>0</v>
      </c>
      <c r="X24" s="54">
        <f t="shared" si="19"/>
        <v>413815</v>
      </c>
      <c r="Y24" s="43">
        <f t="shared" si="20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3"/>
        <v>0</v>
      </c>
      <c r="H25" s="54"/>
      <c r="I25" s="44">
        <v>0</v>
      </c>
      <c r="J25" s="41">
        <f t="shared" si="14"/>
        <v>0</v>
      </c>
      <c r="L25" s="54">
        <f t="shared" si="15"/>
        <v>0</v>
      </c>
      <c r="M25" s="43">
        <f t="shared" si="16"/>
        <v>0</v>
      </c>
      <c r="N25" s="55"/>
      <c r="O25" s="61"/>
      <c r="P25" s="39"/>
      <c r="Q25" s="40">
        <v>0</v>
      </c>
      <c r="R25" s="41">
        <f t="shared" si="17"/>
        <v>0</v>
      </c>
      <c r="T25" s="54"/>
      <c r="U25" s="44"/>
      <c r="V25" s="41">
        <f t="shared" si="18"/>
        <v>0</v>
      </c>
      <c r="X25" s="54">
        <f t="shared" si="19"/>
        <v>0</v>
      </c>
      <c r="Y25" s="43">
        <f t="shared" si="20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59522800</v>
      </c>
      <c r="E28" s="40">
        <v>0</v>
      </c>
      <c r="F28" s="41">
        <f t="shared" ref="F28" si="21">D28+E28</f>
        <v>59522800</v>
      </c>
      <c r="H28" s="54">
        <v>59522800</v>
      </c>
      <c r="I28" s="44">
        <v>0</v>
      </c>
      <c r="J28" s="41">
        <f>H28+I28</f>
        <v>59522800</v>
      </c>
      <c r="L28" s="54">
        <f t="shared" ref="L28" si="22"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3"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24">D30+E30</f>
        <v>0</v>
      </c>
      <c r="H30" s="54"/>
      <c r="I30" s="44">
        <v>0</v>
      </c>
      <c r="J30" s="41">
        <f>H30+I30</f>
        <v>0</v>
      </c>
      <c r="L30" s="54">
        <f t="shared" ref="L30:L31" si="25"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6"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24"/>
        <v>0</v>
      </c>
      <c r="H31" s="54"/>
      <c r="I31" s="44">
        <v>0</v>
      </c>
      <c r="J31" s="41">
        <f>H31+I31</f>
        <v>0</v>
      </c>
      <c r="L31" s="54">
        <f t="shared" si="25"/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6"/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27">D34+E34</f>
        <v>0</v>
      </c>
      <c r="H34" s="54"/>
      <c r="I34" s="44">
        <v>0</v>
      </c>
      <c r="J34" s="41">
        <f t="shared" ref="J34:J41" si="28">H34+I34</f>
        <v>0</v>
      </c>
      <c r="L34" s="54">
        <f t="shared" ref="L34:L41" si="29">D34-H34</f>
        <v>0</v>
      </c>
      <c r="M34" s="43">
        <f t="shared" ref="M34:M41" si="30">F34-J34</f>
        <v>0</v>
      </c>
      <c r="N34" s="55"/>
      <c r="O34" s="61"/>
      <c r="P34" s="39"/>
      <c r="Q34" s="40">
        <v>0</v>
      </c>
      <c r="R34" s="41">
        <f t="shared" ref="R34:R41" si="31">P34+Q34</f>
        <v>0</v>
      </c>
      <c r="T34" s="54"/>
      <c r="U34" s="44">
        <v>0</v>
      </c>
      <c r="V34" s="41">
        <f t="shared" ref="V34:V41" si="32">T34+U34</f>
        <v>0</v>
      </c>
      <c r="X34" s="54">
        <f t="shared" ref="X34:X41" si="33">P34-T34</f>
        <v>0</v>
      </c>
      <c r="Y34" s="43">
        <f t="shared" ref="Y34:Y41" si="34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27"/>
        <v>0</v>
      </c>
      <c r="H35" s="54">
        <v>1998839.75</v>
      </c>
      <c r="I35" s="44">
        <v>0</v>
      </c>
      <c r="J35" s="41">
        <f t="shared" si="28"/>
        <v>1998839.75</v>
      </c>
      <c r="L35" s="54">
        <f t="shared" si="29"/>
        <v>-1998839.75</v>
      </c>
      <c r="M35" s="43">
        <f t="shared" si="30"/>
        <v>-1998839.75</v>
      </c>
      <c r="N35" s="55" t="s">
        <v>195</v>
      </c>
      <c r="O35" s="61"/>
      <c r="P35" s="39"/>
      <c r="Q35" s="40">
        <v>0</v>
      </c>
      <c r="R35" s="41">
        <f t="shared" si="31"/>
        <v>0</v>
      </c>
      <c r="T35" s="54"/>
      <c r="U35" s="44">
        <v>0</v>
      </c>
      <c r="V35" s="41">
        <f t="shared" si="32"/>
        <v>0</v>
      </c>
      <c r="X35" s="54">
        <f t="shared" si="33"/>
        <v>0</v>
      </c>
      <c r="Y35" s="43">
        <f t="shared" si="34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27"/>
        <v>0</v>
      </c>
      <c r="H36" s="54"/>
      <c r="I36" s="44">
        <v>0</v>
      </c>
      <c r="J36" s="41">
        <f t="shared" si="28"/>
        <v>0</v>
      </c>
      <c r="L36" s="54">
        <f t="shared" si="29"/>
        <v>0</v>
      </c>
      <c r="M36" s="43">
        <f t="shared" si="30"/>
        <v>0</v>
      </c>
      <c r="N36" s="55"/>
      <c r="O36" s="61"/>
      <c r="P36" s="39"/>
      <c r="Q36" s="40">
        <v>413815</v>
      </c>
      <c r="R36" s="41">
        <f t="shared" si="31"/>
        <v>413815</v>
      </c>
      <c r="T36" s="54">
        <v>413815.1</v>
      </c>
      <c r="U36" s="44">
        <v>0</v>
      </c>
      <c r="V36" s="41">
        <f t="shared" si="32"/>
        <v>413815.1</v>
      </c>
      <c r="X36" s="54">
        <f t="shared" si="33"/>
        <v>-413815.1</v>
      </c>
      <c r="Y36" s="43">
        <f t="shared" si="34"/>
        <v>-9.9999999976716936E-2</v>
      </c>
      <c r="Z36" s="55" t="s">
        <v>62</v>
      </c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27"/>
        <v>0</v>
      </c>
      <c r="H37" s="54"/>
      <c r="I37" s="44">
        <v>0</v>
      </c>
      <c r="J37" s="41">
        <f t="shared" si="28"/>
        <v>0</v>
      </c>
      <c r="L37" s="54">
        <f t="shared" si="29"/>
        <v>0</v>
      </c>
      <c r="M37" s="43">
        <f t="shared" si="30"/>
        <v>0</v>
      </c>
      <c r="N37" s="55"/>
      <c r="O37" s="61"/>
      <c r="P37" s="39"/>
      <c r="Q37" s="40">
        <v>0</v>
      </c>
      <c r="R37" s="41">
        <f t="shared" si="31"/>
        <v>0</v>
      </c>
      <c r="T37" s="54"/>
      <c r="U37" s="44">
        <v>0</v>
      </c>
      <c r="V37" s="41">
        <f t="shared" si="32"/>
        <v>0</v>
      </c>
      <c r="X37" s="54">
        <f t="shared" si="33"/>
        <v>0</v>
      </c>
      <c r="Y37" s="43">
        <f t="shared" si="34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27"/>
        <v>0</v>
      </c>
      <c r="H38" s="54"/>
      <c r="I38" s="44">
        <v>0</v>
      </c>
      <c r="J38" s="41">
        <f t="shared" si="28"/>
        <v>0</v>
      </c>
      <c r="L38" s="54">
        <f t="shared" si="29"/>
        <v>0</v>
      </c>
      <c r="M38" s="43">
        <f t="shared" si="30"/>
        <v>0</v>
      </c>
      <c r="N38" s="55"/>
      <c r="O38" s="61"/>
      <c r="P38" s="39">
        <v>74485.23</v>
      </c>
      <c r="Q38" s="40">
        <v>0</v>
      </c>
      <c r="R38" s="41">
        <f t="shared" si="31"/>
        <v>74485.23</v>
      </c>
      <c r="T38" s="54">
        <v>74485.23</v>
      </c>
      <c r="U38" s="44">
        <v>0</v>
      </c>
      <c r="V38" s="41">
        <f t="shared" si="32"/>
        <v>74485.23</v>
      </c>
      <c r="X38" s="54">
        <f t="shared" si="33"/>
        <v>0</v>
      </c>
      <c r="Y38" s="43">
        <f t="shared" si="34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27"/>
        <v>0</v>
      </c>
      <c r="H39" s="54"/>
      <c r="I39" s="44">
        <v>0</v>
      </c>
      <c r="J39" s="41">
        <f t="shared" si="28"/>
        <v>0</v>
      </c>
      <c r="L39" s="54">
        <f t="shared" si="29"/>
        <v>0</v>
      </c>
      <c r="M39" s="43">
        <f t="shared" si="30"/>
        <v>0</v>
      </c>
      <c r="N39" s="55"/>
      <c r="O39" s="61"/>
      <c r="P39" s="39"/>
      <c r="Q39" s="40">
        <v>0</v>
      </c>
      <c r="R39" s="41">
        <f t="shared" si="31"/>
        <v>0</v>
      </c>
      <c r="T39" s="54"/>
      <c r="U39" s="44">
        <v>0</v>
      </c>
      <c r="V39" s="41">
        <f t="shared" si="32"/>
        <v>0</v>
      </c>
      <c r="X39" s="54">
        <f t="shared" si="33"/>
        <v>0</v>
      </c>
      <c r="Y39" s="43">
        <f t="shared" si="34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27"/>
        <v>0</v>
      </c>
      <c r="H40" s="54"/>
      <c r="I40" s="44">
        <v>0</v>
      </c>
      <c r="J40" s="41">
        <f t="shared" si="28"/>
        <v>0</v>
      </c>
      <c r="L40" s="54">
        <f t="shared" si="29"/>
        <v>0</v>
      </c>
      <c r="M40" s="43">
        <f t="shared" si="30"/>
        <v>0</v>
      </c>
      <c r="N40" s="55"/>
      <c r="O40" s="61"/>
      <c r="P40" s="39"/>
      <c r="Q40" s="40">
        <v>0</v>
      </c>
      <c r="R40" s="41">
        <f t="shared" si="31"/>
        <v>0</v>
      </c>
      <c r="T40" s="54"/>
      <c r="U40" s="44">
        <v>0</v>
      </c>
      <c r="V40" s="41">
        <f t="shared" si="32"/>
        <v>0</v>
      </c>
      <c r="X40" s="54">
        <f t="shared" si="33"/>
        <v>0</v>
      </c>
      <c r="Y40" s="43">
        <f t="shared" si="34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27"/>
        <v>0</v>
      </c>
      <c r="H41" s="54"/>
      <c r="I41" s="44">
        <v>0</v>
      </c>
      <c r="J41" s="41">
        <f t="shared" si="28"/>
        <v>0</v>
      </c>
      <c r="L41" s="54">
        <f t="shared" si="29"/>
        <v>0</v>
      </c>
      <c r="M41" s="43">
        <f t="shared" si="30"/>
        <v>0</v>
      </c>
      <c r="N41" s="55"/>
      <c r="O41" s="61"/>
      <c r="P41" s="39"/>
      <c r="Q41" s="40">
        <v>0</v>
      </c>
      <c r="R41" s="41">
        <f t="shared" si="31"/>
        <v>0</v>
      </c>
      <c r="T41" s="54"/>
      <c r="U41" s="44">
        <v>0</v>
      </c>
      <c r="V41" s="41">
        <f t="shared" si="32"/>
        <v>0</v>
      </c>
      <c r="X41" s="54">
        <f t="shared" si="33"/>
        <v>0</v>
      </c>
      <c r="Y41" s="43">
        <f t="shared" si="34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5">SUM(E43,E45,E47)</f>
        <v>0</v>
      </c>
      <c r="F42" s="42">
        <f t="shared" si="35"/>
        <v>0</v>
      </c>
      <c r="H42" s="42">
        <f t="shared" ref="H42:J42" si="36">SUM(H43,H45,H47)</f>
        <v>0</v>
      </c>
      <c r="I42" s="42">
        <f t="shared" si="36"/>
        <v>0</v>
      </c>
      <c r="J42" s="42">
        <f t="shared" si="36"/>
        <v>0</v>
      </c>
      <c r="L42" s="42">
        <f t="shared" ref="L42:M42" si="37">SUM(L43,L45,L47)</f>
        <v>0</v>
      </c>
      <c r="M42" s="42">
        <f t="shared" si="37"/>
        <v>0</v>
      </c>
      <c r="N42" s="33"/>
      <c r="O42" s="66"/>
      <c r="P42" s="42">
        <f>SUM(P43,P45,P47)</f>
        <v>0</v>
      </c>
      <c r="Q42" s="42">
        <f t="shared" ref="Q42:R42" si="38">SUM(Q43,Q45,Q47)</f>
        <v>0</v>
      </c>
      <c r="R42" s="42">
        <f t="shared" si="38"/>
        <v>0</v>
      </c>
      <c r="T42" s="42">
        <f t="shared" ref="T42:V42" si="39">SUM(T43,T45,T47)</f>
        <v>0</v>
      </c>
      <c r="U42" s="42">
        <f t="shared" si="39"/>
        <v>0</v>
      </c>
      <c r="V42" s="42">
        <f t="shared" si="39"/>
        <v>0</v>
      </c>
      <c r="X42" s="42">
        <f t="shared" ref="X42:Y42" si="40">SUM(X43,X45,X47)</f>
        <v>0</v>
      </c>
      <c r="Y42" s="42">
        <f t="shared" si="40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1">E44</f>
        <v>0</v>
      </c>
      <c r="F43" s="38">
        <f t="shared" si="41"/>
        <v>0</v>
      </c>
      <c r="H43" s="38">
        <f t="shared" ref="H43:J43" si="42">H44</f>
        <v>0</v>
      </c>
      <c r="I43" s="38">
        <f t="shared" si="42"/>
        <v>0</v>
      </c>
      <c r="J43" s="38">
        <f t="shared" si="42"/>
        <v>0</v>
      </c>
      <c r="L43" s="38">
        <f t="shared" ref="L43:M43" si="43">L44</f>
        <v>0</v>
      </c>
      <c r="M43" s="38">
        <f t="shared" si="43"/>
        <v>0</v>
      </c>
      <c r="N43" s="58"/>
      <c r="P43" s="38">
        <f t="shared" ref="P43:Q43" si="44">P44</f>
        <v>0</v>
      </c>
      <c r="Q43" s="38">
        <f t="shared" si="44"/>
        <v>0</v>
      </c>
      <c r="R43" s="58"/>
      <c r="T43" s="38">
        <f t="shared" ref="T43:U43" si="45">T44</f>
        <v>0</v>
      </c>
      <c r="U43" s="38">
        <f t="shared" si="45"/>
        <v>0</v>
      </c>
      <c r="V43" s="58"/>
      <c r="X43" s="38">
        <f t="shared" ref="X43:Y43" si="46">X44</f>
        <v>0</v>
      </c>
      <c r="Y43" s="38">
        <f t="shared" si="46"/>
        <v>0</v>
      </c>
      <c r="Z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54"/>
      <c r="Q44" s="44"/>
      <c r="R44" s="55"/>
      <c r="T44" s="54"/>
      <c r="U44" s="44"/>
      <c r="V44" s="55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  <c r="P45" s="38">
        <f t="shared" ref="P45:Q45" si="50">P46</f>
        <v>0</v>
      </c>
      <c r="Q45" s="38">
        <f t="shared" si="50"/>
        <v>0</v>
      </c>
      <c r="R45" s="58"/>
      <c r="T45" s="38">
        <f t="shared" ref="T45:U45" si="51">T46</f>
        <v>0</v>
      </c>
      <c r="U45" s="38">
        <f t="shared" si="51"/>
        <v>0</v>
      </c>
      <c r="V45" s="58"/>
      <c r="X45" s="38">
        <f t="shared" ref="X45:Y45" si="52">X46</f>
        <v>0</v>
      </c>
      <c r="Y45" s="38">
        <f t="shared" si="52"/>
        <v>0</v>
      </c>
      <c r="Z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  <c r="P46" s="54"/>
      <c r="Q46" s="44"/>
      <c r="R46" s="55"/>
      <c r="T46" s="54"/>
      <c r="U46" s="44"/>
      <c r="V46" s="55"/>
      <c r="X46" s="54"/>
      <c r="Y46" s="44"/>
      <c r="Z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3">SUM(E48:E49)</f>
        <v>0</v>
      </c>
      <c r="F47" s="38">
        <f t="shared" si="53"/>
        <v>0</v>
      </c>
      <c r="H47" s="38">
        <f t="shared" ref="H47:J47" si="54">SUM(H48:H49)</f>
        <v>0</v>
      </c>
      <c r="I47" s="38">
        <f t="shared" si="54"/>
        <v>0</v>
      </c>
      <c r="J47" s="38">
        <f t="shared" si="54"/>
        <v>0</v>
      </c>
      <c r="L47" s="38">
        <f t="shared" ref="L47:M47" si="55">SUM(L48:L49)</f>
        <v>0</v>
      </c>
      <c r="M47" s="38">
        <f t="shared" si="55"/>
        <v>0</v>
      </c>
      <c r="N47" s="58"/>
      <c r="P47" s="38">
        <f t="shared" ref="P47:Q47" si="56">SUM(P48:P49)</f>
        <v>0</v>
      </c>
      <c r="Q47" s="38">
        <f t="shared" si="56"/>
        <v>0</v>
      </c>
      <c r="R47" s="58"/>
      <c r="T47" s="38">
        <f t="shared" ref="T47:U47" si="57">SUM(T48:T49)</f>
        <v>0</v>
      </c>
      <c r="U47" s="38">
        <f t="shared" si="57"/>
        <v>0</v>
      </c>
      <c r="V47" s="58"/>
      <c r="X47" s="38">
        <f t="shared" ref="X47:Y47" si="58">SUM(X48:X49)</f>
        <v>0</v>
      </c>
      <c r="Y47" s="38">
        <f t="shared" si="58"/>
        <v>0</v>
      </c>
      <c r="Z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54"/>
      <c r="Q48" s="44"/>
      <c r="R48" s="55"/>
      <c r="T48" s="54"/>
      <c r="U48" s="44"/>
      <c r="V48" s="55"/>
      <c r="X48" s="54"/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54"/>
      <c r="Q49" s="44"/>
      <c r="R49" s="55"/>
      <c r="T49" s="54"/>
      <c r="U49" s="44"/>
      <c r="V49" s="55"/>
      <c r="X49" s="54"/>
      <c r="Y49" s="44"/>
      <c r="Z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P1" activePane="topRight" state="frozen"/>
      <selection activeCell="M21" sqref="M21"/>
      <selection pane="topRight" activeCell="H14" sqref="H14:H41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20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142</v>
      </c>
    </row>
    <row r="2" spans="1:26">
      <c r="A2" s="19" t="s">
        <v>1</v>
      </c>
      <c r="B2" s="67" t="s">
        <v>143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238788953.5</v>
      </c>
      <c r="E11" s="31">
        <f>SUM(E12:E41)</f>
        <v>494349308.67000002</v>
      </c>
      <c r="F11" s="31">
        <f>SUM(F12:F41)</f>
        <v>733138262.17000008</v>
      </c>
      <c r="H11" s="31">
        <f>SUM(H12:H41)</f>
        <v>5079627249.6852493</v>
      </c>
      <c r="I11" s="31">
        <f>SUM(I12:I41)</f>
        <v>-4346113323.4399948</v>
      </c>
      <c r="J11" s="31">
        <f>SUM(J12:J41)</f>
        <v>733513926.24525464</v>
      </c>
      <c r="L11" s="31">
        <f>SUM(L12:L41)</f>
        <v>-4840838296.1852493</v>
      </c>
      <c r="M11" s="31">
        <f>SUM(M12:M41)</f>
        <v>-375664.07525456481</v>
      </c>
      <c r="N11" s="50"/>
      <c r="O11" s="64"/>
      <c r="P11" s="31">
        <f>SUM(P12:P41)</f>
        <v>622631.46</v>
      </c>
      <c r="Q11" s="31">
        <f>SUM(Q12:Q41)</f>
        <v>-531904.62</v>
      </c>
      <c r="R11" s="31">
        <f>SUM(R12:R41)</f>
        <v>90726.84</v>
      </c>
      <c r="T11" s="31">
        <f>SUM(T12:T41)</f>
        <v>623387.29</v>
      </c>
      <c r="U11" s="31">
        <f>SUM(U12:U41)</f>
        <v>-532660.44999999995</v>
      </c>
      <c r="V11" s="31">
        <f>SUM(V12:V41)</f>
        <v>90726.84</v>
      </c>
      <c r="X11" s="31">
        <f>SUM(X12:X41)</f>
        <v>-755.82999999999811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>
        <v>731225987.5</v>
      </c>
      <c r="I14" s="44">
        <v>-731225987.5</v>
      </c>
      <c r="J14" s="41">
        <f>H14+I14</f>
        <v>0</v>
      </c>
      <c r="L14" s="54">
        <f>D14-H14</f>
        <v>-731225987.5</v>
      </c>
      <c r="M14" s="43">
        <f>F14-J14</f>
        <v>0</v>
      </c>
      <c r="N14" s="55"/>
      <c r="O14" s="61"/>
      <c r="P14" s="39"/>
      <c r="Q14" s="40">
        <v>0</v>
      </c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>
        <v>3614887336</v>
      </c>
      <c r="I15" s="44">
        <v>-3614887335.9399943</v>
      </c>
      <c r="J15" s="41">
        <f>H15+I15</f>
        <v>6.0005664825439453E-2</v>
      </c>
      <c r="L15" s="54">
        <f t="shared" ref="L15:L16" si="10">D15-H15</f>
        <v>-3614887336</v>
      </c>
      <c r="M15" s="43">
        <f t="shared" ref="M15:M16" si="11">F15-J15</f>
        <v>-6.0005664825439453E-2</v>
      </c>
      <c r="N15" s="55" t="s">
        <v>62</v>
      </c>
      <c r="O15" s="61"/>
      <c r="P15" s="39"/>
      <c r="Q15" s="40">
        <v>0</v>
      </c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>
        <v>0</v>
      </c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215932264</v>
      </c>
      <c r="E18" s="40">
        <v>-211816438</v>
      </c>
      <c r="F18" s="41">
        <f t="shared" ref="F18:F25" si="14">D18+E18</f>
        <v>4115826</v>
      </c>
      <c r="H18" s="54">
        <v>4115826</v>
      </c>
      <c r="I18" s="44">
        <v>0</v>
      </c>
      <c r="J18" s="41">
        <f t="shared" ref="J18:J25" si="15">H18+I18</f>
        <v>4115826</v>
      </c>
      <c r="L18" s="54">
        <f t="shared" ref="L18:L25" si="16">D18-H18</f>
        <v>211816438</v>
      </c>
      <c r="M18" s="43">
        <f t="shared" ref="M18:M25" si="17">F18-J18</f>
        <v>0</v>
      </c>
      <c r="N18" s="55"/>
      <c r="O18" s="61"/>
      <c r="P18" s="39"/>
      <c r="Q18" s="40">
        <v>0</v>
      </c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43080395.57</v>
      </c>
      <c r="F19" s="41">
        <f t="shared" si="14"/>
        <v>43080395.57</v>
      </c>
      <c r="H19" s="54">
        <v>43080395.57</v>
      </c>
      <c r="I19" s="44">
        <v>0</v>
      </c>
      <c r="J19" s="41">
        <f t="shared" si="15"/>
        <v>43080395.57</v>
      </c>
      <c r="L19" s="54">
        <f t="shared" si="16"/>
        <v>-43080395.57</v>
      </c>
      <c r="M19" s="43">
        <f t="shared" si="17"/>
        <v>0</v>
      </c>
      <c r="N19" s="55"/>
      <c r="O19" s="61"/>
      <c r="P19" s="39"/>
      <c r="Q19" s="40">
        <v>0</v>
      </c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>
        <v>0</v>
      </c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>
        <v>0</v>
      </c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>
        <v>0</v>
      </c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>
        <v>0</v>
      </c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663520640.60000002</v>
      </c>
      <c r="F24" s="41">
        <f t="shared" si="14"/>
        <v>663520640.60000002</v>
      </c>
      <c r="H24" s="54">
        <v>663520640.60000002</v>
      </c>
      <c r="I24" s="44">
        <v>0</v>
      </c>
      <c r="J24" s="41">
        <f t="shared" si="15"/>
        <v>663520640.60000002</v>
      </c>
      <c r="L24" s="54">
        <f t="shared" si="16"/>
        <v>-663520640.60000002</v>
      </c>
      <c r="M24" s="43">
        <f t="shared" si="17"/>
        <v>0</v>
      </c>
      <c r="N24" s="55"/>
      <c r="O24" s="61"/>
      <c r="P24" s="39"/>
      <c r="Q24" s="40">
        <v>0</v>
      </c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>
        <v>0</v>
      </c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>
        <v>22421400</v>
      </c>
      <c r="F28" s="41">
        <f>D28+E28</f>
        <v>22421400</v>
      </c>
      <c r="H28" s="54">
        <v>22421400</v>
      </c>
      <c r="I28" s="44">
        <v>0</v>
      </c>
      <c r="J28" s="41">
        <f>H28+I28</f>
        <v>22421400</v>
      </c>
      <c r="L28" s="54">
        <f t="shared" ref="L28" si="22">D28-H28</f>
        <v>-22421400</v>
      </c>
      <c r="M28" s="43">
        <f t="shared" ref="M28" si="23">F28-J28</f>
        <v>0</v>
      </c>
      <c r="N28" s="55"/>
      <c r="O28" s="61"/>
      <c r="P28" s="39"/>
      <c r="Q28" s="40">
        <v>0</v>
      </c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>
        <v>0</v>
      </c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>
        <v>0</v>
      </c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32310.45</v>
      </c>
      <c r="Q34" s="40">
        <v>-32310.45</v>
      </c>
      <c r="R34" s="41">
        <f t="shared" ref="R34:R41" si="34">P34+Q34</f>
        <v>0</v>
      </c>
      <c r="T34" s="54">
        <v>31612.78</v>
      </c>
      <c r="U34" s="44">
        <v>-31612.78</v>
      </c>
      <c r="V34" s="41">
        <f t="shared" ref="V34:V41" si="35">T34+U34</f>
        <v>0</v>
      </c>
      <c r="X34" s="54">
        <f>P34-T34</f>
        <v>697.67000000000189</v>
      </c>
      <c r="Y34" s="43">
        <f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>
        <v>352184.08610999997</v>
      </c>
      <c r="I35" s="44">
        <v>0</v>
      </c>
      <c r="J35" s="41">
        <f t="shared" si="31"/>
        <v>352184.08610999997</v>
      </c>
      <c r="L35" s="54">
        <f t="shared" si="32"/>
        <v>-352184.08610999997</v>
      </c>
      <c r="M35" s="43">
        <f t="shared" si="33"/>
        <v>-352184.08610999997</v>
      </c>
      <c r="N35" s="55" t="s">
        <v>195</v>
      </c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ref="X35:X41" si="36">P35-T35</f>
        <v>0</v>
      </c>
      <c r="Y35" s="43">
        <f t="shared" ref="Y35:Y41" si="37">R35-V35</f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501047.67</v>
      </c>
      <c r="Q36" s="40">
        <v>-501047.67</v>
      </c>
      <c r="R36" s="41">
        <f t="shared" si="34"/>
        <v>0</v>
      </c>
      <c r="T36" s="54">
        <v>501047.67000000004</v>
      </c>
      <c r="U36" s="44">
        <v>-501047.67</v>
      </c>
      <c r="V36" s="41">
        <f t="shared" si="35"/>
        <v>0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>
        <v>22856689.5</v>
      </c>
      <c r="E37" s="40">
        <v>-22856689.5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22856689.5</v>
      </c>
      <c r="M37" s="43">
        <f t="shared" si="33"/>
        <v>0</v>
      </c>
      <c r="N37" s="55"/>
      <c r="O37" s="61"/>
      <c r="P37" s="39"/>
      <c r="Q37" s="40">
        <v>0</v>
      </c>
      <c r="R37" s="41">
        <f t="shared" si="34"/>
        <v>0</v>
      </c>
      <c r="T37" s="54"/>
      <c r="U37" s="44">
        <v>0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89273.34</v>
      </c>
      <c r="Q38" s="40">
        <v>1453.5</v>
      </c>
      <c r="R38" s="41">
        <f t="shared" si="34"/>
        <v>90726.84</v>
      </c>
      <c r="T38" s="54">
        <v>90726.84</v>
      </c>
      <c r="U38" s="44">
        <v>0</v>
      </c>
      <c r="V38" s="41">
        <f t="shared" si="35"/>
        <v>90726.84</v>
      </c>
      <c r="X38" s="54">
        <f t="shared" si="36"/>
        <v>-1453.5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0</v>
      </c>
      <c r="R39" s="41">
        <f t="shared" si="34"/>
        <v>0</v>
      </c>
      <c r="T39" s="54"/>
      <c r="U39" s="44">
        <v>0</v>
      </c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>
        <v>23479.929138899999</v>
      </c>
      <c r="I40" s="44">
        <v>0</v>
      </c>
      <c r="J40" s="41">
        <f t="shared" si="31"/>
        <v>23479.929138899999</v>
      </c>
      <c r="L40" s="54">
        <f t="shared" si="32"/>
        <v>-23479.929138899999</v>
      </c>
      <c r="M40" s="43">
        <f t="shared" si="33"/>
        <v>-23479.929138899999</v>
      </c>
      <c r="N40" s="55" t="s">
        <v>195</v>
      </c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D1" activePane="topRight" state="frozen"/>
      <selection activeCell="M21" sqref="M21"/>
      <selection pane="topRight" activeCell="R39" sqref="R39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144</v>
      </c>
    </row>
    <row r="2" spans="1:26">
      <c r="A2" s="19" t="s">
        <v>1</v>
      </c>
      <c r="B2" s="73">
        <v>111033986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124513180</v>
      </c>
      <c r="E11" s="31">
        <f>SUM(E12:E41)</f>
        <v>508375807.99000001</v>
      </c>
      <c r="F11" s="31">
        <f>SUM(F12:F41)</f>
        <v>632888987.99000001</v>
      </c>
      <c r="H11" s="31">
        <f>SUM(H12:H41)</f>
        <v>632888987.99000001</v>
      </c>
      <c r="I11" s="31">
        <f>SUM(I12:I41)</f>
        <v>0</v>
      </c>
      <c r="J11" s="31">
        <f>SUM(J12:J41)</f>
        <v>632888987.99000001</v>
      </c>
      <c r="L11" s="31">
        <f>SUM(L12:L41)</f>
        <v>-508375807.99000001</v>
      </c>
      <c r="M11" s="31">
        <f>SUM(M12:M41)</f>
        <v>0</v>
      </c>
      <c r="N11" s="50"/>
      <c r="O11" s="64"/>
      <c r="P11" s="31">
        <f>SUM(P12:P41)</f>
        <v>434893.58</v>
      </c>
      <c r="Q11" s="31">
        <f>SUM(Q12:Q41)</f>
        <v>-368589.83</v>
      </c>
      <c r="R11" s="31">
        <f>SUM(R12:R41)</f>
        <v>66303.75</v>
      </c>
      <c r="T11" s="31">
        <f>SUM(T12:T41)</f>
        <v>434893.58</v>
      </c>
      <c r="U11" s="31">
        <f>SUM(U12:U41)</f>
        <v>-368589.83</v>
      </c>
      <c r="V11" s="31">
        <f>SUM(V12:V41)</f>
        <v>66303.75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>
        <v>0</v>
      </c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113823480</v>
      </c>
      <c r="E18" s="40">
        <v>0</v>
      </c>
      <c r="F18" s="41">
        <f t="shared" ref="F18:F25" si="14">D18+E18</f>
        <v>113823480</v>
      </c>
      <c r="H18" s="54">
        <v>113823480</v>
      </c>
      <c r="I18" s="44">
        <v>0</v>
      </c>
      <c r="J18" s="41">
        <f t="shared" ref="J18:J25" si="15">H18+I18</f>
        <v>113823480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324533.61</v>
      </c>
      <c r="F19" s="41">
        <f t="shared" si="14"/>
        <v>324533.61</v>
      </c>
      <c r="H19" s="54">
        <v>324533.61</v>
      </c>
      <c r="I19" s="44">
        <v>0</v>
      </c>
      <c r="J19" s="41">
        <f t="shared" si="15"/>
        <v>324533.61</v>
      </c>
      <c r="L19" s="54">
        <f t="shared" si="16"/>
        <v>-324533.61</v>
      </c>
      <c r="M19" s="43">
        <f t="shared" si="17"/>
        <v>0</v>
      </c>
      <c r="N19" s="55"/>
      <c r="O19" s="61"/>
      <c r="P19" s="39"/>
      <c r="Q19" s="40"/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492878314.38</v>
      </c>
      <c r="F24" s="41">
        <f t="shared" si="14"/>
        <v>492878314.38</v>
      </c>
      <c r="H24" s="54">
        <v>492878314.38</v>
      </c>
      <c r="I24" s="44">
        <v>0</v>
      </c>
      <c r="J24" s="41">
        <f t="shared" si="15"/>
        <v>492878314.38</v>
      </c>
      <c r="L24" s="54">
        <f t="shared" si="16"/>
        <v>-492878314.38</v>
      </c>
      <c r="M24" s="43">
        <f t="shared" si="17"/>
        <v>0</v>
      </c>
      <c r="N24" s="55"/>
      <c r="O24" s="61"/>
      <c r="P24" s="39"/>
      <c r="Q24" s="40"/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10689700</v>
      </c>
      <c r="E28" s="40">
        <v>15172960</v>
      </c>
      <c r="F28" s="41">
        <f>D28+E28</f>
        <v>25862660</v>
      </c>
      <c r="H28" s="54">
        <v>25862660</v>
      </c>
      <c r="I28" s="44">
        <v>0</v>
      </c>
      <c r="J28" s="41">
        <f>H28+I28</f>
        <v>25862660</v>
      </c>
      <c r="L28" s="54">
        <f t="shared" ref="L28" si="22">D28-H28</f>
        <v>-15172960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228.3</v>
      </c>
      <c r="Q34" s="40">
        <v>-228.3</v>
      </c>
      <c r="R34" s="41">
        <f t="shared" ref="R34:R41" si="34">P34+Q34</f>
        <v>0</v>
      </c>
      <c r="T34" s="54">
        <v>228.3</v>
      </c>
      <c r="U34" s="44">
        <v>-228.3</v>
      </c>
      <c r="V34" s="41">
        <f t="shared" ref="V34:V41" si="35">T34+U34</f>
        <v>0</v>
      </c>
      <c r="X34" s="54">
        <f t="shared" ref="X34:X41" si="36">P34-T34</f>
        <v>0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/>
      <c r="I35" s="44">
        <v>0</v>
      </c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368361.53</v>
      </c>
      <c r="Q36" s="40">
        <v>-368361.53</v>
      </c>
      <c r="R36" s="41">
        <f t="shared" si="34"/>
        <v>0</v>
      </c>
      <c r="T36" s="54">
        <v>368361.53</v>
      </c>
      <c r="U36" s="44">
        <v>-368361.53</v>
      </c>
      <c r="V36" s="41">
        <f t="shared" si="35"/>
        <v>0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>
        <v>0</v>
      </c>
      <c r="R37" s="41">
        <f t="shared" si="34"/>
        <v>0</v>
      </c>
      <c r="T37" s="54"/>
      <c r="U37" s="44">
        <v>0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66303.75</v>
      </c>
      <c r="Q38" s="40">
        <v>0</v>
      </c>
      <c r="R38" s="41">
        <f t="shared" si="34"/>
        <v>66303.75</v>
      </c>
      <c r="T38" s="54">
        <v>66303.75</v>
      </c>
      <c r="U38" s="44">
        <v>0</v>
      </c>
      <c r="V38" s="41">
        <f t="shared" si="35"/>
        <v>66303.75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0</v>
      </c>
      <c r="R39" s="41">
        <f t="shared" si="34"/>
        <v>0</v>
      </c>
      <c r="T39" s="54"/>
      <c r="U39" s="44">
        <v>0</v>
      </c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/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8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13" zoomScale="50" zoomScaleNormal="50" workbookViewId="0">
      <pane xSplit="3" topLeftCell="M1" activePane="topRight" state="frozen"/>
      <selection activeCell="M21" sqref="M21"/>
      <selection pane="topRight" activeCell="R43" sqref="A43:XFD43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9.898437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146</v>
      </c>
    </row>
    <row r="2" spans="1:26">
      <c r="A2" s="19" t="s">
        <v>1</v>
      </c>
      <c r="B2" s="73">
        <v>978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882179882</v>
      </c>
      <c r="E11" s="31">
        <f>SUM(E12:E41)</f>
        <v>2798619465.2699995</v>
      </c>
      <c r="F11" s="31">
        <f>SUM(F12:F41)</f>
        <v>3680799347.2699995</v>
      </c>
      <c r="H11" s="31">
        <f>SUM(H12:H41)</f>
        <v>898771699.88474357</v>
      </c>
      <c r="I11" s="31">
        <f>SUM(I12:I41)</f>
        <v>2788309533.4499998</v>
      </c>
      <c r="J11" s="31">
        <f>SUM(J12:J41)</f>
        <v>3687081233.3347435</v>
      </c>
      <c r="L11" s="31">
        <f>SUM(L12:L41)</f>
        <v>-16591817.884743549</v>
      </c>
      <c r="M11" s="31">
        <f>SUM(M12:M41)</f>
        <v>-6281886.0647436418</v>
      </c>
      <c r="N11" s="50"/>
      <c r="O11" s="64"/>
      <c r="P11" s="31">
        <f>SUM(P12:P41)</f>
        <v>9044145.0199999996</v>
      </c>
      <c r="Q11" s="31">
        <f>SUM(Q12:Q41)</f>
        <v>-5299164.8400000008</v>
      </c>
      <c r="R11" s="31">
        <f>SUM(R12:R41)</f>
        <v>3744980.1799999997</v>
      </c>
      <c r="T11" s="31">
        <f>SUM(T12:T41)</f>
        <v>6394562.5999999996</v>
      </c>
      <c r="U11" s="31">
        <f>SUM(U12:U41)</f>
        <v>-2649582.4200000004</v>
      </c>
      <c r="V11" s="31">
        <f>SUM(V12:V41)</f>
        <v>3744980.1799999997</v>
      </c>
      <c r="X11" s="31">
        <f>SUM(X12:X41)</f>
        <v>2649582.4200000004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>
        <v>0</v>
      </c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>
        <v>0</v>
      </c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>
        <v>0</v>
      </c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>
        <v>0</v>
      </c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200000000</v>
      </c>
      <c r="E18" s="40">
        <v>0</v>
      </c>
      <c r="F18" s="41">
        <f t="shared" ref="F18:F25" si="14">D18+E18</f>
        <v>200000000</v>
      </c>
      <c r="H18" s="54">
        <v>200000000</v>
      </c>
      <c r="I18" s="44">
        <v>0</v>
      </c>
      <c r="J18" s="41">
        <f t="shared" ref="J18:J25" si="15">H18+I18</f>
        <v>200000000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>
        <v>0</v>
      </c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18146428.490000002</v>
      </c>
      <c r="F19" s="41">
        <f t="shared" si="14"/>
        <v>18146428.490000002</v>
      </c>
      <c r="H19" s="54">
        <v>10309931</v>
      </c>
      <c r="I19" s="44">
        <v>7836497.2699999996</v>
      </c>
      <c r="J19" s="41">
        <f t="shared" si="15"/>
        <v>18146428.27</v>
      </c>
      <c r="L19" s="54">
        <f t="shared" si="16"/>
        <v>-10309931</v>
      </c>
      <c r="M19" s="43">
        <f t="shared" si="17"/>
        <v>0.2200000025331974</v>
      </c>
      <c r="N19" s="55"/>
      <c r="O19" s="61"/>
      <c r="P19" s="39">
        <v>14481.64</v>
      </c>
      <c r="Q19" s="40">
        <v>-14481.640000000001</v>
      </c>
      <c r="R19" s="41">
        <f t="shared" si="18"/>
        <v>0</v>
      </c>
      <c r="T19" s="54">
        <v>0</v>
      </c>
      <c r="U19" s="44">
        <v>0</v>
      </c>
      <c r="V19" s="41">
        <f t="shared" si="19"/>
        <v>0</v>
      </c>
      <c r="X19" s="54">
        <f t="shared" si="20"/>
        <v>14481.64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>
        <v>0</v>
      </c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>
        <v>0</v>
      </c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>
        <v>0</v>
      </c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>
        <v>0</v>
      </c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>
        <v>518860202</v>
      </c>
      <c r="E24" s="40">
        <v>2780473036.7799997</v>
      </c>
      <c r="F24" s="41">
        <f t="shared" si="14"/>
        <v>3299333238.7799997</v>
      </c>
      <c r="H24" s="54">
        <v>518860202</v>
      </c>
      <c r="I24" s="44">
        <v>2780473036.1799998</v>
      </c>
      <c r="J24" s="41">
        <f t="shared" si="15"/>
        <v>3299333238.1799998</v>
      </c>
      <c r="L24" s="54">
        <f t="shared" si="16"/>
        <v>0</v>
      </c>
      <c r="M24" s="43">
        <f t="shared" si="17"/>
        <v>0.59999990463256836</v>
      </c>
      <c r="N24" s="71" t="s">
        <v>62</v>
      </c>
      <c r="O24" s="61"/>
      <c r="P24" s="39">
        <v>2635100.7800000003</v>
      </c>
      <c r="Q24" s="40">
        <v>-2635100.7800000003</v>
      </c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2635100.7800000003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>
        <v>0</v>
      </c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163319680</v>
      </c>
      <c r="E28" s="40">
        <v>0</v>
      </c>
      <c r="F28" s="41">
        <f>D28+E28</f>
        <v>163319680</v>
      </c>
      <c r="H28" s="54">
        <v>163319680</v>
      </c>
      <c r="I28" s="44">
        <v>0</v>
      </c>
      <c r="J28" s="41">
        <f>H28+I28</f>
        <v>163319680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/>
      <c r="Q28" s="40">
        <v>0</v>
      </c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>
        <v>0</v>
      </c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>
        <v>0</v>
      </c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14481.640000000001</v>
      </c>
      <c r="Q34" s="40">
        <v>-14481.640000000001</v>
      </c>
      <c r="R34" s="41">
        <f t="shared" ref="R34:R41" si="34">P34+Q34</f>
        <v>0</v>
      </c>
      <c r="T34" s="54">
        <v>14481.64</v>
      </c>
      <c r="U34" s="44">
        <v>-14481.64</v>
      </c>
      <c r="V34" s="41">
        <f t="shared" ref="V34:V41" si="35">T34+U34</f>
        <v>0</v>
      </c>
      <c r="X34" s="54">
        <f t="shared" ref="X34:X41" si="36">P34-T34</f>
        <v>0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>
        <v>2312289.38686</v>
      </c>
      <c r="I35" s="44">
        <v>0</v>
      </c>
      <c r="J35" s="41">
        <f t="shared" si="31"/>
        <v>2312289.38686</v>
      </c>
      <c r="L35" s="54">
        <f t="shared" si="32"/>
        <v>-2312289.38686</v>
      </c>
      <c r="M35" s="43">
        <f t="shared" si="33"/>
        <v>-2312289.38686</v>
      </c>
      <c r="N35" s="71" t="s">
        <v>65</v>
      </c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2635100.7800000003</v>
      </c>
      <c r="Q36" s="40">
        <v>-2635100.7800000003</v>
      </c>
      <c r="R36" s="41">
        <f t="shared" si="34"/>
        <v>0</v>
      </c>
      <c r="T36" s="54">
        <v>2635100.7800000003</v>
      </c>
      <c r="U36" s="44">
        <v>-2635100.7800000003</v>
      </c>
      <c r="V36" s="41">
        <f t="shared" si="35"/>
        <v>0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>
        <v>3815438.3717521494</v>
      </c>
      <c r="I37" s="44">
        <v>0</v>
      </c>
      <c r="J37" s="41">
        <f t="shared" si="31"/>
        <v>3815438.3717521494</v>
      </c>
      <c r="L37" s="54">
        <f t="shared" si="32"/>
        <v>-3815438.3717521494</v>
      </c>
      <c r="M37" s="43">
        <f t="shared" si="33"/>
        <v>-3815438.3717521494</v>
      </c>
      <c r="N37" s="71" t="s">
        <v>65</v>
      </c>
      <c r="O37" s="61"/>
      <c r="P37" s="39">
        <v>3143403.84</v>
      </c>
      <c r="Q37" s="40">
        <v>0</v>
      </c>
      <c r="R37" s="41">
        <f t="shared" si="34"/>
        <v>3143403.84</v>
      </c>
      <c r="T37" s="54">
        <v>3143403.84</v>
      </c>
      <c r="U37" s="44">
        <v>0</v>
      </c>
      <c r="V37" s="41">
        <f t="shared" si="35"/>
        <v>3143403.84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601576.33999999973</v>
      </c>
      <c r="Q38" s="40">
        <v>0</v>
      </c>
      <c r="R38" s="41">
        <f t="shared" si="34"/>
        <v>601576.33999999973</v>
      </c>
      <c r="T38" s="54">
        <v>601576.34</v>
      </c>
      <c r="U38" s="44">
        <v>0</v>
      </c>
      <c r="V38" s="41">
        <f t="shared" si="35"/>
        <v>601576.34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0</v>
      </c>
      <c r="R39" s="41">
        <f t="shared" si="34"/>
        <v>0</v>
      </c>
      <c r="T39" s="54"/>
      <c r="U39" s="44">
        <v>0</v>
      </c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>
        <v>154159.1261314</v>
      </c>
      <c r="I40" s="44">
        <v>0</v>
      </c>
      <c r="J40" s="41">
        <f t="shared" si="31"/>
        <v>154159.1261314</v>
      </c>
      <c r="L40" s="54">
        <f t="shared" si="32"/>
        <v>-154159.1261314</v>
      </c>
      <c r="M40" s="43">
        <f t="shared" si="33"/>
        <v>-154159.1261314</v>
      </c>
      <c r="N40" s="71" t="s">
        <v>65</v>
      </c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  <c r="P43" s="38">
        <f t="shared" ref="P43:Q43" si="47">P44</f>
        <v>0</v>
      </c>
      <c r="Q43" s="38">
        <f t="shared" si="47"/>
        <v>0</v>
      </c>
      <c r="R43" s="58"/>
      <c r="T43" s="38">
        <f t="shared" ref="T43:U43" si="48">T44</f>
        <v>0</v>
      </c>
      <c r="U43" s="38">
        <f t="shared" si="48"/>
        <v>0</v>
      </c>
      <c r="V43" s="58"/>
      <c r="X43" s="38">
        <f t="shared" ref="X43:Y43" si="49">X44</f>
        <v>0</v>
      </c>
      <c r="Y43" s="38">
        <f t="shared" si="49"/>
        <v>0</v>
      </c>
      <c r="Z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54"/>
      <c r="Q44" s="44"/>
      <c r="R44" s="55"/>
      <c r="T44" s="54"/>
      <c r="U44" s="44"/>
      <c r="V44" s="55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0">E46</f>
        <v>0</v>
      </c>
      <c r="F45" s="38">
        <f t="shared" si="50"/>
        <v>0</v>
      </c>
      <c r="H45" s="38">
        <f t="shared" ref="H45:J45" si="51">H46</f>
        <v>0</v>
      </c>
      <c r="I45" s="38">
        <f t="shared" si="51"/>
        <v>0</v>
      </c>
      <c r="J45" s="38">
        <f t="shared" si="51"/>
        <v>0</v>
      </c>
      <c r="L45" s="38">
        <f t="shared" ref="L45:M45" si="52">L46</f>
        <v>0</v>
      </c>
      <c r="M45" s="38">
        <f t="shared" si="52"/>
        <v>0</v>
      </c>
      <c r="N45" s="58"/>
      <c r="P45" s="38">
        <f t="shared" ref="P45:Q45" si="53">P46</f>
        <v>0</v>
      </c>
      <c r="Q45" s="38">
        <f t="shared" si="53"/>
        <v>0</v>
      </c>
      <c r="R45" s="58"/>
      <c r="T45" s="38">
        <f t="shared" ref="T45:U45" si="54">T46</f>
        <v>0</v>
      </c>
      <c r="U45" s="38">
        <f t="shared" si="54"/>
        <v>0</v>
      </c>
      <c r="V45" s="58"/>
      <c r="X45" s="38">
        <f t="shared" ref="X45:Y45" si="55">X46</f>
        <v>0</v>
      </c>
      <c r="Y45" s="38">
        <f t="shared" si="55"/>
        <v>0</v>
      </c>
      <c r="Z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  <c r="P46" s="54"/>
      <c r="Q46" s="44"/>
      <c r="R46" s="55"/>
      <c r="T46" s="54"/>
      <c r="U46" s="44"/>
      <c r="V46" s="55"/>
      <c r="X46" s="54"/>
      <c r="Y46" s="44"/>
      <c r="Z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6">SUM(E48:E49)</f>
        <v>0</v>
      </c>
      <c r="F47" s="38">
        <f t="shared" si="56"/>
        <v>0</v>
      </c>
      <c r="H47" s="38">
        <f t="shared" ref="H47:J47" si="57">SUM(H48:H49)</f>
        <v>0</v>
      </c>
      <c r="I47" s="38">
        <f t="shared" si="57"/>
        <v>0</v>
      </c>
      <c r="J47" s="38">
        <f t="shared" si="57"/>
        <v>0</v>
      </c>
      <c r="L47" s="38">
        <f t="shared" ref="L47:M47" si="58">SUM(L48:L49)</f>
        <v>0</v>
      </c>
      <c r="M47" s="38">
        <f t="shared" si="58"/>
        <v>0</v>
      </c>
      <c r="N47" s="58"/>
      <c r="P47" s="38">
        <f t="shared" ref="P47:Q47" si="59">SUM(P48:P49)</f>
        <v>0</v>
      </c>
      <c r="Q47" s="38">
        <f t="shared" si="59"/>
        <v>0</v>
      </c>
      <c r="R47" s="58"/>
      <c r="T47" s="38">
        <f t="shared" ref="T47:U47" si="60">SUM(T48:T49)</f>
        <v>0</v>
      </c>
      <c r="U47" s="38">
        <f t="shared" si="60"/>
        <v>0</v>
      </c>
      <c r="V47" s="58"/>
      <c r="X47" s="38">
        <f t="shared" ref="X47:Y47" si="61">SUM(X48:X49)</f>
        <v>0</v>
      </c>
      <c r="Y47" s="38">
        <f t="shared" si="61"/>
        <v>0</v>
      </c>
      <c r="Z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54"/>
      <c r="Q48" s="44"/>
      <c r="R48" s="55"/>
      <c r="T48" s="54"/>
      <c r="U48" s="44"/>
      <c r="V48" s="55"/>
      <c r="X48" s="54"/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54"/>
      <c r="Q49" s="44"/>
      <c r="R49" s="55"/>
      <c r="T49" s="54"/>
      <c r="U49" s="44"/>
      <c r="V49" s="55"/>
      <c r="X49" s="54"/>
      <c r="Y49" s="44"/>
      <c r="Z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D1" activePane="topRight" state="frozen"/>
      <selection activeCell="M21" sqref="M21"/>
      <selection pane="topRight" activeCell="B23" sqref="B23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145</v>
      </c>
    </row>
    <row r="2" spans="1:26">
      <c r="A2" s="19" t="s">
        <v>1</v>
      </c>
      <c r="B2" s="73">
        <v>105254474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2283700</v>
      </c>
      <c r="E11" s="31">
        <f>SUM(E12:E41)</f>
        <v>9287606</v>
      </c>
      <c r="F11" s="31">
        <f>SUM(F12:F41)</f>
        <v>11571306</v>
      </c>
      <c r="H11" s="31">
        <f>SUM(H12:H41)</f>
        <v>10551806</v>
      </c>
      <c r="I11" s="31">
        <f>SUM(I12:I41)</f>
        <v>1019500</v>
      </c>
      <c r="J11" s="31">
        <f>SUM(J12:J41)</f>
        <v>11571306</v>
      </c>
      <c r="L11" s="31">
        <f>SUM(L12:L41)</f>
        <v>-8268106</v>
      </c>
      <c r="M11" s="31">
        <f>SUM(M12:M41)</f>
        <v>0</v>
      </c>
      <c r="N11" s="50"/>
      <c r="O11" s="64"/>
      <c r="P11" s="31">
        <f>SUM(P12:P41)</f>
        <v>16641.61</v>
      </c>
      <c r="Q11" s="31">
        <f>SUM(Q12:Q41)</f>
        <v>-15259.3</v>
      </c>
      <c r="R11" s="31">
        <f>SUM(R12:R41)</f>
        <v>1382.31</v>
      </c>
      <c r="T11" s="31">
        <f>SUM(T12:T41)</f>
        <v>9002.9599999999991</v>
      </c>
      <c r="U11" s="31">
        <f>SUM(U12:U41)</f>
        <v>-7629.65</v>
      </c>
      <c r="V11" s="31">
        <f>SUM(V12:V41)</f>
        <v>1373.31</v>
      </c>
      <c r="X11" s="31">
        <f>SUM(X12:X41)</f>
        <v>7638.65</v>
      </c>
      <c r="Y11" s="31">
        <f>SUM(Y12:Y41)</f>
        <v>9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>
        <v>0</v>
      </c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>
        <v>0</v>
      </c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>
        <v>0</v>
      </c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>
        <v>0</v>
      </c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>
        <v>0</v>
      </c>
      <c r="F18" s="41">
        <f t="shared" ref="F18:F25" si="14">D18+E18</f>
        <v>0</v>
      </c>
      <c r="H18" s="54"/>
      <c r="I18" s="44">
        <v>0</v>
      </c>
      <c r="J18" s="41">
        <f t="shared" ref="J18:J25" si="15">H18+I18</f>
        <v>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>
        <v>0</v>
      </c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0</v>
      </c>
      <c r="F19" s="41">
        <f t="shared" si="14"/>
        <v>0</v>
      </c>
      <c r="H19" s="54"/>
      <c r="I19" s="44">
        <v>0</v>
      </c>
      <c r="J19" s="41">
        <f t="shared" si="15"/>
        <v>0</v>
      </c>
      <c r="L19" s="54">
        <f t="shared" si="16"/>
        <v>0</v>
      </c>
      <c r="M19" s="43">
        <f t="shared" si="17"/>
        <v>0</v>
      </c>
      <c r="N19" s="55"/>
      <c r="O19" s="61"/>
      <c r="P19" s="39"/>
      <c r="Q19" s="40">
        <v>0</v>
      </c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>
        <v>0</v>
      </c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>
        <v>0</v>
      </c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>
        <v>0</v>
      </c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>
        <v>0</v>
      </c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10551806</v>
      </c>
      <c r="F24" s="41">
        <f t="shared" si="14"/>
        <v>10551806</v>
      </c>
      <c r="H24" s="54">
        <v>10551806</v>
      </c>
      <c r="I24" s="44">
        <v>0</v>
      </c>
      <c r="J24" s="41">
        <f t="shared" si="15"/>
        <v>10551806</v>
      </c>
      <c r="L24" s="54">
        <f>D24-H24</f>
        <v>-10551806</v>
      </c>
      <c r="M24" s="43">
        <f t="shared" si="17"/>
        <v>0</v>
      </c>
      <c r="N24" s="55"/>
      <c r="O24" s="61"/>
      <c r="P24" s="39">
        <v>7629.65</v>
      </c>
      <c r="Q24" s="40">
        <v>-7629.65</v>
      </c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7629.65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>
        <v>0</v>
      </c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1283700</v>
      </c>
      <c r="E28" s="40">
        <v>-264200</v>
      </c>
      <c r="F28" s="41">
        <f>D28+E28</f>
        <v>1019500</v>
      </c>
      <c r="H28" s="54"/>
      <c r="I28" s="44">
        <v>1019500</v>
      </c>
      <c r="J28" s="41">
        <f>H28+I28</f>
        <v>1019500</v>
      </c>
      <c r="L28" s="54">
        <f t="shared" ref="L28" si="22">D28-H28</f>
        <v>1283700</v>
      </c>
      <c r="M28" s="43">
        <f t="shared" ref="M28" si="23">F28-J28</f>
        <v>0</v>
      </c>
      <c r="N28" s="55"/>
      <c r="O28" s="61"/>
      <c r="P28" s="39"/>
      <c r="Q28" s="40">
        <v>0</v>
      </c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>
        <v>0</v>
      </c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>
        <v>0</v>
      </c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/>
      <c r="Q34" s="40">
        <v>0</v>
      </c>
      <c r="R34" s="41">
        <f t="shared" ref="R34:R41" si="34">P34+Q34</f>
        <v>0</v>
      </c>
      <c r="T34" s="54"/>
      <c r="U34" s="44">
        <v>0</v>
      </c>
      <c r="V34" s="41">
        <f t="shared" ref="V34:V41" si="35">T34+U34</f>
        <v>0</v>
      </c>
      <c r="X34" s="54">
        <f t="shared" ref="X34:X41" si="36">P34-T34</f>
        <v>0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/>
      <c r="I35" s="44">
        <v>0</v>
      </c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7629.65</v>
      </c>
      <c r="Q36" s="40">
        <v>-7629.65</v>
      </c>
      <c r="R36" s="41">
        <f t="shared" si="34"/>
        <v>0</v>
      </c>
      <c r="T36" s="54">
        <v>7629.65</v>
      </c>
      <c r="U36" s="44">
        <v>-7629.65</v>
      </c>
      <c r="V36" s="41">
        <f t="shared" si="35"/>
        <v>0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>
        <v>0</v>
      </c>
      <c r="R37" s="41">
        <f t="shared" si="34"/>
        <v>0</v>
      </c>
      <c r="T37" s="54"/>
      <c r="U37" s="44">
        <v>0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1373.31</v>
      </c>
      <c r="Q38" s="40">
        <v>0</v>
      </c>
      <c r="R38" s="41">
        <f t="shared" si="34"/>
        <v>1373.31</v>
      </c>
      <c r="T38" s="54">
        <v>1373.31</v>
      </c>
      <c r="U38" s="44">
        <v>0</v>
      </c>
      <c r="V38" s="41">
        <f t="shared" si="35"/>
        <v>1373.31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>
        <v>9</v>
      </c>
      <c r="Q39" s="40">
        <v>0</v>
      </c>
      <c r="R39" s="41">
        <f t="shared" si="34"/>
        <v>9</v>
      </c>
      <c r="T39" s="54"/>
      <c r="U39" s="44">
        <v>0</v>
      </c>
      <c r="V39" s="41">
        <f t="shared" si="35"/>
        <v>0</v>
      </c>
      <c r="X39" s="54">
        <f t="shared" si="36"/>
        <v>9</v>
      </c>
      <c r="Y39" s="43">
        <f t="shared" si="37"/>
        <v>9</v>
      </c>
      <c r="Z39" s="55" t="s">
        <v>62</v>
      </c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/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>
        <v>1000000</v>
      </c>
      <c r="E41" s="40">
        <v>-1000000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1000000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11" zoomScale="60" zoomScaleNormal="60" workbookViewId="0">
      <pane xSplit="3" topLeftCell="D1" activePane="topRight" state="frozen"/>
      <selection activeCell="A17" sqref="A17:B17"/>
      <selection pane="topRight" activeCell="A11" sqref="A11:B11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20.8984375" style="75" bestFit="1" customWidth="1"/>
    <col min="9" max="9" width="21.09765625" style="75" bestFit="1" customWidth="1"/>
    <col min="10" max="10" width="20.19921875" style="75" bestFit="1" customWidth="1"/>
    <col min="11" max="11" width="2.19921875" style="75" customWidth="1"/>
    <col min="12" max="12" width="32.3984375" style="75" bestFit="1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192</v>
      </c>
    </row>
    <row r="2" spans="1:26">
      <c r="A2" s="19" t="s">
        <v>1</v>
      </c>
      <c r="B2" s="68" t="s">
        <v>193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 t="shared" ref="E9:F9" si="0">SUM(E10)</f>
        <v>0</v>
      </c>
      <c r="F9" s="13">
        <f t="shared" si="0"/>
        <v>0</v>
      </c>
      <c r="H9" s="13">
        <f>SUM(H10)</f>
        <v>0</v>
      </c>
      <c r="I9" s="13">
        <f t="shared" ref="I9:J9" si="1">SUM(I10)</f>
        <v>0</v>
      </c>
      <c r="J9" s="13">
        <f t="shared" si="1"/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 t="shared" ref="Q9:R9" si="2">SUM(Q10)</f>
        <v>0</v>
      </c>
      <c r="R9" s="13">
        <f t="shared" si="2"/>
        <v>0</v>
      </c>
      <c r="T9" s="13">
        <f>SUM(T10)</f>
        <v>0</v>
      </c>
      <c r="U9" s="13">
        <f t="shared" ref="U9:V9" si="3">SUM(U10)</f>
        <v>0</v>
      </c>
      <c r="V9" s="13">
        <f t="shared" si="3"/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103221201.32000001</v>
      </c>
      <c r="E11" s="106">
        <f>SUM(E12:E41)</f>
        <v>63349399.680944994</v>
      </c>
      <c r="F11" s="106">
        <f>SUM(F12:F41)</f>
        <v>166570601.00094503</v>
      </c>
      <c r="H11" s="106">
        <f>SUM(H12:H41)</f>
        <v>1329935654.4372973</v>
      </c>
      <c r="I11" s="106">
        <f>SUM(I12:I41)</f>
        <v>-1162966594.79285</v>
      </c>
      <c r="J11" s="106">
        <f>SUM(J12:J41)</f>
        <v>166969059.64444715</v>
      </c>
      <c r="L11" s="106">
        <f>SUM(L12:L41)</f>
        <v>-1226714453.1172972</v>
      </c>
      <c r="M11" s="106">
        <f>SUM(M12:M41)</f>
        <v>-398458.64350215159</v>
      </c>
      <c r="N11" s="105"/>
      <c r="O11" s="107"/>
      <c r="P11" s="106">
        <f>SUM(P12:P41)</f>
        <v>1956733.08</v>
      </c>
      <c r="Q11" s="106">
        <f>SUM(Q12:Q41)</f>
        <v>-10386.219999999954</v>
      </c>
      <c r="R11" s="106">
        <f>SUM(R12:R41)</f>
        <v>1946346.8599999999</v>
      </c>
      <c r="T11" s="106">
        <f>SUM(T12:T41)</f>
        <v>1956546.0000000002</v>
      </c>
      <c r="U11" s="106">
        <f>SUM(U12:U41)</f>
        <v>-10299.52</v>
      </c>
      <c r="V11" s="106">
        <f>SUM(V12:V41)</f>
        <v>1946246.4800000002</v>
      </c>
      <c r="X11" s="106">
        <f>SUM(X12:X41)</f>
        <v>187.07999999997628</v>
      </c>
      <c r="Y11" s="106">
        <f>SUM(Y12:Y41)</f>
        <v>100.38000000002285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 t="shared" ref="E12:F12" si="4">SUM(E13,E17)</f>
        <v>0</v>
      </c>
      <c r="F12" s="13">
        <f t="shared" si="4"/>
        <v>0</v>
      </c>
      <c r="H12" s="13">
        <f t="shared" ref="H12:J12" si="5">SUM(H13,H17)</f>
        <v>0</v>
      </c>
      <c r="I12" s="13">
        <f>SUM(I13,I17)</f>
        <v>0</v>
      </c>
      <c r="J12" s="13">
        <f t="shared" si="5"/>
        <v>0</v>
      </c>
      <c r="L12" s="13">
        <f t="shared" ref="L12:M12" si="6">SUM(L13,L17)</f>
        <v>0</v>
      </c>
      <c r="M12" s="13">
        <f t="shared" si="6"/>
        <v>0</v>
      </c>
      <c r="N12" s="95"/>
      <c r="O12" s="103"/>
      <c r="P12" s="13">
        <f>SUM(P13,P17)</f>
        <v>0</v>
      </c>
      <c r="Q12" s="13">
        <f t="shared" ref="Q12:R12" si="7">SUM(Q13,Q17)</f>
        <v>0</v>
      </c>
      <c r="R12" s="13">
        <f t="shared" si="7"/>
        <v>0</v>
      </c>
      <c r="T12" s="13">
        <f t="shared" ref="T12:V12" si="8">SUM(T13,T17)</f>
        <v>0</v>
      </c>
      <c r="U12" s="13">
        <f t="shared" si="8"/>
        <v>0</v>
      </c>
      <c r="V12" s="13">
        <f t="shared" si="8"/>
        <v>0</v>
      </c>
      <c r="X12" s="13">
        <f t="shared" ref="X12:Y12" si="9">SUM(X13,X17)</f>
        <v>0</v>
      </c>
      <c r="Y12" s="13">
        <f t="shared" si="9"/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>
        <v>24246514.960000001</v>
      </c>
      <c r="E14" s="79">
        <v>0</v>
      </c>
      <c r="F14" s="78">
        <f>D14+E14</f>
        <v>24246514.960000001</v>
      </c>
      <c r="H14" s="77">
        <v>24246509.949999999</v>
      </c>
      <c r="I14" s="43"/>
      <c r="J14" s="78">
        <f>H14+I14</f>
        <v>24246509.949999999</v>
      </c>
      <c r="L14" s="77">
        <f>D14-H14</f>
        <v>5.0100000016391277</v>
      </c>
      <c r="M14" s="43">
        <f>F14-J14</f>
        <v>5.0100000016391277</v>
      </c>
      <c r="N14" s="71" t="s">
        <v>62</v>
      </c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>
        <v>39610108</v>
      </c>
      <c r="F15" s="78">
        <f t="shared" ref="F15:F16" si="10">D15+E15</f>
        <v>39610108</v>
      </c>
      <c r="H15" s="77">
        <v>39610106.170000002</v>
      </c>
      <c r="I15" s="43"/>
      <c r="J15" s="78">
        <f t="shared" ref="J15:J16" si="11">H15+I15</f>
        <v>39610106.170000002</v>
      </c>
      <c r="L15" s="77">
        <f t="shared" ref="L15:L16" si="12">D15-H15</f>
        <v>-39610106.170000002</v>
      </c>
      <c r="M15" s="43">
        <f t="shared" ref="M15:M16" si="13">F15-J15</f>
        <v>1.8299999982118607</v>
      </c>
      <c r="N15" s="71" t="s">
        <v>62</v>
      </c>
      <c r="O15" s="91"/>
      <c r="P15" s="80"/>
      <c r="Q15" s="79"/>
      <c r="R15" s="78">
        <f t="shared" ref="R15:R16" si="14">P15+Q15</f>
        <v>0</v>
      </c>
      <c r="T15" s="77"/>
      <c r="U15" s="43"/>
      <c r="V15" s="78">
        <f t="shared" ref="V15:V16" si="15">T15+U15</f>
        <v>0</v>
      </c>
      <c r="X15" s="77">
        <f t="shared" ref="X15" si="16">P15-T15</f>
        <v>0</v>
      </c>
      <c r="Y15" s="43">
        <f t="shared" ref="Y15:Y16" si="17"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>
        <v>0</v>
      </c>
      <c r="F16" s="78">
        <f t="shared" si="10"/>
        <v>0</v>
      </c>
      <c r="H16" s="77"/>
      <c r="I16" s="43"/>
      <c r="J16" s="78">
        <f t="shared" si="11"/>
        <v>0</v>
      </c>
      <c r="L16" s="77">
        <f t="shared" si="12"/>
        <v>0</v>
      </c>
      <c r="M16" s="43">
        <f t="shared" si="13"/>
        <v>0</v>
      </c>
      <c r="N16" s="76"/>
      <c r="O16" s="91"/>
      <c r="P16" s="80"/>
      <c r="Q16" s="79"/>
      <c r="R16" s="78">
        <f t="shared" si="14"/>
        <v>0</v>
      </c>
      <c r="T16" s="77"/>
      <c r="U16" s="43"/>
      <c r="V16" s="78">
        <f t="shared" si="15"/>
        <v>0</v>
      </c>
      <c r="X16" s="77">
        <f>P16-T16</f>
        <v>0</v>
      </c>
      <c r="Y16" s="43">
        <f t="shared" si="17"/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15359113</v>
      </c>
      <c r="E18" s="79">
        <v>0</v>
      </c>
      <c r="F18" s="78">
        <f t="shared" ref="F18:F25" si="18">D18+E18</f>
        <v>15359113</v>
      </c>
      <c r="H18" s="77">
        <v>15359113</v>
      </c>
      <c r="I18" s="43"/>
      <c r="J18" s="78">
        <f t="shared" ref="J18:J25" si="19">H18+I18</f>
        <v>15359113</v>
      </c>
      <c r="L18" s="77">
        <f t="shared" ref="L18:L25" si="20">D18-H18</f>
        <v>0</v>
      </c>
      <c r="M18" s="43">
        <f t="shared" ref="M18:M25" si="21">F18-J18</f>
        <v>0</v>
      </c>
      <c r="N18" s="76"/>
      <c r="O18" s="91"/>
      <c r="P18" s="80"/>
      <c r="Q18" s="79"/>
      <c r="R18" s="78">
        <f t="shared" ref="R18:R25" si="22">P18+Q18</f>
        <v>0</v>
      </c>
      <c r="T18" s="77"/>
      <c r="U18" s="43"/>
      <c r="V18" s="78">
        <f t="shared" ref="V18:V25" si="23">T18+U18</f>
        <v>0</v>
      </c>
      <c r="X18" s="77">
        <f t="shared" ref="X18:X25" si="24">P18-T18</f>
        <v>0</v>
      </c>
      <c r="Y18" s="43">
        <f t="shared" ref="Y18:Y25" si="25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39610108</v>
      </c>
      <c r="E19" s="79">
        <v>-24989008.319055006</v>
      </c>
      <c r="F19" s="78">
        <f t="shared" si="18"/>
        <v>14621099.680944994</v>
      </c>
      <c r="H19" s="77">
        <v>54231207.680945002</v>
      </c>
      <c r="I19" s="43">
        <v>-39610106.170000002</v>
      </c>
      <c r="J19" s="78">
        <f t="shared" si="19"/>
        <v>14621101.510945</v>
      </c>
      <c r="L19" s="77">
        <f t="shared" si="20"/>
        <v>-14621099.680945002</v>
      </c>
      <c r="M19" s="43">
        <f t="shared" si="21"/>
        <v>-1.8300000056624413</v>
      </c>
      <c r="N19" s="71" t="s">
        <v>62</v>
      </c>
      <c r="O19" s="91"/>
      <c r="P19" s="80"/>
      <c r="Q19" s="79"/>
      <c r="R19" s="78">
        <f t="shared" si="22"/>
        <v>0</v>
      </c>
      <c r="T19" s="77"/>
      <c r="U19" s="43"/>
      <c r="V19" s="78">
        <f t="shared" si="23"/>
        <v>0</v>
      </c>
      <c r="X19" s="77">
        <f t="shared" si="24"/>
        <v>0</v>
      </c>
      <c r="Y19" s="43">
        <f t="shared" si="25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>
        <v>0</v>
      </c>
      <c r="F20" s="78">
        <f t="shared" si="18"/>
        <v>0</v>
      </c>
      <c r="H20" s="77"/>
      <c r="I20" s="43"/>
      <c r="J20" s="78">
        <f t="shared" si="19"/>
        <v>0</v>
      </c>
      <c r="L20" s="77">
        <f t="shared" si="20"/>
        <v>0</v>
      </c>
      <c r="M20" s="43">
        <f t="shared" si="21"/>
        <v>0</v>
      </c>
      <c r="N20" s="76"/>
      <c r="O20" s="91"/>
      <c r="P20" s="80"/>
      <c r="Q20" s="79"/>
      <c r="R20" s="78">
        <f t="shared" si="22"/>
        <v>0</v>
      </c>
      <c r="T20" s="77"/>
      <c r="U20" s="43"/>
      <c r="V20" s="78">
        <f t="shared" si="23"/>
        <v>0</v>
      </c>
      <c r="X20" s="77">
        <f t="shared" si="24"/>
        <v>0</v>
      </c>
      <c r="Y20" s="43">
        <f t="shared" si="25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>
        <v>0</v>
      </c>
      <c r="F21" s="78">
        <f t="shared" si="18"/>
        <v>0</v>
      </c>
      <c r="H21" s="77"/>
      <c r="I21" s="43"/>
      <c r="J21" s="78">
        <f t="shared" si="19"/>
        <v>0</v>
      </c>
      <c r="L21" s="77">
        <f t="shared" si="20"/>
        <v>0</v>
      </c>
      <c r="M21" s="43">
        <f t="shared" si="21"/>
        <v>0</v>
      </c>
      <c r="N21" s="76"/>
      <c r="O21" s="91"/>
      <c r="P21" s="80"/>
      <c r="Q21" s="79"/>
      <c r="R21" s="78">
        <f t="shared" si="22"/>
        <v>0</v>
      </c>
      <c r="T21" s="77"/>
      <c r="U21" s="43"/>
      <c r="V21" s="78">
        <f t="shared" si="23"/>
        <v>0</v>
      </c>
      <c r="X21" s="77">
        <f t="shared" si="24"/>
        <v>0</v>
      </c>
      <c r="Y21" s="43">
        <f t="shared" si="25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>
        <v>0</v>
      </c>
      <c r="F22" s="78">
        <f t="shared" si="18"/>
        <v>0</v>
      </c>
      <c r="H22" s="77"/>
      <c r="I22" s="43"/>
      <c r="J22" s="78">
        <f t="shared" si="19"/>
        <v>0</v>
      </c>
      <c r="L22" s="77">
        <f t="shared" si="20"/>
        <v>0</v>
      </c>
      <c r="M22" s="43">
        <f t="shared" si="21"/>
        <v>0</v>
      </c>
      <c r="N22" s="76"/>
      <c r="O22" s="91"/>
      <c r="P22" s="80"/>
      <c r="Q22" s="79"/>
      <c r="R22" s="78">
        <f t="shared" si="22"/>
        <v>0</v>
      </c>
      <c r="T22" s="77"/>
      <c r="U22" s="43"/>
      <c r="V22" s="78">
        <f t="shared" si="23"/>
        <v>0</v>
      </c>
      <c r="X22" s="77">
        <f t="shared" si="24"/>
        <v>0</v>
      </c>
      <c r="Y22" s="43">
        <f t="shared" si="25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>
        <v>0</v>
      </c>
      <c r="F23" s="78">
        <f t="shared" si="18"/>
        <v>0</v>
      </c>
      <c r="H23" s="77"/>
      <c r="I23" s="43"/>
      <c r="J23" s="78">
        <f t="shared" si="19"/>
        <v>0</v>
      </c>
      <c r="L23" s="77">
        <f t="shared" si="20"/>
        <v>0</v>
      </c>
      <c r="M23" s="43">
        <f t="shared" si="21"/>
        <v>0</v>
      </c>
      <c r="N23" s="76"/>
      <c r="O23" s="91"/>
      <c r="P23" s="80"/>
      <c r="Q23" s="79"/>
      <c r="R23" s="78">
        <f t="shared" si="22"/>
        <v>0</v>
      </c>
      <c r="T23" s="77"/>
      <c r="U23" s="43"/>
      <c r="V23" s="78">
        <f t="shared" si="23"/>
        <v>0</v>
      </c>
      <c r="X23" s="77">
        <f t="shared" si="24"/>
        <v>0</v>
      </c>
      <c r="Y23" s="43">
        <f t="shared" si="25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>
        <v>0</v>
      </c>
      <c r="F24" s="78">
        <f t="shared" si="18"/>
        <v>0</v>
      </c>
      <c r="H24" s="77">
        <v>1123356488.6228521</v>
      </c>
      <c r="I24" s="43">
        <v>-1123356488.6228499</v>
      </c>
      <c r="J24" s="78">
        <f t="shared" si="19"/>
        <v>2.1457672119140625E-6</v>
      </c>
      <c r="L24" s="77">
        <f t="shared" si="20"/>
        <v>-1123356488.6228521</v>
      </c>
      <c r="M24" s="43">
        <f t="shared" si="21"/>
        <v>-2.1457672119140625E-6</v>
      </c>
      <c r="N24" s="71"/>
      <c r="O24" s="91"/>
      <c r="P24" s="80"/>
      <c r="Q24" s="79"/>
      <c r="R24" s="78">
        <f t="shared" si="22"/>
        <v>0</v>
      </c>
      <c r="T24" s="77"/>
      <c r="U24" s="43"/>
      <c r="V24" s="78">
        <f t="shared" si="23"/>
        <v>0</v>
      </c>
      <c r="X24" s="77">
        <f t="shared" si="24"/>
        <v>0</v>
      </c>
      <c r="Y24" s="43">
        <f t="shared" si="25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>
        <v>0</v>
      </c>
      <c r="F25" s="78">
        <f t="shared" si="18"/>
        <v>0</v>
      </c>
      <c r="H25" s="77"/>
      <c r="I25" s="43"/>
      <c r="J25" s="78">
        <f t="shared" si="19"/>
        <v>0</v>
      </c>
      <c r="L25" s="77">
        <f t="shared" si="20"/>
        <v>0</v>
      </c>
      <c r="M25" s="43">
        <f t="shared" si="21"/>
        <v>0</v>
      </c>
      <c r="N25" s="76"/>
      <c r="O25" s="91"/>
      <c r="P25" s="80"/>
      <c r="Q25" s="79"/>
      <c r="R25" s="78">
        <f t="shared" si="22"/>
        <v>0</v>
      </c>
      <c r="T25" s="77"/>
      <c r="U25" s="43"/>
      <c r="V25" s="78">
        <f t="shared" si="23"/>
        <v>0</v>
      </c>
      <c r="X25" s="77">
        <f t="shared" si="24"/>
        <v>0</v>
      </c>
      <c r="Y25" s="43">
        <f t="shared" si="25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23978900</v>
      </c>
      <c r="E28" s="79">
        <v>48728300</v>
      </c>
      <c r="F28" s="78">
        <f t="shared" ref="F28" si="26">D28+E28</f>
        <v>72707200</v>
      </c>
      <c r="H28" s="77">
        <v>72707200</v>
      </c>
      <c r="I28" s="43"/>
      <c r="J28" s="78">
        <f t="shared" ref="J28" si="27">H28+I28</f>
        <v>72707200</v>
      </c>
      <c r="L28" s="77">
        <f t="shared" ref="L28" si="28">D28-H28</f>
        <v>-48728300</v>
      </c>
      <c r="M28" s="43">
        <f t="shared" ref="M28" si="29">F28-J28</f>
        <v>0</v>
      </c>
      <c r="N28" s="76"/>
      <c r="O28" s="91"/>
      <c r="P28" s="80"/>
      <c r="Q28" s="79"/>
      <c r="R28" s="78">
        <f t="shared" ref="R28" si="30">P28+Q28</f>
        <v>0</v>
      </c>
      <c r="T28" s="77"/>
      <c r="U28" s="43"/>
      <c r="V28" s="78">
        <f t="shared" ref="V28" si="31">T28+U28</f>
        <v>0</v>
      </c>
      <c r="X28" s="77">
        <f t="shared" ref="X28" si="32">P28-T28</f>
        <v>0</v>
      </c>
      <c r="Y28" s="43">
        <f t="shared" ref="Y28" si="33"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 t="shared" ref="F30:F31" si="34">D30+E30</f>
        <v>0</v>
      </c>
      <c r="H30" s="77"/>
      <c r="I30" s="43"/>
      <c r="J30" s="78">
        <f t="shared" ref="J30:J31" si="35">H30+I30</f>
        <v>0</v>
      </c>
      <c r="L30" s="77">
        <f t="shared" ref="L30:L31" si="36">D30-H30</f>
        <v>0</v>
      </c>
      <c r="M30" s="43">
        <f t="shared" ref="M30:M31" si="37">F30-J30</f>
        <v>0</v>
      </c>
      <c r="N30" s="76"/>
      <c r="O30" s="91"/>
      <c r="P30" s="80"/>
      <c r="Q30" s="79"/>
      <c r="R30" s="78">
        <f t="shared" ref="R30:R31" si="38">P30+Q30</f>
        <v>0</v>
      </c>
      <c r="T30" s="77"/>
      <c r="U30" s="43"/>
      <c r="V30" s="78">
        <f t="shared" ref="V30:V31" si="39">T30+U30</f>
        <v>0</v>
      </c>
      <c r="X30" s="77">
        <f t="shared" ref="X30:X31" si="40">P30-T30</f>
        <v>0</v>
      </c>
      <c r="Y30" s="43">
        <f t="shared" ref="Y30:Y31" si="41"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 t="shared" si="34"/>
        <v>0</v>
      </c>
      <c r="H31" s="77"/>
      <c r="I31" s="43"/>
      <c r="J31" s="78">
        <f t="shared" si="35"/>
        <v>0</v>
      </c>
      <c r="L31" s="77">
        <f t="shared" si="36"/>
        <v>0</v>
      </c>
      <c r="M31" s="43">
        <f t="shared" si="37"/>
        <v>0</v>
      </c>
      <c r="N31" s="76"/>
      <c r="O31" s="91"/>
      <c r="P31" s="80"/>
      <c r="Q31" s="79"/>
      <c r="R31" s="78">
        <f t="shared" si="38"/>
        <v>0</v>
      </c>
      <c r="T31" s="77"/>
      <c r="U31" s="43"/>
      <c r="V31" s="78">
        <f t="shared" si="39"/>
        <v>0</v>
      </c>
      <c r="X31" s="77">
        <f t="shared" si="40"/>
        <v>0</v>
      </c>
      <c r="Y31" s="43">
        <f t="shared" si="41"/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42">D34+E34</f>
        <v>0</v>
      </c>
      <c r="H34" s="77"/>
      <c r="I34" s="43"/>
      <c r="J34" s="78">
        <f t="shared" ref="J34:J41" si="43">H34+I34</f>
        <v>0</v>
      </c>
      <c r="L34" s="77">
        <f t="shared" ref="L34:L41" si="44">D34-H34</f>
        <v>0</v>
      </c>
      <c r="M34" s="43">
        <f t="shared" ref="M34:M41" si="45">F34-J34</f>
        <v>0</v>
      </c>
      <c r="N34" s="76"/>
      <c r="O34" s="91"/>
      <c r="P34" s="80">
        <v>10299.52</v>
      </c>
      <c r="Q34" s="79">
        <v>-10299.52</v>
      </c>
      <c r="R34" s="78">
        <f t="shared" ref="R34:R41" si="46">P34+Q34</f>
        <v>0</v>
      </c>
      <c r="T34" s="77">
        <v>10202.82</v>
      </c>
      <c r="U34" s="43">
        <v>-10299.52</v>
      </c>
      <c r="V34" s="78">
        <f t="shared" ref="V34:V41" si="47">T34+U34</f>
        <v>-96.700000000000728</v>
      </c>
      <c r="X34" s="77">
        <f t="shared" ref="X34:X41" si="48">P34-T34</f>
        <v>96.700000000000728</v>
      </c>
      <c r="Y34" s="43">
        <f t="shared" ref="Y34:Y41" si="49">R34-V34</f>
        <v>96.700000000000728</v>
      </c>
      <c r="Z34" s="71" t="s">
        <v>62</v>
      </c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42"/>
        <v>0</v>
      </c>
      <c r="H35" s="77">
        <v>398463.65</v>
      </c>
      <c r="I35" s="43"/>
      <c r="J35" s="78">
        <f t="shared" si="43"/>
        <v>398463.65</v>
      </c>
      <c r="L35" s="77">
        <f t="shared" si="44"/>
        <v>-398463.65</v>
      </c>
      <c r="M35" s="43">
        <f t="shared" si="45"/>
        <v>-398463.65</v>
      </c>
      <c r="N35" s="71" t="s">
        <v>62</v>
      </c>
      <c r="O35" s="91"/>
      <c r="P35" s="80"/>
      <c r="Q35" s="79">
        <v>0</v>
      </c>
      <c r="R35" s="78">
        <f t="shared" si="46"/>
        <v>0</v>
      </c>
      <c r="T35" s="77"/>
      <c r="U35" s="43">
        <v>0</v>
      </c>
      <c r="V35" s="78">
        <f t="shared" si="47"/>
        <v>0</v>
      </c>
      <c r="X35" s="77">
        <f t="shared" si="48"/>
        <v>0</v>
      </c>
      <c r="Y35" s="43">
        <f t="shared" si="49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42"/>
        <v>0</v>
      </c>
      <c r="H36" s="77"/>
      <c r="I36" s="43"/>
      <c r="J36" s="78">
        <f t="shared" si="43"/>
        <v>0</v>
      </c>
      <c r="L36" s="77">
        <f t="shared" si="44"/>
        <v>0</v>
      </c>
      <c r="M36" s="43">
        <f t="shared" si="45"/>
        <v>0</v>
      </c>
      <c r="N36" s="76"/>
      <c r="O36" s="91"/>
      <c r="P36" s="80">
        <v>831808.18</v>
      </c>
      <c r="Q36" s="79">
        <v>0</v>
      </c>
      <c r="R36" s="78">
        <f t="shared" si="46"/>
        <v>831808.18</v>
      </c>
      <c r="T36" s="77">
        <v>831808.18000000017</v>
      </c>
      <c r="U36" s="43">
        <v>0</v>
      </c>
      <c r="V36" s="78">
        <f t="shared" si="47"/>
        <v>831808.18000000017</v>
      </c>
      <c r="X36" s="77">
        <f t="shared" si="48"/>
        <v>0</v>
      </c>
      <c r="Y36" s="43">
        <f t="shared" si="49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42"/>
        <v>0</v>
      </c>
      <c r="H37" s="77"/>
      <c r="I37" s="43"/>
      <c r="J37" s="78">
        <f t="shared" si="43"/>
        <v>0</v>
      </c>
      <c r="L37" s="77">
        <f t="shared" si="44"/>
        <v>0</v>
      </c>
      <c r="M37" s="43">
        <f t="shared" si="45"/>
        <v>0</v>
      </c>
      <c r="N37" s="76"/>
      <c r="O37" s="91"/>
      <c r="P37" s="80">
        <v>926587.14999999991</v>
      </c>
      <c r="Q37" s="79">
        <v>-86.699999999953434</v>
      </c>
      <c r="R37" s="78">
        <f t="shared" si="46"/>
        <v>926500.45</v>
      </c>
      <c r="T37" s="77">
        <v>926500.45</v>
      </c>
      <c r="U37" s="43"/>
      <c r="V37" s="78">
        <f t="shared" si="47"/>
        <v>926500.45</v>
      </c>
      <c r="X37" s="77">
        <f t="shared" si="48"/>
        <v>86.699999999953434</v>
      </c>
      <c r="Y37" s="43">
        <f t="shared" si="49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42"/>
        <v>0</v>
      </c>
      <c r="H38" s="77"/>
      <c r="I38" s="43"/>
      <c r="J38" s="78">
        <f t="shared" si="43"/>
        <v>0</v>
      </c>
      <c r="L38" s="77">
        <f t="shared" si="44"/>
        <v>0</v>
      </c>
      <c r="M38" s="43">
        <f t="shared" si="45"/>
        <v>0</v>
      </c>
      <c r="N38" s="76"/>
      <c r="O38" s="91"/>
      <c r="P38" s="80">
        <v>188038.23</v>
      </c>
      <c r="Q38" s="79">
        <v>0</v>
      </c>
      <c r="R38" s="78">
        <f t="shared" si="46"/>
        <v>188038.23</v>
      </c>
      <c r="T38" s="77">
        <v>188034.55</v>
      </c>
      <c r="U38" s="43">
        <v>0</v>
      </c>
      <c r="V38" s="78">
        <f t="shared" si="47"/>
        <v>188034.55</v>
      </c>
      <c r="X38" s="77">
        <f t="shared" si="48"/>
        <v>3.6800000000221189</v>
      </c>
      <c r="Y38" s="43">
        <f t="shared" si="49"/>
        <v>3.6800000000221189</v>
      </c>
      <c r="Z38" s="71" t="s">
        <v>62</v>
      </c>
    </row>
    <row r="39" spans="1:26">
      <c r="A39" s="83">
        <v>6</v>
      </c>
      <c r="B39" s="82" t="s">
        <v>56</v>
      </c>
      <c r="C39" s="81"/>
      <c r="D39" s="80">
        <v>26565.360000000001</v>
      </c>
      <c r="E39" s="79"/>
      <c r="F39" s="78">
        <f t="shared" si="42"/>
        <v>26565.360000000001</v>
      </c>
      <c r="H39" s="77">
        <v>26565.363499999996</v>
      </c>
      <c r="I39" s="43"/>
      <c r="J39" s="78">
        <f t="shared" si="43"/>
        <v>26565.363499999996</v>
      </c>
      <c r="L39" s="77">
        <f t="shared" si="44"/>
        <v>-3.4999999952560756E-3</v>
      </c>
      <c r="M39" s="43">
        <f t="shared" si="45"/>
        <v>-3.4999999952560756E-3</v>
      </c>
      <c r="N39" s="76"/>
      <c r="O39" s="91"/>
      <c r="P39" s="80"/>
      <c r="Q39" s="79"/>
      <c r="R39" s="78">
        <f t="shared" si="46"/>
        <v>0</v>
      </c>
      <c r="T39" s="77"/>
      <c r="U39" s="43"/>
      <c r="V39" s="78">
        <f t="shared" si="47"/>
        <v>0</v>
      </c>
      <c r="X39" s="77">
        <f t="shared" si="48"/>
        <v>0</v>
      </c>
      <c r="Y39" s="43">
        <f t="shared" si="49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42"/>
        <v>0</v>
      </c>
      <c r="H40" s="77"/>
      <c r="I40" s="43"/>
      <c r="J40" s="78">
        <f t="shared" si="43"/>
        <v>0</v>
      </c>
      <c r="L40" s="77">
        <f t="shared" si="44"/>
        <v>0</v>
      </c>
      <c r="M40" s="43">
        <f t="shared" si="45"/>
        <v>0</v>
      </c>
      <c r="N40" s="76"/>
      <c r="O40" s="91"/>
      <c r="P40" s="80"/>
      <c r="Q40" s="79"/>
      <c r="R40" s="78">
        <f t="shared" si="46"/>
        <v>0</v>
      </c>
      <c r="T40" s="77"/>
      <c r="U40" s="43"/>
      <c r="V40" s="78">
        <f t="shared" si="47"/>
        <v>0</v>
      </c>
      <c r="X40" s="77">
        <f t="shared" si="48"/>
        <v>0</v>
      </c>
      <c r="Y40" s="43">
        <f t="shared" si="49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42"/>
        <v>0</v>
      </c>
      <c r="H41" s="77"/>
      <c r="I41" s="43"/>
      <c r="J41" s="78">
        <f t="shared" si="43"/>
        <v>0</v>
      </c>
      <c r="L41" s="77">
        <f t="shared" si="44"/>
        <v>0</v>
      </c>
      <c r="M41" s="43">
        <f t="shared" si="45"/>
        <v>0</v>
      </c>
      <c r="N41" s="76"/>
      <c r="O41" s="91"/>
      <c r="P41" s="80"/>
      <c r="Q41" s="79"/>
      <c r="R41" s="78">
        <f t="shared" si="46"/>
        <v>0</v>
      </c>
      <c r="T41" s="77"/>
      <c r="U41" s="43"/>
      <c r="V41" s="78">
        <f t="shared" si="47"/>
        <v>0</v>
      </c>
      <c r="X41" s="77">
        <f t="shared" si="48"/>
        <v>0</v>
      </c>
      <c r="Y41" s="43">
        <f t="shared" si="49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 t="shared" ref="E42:F42" si="50">SUM(E43,E45,E47)</f>
        <v>0</v>
      </c>
      <c r="F42" s="88">
        <f t="shared" si="50"/>
        <v>0</v>
      </c>
      <c r="H42" s="88">
        <f t="shared" ref="H42:J42" si="51">SUM(H43,H45,H47)</f>
        <v>0</v>
      </c>
      <c r="I42" s="88">
        <f t="shared" si="51"/>
        <v>0</v>
      </c>
      <c r="J42" s="88">
        <f t="shared" si="51"/>
        <v>0</v>
      </c>
      <c r="L42" s="88">
        <f t="shared" ref="L42:M42" si="52">SUM(L43,L45,L47)</f>
        <v>0</v>
      </c>
      <c r="M42" s="88">
        <f t="shared" si="52"/>
        <v>0</v>
      </c>
      <c r="N42" s="87"/>
      <c r="O42" s="89"/>
      <c r="P42" s="88">
        <f>SUM(P43,P45,P47)</f>
        <v>0</v>
      </c>
      <c r="Q42" s="88">
        <f t="shared" ref="Q42:R42" si="53">SUM(Q43,Q45,Q47)</f>
        <v>0</v>
      </c>
      <c r="R42" s="88">
        <f t="shared" si="53"/>
        <v>0</v>
      </c>
      <c r="T42" s="88">
        <f t="shared" ref="T42:V42" si="54">SUM(T43,T45,T47)</f>
        <v>0</v>
      </c>
      <c r="U42" s="88">
        <f t="shared" si="54"/>
        <v>0</v>
      </c>
      <c r="V42" s="88">
        <f t="shared" si="54"/>
        <v>0</v>
      </c>
      <c r="X42" s="88">
        <f t="shared" ref="X42:Y42" si="55">SUM(X43,X45,X47)</f>
        <v>0</v>
      </c>
      <c r="Y42" s="88">
        <f t="shared" si="55"/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 t="shared" ref="E43:F43" si="56">E44</f>
        <v>0</v>
      </c>
      <c r="F43" s="25">
        <f t="shared" si="56"/>
        <v>0</v>
      </c>
      <c r="H43" s="25">
        <f t="shared" ref="H43:J43" si="57">H44</f>
        <v>0</v>
      </c>
      <c r="I43" s="25">
        <f t="shared" si="57"/>
        <v>0</v>
      </c>
      <c r="J43" s="25">
        <f t="shared" si="57"/>
        <v>0</v>
      </c>
      <c r="L43" s="25">
        <f t="shared" ref="L43:M43" si="58">L44</f>
        <v>0</v>
      </c>
      <c r="M43" s="25">
        <f t="shared" si="58"/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 t="shared" ref="E45:F45" si="59">E46</f>
        <v>0</v>
      </c>
      <c r="F45" s="25">
        <f t="shared" si="59"/>
        <v>0</v>
      </c>
      <c r="H45" s="25">
        <f t="shared" ref="H45:J45" si="60">H46</f>
        <v>0</v>
      </c>
      <c r="I45" s="25">
        <f t="shared" si="60"/>
        <v>0</v>
      </c>
      <c r="J45" s="25">
        <f t="shared" si="60"/>
        <v>0</v>
      </c>
      <c r="L45" s="25">
        <f t="shared" ref="L45:M45" si="61">L46</f>
        <v>0</v>
      </c>
      <c r="M45" s="25">
        <f t="shared" si="61"/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 t="shared" ref="E47:F47" si="62">SUM(E48:E49)</f>
        <v>0</v>
      </c>
      <c r="F47" s="25">
        <f t="shared" si="62"/>
        <v>0</v>
      </c>
      <c r="H47" s="25">
        <f t="shared" ref="H47:J47" si="63">SUM(H48:H49)</f>
        <v>0</v>
      </c>
      <c r="I47" s="25">
        <f t="shared" si="63"/>
        <v>0</v>
      </c>
      <c r="J47" s="25">
        <f t="shared" si="63"/>
        <v>0</v>
      </c>
      <c r="L47" s="25">
        <f t="shared" ref="L47:M47" si="64">SUM(L48:L49)</f>
        <v>0</v>
      </c>
      <c r="M47" s="25">
        <f t="shared" si="64"/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7" zoomScale="50" zoomScaleNormal="50" workbookViewId="0">
      <pane xSplit="3" topLeftCell="K1" activePane="topRight" state="frozen"/>
      <selection activeCell="M21" sqref="M21"/>
      <selection pane="topRight" activeCell="AE28" sqref="AE28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8.5976562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147</v>
      </c>
    </row>
    <row r="2" spans="1:26">
      <c r="A2" s="19" t="s">
        <v>1</v>
      </c>
      <c r="B2" s="67" t="s">
        <v>148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1030393256.83</v>
      </c>
      <c r="E11" s="31">
        <f>SUM(E12:E41)</f>
        <v>-130676.22</v>
      </c>
      <c r="F11" s="31">
        <f>SUM(F12:F41)</f>
        <v>1030262580.61</v>
      </c>
      <c r="H11" s="31">
        <f>SUM(H12:H41)</f>
        <v>1030763450.2200042</v>
      </c>
      <c r="I11" s="31">
        <f>SUM(I12:I41)</f>
        <v>0</v>
      </c>
      <c r="J11" s="31">
        <f>SUM(J12:J41)</f>
        <v>1030763450.2200042</v>
      </c>
      <c r="L11" s="31">
        <f>SUM(L12:L41)</f>
        <v>-370193.39000423049</v>
      </c>
      <c r="M11" s="31">
        <f>SUM(M12:M41)</f>
        <v>-500869.61000423052</v>
      </c>
      <c r="N11" s="50"/>
      <c r="O11" s="64"/>
      <c r="P11" s="31">
        <f>SUM(P12:P41)</f>
        <v>0</v>
      </c>
      <c r="Q11" s="31">
        <f>SUM(Q12:Q41)</f>
        <v>72465.900000000009</v>
      </c>
      <c r="R11" s="31">
        <f>SUM(R12:R41)</f>
        <v>72465.900000000009</v>
      </c>
      <c r="T11" s="31">
        <f>SUM(T12:T41)</f>
        <v>524785.53999999992</v>
      </c>
      <c r="U11" s="31">
        <f>SUM(U12:U41)</f>
        <v>-452319.64</v>
      </c>
      <c r="V11" s="31">
        <f>SUM(V12:V41)</f>
        <v>72465.899999999994</v>
      </c>
      <c r="X11" s="31">
        <f>SUM(X12:X41)</f>
        <v>-524785.53999999992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/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/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>
        <v>0</v>
      </c>
      <c r="F18" s="41">
        <f t="shared" ref="F18:F25" si="14">D18+E18</f>
        <v>0</v>
      </c>
      <c r="H18" s="54"/>
      <c r="I18" s="44">
        <v>0</v>
      </c>
      <c r="J18" s="41">
        <f t="shared" ref="J18:J25" si="15">H18+I18</f>
        <v>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/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77836521.609999999</v>
      </c>
      <c r="E19" s="40">
        <v>0</v>
      </c>
      <c r="F19" s="41">
        <f t="shared" si="14"/>
        <v>77836521.609999999</v>
      </c>
      <c r="H19" s="54">
        <v>77836521.612558007</v>
      </c>
      <c r="I19" s="44">
        <v>0</v>
      </c>
      <c r="J19" s="41">
        <f t="shared" si="15"/>
        <v>77836521.612558007</v>
      </c>
      <c r="L19" s="54">
        <f t="shared" si="16"/>
        <v>-2.5580078363418579E-3</v>
      </c>
      <c r="M19" s="74">
        <f t="shared" si="17"/>
        <v>-2.5580078363418579E-3</v>
      </c>
      <c r="N19" s="55" t="s">
        <v>62</v>
      </c>
      <c r="O19" s="61"/>
      <c r="P19" s="39"/>
      <c r="Q19" s="40"/>
      <c r="R19" s="41">
        <f t="shared" si="18"/>
        <v>0</v>
      </c>
      <c r="T19" s="54"/>
      <c r="U19" s="44"/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/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/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/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/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>
        <v>949420779</v>
      </c>
      <c r="E24" s="40">
        <v>0</v>
      </c>
      <c r="F24" s="41">
        <f t="shared" si="14"/>
        <v>949420779</v>
      </c>
      <c r="H24" s="54">
        <v>949420778.97498512</v>
      </c>
      <c r="I24" s="44">
        <v>0</v>
      </c>
      <c r="J24" s="41">
        <f t="shared" si="15"/>
        <v>949420778.97498512</v>
      </c>
      <c r="L24" s="54">
        <f t="shared" si="16"/>
        <v>2.5014877319335938E-2</v>
      </c>
      <c r="M24" s="43">
        <f t="shared" si="17"/>
        <v>2.5014877319335938E-2</v>
      </c>
      <c r="N24" s="55" t="s">
        <v>62</v>
      </c>
      <c r="O24" s="61"/>
      <c r="P24" s="39"/>
      <c r="Q24" s="40"/>
      <c r="R24" s="41">
        <f t="shared" si="18"/>
        <v>0</v>
      </c>
      <c r="T24" s="54"/>
      <c r="U24" s="44"/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/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3005280</v>
      </c>
      <c r="E28" s="40">
        <v>0</v>
      </c>
      <c r="F28" s="41">
        <f>D28+E28</f>
        <v>3005280</v>
      </c>
      <c r="H28" s="54">
        <v>3005280</v>
      </c>
      <c r="I28" s="44"/>
      <c r="J28" s="41">
        <f>H28+I28</f>
        <v>3005280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>
        <v>58210.32</v>
      </c>
      <c r="E34" s="40">
        <v>-58210.32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58210.32</v>
      </c>
      <c r="M34" s="43">
        <f t="shared" ref="M34:M41" si="33">F34-J34</f>
        <v>0</v>
      </c>
      <c r="N34" s="55"/>
      <c r="O34" s="61"/>
      <c r="P34" s="39"/>
      <c r="Q34" s="40">
        <v>0</v>
      </c>
      <c r="R34" s="41">
        <f t="shared" ref="R34:R41" si="34">P34+Q34</f>
        <v>0</v>
      </c>
      <c r="T34" s="54">
        <v>58210.32</v>
      </c>
      <c r="U34" s="44">
        <v>-58210.32</v>
      </c>
      <c r="V34" s="41">
        <f t="shared" ref="V34:V41" si="35">T34+U34</f>
        <v>0</v>
      </c>
      <c r="X34" s="54">
        <f t="shared" ref="X34:X41" si="36">P34-T34</f>
        <v>-58210.32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>
        <v>469564.04288999998</v>
      </c>
      <c r="I35" s="44">
        <v>0</v>
      </c>
      <c r="J35" s="41">
        <f t="shared" si="31"/>
        <v>469564.04288999998</v>
      </c>
      <c r="L35" s="54">
        <f t="shared" si="32"/>
        <v>-469564.04288999998</v>
      </c>
      <c r="M35" s="43">
        <f t="shared" si="33"/>
        <v>-469564.04288999998</v>
      </c>
      <c r="N35" s="55" t="s">
        <v>62</v>
      </c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/>
      <c r="Q36" s="40">
        <v>0</v>
      </c>
      <c r="R36" s="41">
        <f t="shared" si="34"/>
        <v>0</v>
      </c>
      <c r="T36" s="54">
        <v>394109.31999999995</v>
      </c>
      <c r="U36" s="44">
        <v>-394109.32</v>
      </c>
      <c r="V36" s="41">
        <f t="shared" si="35"/>
        <v>0</v>
      </c>
      <c r="X36" s="54">
        <f t="shared" si="36"/>
        <v>-394109.31999999995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>
        <v>0</v>
      </c>
      <c r="R37" s="41">
        <f t="shared" si="34"/>
        <v>0</v>
      </c>
      <c r="T37" s="54"/>
      <c r="U37" s="44">
        <v>0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>
        <v>72465.900000000009</v>
      </c>
      <c r="E38" s="40">
        <v>-72465.900000000009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72465.900000000009</v>
      </c>
      <c r="M38" s="43">
        <f t="shared" si="33"/>
        <v>0</v>
      </c>
      <c r="N38" s="55"/>
      <c r="O38" s="61"/>
      <c r="P38" s="39"/>
      <c r="Q38" s="40">
        <v>72465.900000000009</v>
      </c>
      <c r="R38" s="41">
        <f t="shared" si="34"/>
        <v>72465.900000000009</v>
      </c>
      <c r="T38" s="54">
        <v>72465.899999999994</v>
      </c>
      <c r="U38" s="44">
        <v>0</v>
      </c>
      <c r="V38" s="41">
        <f t="shared" si="35"/>
        <v>72465.899999999994</v>
      </c>
      <c r="X38" s="54">
        <f t="shared" si="36"/>
        <v>-72465.899999999994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0</v>
      </c>
      <c r="R39" s="41">
        <f t="shared" si="34"/>
        <v>0</v>
      </c>
      <c r="T39" s="54"/>
      <c r="U39" s="44">
        <v>0</v>
      </c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>
        <v>31305.589571099998</v>
      </c>
      <c r="I40" s="44">
        <v>0</v>
      </c>
      <c r="J40" s="41">
        <f t="shared" si="31"/>
        <v>31305.589571099998</v>
      </c>
      <c r="L40" s="54">
        <f t="shared" si="32"/>
        <v>-31305.589571099998</v>
      </c>
      <c r="M40" s="43">
        <f t="shared" si="33"/>
        <v>-31305.589571099998</v>
      </c>
      <c r="N40" s="55" t="s">
        <v>62</v>
      </c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5" zoomScaleNormal="55" workbookViewId="0">
      <pane xSplit="3" topLeftCell="D1" activePane="topRight" state="frozen"/>
      <selection activeCell="M21" sqref="M21"/>
      <selection pane="topRight" activeCell="Y31" sqref="Y31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126</v>
      </c>
    </row>
    <row r="2" spans="1:26">
      <c r="A2" s="19" t="s">
        <v>1</v>
      </c>
      <c r="B2" s="67"/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19432700</v>
      </c>
      <c r="E11" s="31">
        <f>SUM(E12:E41)</f>
        <v>0</v>
      </c>
      <c r="F11" s="31">
        <f>SUM(F12:F41)</f>
        <v>19432700</v>
      </c>
      <c r="H11" s="31">
        <f>SUM(H12:H41)</f>
        <v>19432700</v>
      </c>
      <c r="I11" s="31">
        <f>SUM(I12:I41)</f>
        <v>0</v>
      </c>
      <c r="J11" s="31">
        <f>SUM(J12:J41)</f>
        <v>19432700</v>
      </c>
      <c r="L11" s="31">
        <f>SUM(L12:L41)</f>
        <v>0</v>
      </c>
      <c r="M11" s="31">
        <f>SUM(M12:M41)</f>
        <v>0</v>
      </c>
      <c r="N11" s="50"/>
      <c r="O11" s="64"/>
      <c r="P11" s="31">
        <f>SUM(P12:P41)</f>
        <v>728124.01000000013</v>
      </c>
      <c r="Q11" s="31">
        <f>SUM(Q12:Q41)</f>
        <v>16309.75</v>
      </c>
      <c r="R11" s="31">
        <f>SUM(R12:R41)</f>
        <v>744433.76000000013</v>
      </c>
      <c r="T11" s="31">
        <f>SUM(T12:T41)</f>
        <v>744433.76</v>
      </c>
      <c r="U11" s="31">
        <f>SUM(U12:U41)</f>
        <v>0</v>
      </c>
      <c r="V11" s="31">
        <f>SUM(V12:V41)</f>
        <v>744433.76</v>
      </c>
      <c r="X11" s="31">
        <f>SUM(X12:X41)</f>
        <v>-16309.749999999884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>
        <v>0</v>
      </c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>
        <v>0</v>
      </c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 t="shared" ref="F15:F16" si="10">D15+E15</f>
        <v>0</v>
      </c>
      <c r="H15" s="54">
        <v>0</v>
      </c>
      <c r="I15" s="44">
        <v>0</v>
      </c>
      <c r="J15" s="41">
        <f t="shared" ref="J15:J16" si="11">H15+I15</f>
        <v>0</v>
      </c>
      <c r="L15" s="54">
        <f t="shared" ref="L15:L16" si="12">D15-H15</f>
        <v>0</v>
      </c>
      <c r="M15" s="43">
        <f t="shared" ref="M15:M16" si="13">F15-J15</f>
        <v>0</v>
      </c>
      <c r="N15" s="55"/>
      <c r="O15" s="61"/>
      <c r="P15" s="39"/>
      <c r="Q15" s="40">
        <v>0</v>
      </c>
      <c r="R15" s="41">
        <f t="shared" ref="R15:R16" si="14">P15+Q15</f>
        <v>0</v>
      </c>
      <c r="T15" s="54"/>
      <c r="U15" s="44">
        <v>0</v>
      </c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>
        <v>0</v>
      </c>
      <c r="I16" s="44">
        <v>0</v>
      </c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>
        <v>0</v>
      </c>
      <c r="R16" s="41">
        <f t="shared" si="14"/>
        <v>0</v>
      </c>
      <c r="T16" s="54"/>
      <c r="U16" s="44">
        <v>0</v>
      </c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18">D18+E18</f>
        <v>0</v>
      </c>
      <c r="H18" s="54">
        <v>0</v>
      </c>
      <c r="I18" s="44"/>
      <c r="J18" s="41">
        <f t="shared" ref="J18:J25" si="19">H18+I18</f>
        <v>0</v>
      </c>
      <c r="L18" s="54">
        <f t="shared" ref="L18:L25" si="20">D18-H18</f>
        <v>0</v>
      </c>
      <c r="M18" s="43">
        <f t="shared" ref="M18:M25" si="21">F18-J18</f>
        <v>0</v>
      </c>
      <c r="N18" s="55"/>
      <c r="O18" s="61"/>
      <c r="P18" s="39"/>
      <c r="Q18" s="40">
        <v>0</v>
      </c>
      <c r="R18" s="41">
        <f t="shared" ref="R18:R25" si="22">P18+Q18</f>
        <v>0</v>
      </c>
      <c r="T18" s="54"/>
      <c r="U18" s="44">
        <v>0</v>
      </c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/>
      <c r="F19" s="41">
        <f t="shared" si="18"/>
        <v>0</v>
      </c>
      <c r="H19" s="54">
        <v>0</v>
      </c>
      <c r="I19" s="44"/>
      <c r="J19" s="41">
        <f t="shared" si="19"/>
        <v>0</v>
      </c>
      <c r="L19" s="54">
        <f t="shared" si="20"/>
        <v>0</v>
      </c>
      <c r="M19" s="43">
        <f t="shared" si="21"/>
        <v>0</v>
      </c>
      <c r="N19" s="55"/>
      <c r="O19" s="61"/>
      <c r="P19" s="39">
        <v>38657.339999999997</v>
      </c>
      <c r="Q19" s="40">
        <v>-38657.339999999997</v>
      </c>
      <c r="R19" s="41">
        <f t="shared" si="22"/>
        <v>0</v>
      </c>
      <c r="T19" s="54"/>
      <c r="U19" s="44">
        <v>0</v>
      </c>
      <c r="V19" s="41">
        <f t="shared" si="23"/>
        <v>0</v>
      </c>
      <c r="X19" s="54">
        <f t="shared" si="24"/>
        <v>38657.339999999997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8"/>
        <v>0</v>
      </c>
      <c r="H20" s="54">
        <v>0</v>
      </c>
      <c r="I20" s="44">
        <v>0</v>
      </c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>
        <v>0</v>
      </c>
      <c r="R20" s="41">
        <f t="shared" si="22"/>
        <v>0</v>
      </c>
      <c r="T20" s="54"/>
      <c r="U20" s="44">
        <v>0</v>
      </c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8"/>
        <v>0</v>
      </c>
      <c r="H21" s="54">
        <v>0</v>
      </c>
      <c r="I21" s="44">
        <v>0</v>
      </c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>
        <v>0</v>
      </c>
      <c r="R21" s="41">
        <f t="shared" si="22"/>
        <v>0</v>
      </c>
      <c r="T21" s="54"/>
      <c r="U21" s="44">
        <v>0</v>
      </c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8"/>
        <v>0</v>
      </c>
      <c r="H22" s="54">
        <v>0</v>
      </c>
      <c r="I22" s="44">
        <v>0</v>
      </c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>
        <v>0</v>
      </c>
      <c r="R22" s="41">
        <f t="shared" si="22"/>
        <v>0</v>
      </c>
      <c r="T22" s="54"/>
      <c r="U22" s="44">
        <v>0</v>
      </c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8"/>
        <v>0</v>
      </c>
      <c r="H23" s="54">
        <v>0</v>
      </c>
      <c r="I23" s="44">
        <v>0</v>
      </c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>
        <v>0</v>
      </c>
      <c r="R23" s="41">
        <f t="shared" si="22"/>
        <v>0</v>
      </c>
      <c r="T23" s="54"/>
      <c r="U23" s="44">
        <v>0</v>
      </c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8"/>
        <v>0</v>
      </c>
      <c r="H24" s="54">
        <v>0</v>
      </c>
      <c r="I24" s="44">
        <v>0</v>
      </c>
      <c r="J24" s="41">
        <f t="shared" si="19"/>
        <v>0</v>
      </c>
      <c r="L24" s="54">
        <f t="shared" si="20"/>
        <v>0</v>
      </c>
      <c r="M24" s="43">
        <f t="shared" si="21"/>
        <v>0</v>
      </c>
      <c r="N24" s="55"/>
      <c r="O24" s="61"/>
      <c r="P24" s="39">
        <v>583312.3600000001</v>
      </c>
      <c r="Q24" s="40">
        <v>-583312.3600000001</v>
      </c>
      <c r="R24" s="41">
        <f t="shared" si="22"/>
        <v>0</v>
      </c>
      <c r="T24" s="54"/>
      <c r="U24" s="44">
        <v>0</v>
      </c>
      <c r="V24" s="41">
        <f t="shared" si="23"/>
        <v>0</v>
      </c>
      <c r="X24" s="54">
        <f t="shared" si="24"/>
        <v>583312.3600000001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8"/>
        <v>0</v>
      </c>
      <c r="H25" s="54">
        <v>0</v>
      </c>
      <c r="I25" s="44">
        <v>0</v>
      </c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>
        <v>0</v>
      </c>
      <c r="R25" s="41">
        <f t="shared" si="22"/>
        <v>0</v>
      </c>
      <c r="T25" s="54"/>
      <c r="U25" s="44">
        <v>0</v>
      </c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19432700</v>
      </c>
      <c r="E28" s="40">
        <v>0</v>
      </c>
      <c r="F28" s="41">
        <f>D28+E28</f>
        <v>19432700</v>
      </c>
      <c r="H28" s="54">
        <v>19432700</v>
      </c>
      <c r="I28" s="44">
        <v>0</v>
      </c>
      <c r="J28" s="41">
        <f t="shared" ref="J28" si="26">H28+I28</f>
        <v>19432700</v>
      </c>
      <c r="L28" s="54">
        <f t="shared" ref="L28" si="27">D28-H28</f>
        <v>0</v>
      </c>
      <c r="M28" s="43">
        <f t="shared" ref="M28" si="28">F28-J28</f>
        <v>0</v>
      </c>
      <c r="N28" s="55"/>
      <c r="O28" s="61"/>
      <c r="P28" s="39"/>
      <c r="Q28" s="40">
        <v>0</v>
      </c>
      <c r="R28" s="41">
        <f t="shared" ref="R28" si="29">P28+Q28</f>
        <v>0</v>
      </c>
      <c r="T28" s="54"/>
      <c r="U28" s="44">
        <v>0</v>
      </c>
      <c r="V28" s="41">
        <f t="shared" ref="V28" si="30">T28+U28</f>
        <v>0</v>
      </c>
      <c r="X28" s="54">
        <f t="shared" ref="X28" si="31">P28-T28</f>
        <v>0</v>
      </c>
      <c r="Y28" s="43">
        <f t="shared" ref="Y28" si="32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33">D30+E30</f>
        <v>0</v>
      </c>
      <c r="H30" s="54">
        <v>0</v>
      </c>
      <c r="I30" s="44">
        <v>0</v>
      </c>
      <c r="J30" s="41">
        <f t="shared" ref="J30:J31" si="34">H30+I30</f>
        <v>0</v>
      </c>
      <c r="L30" s="54">
        <f t="shared" ref="L30:L31" si="35">D30-H30</f>
        <v>0</v>
      </c>
      <c r="M30" s="43">
        <f t="shared" ref="M30:M31" si="36">F30-J30</f>
        <v>0</v>
      </c>
      <c r="N30" s="55"/>
      <c r="O30" s="61"/>
      <c r="P30" s="39"/>
      <c r="Q30" s="40">
        <v>0</v>
      </c>
      <c r="R30" s="41">
        <f t="shared" ref="R30:R31" si="37">P30+Q30</f>
        <v>0</v>
      </c>
      <c r="T30" s="54"/>
      <c r="U30" s="44">
        <v>0</v>
      </c>
      <c r="V30" s="41">
        <f t="shared" ref="V30:V31" si="38">T30+U30</f>
        <v>0</v>
      </c>
      <c r="X30" s="54">
        <f t="shared" ref="X30:X31" si="39">P30-T30</f>
        <v>0</v>
      </c>
      <c r="Y30" s="43">
        <f t="shared" ref="Y30:Y31" si="40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33"/>
        <v>0</v>
      </c>
      <c r="H31" s="54">
        <v>0</v>
      </c>
      <c r="I31" s="44">
        <v>0</v>
      </c>
      <c r="J31" s="41">
        <f t="shared" si="34"/>
        <v>0</v>
      </c>
      <c r="L31" s="54">
        <f t="shared" si="35"/>
        <v>0</v>
      </c>
      <c r="M31" s="43">
        <f t="shared" si="36"/>
        <v>0</v>
      </c>
      <c r="N31" s="55"/>
      <c r="O31" s="61"/>
      <c r="P31" s="39"/>
      <c r="Q31" s="40">
        <v>0</v>
      </c>
      <c r="R31" s="41">
        <f t="shared" si="37"/>
        <v>0</v>
      </c>
      <c r="T31" s="54"/>
      <c r="U31" s="44">
        <v>0</v>
      </c>
      <c r="V31" s="41">
        <f t="shared" si="38"/>
        <v>0</v>
      </c>
      <c r="X31" s="54">
        <f t="shared" si="39"/>
        <v>0</v>
      </c>
      <c r="Y31" s="43">
        <f t="shared" si="40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41">D34+E34</f>
        <v>0</v>
      </c>
      <c r="H34" s="54">
        <v>0</v>
      </c>
      <c r="I34" s="44">
        <v>0</v>
      </c>
      <c r="J34" s="41">
        <f t="shared" ref="J34:J41" si="42">H34+I34</f>
        <v>0</v>
      </c>
      <c r="L34" s="54">
        <f t="shared" ref="L34:L41" si="43">D34-H34</f>
        <v>0</v>
      </c>
      <c r="M34" s="43">
        <f t="shared" ref="M34:M41" si="44">F34-J34</f>
        <v>0</v>
      </c>
      <c r="N34" s="55"/>
      <c r="O34" s="61"/>
      <c r="P34" s="39"/>
      <c r="Q34" s="40">
        <v>54967.089999999989</v>
      </c>
      <c r="R34" s="41">
        <f t="shared" ref="R34:R41" si="45">P34+Q34</f>
        <v>54967.089999999989</v>
      </c>
      <c r="T34" s="54">
        <v>54967.09</v>
      </c>
      <c r="U34" s="44">
        <v>0</v>
      </c>
      <c r="V34" s="41">
        <f t="shared" ref="V34:V41" si="46">T34+U34</f>
        <v>54967.09</v>
      </c>
      <c r="X34" s="54">
        <f t="shared" ref="X34:X41" si="47">P34-T34</f>
        <v>-54967.09</v>
      </c>
      <c r="Y34" s="43">
        <f t="shared" ref="Y34:Y41" si="48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41"/>
        <v>0</v>
      </c>
      <c r="H35" s="54">
        <v>0</v>
      </c>
      <c r="I35" s="44">
        <v>0</v>
      </c>
      <c r="J35" s="41">
        <f t="shared" si="42"/>
        <v>0</v>
      </c>
      <c r="L35" s="54">
        <f t="shared" si="43"/>
        <v>0</v>
      </c>
      <c r="M35" s="43">
        <f t="shared" si="44"/>
        <v>0</v>
      </c>
      <c r="N35" s="55"/>
      <c r="O35" s="61"/>
      <c r="P35" s="39"/>
      <c r="Q35" s="40">
        <v>0</v>
      </c>
      <c r="R35" s="41">
        <f t="shared" si="45"/>
        <v>0</v>
      </c>
      <c r="T35" s="54"/>
      <c r="U35" s="44">
        <v>0</v>
      </c>
      <c r="V35" s="41">
        <f t="shared" si="46"/>
        <v>0</v>
      </c>
      <c r="X35" s="54">
        <f t="shared" si="47"/>
        <v>0</v>
      </c>
      <c r="Y35" s="43">
        <f t="shared" si="48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41"/>
        <v>0</v>
      </c>
      <c r="H36" s="54">
        <v>0</v>
      </c>
      <c r="I36" s="44">
        <v>0</v>
      </c>
      <c r="J36" s="41">
        <f t="shared" si="42"/>
        <v>0</v>
      </c>
      <c r="L36" s="54">
        <f t="shared" si="43"/>
        <v>0</v>
      </c>
      <c r="M36" s="43">
        <f t="shared" si="44"/>
        <v>0</v>
      </c>
      <c r="N36" s="55"/>
      <c r="O36" s="61"/>
      <c r="P36" s="39"/>
      <c r="Q36" s="40">
        <v>583312.3600000001</v>
      </c>
      <c r="R36" s="41">
        <f t="shared" si="45"/>
        <v>583312.3600000001</v>
      </c>
      <c r="T36" s="54">
        <v>583312.36</v>
      </c>
      <c r="U36" s="44">
        <v>0</v>
      </c>
      <c r="V36" s="41">
        <f t="shared" si="46"/>
        <v>583312.36</v>
      </c>
      <c r="X36" s="54">
        <f t="shared" si="47"/>
        <v>-583312.36</v>
      </c>
      <c r="Y36" s="43">
        <f t="shared" si="48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41"/>
        <v>0</v>
      </c>
      <c r="H37" s="54">
        <v>0</v>
      </c>
      <c r="I37" s="44">
        <v>0</v>
      </c>
      <c r="J37" s="41">
        <f t="shared" si="42"/>
        <v>0</v>
      </c>
      <c r="L37" s="54">
        <f t="shared" si="43"/>
        <v>0</v>
      </c>
      <c r="M37" s="43">
        <f t="shared" si="44"/>
        <v>0</v>
      </c>
      <c r="N37" s="55"/>
      <c r="O37" s="61"/>
      <c r="P37" s="39"/>
      <c r="Q37" s="40">
        <v>0</v>
      </c>
      <c r="R37" s="41">
        <f t="shared" si="45"/>
        <v>0</v>
      </c>
      <c r="T37" s="54"/>
      <c r="U37" s="44">
        <v>0</v>
      </c>
      <c r="V37" s="41">
        <f t="shared" si="46"/>
        <v>0</v>
      </c>
      <c r="X37" s="54">
        <f t="shared" si="47"/>
        <v>0</v>
      </c>
      <c r="Y37" s="43">
        <f t="shared" si="48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41"/>
        <v>0</v>
      </c>
      <c r="H38" s="54">
        <v>0</v>
      </c>
      <c r="I38" s="44">
        <v>0</v>
      </c>
      <c r="J38" s="41">
        <f t="shared" si="42"/>
        <v>0</v>
      </c>
      <c r="L38" s="54">
        <f t="shared" si="43"/>
        <v>0</v>
      </c>
      <c r="M38" s="43">
        <f t="shared" si="44"/>
        <v>0</v>
      </c>
      <c r="N38" s="55"/>
      <c r="O38" s="61"/>
      <c r="P38" s="39">
        <v>106154.31000000001</v>
      </c>
      <c r="Q38" s="40">
        <v>0</v>
      </c>
      <c r="R38" s="41">
        <f t="shared" si="45"/>
        <v>106154.31000000001</v>
      </c>
      <c r="T38" s="54">
        <v>106154.31</v>
      </c>
      <c r="U38" s="44">
        <v>0</v>
      </c>
      <c r="V38" s="41">
        <f t="shared" si="46"/>
        <v>106154.31</v>
      </c>
      <c r="X38" s="54">
        <f t="shared" si="47"/>
        <v>0</v>
      </c>
      <c r="Y38" s="43">
        <f t="shared" si="48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41"/>
        <v>0</v>
      </c>
      <c r="H39" s="54">
        <v>0</v>
      </c>
      <c r="I39" s="44">
        <v>0</v>
      </c>
      <c r="J39" s="41">
        <f t="shared" si="42"/>
        <v>0</v>
      </c>
      <c r="L39" s="54">
        <f t="shared" si="43"/>
        <v>0</v>
      </c>
      <c r="M39" s="43">
        <f t="shared" si="44"/>
        <v>0</v>
      </c>
      <c r="N39" s="55"/>
      <c r="O39" s="61"/>
      <c r="P39" s="39"/>
      <c r="Q39" s="40">
        <v>0</v>
      </c>
      <c r="R39" s="41">
        <f t="shared" si="45"/>
        <v>0</v>
      </c>
      <c r="T39" s="54"/>
      <c r="U39" s="44">
        <v>0</v>
      </c>
      <c r="V39" s="41">
        <f t="shared" si="46"/>
        <v>0</v>
      </c>
      <c r="X39" s="54">
        <f t="shared" si="47"/>
        <v>0</v>
      </c>
      <c r="Y39" s="43">
        <f t="shared" si="48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41"/>
        <v>0</v>
      </c>
      <c r="H40" s="54">
        <v>0</v>
      </c>
      <c r="I40" s="44">
        <v>0</v>
      </c>
      <c r="J40" s="41">
        <f t="shared" si="42"/>
        <v>0</v>
      </c>
      <c r="L40" s="54">
        <f t="shared" si="43"/>
        <v>0</v>
      </c>
      <c r="M40" s="43">
        <f t="shared" si="44"/>
        <v>0</v>
      </c>
      <c r="N40" s="55"/>
      <c r="O40" s="61"/>
      <c r="P40" s="39"/>
      <c r="Q40" s="40">
        <v>0</v>
      </c>
      <c r="R40" s="41">
        <f t="shared" si="45"/>
        <v>0</v>
      </c>
      <c r="T40" s="54"/>
      <c r="U40" s="44">
        <v>0</v>
      </c>
      <c r="V40" s="41">
        <f t="shared" si="46"/>
        <v>0</v>
      </c>
      <c r="X40" s="54">
        <f t="shared" si="47"/>
        <v>0</v>
      </c>
      <c r="Y40" s="43">
        <f t="shared" si="48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41"/>
        <v>0</v>
      </c>
      <c r="H41" s="54">
        <v>0</v>
      </c>
      <c r="I41" s="44">
        <v>0</v>
      </c>
      <c r="J41" s="41">
        <f t="shared" si="42"/>
        <v>0</v>
      </c>
      <c r="L41" s="54">
        <f t="shared" si="43"/>
        <v>0</v>
      </c>
      <c r="M41" s="43">
        <f t="shared" si="44"/>
        <v>0</v>
      </c>
      <c r="N41" s="55"/>
      <c r="O41" s="61"/>
      <c r="P41" s="39"/>
      <c r="Q41" s="40">
        <v>0</v>
      </c>
      <c r="R41" s="41">
        <f t="shared" si="45"/>
        <v>0</v>
      </c>
      <c r="T41" s="54"/>
      <c r="U41" s="44">
        <v>0</v>
      </c>
      <c r="V41" s="41">
        <f t="shared" si="46"/>
        <v>0</v>
      </c>
      <c r="X41" s="54">
        <f t="shared" si="47"/>
        <v>0</v>
      </c>
      <c r="Y41" s="43">
        <f t="shared" si="48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49">SUM(E43,E45,E47)</f>
        <v>0</v>
      </c>
      <c r="F42" s="42">
        <f t="shared" si="49"/>
        <v>0</v>
      </c>
      <c r="H42" s="42">
        <f t="shared" ref="H42:J42" si="50">SUM(H43,H45,H47)</f>
        <v>0</v>
      </c>
      <c r="I42" s="42">
        <f t="shared" si="50"/>
        <v>0</v>
      </c>
      <c r="J42" s="42">
        <f t="shared" si="50"/>
        <v>0</v>
      </c>
      <c r="L42" s="42">
        <f t="shared" ref="L42:M42" si="51">SUM(L43,L45,L47)</f>
        <v>0</v>
      </c>
      <c r="M42" s="42">
        <f t="shared" si="51"/>
        <v>0</v>
      </c>
      <c r="N42" s="33"/>
      <c r="O42" s="66"/>
      <c r="P42" s="42">
        <f>SUM(P43,P45,P47)</f>
        <v>0</v>
      </c>
      <c r="Q42" s="42">
        <f t="shared" ref="Q42:R42" si="52">SUM(Q43,Q45,Q47)</f>
        <v>0</v>
      </c>
      <c r="R42" s="42">
        <f t="shared" si="52"/>
        <v>0</v>
      </c>
      <c r="T42" s="42">
        <f t="shared" ref="T42:V42" si="53">SUM(T43,T45,T47)</f>
        <v>0</v>
      </c>
      <c r="U42" s="42">
        <f t="shared" si="53"/>
        <v>0</v>
      </c>
      <c r="V42" s="42">
        <f t="shared" si="53"/>
        <v>0</v>
      </c>
      <c r="X42" s="42">
        <f t="shared" ref="X42:Y42" si="54">SUM(X43,X45,X47)</f>
        <v>0</v>
      </c>
      <c r="Y42" s="42">
        <f t="shared" si="54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5">E44</f>
        <v>0</v>
      </c>
      <c r="F43" s="38">
        <f t="shared" si="55"/>
        <v>0</v>
      </c>
      <c r="H43" s="38">
        <f t="shared" ref="H43:J43" si="56">H44</f>
        <v>0</v>
      </c>
      <c r="I43" s="38">
        <f t="shared" si="56"/>
        <v>0</v>
      </c>
      <c r="J43" s="38">
        <f t="shared" si="56"/>
        <v>0</v>
      </c>
      <c r="L43" s="38">
        <f t="shared" ref="L43:M43" si="57">L44</f>
        <v>0</v>
      </c>
      <c r="M43" s="38">
        <f t="shared" si="57"/>
        <v>0</v>
      </c>
      <c r="N43" s="58"/>
      <c r="P43" s="38">
        <f t="shared" ref="P43:Q43" si="58">P44</f>
        <v>0</v>
      </c>
      <c r="Q43" s="38">
        <f t="shared" si="58"/>
        <v>0</v>
      </c>
      <c r="R43" s="58"/>
      <c r="T43" s="38">
        <f t="shared" ref="T43:U43" si="59">T44</f>
        <v>0</v>
      </c>
      <c r="U43" s="38">
        <f t="shared" si="59"/>
        <v>0</v>
      </c>
      <c r="V43" s="58"/>
      <c r="X43" s="38">
        <f t="shared" ref="X43:Y43" si="60">X44</f>
        <v>0</v>
      </c>
      <c r="Y43" s="38">
        <f t="shared" si="60"/>
        <v>0</v>
      </c>
      <c r="Z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54"/>
      <c r="Q44" s="44"/>
      <c r="R44" s="55"/>
      <c r="T44" s="54"/>
      <c r="U44" s="44"/>
      <c r="V44" s="55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61">E46</f>
        <v>0</v>
      </c>
      <c r="F45" s="38">
        <f t="shared" si="61"/>
        <v>0</v>
      </c>
      <c r="H45" s="38">
        <f t="shared" ref="H45:J45" si="62">H46</f>
        <v>0</v>
      </c>
      <c r="I45" s="38">
        <f t="shared" si="62"/>
        <v>0</v>
      </c>
      <c r="J45" s="38">
        <f t="shared" si="62"/>
        <v>0</v>
      </c>
      <c r="L45" s="38">
        <f t="shared" ref="L45:M45" si="63">L46</f>
        <v>0</v>
      </c>
      <c r="M45" s="38">
        <f t="shared" si="63"/>
        <v>0</v>
      </c>
      <c r="N45" s="58"/>
      <c r="P45" s="38">
        <f t="shared" ref="P45:Q45" si="64">P46</f>
        <v>0</v>
      </c>
      <c r="Q45" s="38">
        <f t="shared" si="64"/>
        <v>0</v>
      </c>
      <c r="R45" s="58"/>
      <c r="T45" s="38">
        <f t="shared" ref="T45:U45" si="65">T46</f>
        <v>0</v>
      </c>
      <c r="U45" s="38">
        <f t="shared" si="65"/>
        <v>0</v>
      </c>
      <c r="V45" s="58"/>
      <c r="X45" s="38">
        <f t="shared" ref="X45:Y45" si="66">X46</f>
        <v>0</v>
      </c>
      <c r="Y45" s="38">
        <f t="shared" si="66"/>
        <v>0</v>
      </c>
      <c r="Z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  <c r="P46" s="54"/>
      <c r="Q46" s="44"/>
      <c r="R46" s="55"/>
      <c r="T46" s="54"/>
      <c r="U46" s="44"/>
      <c r="V46" s="55"/>
      <c r="X46" s="54"/>
      <c r="Y46" s="44"/>
      <c r="Z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7">SUM(E48:E49)</f>
        <v>0</v>
      </c>
      <c r="F47" s="38">
        <f t="shared" si="67"/>
        <v>0</v>
      </c>
      <c r="H47" s="38">
        <f t="shared" ref="H47:J47" si="68">SUM(H48:H49)</f>
        <v>0</v>
      </c>
      <c r="I47" s="38">
        <f t="shared" si="68"/>
        <v>0</v>
      </c>
      <c r="J47" s="38">
        <f t="shared" si="68"/>
        <v>0</v>
      </c>
      <c r="L47" s="38">
        <f t="shared" ref="L47:M47" si="69">SUM(L48:L49)</f>
        <v>0</v>
      </c>
      <c r="M47" s="38">
        <f t="shared" si="69"/>
        <v>0</v>
      </c>
      <c r="N47" s="58"/>
      <c r="P47" s="38">
        <f t="shared" ref="P47:Q47" si="70">SUM(P48:P49)</f>
        <v>0</v>
      </c>
      <c r="Q47" s="38">
        <f t="shared" si="70"/>
        <v>0</v>
      </c>
      <c r="R47" s="58"/>
      <c r="T47" s="38">
        <f t="shared" ref="T47:U47" si="71">SUM(T48:T49)</f>
        <v>0</v>
      </c>
      <c r="U47" s="38">
        <f t="shared" si="71"/>
        <v>0</v>
      </c>
      <c r="V47" s="58"/>
      <c r="X47" s="38">
        <f t="shared" ref="X47:Y47" si="72">SUM(X48:X49)</f>
        <v>0</v>
      </c>
      <c r="Y47" s="38">
        <f t="shared" si="72"/>
        <v>0</v>
      </c>
      <c r="Z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54"/>
      <c r="Q48" s="44"/>
      <c r="R48" s="55"/>
      <c r="T48" s="54"/>
      <c r="U48" s="44"/>
      <c r="V48" s="55"/>
      <c r="X48" s="54"/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54"/>
      <c r="Q49" s="44"/>
      <c r="R49" s="55"/>
      <c r="T49" s="54"/>
      <c r="U49" s="44"/>
      <c r="V49" s="55"/>
      <c r="X49" s="54"/>
      <c r="Y49" s="44"/>
      <c r="Z49" s="55"/>
    </row>
  </sheetData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I1" activePane="topRight" state="frozen"/>
      <selection activeCell="M21" sqref="M21"/>
      <selection pane="topRight" activeCell="AA24" sqref="AA24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8.796875" style="26" bestFit="1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150</v>
      </c>
    </row>
    <row r="2" spans="1:26">
      <c r="A2" s="19" t="s">
        <v>1</v>
      </c>
      <c r="B2" s="67" t="s">
        <v>151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1645515808</v>
      </c>
      <c r="E11" s="31">
        <f>SUM(E12:E41)</f>
        <v>0</v>
      </c>
      <c r="F11" s="31">
        <f>SUM(F12:F41)</f>
        <v>1645515808</v>
      </c>
      <c r="H11" s="31">
        <f>SUM(H12:H41)</f>
        <v>1645515808</v>
      </c>
      <c r="I11" s="31">
        <f>SUM(I12:I41)</f>
        <v>0</v>
      </c>
      <c r="J11" s="31">
        <f>SUM(J12:J41)</f>
        <v>1645515808</v>
      </c>
      <c r="L11" s="31">
        <f>SUM(L12:L41)</f>
        <v>0</v>
      </c>
      <c r="M11" s="31">
        <f>SUM(M12:M41)</f>
        <v>0</v>
      </c>
      <c r="N11" s="50"/>
      <c r="O11" s="64"/>
      <c r="P11" s="31">
        <f>SUM(P12:P41)</f>
        <v>0</v>
      </c>
      <c r="Q11" s="31">
        <f>SUM(Q12:Q41)</f>
        <v>0</v>
      </c>
      <c r="R11" s="31">
        <f>SUM(R12:R41)</f>
        <v>0</v>
      </c>
      <c r="T11" s="31">
        <f>SUM(T12:T41)</f>
        <v>0</v>
      </c>
      <c r="U11" s="31">
        <f>SUM(U12:U41)</f>
        <v>0</v>
      </c>
      <c r="V11" s="31">
        <f>SUM(V12:V41)</f>
        <v>0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v>0</v>
      </c>
      <c r="T14" s="54"/>
      <c r="U14" s="44"/>
      <c r="V14" s="55"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>
        <v>0</v>
      </c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v>0</v>
      </c>
      <c r="T15" s="54"/>
      <c r="U15" s="44"/>
      <c r="V15" s="55"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v>0</v>
      </c>
      <c r="T16" s="54"/>
      <c r="U16" s="44"/>
      <c r="V16" s="55"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10225138</v>
      </c>
      <c r="E18" s="40"/>
      <c r="F18" s="41">
        <f t="shared" ref="F18:F25" si="14">D18+E18</f>
        <v>10225138</v>
      </c>
      <c r="H18" s="54">
        <v>10225138</v>
      </c>
      <c r="I18" s="44"/>
      <c r="J18" s="41">
        <f t="shared" ref="J18:J25" si="15">H18+I18</f>
        <v>10225138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v>0</v>
      </c>
      <c r="T18" s="54"/>
      <c r="U18" s="44"/>
      <c r="V18" s="55">
        <v>0</v>
      </c>
      <c r="X18" s="54">
        <f t="shared" ref="X18:X25" si="18">P18-T18</f>
        <v>0</v>
      </c>
      <c r="Y18" s="43">
        <f t="shared" ref="Y18:Y25" si="19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27156734</v>
      </c>
      <c r="E19" s="40"/>
      <c r="F19" s="41">
        <f t="shared" si="14"/>
        <v>27156734</v>
      </c>
      <c r="H19" s="54">
        <v>27156734</v>
      </c>
      <c r="I19" s="44"/>
      <c r="J19" s="41">
        <f t="shared" si="15"/>
        <v>27156734</v>
      </c>
      <c r="L19" s="54">
        <f t="shared" si="16"/>
        <v>0</v>
      </c>
      <c r="M19" s="43">
        <f t="shared" si="17"/>
        <v>0</v>
      </c>
      <c r="N19" s="55"/>
      <c r="O19" s="61"/>
      <c r="P19" s="39"/>
      <c r="Q19" s="40"/>
      <c r="R19" s="41">
        <v>0</v>
      </c>
      <c r="T19" s="54"/>
      <c r="U19" s="44"/>
      <c r="V19" s="55">
        <v>0</v>
      </c>
      <c r="X19" s="54">
        <f t="shared" si="18"/>
        <v>0</v>
      </c>
      <c r="Y19" s="43">
        <f t="shared" si="19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v>0</v>
      </c>
      <c r="T20" s="54"/>
      <c r="U20" s="44"/>
      <c r="V20" s="55">
        <v>0</v>
      </c>
      <c r="X20" s="54">
        <f t="shared" si="18"/>
        <v>0</v>
      </c>
      <c r="Y20" s="43">
        <f t="shared" si="19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v>0</v>
      </c>
      <c r="T21" s="54"/>
      <c r="U21" s="44"/>
      <c r="V21" s="55">
        <v>0</v>
      </c>
      <c r="X21" s="54">
        <f t="shared" si="18"/>
        <v>0</v>
      </c>
      <c r="Y21" s="43">
        <f t="shared" si="19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v>0</v>
      </c>
      <c r="T22" s="54"/>
      <c r="U22" s="44"/>
      <c r="V22" s="55">
        <v>0</v>
      </c>
      <c r="X22" s="54">
        <f t="shared" si="18"/>
        <v>0</v>
      </c>
      <c r="Y22" s="43">
        <f t="shared" si="19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v>0</v>
      </c>
      <c r="T23" s="54"/>
      <c r="U23" s="44"/>
      <c r="V23" s="55">
        <v>0</v>
      </c>
      <c r="X23" s="54">
        <f t="shared" si="18"/>
        <v>0</v>
      </c>
      <c r="Y23" s="43">
        <f t="shared" si="19"/>
        <v>0</v>
      </c>
      <c r="Z23" s="55"/>
    </row>
    <row r="24" spans="1:26">
      <c r="A24" s="22">
        <v>7</v>
      </c>
      <c r="B24" s="12" t="s">
        <v>10</v>
      </c>
      <c r="C24" s="8"/>
      <c r="D24" s="39">
        <v>1608133936</v>
      </c>
      <c r="E24" s="40">
        <v>0</v>
      </c>
      <c r="F24" s="41">
        <f t="shared" si="14"/>
        <v>1608133936</v>
      </c>
      <c r="H24" s="54">
        <v>1608133936</v>
      </c>
      <c r="I24" s="44">
        <v>0</v>
      </c>
      <c r="J24" s="41">
        <f t="shared" si="15"/>
        <v>1608133936</v>
      </c>
      <c r="L24" s="54">
        <f t="shared" si="16"/>
        <v>0</v>
      </c>
      <c r="M24" s="43">
        <f t="shared" si="17"/>
        <v>0</v>
      </c>
      <c r="N24" s="55"/>
      <c r="O24" s="61"/>
      <c r="P24" s="39"/>
      <c r="Q24" s="40"/>
      <c r="R24" s="41">
        <v>0</v>
      </c>
      <c r="T24" s="54"/>
      <c r="U24" s="44"/>
      <c r="V24" s="55">
        <v>0</v>
      </c>
      <c r="X24" s="54">
        <f t="shared" si="18"/>
        <v>0</v>
      </c>
      <c r="Y24" s="43">
        <f t="shared" si="19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v>0</v>
      </c>
      <c r="T25" s="54"/>
      <c r="U25" s="44"/>
      <c r="V25" s="55">
        <v>0</v>
      </c>
      <c r="X25" s="54">
        <f t="shared" si="18"/>
        <v>0</v>
      </c>
      <c r="Y25" s="43">
        <f t="shared" si="19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>
        <v>0</v>
      </c>
      <c r="T27" s="38"/>
      <c r="U27" s="38"/>
      <c r="V27" s="38">
        <v>0</v>
      </c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>
        <v>0</v>
      </c>
      <c r="F28" s="41">
        <f>D28+E28</f>
        <v>0</v>
      </c>
      <c r="H28" s="54"/>
      <c r="I28" s="44">
        <v>0</v>
      </c>
      <c r="J28" s="41">
        <f>H28+I28</f>
        <v>0</v>
      </c>
      <c r="L28" s="54">
        <f t="shared" ref="L28" si="20">D28-H28</f>
        <v>0</v>
      </c>
      <c r="M28" s="43">
        <f t="shared" ref="M28" si="21">F28-J28</f>
        <v>0</v>
      </c>
      <c r="N28" s="55"/>
      <c r="O28" s="61"/>
      <c r="P28" s="39"/>
      <c r="Q28" s="40"/>
      <c r="R28" s="41">
        <v>0</v>
      </c>
      <c r="T28" s="54"/>
      <c r="U28" s="44"/>
      <c r="V28" s="55">
        <v>0</v>
      </c>
      <c r="X28" s="54">
        <f t="shared" ref="X28" si="22">P28-T28</f>
        <v>0</v>
      </c>
      <c r="Y28" s="43">
        <f t="shared" ref="Y28" si="2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>
        <v>0</v>
      </c>
      <c r="T29" s="38"/>
      <c r="U29" s="38"/>
      <c r="V29" s="38">
        <v>0</v>
      </c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4">D30-H30</f>
        <v>0</v>
      </c>
      <c r="M30" s="43">
        <f t="shared" ref="M30:M31" si="25">F30-J30</f>
        <v>0</v>
      </c>
      <c r="N30" s="55"/>
      <c r="O30" s="61"/>
      <c r="P30" s="39"/>
      <c r="Q30" s="40"/>
      <c r="R30" s="41">
        <v>0</v>
      </c>
      <c r="T30" s="54"/>
      <c r="U30" s="44"/>
      <c r="V30" s="55">
        <v>0</v>
      </c>
      <c r="X30" s="54">
        <f t="shared" ref="X30:X31" si="26">P30-T30</f>
        <v>0</v>
      </c>
      <c r="Y30" s="43">
        <f t="shared" ref="Y30:Y31" si="27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4"/>
        <v>0</v>
      </c>
      <c r="M31" s="43">
        <f t="shared" si="25"/>
        <v>0</v>
      </c>
      <c r="N31" s="55"/>
      <c r="O31" s="61"/>
      <c r="P31" s="39"/>
      <c r="Q31" s="40"/>
      <c r="R31" s="41">
        <v>0</v>
      </c>
      <c r="T31" s="54"/>
      <c r="U31" s="44"/>
      <c r="V31" s="55">
        <v>0</v>
      </c>
      <c r="X31" s="54">
        <f t="shared" si="26"/>
        <v>0</v>
      </c>
      <c r="Y31" s="43">
        <f t="shared" si="27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>
        <v>0</v>
      </c>
      <c r="T33" s="38"/>
      <c r="U33" s="38"/>
      <c r="V33" s="38">
        <v>0</v>
      </c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28">D34+E34</f>
        <v>0</v>
      </c>
      <c r="H34" s="54"/>
      <c r="I34" s="44">
        <v>0</v>
      </c>
      <c r="J34" s="41">
        <f t="shared" ref="J34:J41" si="29">H34+I34</f>
        <v>0</v>
      </c>
      <c r="L34" s="54">
        <f t="shared" ref="L34:L41" si="30">D34-H34</f>
        <v>0</v>
      </c>
      <c r="M34" s="43">
        <f t="shared" ref="M34:M41" si="31">F34-J34</f>
        <v>0</v>
      </c>
      <c r="N34" s="55"/>
      <c r="O34" s="61"/>
      <c r="P34" s="39"/>
      <c r="Q34" s="40"/>
      <c r="R34" s="41">
        <v>0</v>
      </c>
      <c r="T34" s="54"/>
      <c r="U34" s="44"/>
      <c r="V34" s="55">
        <v>0</v>
      </c>
      <c r="X34" s="54">
        <f t="shared" ref="X34:X41" si="32">P34-T34</f>
        <v>0</v>
      </c>
      <c r="Y34" s="43">
        <f t="shared" ref="Y34:Y41" si="33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28"/>
        <v>0</v>
      </c>
      <c r="H35" s="54"/>
      <c r="I35" s="44">
        <v>0</v>
      </c>
      <c r="J35" s="41">
        <f t="shared" si="29"/>
        <v>0</v>
      </c>
      <c r="L35" s="54">
        <f t="shared" si="30"/>
        <v>0</v>
      </c>
      <c r="M35" s="43">
        <f t="shared" si="31"/>
        <v>0</v>
      </c>
      <c r="N35" s="55"/>
      <c r="O35" s="61"/>
      <c r="P35" s="39"/>
      <c r="Q35" s="40"/>
      <c r="R35" s="41">
        <v>0</v>
      </c>
      <c r="T35" s="54"/>
      <c r="U35" s="44"/>
      <c r="V35" s="55">
        <v>0</v>
      </c>
      <c r="X35" s="54">
        <f t="shared" si="32"/>
        <v>0</v>
      </c>
      <c r="Y35" s="43">
        <f t="shared" si="33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28"/>
        <v>0</v>
      </c>
      <c r="H36" s="54"/>
      <c r="I36" s="44">
        <v>0</v>
      </c>
      <c r="J36" s="41">
        <f t="shared" si="29"/>
        <v>0</v>
      </c>
      <c r="L36" s="54">
        <f t="shared" si="30"/>
        <v>0</v>
      </c>
      <c r="M36" s="43">
        <f t="shared" si="31"/>
        <v>0</v>
      </c>
      <c r="N36" s="55"/>
      <c r="O36" s="61"/>
      <c r="P36" s="39"/>
      <c r="Q36" s="40"/>
      <c r="R36" s="41">
        <v>0</v>
      </c>
      <c r="T36" s="54"/>
      <c r="U36" s="44"/>
      <c r="V36" s="55">
        <v>0</v>
      </c>
      <c r="X36" s="54">
        <f t="shared" si="32"/>
        <v>0</v>
      </c>
      <c r="Y36" s="43">
        <f t="shared" si="33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28"/>
        <v>0</v>
      </c>
      <c r="H37" s="54"/>
      <c r="I37" s="44">
        <v>0</v>
      </c>
      <c r="J37" s="41">
        <f t="shared" si="29"/>
        <v>0</v>
      </c>
      <c r="L37" s="54">
        <f t="shared" si="30"/>
        <v>0</v>
      </c>
      <c r="M37" s="43">
        <f t="shared" si="31"/>
        <v>0</v>
      </c>
      <c r="N37" s="55"/>
      <c r="O37" s="61"/>
      <c r="P37" s="39"/>
      <c r="Q37" s="40"/>
      <c r="R37" s="41">
        <v>0</v>
      </c>
      <c r="T37" s="54"/>
      <c r="U37" s="44"/>
      <c r="V37" s="55">
        <v>0</v>
      </c>
      <c r="X37" s="54">
        <f t="shared" si="32"/>
        <v>0</v>
      </c>
      <c r="Y37" s="43">
        <f t="shared" si="33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28"/>
        <v>0</v>
      </c>
      <c r="H38" s="54"/>
      <c r="I38" s="44">
        <v>0</v>
      </c>
      <c r="J38" s="41">
        <f t="shared" si="29"/>
        <v>0</v>
      </c>
      <c r="L38" s="54">
        <f t="shared" si="30"/>
        <v>0</v>
      </c>
      <c r="M38" s="43">
        <f t="shared" si="31"/>
        <v>0</v>
      </c>
      <c r="N38" s="55"/>
      <c r="O38" s="61"/>
      <c r="P38" s="39"/>
      <c r="Q38" s="40"/>
      <c r="R38" s="41">
        <v>0</v>
      </c>
      <c r="T38" s="54"/>
      <c r="U38" s="44"/>
      <c r="V38" s="55">
        <v>0</v>
      </c>
      <c r="X38" s="54">
        <f t="shared" si="32"/>
        <v>0</v>
      </c>
      <c r="Y38" s="43">
        <f t="shared" si="33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28"/>
        <v>0</v>
      </c>
      <c r="H39" s="54"/>
      <c r="I39" s="44">
        <v>0</v>
      </c>
      <c r="J39" s="41">
        <f t="shared" si="29"/>
        <v>0</v>
      </c>
      <c r="L39" s="54">
        <f t="shared" si="30"/>
        <v>0</v>
      </c>
      <c r="M39" s="43">
        <f t="shared" si="31"/>
        <v>0</v>
      </c>
      <c r="N39" s="55"/>
      <c r="O39" s="61"/>
      <c r="P39" s="39"/>
      <c r="Q39" s="40"/>
      <c r="R39" s="41">
        <v>0</v>
      </c>
      <c r="T39" s="54"/>
      <c r="U39" s="44"/>
      <c r="V39" s="55">
        <v>0</v>
      </c>
      <c r="X39" s="54">
        <f t="shared" si="32"/>
        <v>0</v>
      </c>
      <c r="Y39" s="43">
        <f t="shared" si="33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28"/>
        <v>0</v>
      </c>
      <c r="H40" s="54"/>
      <c r="I40" s="44">
        <v>0</v>
      </c>
      <c r="J40" s="41">
        <f t="shared" si="29"/>
        <v>0</v>
      </c>
      <c r="L40" s="54">
        <f t="shared" si="30"/>
        <v>0</v>
      </c>
      <c r="M40" s="43">
        <f t="shared" si="31"/>
        <v>0</v>
      </c>
      <c r="N40" s="55"/>
      <c r="O40" s="61"/>
      <c r="P40" s="39"/>
      <c r="Q40" s="40"/>
      <c r="R40" s="41">
        <v>0</v>
      </c>
      <c r="T40" s="54"/>
      <c r="U40" s="44"/>
      <c r="V40" s="55">
        <v>0</v>
      </c>
      <c r="X40" s="54">
        <f t="shared" si="32"/>
        <v>0</v>
      </c>
      <c r="Y40" s="43">
        <f t="shared" si="33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28"/>
        <v>0</v>
      </c>
      <c r="H41" s="54"/>
      <c r="I41" s="44">
        <v>0</v>
      </c>
      <c r="J41" s="41">
        <f t="shared" si="29"/>
        <v>0</v>
      </c>
      <c r="L41" s="54">
        <f t="shared" si="30"/>
        <v>0</v>
      </c>
      <c r="M41" s="43">
        <f t="shared" si="31"/>
        <v>0</v>
      </c>
      <c r="N41" s="55"/>
      <c r="O41" s="61"/>
      <c r="P41" s="39"/>
      <c r="Q41" s="40"/>
      <c r="R41" s="41">
        <v>0</v>
      </c>
      <c r="T41" s="54"/>
      <c r="U41" s="44"/>
      <c r="V41" s="55">
        <v>0</v>
      </c>
      <c r="X41" s="54">
        <f t="shared" si="32"/>
        <v>0</v>
      </c>
      <c r="Y41" s="43">
        <f t="shared" si="33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4">SUM(E43,E45,E47)</f>
        <v>0</v>
      </c>
      <c r="F42" s="42">
        <f t="shared" si="34"/>
        <v>0</v>
      </c>
      <c r="H42" s="42">
        <f t="shared" ref="H42:J42" si="35">SUM(H43,H45,H47)</f>
        <v>0</v>
      </c>
      <c r="I42" s="42">
        <f t="shared" si="35"/>
        <v>0</v>
      </c>
      <c r="J42" s="42">
        <f t="shared" si="35"/>
        <v>0</v>
      </c>
      <c r="L42" s="42">
        <f t="shared" ref="L42:M42" si="36">SUM(L43,L45,L47)</f>
        <v>0</v>
      </c>
      <c r="M42" s="42">
        <f t="shared" si="36"/>
        <v>0</v>
      </c>
      <c r="N42" s="33"/>
      <c r="O42" s="66"/>
      <c r="P42" s="42">
        <f>SUM(P43,P45,P47)</f>
        <v>0</v>
      </c>
      <c r="Q42" s="42">
        <f t="shared" ref="Q42:R42" si="37">SUM(Q43,Q45,Q47)</f>
        <v>0</v>
      </c>
      <c r="R42" s="42">
        <f t="shared" si="37"/>
        <v>0</v>
      </c>
      <c r="T42" s="42">
        <f t="shared" ref="T42:V42" si="38">SUM(T43,T45,T47)</f>
        <v>0</v>
      </c>
      <c r="U42" s="42">
        <f t="shared" si="38"/>
        <v>0</v>
      </c>
      <c r="V42" s="42">
        <f t="shared" si="38"/>
        <v>0</v>
      </c>
      <c r="X42" s="42">
        <f t="shared" ref="X42:Y42" si="39">SUM(X43,X45,X47)</f>
        <v>0</v>
      </c>
      <c r="Y42" s="42">
        <f t="shared" si="39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0">E44</f>
        <v>0</v>
      </c>
      <c r="F43" s="38">
        <f t="shared" si="40"/>
        <v>0</v>
      </c>
      <c r="H43" s="38">
        <f t="shared" ref="H43:J43" si="41">H44</f>
        <v>0</v>
      </c>
      <c r="I43" s="38">
        <f t="shared" si="41"/>
        <v>0</v>
      </c>
      <c r="J43" s="38">
        <f t="shared" si="41"/>
        <v>0</v>
      </c>
      <c r="L43" s="38">
        <f t="shared" ref="L43:M43" si="42">L44</f>
        <v>0</v>
      </c>
      <c r="M43" s="38">
        <f t="shared" si="42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3">E46</f>
        <v>0</v>
      </c>
      <c r="F45" s="38">
        <f t="shared" si="43"/>
        <v>0</v>
      </c>
      <c r="H45" s="38">
        <f t="shared" ref="H45:J45" si="44">H46</f>
        <v>0</v>
      </c>
      <c r="I45" s="38">
        <f t="shared" si="44"/>
        <v>0</v>
      </c>
      <c r="J45" s="38">
        <f t="shared" si="44"/>
        <v>0</v>
      </c>
      <c r="L45" s="38">
        <f t="shared" ref="L45:M45" si="45">L46</f>
        <v>0</v>
      </c>
      <c r="M45" s="38">
        <f t="shared" si="45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46">SUM(E48:E49)</f>
        <v>0</v>
      </c>
      <c r="F47" s="38">
        <f t="shared" si="46"/>
        <v>0</v>
      </c>
      <c r="H47" s="38">
        <f t="shared" ref="H47:J47" si="47">SUM(H48:H49)</f>
        <v>0</v>
      </c>
      <c r="I47" s="38">
        <f t="shared" si="47"/>
        <v>0</v>
      </c>
      <c r="J47" s="38">
        <f t="shared" si="47"/>
        <v>0</v>
      </c>
      <c r="L47" s="38">
        <f t="shared" ref="L47:M47" si="48">SUM(L48:L49)</f>
        <v>0</v>
      </c>
      <c r="M47" s="38">
        <f t="shared" si="48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8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4" zoomScale="50" zoomScaleNormal="50" workbookViewId="0">
      <pane xSplit="3" topLeftCell="J1" activePane="topRight" state="frozen"/>
      <selection activeCell="M21" sqref="M21"/>
      <selection pane="topRight" activeCell="AC50" sqref="AC50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152</v>
      </c>
    </row>
    <row r="2" spans="1:26">
      <c r="A2" s="19" t="s">
        <v>1</v>
      </c>
      <c r="B2" s="69" t="s">
        <v>153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 t="shared" ref="I9:J9" si="0">SUM(I10)</f>
        <v>0</v>
      </c>
      <c r="J9" s="34">
        <f t="shared" si="0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1">SUM(Q10)</f>
        <v>0</v>
      </c>
      <c r="R9" s="34">
        <f t="shared" si="1"/>
        <v>0</v>
      </c>
      <c r="T9" s="34">
        <f>SUM(T10)</f>
        <v>0</v>
      </c>
      <c r="U9" s="34">
        <f t="shared" ref="U9:V9" si="2">SUM(U10)</f>
        <v>0</v>
      </c>
      <c r="V9" s="34">
        <f t="shared" si="2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1437341927.7337501</v>
      </c>
      <c r="E11" s="31">
        <f>SUM(E12:E41)</f>
        <v>4185288.2848614492</v>
      </c>
      <c r="F11" s="31">
        <f>SUM(F12:F41)</f>
        <v>1441527216.0186112</v>
      </c>
      <c r="H11" s="31">
        <f>SUM(H12:H41)</f>
        <v>1533068925.2248614</v>
      </c>
      <c r="I11" s="31">
        <f>SUM(I12:I41)</f>
        <v>-91542313</v>
      </c>
      <c r="J11" s="31">
        <f>SUM(J12:J41)</f>
        <v>1441526612.2248614</v>
      </c>
      <c r="L11" s="31">
        <f>SUM(L12:L41)</f>
        <v>-95726997.491111651</v>
      </c>
      <c r="M11" s="31">
        <f>SUM(M12:M41)</f>
        <v>603.79374980926514</v>
      </c>
      <c r="N11" s="50"/>
      <c r="O11" s="64"/>
      <c r="P11" s="31">
        <f>SUM(P12:P41)</f>
        <v>1085286.79</v>
      </c>
      <c r="Q11" s="31">
        <f>SUM(Q12:Q41)</f>
        <v>-47901.130000000005</v>
      </c>
      <c r="R11" s="31">
        <f>SUM(R12:R41)</f>
        <v>1037385.66</v>
      </c>
      <c r="T11" s="31">
        <f>SUM(T12:T41)</f>
        <v>1832923.18</v>
      </c>
      <c r="U11" s="31">
        <f>SUM(U12:U41)</f>
        <v>-795537.52</v>
      </c>
      <c r="V11" s="31">
        <f>SUM(V12:V41)</f>
        <v>1037385.6599999999</v>
      </c>
      <c r="X11" s="31">
        <f>SUM(X12:X41)</f>
        <v>-747636.3899999999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 t="shared" ref="H12:J12" si="3">SUM(H13,H17)</f>
        <v>0</v>
      </c>
      <c r="I12" s="34">
        <f t="shared" si="3"/>
        <v>0</v>
      </c>
      <c r="J12" s="34">
        <f t="shared" si="3"/>
        <v>0</v>
      </c>
      <c r="L12" s="34">
        <f t="shared" ref="L12:M12" si="4">SUM(L13,L17)</f>
        <v>0</v>
      </c>
      <c r="M12" s="34">
        <f t="shared" si="4"/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 t="shared" ref="T12:V12" si="5">SUM(T13,T17)</f>
        <v>0</v>
      </c>
      <c r="U12" s="34">
        <f t="shared" si="5"/>
        <v>0</v>
      </c>
      <c r="V12" s="34">
        <f t="shared" si="5"/>
        <v>0</v>
      </c>
      <c r="X12" s="34">
        <f t="shared" ref="X12:Y12" si="6">SUM(X13,X17)</f>
        <v>0</v>
      </c>
      <c r="Y12" s="34">
        <f t="shared" si="6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65941816.329999998</v>
      </c>
      <c r="E14" s="40">
        <v>0</v>
      </c>
      <c r="F14" s="41">
        <f>D14+E14</f>
        <v>65941816.329999998</v>
      </c>
      <c r="H14" s="54">
        <v>65941687.920000002</v>
      </c>
      <c r="I14" s="44">
        <v>0</v>
      </c>
      <c r="J14" s="41">
        <f>H14+I14</f>
        <v>65941687.920000002</v>
      </c>
      <c r="L14" s="54">
        <f>D14-H14</f>
        <v>128.40999999642372</v>
      </c>
      <c r="M14" s="43">
        <f>F14-J14</f>
        <v>128.40999999642372</v>
      </c>
      <c r="N14" s="71" t="s">
        <v>62</v>
      </c>
      <c r="O14" s="61"/>
      <c r="P14" s="39"/>
      <c r="Q14" s="40"/>
      <c r="R14" s="41">
        <v>0</v>
      </c>
      <c r="T14" s="54"/>
      <c r="U14" s="44"/>
      <c r="V14" s="55"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91542313.75</v>
      </c>
      <c r="F15" s="41">
        <f>D15+E15</f>
        <v>91542313.75</v>
      </c>
      <c r="H15" s="54">
        <v>91541837.75</v>
      </c>
      <c r="I15" s="44">
        <v>0</v>
      </c>
      <c r="J15" s="41">
        <f>H15+I15</f>
        <v>91541837.75</v>
      </c>
      <c r="L15" s="54">
        <f>D15-H15</f>
        <v>-91541837.75</v>
      </c>
      <c r="M15" s="43">
        <f>F15-J15</f>
        <v>476</v>
      </c>
      <c r="N15" s="71" t="s">
        <v>62</v>
      </c>
      <c r="O15" s="61"/>
      <c r="P15" s="39"/>
      <c r="Q15" s="40"/>
      <c r="R15" s="41">
        <v>0</v>
      </c>
      <c r="T15" s="54"/>
      <c r="U15" s="44"/>
      <c r="V15" s="55">
        <v>0</v>
      </c>
      <c r="X15" s="54">
        <f t="shared" ref="X15" si="7"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v>0</v>
      </c>
      <c r="T16" s="54"/>
      <c r="U16" s="44"/>
      <c r="V16" s="55"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150363779</v>
      </c>
      <c r="E18" s="40">
        <v>0</v>
      </c>
      <c r="F18" s="41">
        <f t="shared" ref="F18:F25" si="8">D18+E18</f>
        <v>150363779</v>
      </c>
      <c r="H18" s="54">
        <v>150363779</v>
      </c>
      <c r="I18" s="44">
        <v>0</v>
      </c>
      <c r="J18" s="41">
        <f t="shared" ref="J18:J25" si="9">H18+I18</f>
        <v>150363779</v>
      </c>
      <c r="L18" s="54">
        <f t="shared" ref="L18:L25" si="10">D18-H18</f>
        <v>0</v>
      </c>
      <c r="M18" s="43">
        <f t="shared" ref="M18:M25" si="11">F18-J18</f>
        <v>0</v>
      </c>
      <c r="N18" s="55"/>
      <c r="O18" s="61"/>
      <c r="P18" s="39"/>
      <c r="Q18" s="40"/>
      <c r="R18" s="41">
        <v>0</v>
      </c>
      <c r="T18" s="54"/>
      <c r="U18" s="44"/>
      <c r="V18" s="55">
        <v>0</v>
      </c>
      <c r="X18" s="54">
        <f t="shared" ref="X18:X25" si="12">P18-T18</f>
        <v>0</v>
      </c>
      <c r="Y18" s="43">
        <f t="shared" ref="Y18:Y25" si="13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121152038.12055001</v>
      </c>
      <c r="E19" s="40">
        <v>-91542313.75</v>
      </c>
      <c r="F19" s="41">
        <f t="shared" si="8"/>
        <v>29609724.370550007</v>
      </c>
      <c r="H19" s="54">
        <v>121152038</v>
      </c>
      <c r="I19" s="44">
        <v>-91542313</v>
      </c>
      <c r="J19" s="41">
        <f t="shared" si="9"/>
        <v>29609725</v>
      </c>
      <c r="L19" s="54">
        <f t="shared" si="10"/>
        <v>0.1205500066280365</v>
      </c>
      <c r="M19" s="43">
        <f t="shared" si="11"/>
        <v>-0.6294499933719635</v>
      </c>
      <c r="N19" s="71" t="s">
        <v>62</v>
      </c>
      <c r="O19" s="61"/>
      <c r="P19" s="39"/>
      <c r="Q19" s="40"/>
      <c r="R19" s="41">
        <v>0</v>
      </c>
      <c r="T19" s="54"/>
      <c r="U19" s="44"/>
      <c r="V19" s="55">
        <v>0</v>
      </c>
      <c r="X19" s="54">
        <f t="shared" si="12"/>
        <v>0</v>
      </c>
      <c r="Y19" s="43">
        <f t="shared" si="13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8"/>
        <v>0</v>
      </c>
      <c r="H20" s="54"/>
      <c r="I20" s="44">
        <v>0</v>
      </c>
      <c r="J20" s="41">
        <f t="shared" si="9"/>
        <v>0</v>
      </c>
      <c r="L20" s="54">
        <f t="shared" si="10"/>
        <v>0</v>
      </c>
      <c r="M20" s="43">
        <f t="shared" si="11"/>
        <v>0</v>
      </c>
      <c r="N20" s="55"/>
      <c r="O20" s="61"/>
      <c r="P20" s="39"/>
      <c r="Q20" s="40"/>
      <c r="R20" s="41">
        <v>0</v>
      </c>
      <c r="T20" s="54"/>
      <c r="U20" s="44"/>
      <c r="V20" s="55">
        <v>0</v>
      </c>
      <c r="X20" s="54">
        <f t="shared" si="12"/>
        <v>0</v>
      </c>
      <c r="Y20" s="43">
        <f t="shared" si="13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8"/>
        <v>0</v>
      </c>
      <c r="H21" s="54"/>
      <c r="I21" s="44">
        <v>0</v>
      </c>
      <c r="J21" s="41">
        <f t="shared" si="9"/>
        <v>0</v>
      </c>
      <c r="L21" s="54">
        <f t="shared" si="10"/>
        <v>0</v>
      </c>
      <c r="M21" s="43">
        <f t="shared" si="11"/>
        <v>0</v>
      </c>
      <c r="N21" s="55"/>
      <c r="O21" s="61"/>
      <c r="P21" s="39"/>
      <c r="Q21" s="40"/>
      <c r="R21" s="41">
        <v>0</v>
      </c>
      <c r="T21" s="54"/>
      <c r="U21" s="44"/>
      <c r="V21" s="55">
        <v>0</v>
      </c>
      <c r="X21" s="54">
        <f t="shared" si="12"/>
        <v>0</v>
      </c>
      <c r="Y21" s="43">
        <f t="shared" si="13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8"/>
        <v>0</v>
      </c>
      <c r="H22" s="54"/>
      <c r="I22" s="44">
        <v>0</v>
      </c>
      <c r="J22" s="41">
        <f t="shared" si="9"/>
        <v>0</v>
      </c>
      <c r="L22" s="54">
        <f t="shared" si="10"/>
        <v>0</v>
      </c>
      <c r="M22" s="43">
        <f t="shared" si="11"/>
        <v>0</v>
      </c>
      <c r="N22" s="55"/>
      <c r="O22" s="61"/>
      <c r="P22" s="39"/>
      <c r="Q22" s="40"/>
      <c r="R22" s="41">
        <v>0</v>
      </c>
      <c r="T22" s="54"/>
      <c r="U22" s="44"/>
      <c r="V22" s="55">
        <v>0</v>
      </c>
      <c r="X22" s="54">
        <f t="shared" si="12"/>
        <v>0</v>
      </c>
      <c r="Y22" s="43">
        <f t="shared" si="13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8"/>
        <v>0</v>
      </c>
      <c r="H23" s="54"/>
      <c r="I23" s="44">
        <v>0</v>
      </c>
      <c r="J23" s="41">
        <f t="shared" si="9"/>
        <v>0</v>
      </c>
      <c r="L23" s="54">
        <f t="shared" si="10"/>
        <v>0</v>
      </c>
      <c r="M23" s="43">
        <f t="shared" si="11"/>
        <v>0</v>
      </c>
      <c r="N23" s="55"/>
      <c r="O23" s="61"/>
      <c r="P23" s="39"/>
      <c r="Q23" s="40"/>
      <c r="R23" s="41">
        <v>0</v>
      </c>
      <c r="T23" s="54"/>
      <c r="U23" s="44"/>
      <c r="V23" s="55">
        <v>0</v>
      </c>
      <c r="X23" s="54">
        <f t="shared" si="12"/>
        <v>0</v>
      </c>
      <c r="Y23" s="43">
        <f t="shared" si="13"/>
        <v>0</v>
      </c>
      <c r="Z23" s="55"/>
    </row>
    <row r="24" spans="1:26">
      <c r="A24" s="22">
        <v>7</v>
      </c>
      <c r="B24" s="12" t="s">
        <v>10</v>
      </c>
      <c r="C24" s="8"/>
      <c r="D24" s="39">
        <v>1074312199.0131998</v>
      </c>
      <c r="E24" s="40">
        <v>0</v>
      </c>
      <c r="F24" s="41">
        <f t="shared" si="8"/>
        <v>1074312199.0131998</v>
      </c>
      <c r="H24" s="54">
        <v>1074312199</v>
      </c>
      <c r="I24" s="44">
        <v>0</v>
      </c>
      <c r="J24" s="41">
        <f t="shared" si="9"/>
        <v>1074312199</v>
      </c>
      <c r="L24" s="54">
        <f t="shared" si="10"/>
        <v>1.3199806213378906E-2</v>
      </c>
      <c r="M24" s="43">
        <f t="shared" si="11"/>
        <v>1.3199806213378906E-2</v>
      </c>
      <c r="N24" s="71" t="s">
        <v>62</v>
      </c>
      <c r="O24" s="61"/>
      <c r="P24" s="39"/>
      <c r="Q24" s="40"/>
      <c r="R24" s="41">
        <v>0</v>
      </c>
      <c r="T24" s="54"/>
      <c r="U24" s="44"/>
      <c r="V24" s="55">
        <v>0</v>
      </c>
      <c r="X24" s="54">
        <f t="shared" si="12"/>
        <v>0</v>
      </c>
      <c r="Y24" s="43">
        <f t="shared" si="13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8"/>
        <v>0</v>
      </c>
      <c r="H25" s="54"/>
      <c r="I25" s="44">
        <v>0</v>
      </c>
      <c r="J25" s="41">
        <f t="shared" si="9"/>
        <v>0</v>
      </c>
      <c r="L25" s="54">
        <f t="shared" si="10"/>
        <v>0</v>
      </c>
      <c r="M25" s="43">
        <f t="shared" si="11"/>
        <v>0</v>
      </c>
      <c r="N25" s="55"/>
      <c r="O25" s="61"/>
      <c r="P25" s="39"/>
      <c r="Q25" s="40"/>
      <c r="R25" s="41">
        <v>0</v>
      </c>
      <c r="T25" s="54"/>
      <c r="U25" s="44"/>
      <c r="V25" s="55">
        <v>0</v>
      </c>
      <c r="X25" s="54">
        <f t="shared" si="12"/>
        <v>0</v>
      </c>
      <c r="Y25" s="43">
        <f t="shared" si="13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>
        <v>0</v>
      </c>
      <c r="T27" s="38"/>
      <c r="U27" s="38"/>
      <c r="V27" s="38">
        <v>0</v>
      </c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25150200</v>
      </c>
      <c r="E28" s="40">
        <v>0</v>
      </c>
      <c r="F28" s="41">
        <f>D28+E28</f>
        <v>25150200</v>
      </c>
      <c r="H28" s="54">
        <v>25150200</v>
      </c>
      <c r="I28" s="44"/>
      <c r="J28" s="41">
        <f>H28+I28</f>
        <v>25150200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v>0</v>
      </c>
      <c r="T28" s="54"/>
      <c r="U28" s="44"/>
      <c r="V28" s="55">
        <v>0</v>
      </c>
      <c r="X28" s="54">
        <f t="shared" ref="X28" si="14"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>
        <v>0</v>
      </c>
      <c r="T29" s="38"/>
      <c r="U29" s="38"/>
      <c r="V29" s="38">
        <v>0</v>
      </c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v>0</v>
      </c>
      <c r="T30" s="54"/>
      <c r="U30" s="44"/>
      <c r="V30" s="55">
        <v>0</v>
      </c>
      <c r="X30" s="54">
        <f t="shared" ref="X30:X31" si="15"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v>0</v>
      </c>
      <c r="T31" s="54"/>
      <c r="U31" s="44"/>
      <c r="V31" s="55">
        <v>0</v>
      </c>
      <c r="X31" s="54">
        <f t="shared" si="15"/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>
        <v>0</v>
      </c>
      <c r="T33" s="38"/>
      <c r="U33" s="38"/>
      <c r="V33" s="38">
        <v>0</v>
      </c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16">D34+E34</f>
        <v>0</v>
      </c>
      <c r="H34" s="54"/>
      <c r="I34" s="44">
        <v>0</v>
      </c>
      <c r="J34" s="41">
        <f t="shared" ref="J34:J41" si="17">H34+I34</f>
        <v>0</v>
      </c>
      <c r="L34" s="54">
        <f t="shared" ref="L34:L41" si="18">D34-H34</f>
        <v>0</v>
      </c>
      <c r="M34" s="43">
        <f t="shared" ref="M34:M41" si="19">F34-J34</f>
        <v>0</v>
      </c>
      <c r="N34" s="55"/>
      <c r="O34" s="61"/>
      <c r="P34" s="39"/>
      <c r="Q34" s="40">
        <v>0</v>
      </c>
      <c r="R34" s="41">
        <v>0</v>
      </c>
      <c r="T34" s="54">
        <v>21275.96</v>
      </c>
      <c r="U34" s="44">
        <v>-21275.96</v>
      </c>
      <c r="V34" s="55">
        <v>0</v>
      </c>
      <c r="X34" s="54">
        <f t="shared" ref="X34:X41" si="20">P34-T34</f>
        <v>-21275.96</v>
      </c>
      <c r="Y34" s="43">
        <f t="shared" ref="Y34:Y41" si="21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1695850.5991399998</v>
      </c>
      <c r="F35" s="41">
        <f t="shared" si="16"/>
        <v>1695850.5991399998</v>
      </c>
      <c r="H35" s="54">
        <v>1695850.5991399998</v>
      </c>
      <c r="I35" s="44">
        <v>0</v>
      </c>
      <c r="J35" s="41">
        <f t="shared" si="17"/>
        <v>1695850.5991399998</v>
      </c>
      <c r="L35" s="54">
        <f t="shared" si="18"/>
        <v>-1695850.5991399998</v>
      </c>
      <c r="M35" s="43">
        <f t="shared" si="19"/>
        <v>0</v>
      </c>
      <c r="N35" s="55"/>
      <c r="O35" s="61"/>
      <c r="P35" s="39"/>
      <c r="Q35" s="40">
        <v>0</v>
      </c>
      <c r="R35" s="41">
        <v>0</v>
      </c>
      <c r="T35" s="54"/>
      <c r="U35" s="44">
        <v>0</v>
      </c>
      <c r="V35" s="55">
        <v>0</v>
      </c>
      <c r="X35" s="54">
        <f t="shared" si="20"/>
        <v>0</v>
      </c>
      <c r="Y35" s="43">
        <f t="shared" si="21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16"/>
        <v>0</v>
      </c>
      <c r="H36" s="54"/>
      <c r="I36" s="44">
        <v>0</v>
      </c>
      <c r="J36" s="41">
        <f t="shared" si="17"/>
        <v>0</v>
      </c>
      <c r="L36" s="54">
        <f t="shared" si="18"/>
        <v>0</v>
      </c>
      <c r="M36" s="43">
        <f t="shared" si="19"/>
        <v>0</v>
      </c>
      <c r="N36" s="55"/>
      <c r="O36" s="61"/>
      <c r="P36" s="39"/>
      <c r="Q36" s="40">
        <v>0</v>
      </c>
      <c r="R36" s="41">
        <v>0</v>
      </c>
      <c r="T36" s="54">
        <v>774261.56</v>
      </c>
      <c r="U36" s="44">
        <v>-774261.56</v>
      </c>
      <c r="V36" s="55">
        <v>0</v>
      </c>
      <c r="X36" s="54">
        <f t="shared" si="20"/>
        <v>-774261.56</v>
      </c>
      <c r="Y36" s="43">
        <f t="shared" si="21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2798271.4817128498</v>
      </c>
      <c r="F37" s="41">
        <f t="shared" si="16"/>
        <v>2798271.4817128498</v>
      </c>
      <c r="H37" s="54">
        <v>2798271.4817128498</v>
      </c>
      <c r="I37" s="44">
        <v>0</v>
      </c>
      <c r="J37" s="41">
        <f t="shared" si="17"/>
        <v>2798271.4817128498</v>
      </c>
      <c r="L37" s="54">
        <f t="shared" si="18"/>
        <v>-2798271.4817128498</v>
      </c>
      <c r="M37" s="43">
        <f t="shared" si="19"/>
        <v>0</v>
      </c>
      <c r="N37" s="55"/>
      <c r="O37" s="61"/>
      <c r="P37" s="39">
        <v>887694.87000000011</v>
      </c>
      <c r="Q37" s="40">
        <v>-24787.4</v>
      </c>
      <c r="R37" s="41">
        <v>862907.47000000009</v>
      </c>
      <c r="T37" s="54">
        <v>862907.47</v>
      </c>
      <c r="U37" s="44">
        <v>0</v>
      </c>
      <c r="V37" s="55">
        <v>862907.47</v>
      </c>
      <c r="X37" s="54">
        <f t="shared" si="20"/>
        <v>24787.40000000014</v>
      </c>
      <c r="Y37" s="43">
        <f t="shared" si="21"/>
        <v>0</v>
      </c>
      <c r="Z37" s="55"/>
    </row>
    <row r="38" spans="1:26" ht="26.4">
      <c r="A38" s="22">
        <v>5</v>
      </c>
      <c r="B38" s="11" t="s">
        <v>55</v>
      </c>
      <c r="C38" s="5"/>
      <c r="D38" s="39">
        <v>387059.88</v>
      </c>
      <c r="E38" s="40">
        <v>-387059.88</v>
      </c>
      <c r="F38" s="41">
        <f t="shared" si="16"/>
        <v>0</v>
      </c>
      <c r="H38" s="54"/>
      <c r="I38" s="44">
        <v>0</v>
      </c>
      <c r="J38" s="41">
        <f t="shared" si="17"/>
        <v>0</v>
      </c>
      <c r="L38" s="54">
        <f t="shared" si="18"/>
        <v>387059.88</v>
      </c>
      <c r="M38" s="43">
        <f t="shared" si="19"/>
        <v>0</v>
      </c>
      <c r="N38" s="55"/>
      <c r="O38" s="61"/>
      <c r="P38" s="39">
        <v>155571.12</v>
      </c>
      <c r="Q38" s="40">
        <v>-15957.9</v>
      </c>
      <c r="R38" s="41">
        <v>139613.22</v>
      </c>
      <c r="T38" s="54">
        <v>139613.22</v>
      </c>
      <c r="U38" s="44">
        <v>0</v>
      </c>
      <c r="V38" s="55">
        <v>139613.22</v>
      </c>
      <c r="X38" s="54">
        <f t="shared" si="20"/>
        <v>15957.899999999994</v>
      </c>
      <c r="Y38" s="43">
        <f t="shared" si="21"/>
        <v>0</v>
      </c>
      <c r="Z38" s="55"/>
    </row>
    <row r="39" spans="1:26">
      <c r="A39" s="22">
        <v>6</v>
      </c>
      <c r="B39" s="11" t="s">
        <v>56</v>
      </c>
      <c r="C39" s="5"/>
      <c r="D39" s="39">
        <v>34835.39</v>
      </c>
      <c r="E39" s="40">
        <v>-34835.39</v>
      </c>
      <c r="F39" s="41">
        <f t="shared" si="16"/>
        <v>0</v>
      </c>
      <c r="H39" s="54"/>
      <c r="I39" s="44">
        <v>0</v>
      </c>
      <c r="J39" s="41">
        <f t="shared" si="17"/>
        <v>0</v>
      </c>
      <c r="L39" s="54">
        <f t="shared" si="18"/>
        <v>34835.39</v>
      </c>
      <c r="M39" s="43">
        <f t="shared" si="19"/>
        <v>0</v>
      </c>
      <c r="N39" s="55"/>
      <c r="O39" s="61"/>
      <c r="P39" s="39">
        <v>42020.799999999996</v>
      </c>
      <c r="Q39" s="40">
        <v>-7155.83</v>
      </c>
      <c r="R39" s="41">
        <v>34864.969999999994</v>
      </c>
      <c r="T39" s="54">
        <v>34864.97</v>
      </c>
      <c r="U39" s="44">
        <v>0</v>
      </c>
      <c r="V39" s="55">
        <v>34864.97</v>
      </c>
      <c r="X39" s="54">
        <f t="shared" si="20"/>
        <v>7155.8299999999945</v>
      </c>
      <c r="Y39" s="43">
        <f t="shared" si="21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113061.47400859999</v>
      </c>
      <c r="F40" s="41">
        <f t="shared" si="16"/>
        <v>113061.47400859999</v>
      </c>
      <c r="H40" s="54">
        <v>113061.47400859999</v>
      </c>
      <c r="I40" s="44">
        <v>0</v>
      </c>
      <c r="J40" s="41">
        <f t="shared" si="17"/>
        <v>113061.47400859999</v>
      </c>
      <c r="L40" s="54">
        <f t="shared" si="18"/>
        <v>-113061.47400859999</v>
      </c>
      <c r="M40" s="43">
        <f t="shared" si="19"/>
        <v>0</v>
      </c>
      <c r="N40" s="55"/>
      <c r="O40" s="61"/>
      <c r="P40" s="39"/>
      <c r="Q40" s="40">
        <v>0</v>
      </c>
      <c r="R40" s="41">
        <v>0</v>
      </c>
      <c r="T40" s="54"/>
      <c r="U40" s="44">
        <v>0</v>
      </c>
      <c r="V40" s="55">
        <v>0</v>
      </c>
      <c r="X40" s="54">
        <f t="shared" si="20"/>
        <v>0</v>
      </c>
      <c r="Y40" s="43">
        <f t="shared" si="21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16"/>
        <v>0</v>
      </c>
      <c r="H41" s="54"/>
      <c r="I41" s="44">
        <v>0</v>
      </c>
      <c r="J41" s="41">
        <f t="shared" si="17"/>
        <v>0</v>
      </c>
      <c r="L41" s="54">
        <f t="shared" si="18"/>
        <v>0</v>
      </c>
      <c r="M41" s="43">
        <f t="shared" si="19"/>
        <v>0</v>
      </c>
      <c r="N41" s="55"/>
      <c r="O41" s="61"/>
      <c r="P41" s="39"/>
      <c r="Q41" s="40">
        <v>0</v>
      </c>
      <c r="R41" s="41">
        <v>0</v>
      </c>
      <c r="T41" s="54"/>
      <c r="U41" s="44">
        <v>0</v>
      </c>
      <c r="V41" s="55">
        <v>0</v>
      </c>
      <c r="X41" s="54">
        <f t="shared" si="20"/>
        <v>0</v>
      </c>
      <c r="Y41" s="43">
        <f t="shared" si="21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22">SUM(E43,E45,E47)</f>
        <v>0</v>
      </c>
      <c r="F42" s="42">
        <f t="shared" si="22"/>
        <v>0</v>
      </c>
      <c r="H42" s="42">
        <f t="shared" ref="H42:J42" si="23">SUM(H43,H45,H47)</f>
        <v>0</v>
      </c>
      <c r="I42" s="42">
        <f t="shared" si="23"/>
        <v>0</v>
      </c>
      <c r="J42" s="42">
        <f t="shared" si="23"/>
        <v>0</v>
      </c>
      <c r="L42" s="42">
        <f t="shared" ref="L42:M42" si="24">SUM(L43,L45,L47)</f>
        <v>0</v>
      </c>
      <c r="M42" s="42">
        <f t="shared" si="24"/>
        <v>0</v>
      </c>
      <c r="N42" s="33"/>
      <c r="O42" s="66"/>
      <c r="P42" s="42">
        <f>SUM(P43,P45,P47)</f>
        <v>0</v>
      </c>
      <c r="Q42" s="42">
        <f t="shared" ref="Q42:R42" si="25">SUM(Q43,Q45,Q47)</f>
        <v>0</v>
      </c>
      <c r="R42" s="42">
        <f t="shared" si="25"/>
        <v>0</v>
      </c>
      <c r="T42" s="42">
        <f t="shared" ref="T42:V42" si="26">SUM(T43,T45,T47)</f>
        <v>0</v>
      </c>
      <c r="U42" s="42">
        <f t="shared" si="26"/>
        <v>0</v>
      </c>
      <c r="V42" s="42">
        <f t="shared" si="26"/>
        <v>0</v>
      </c>
      <c r="X42" s="42">
        <f t="shared" ref="X42:Y42" si="27">SUM(X43,X45,X47)</f>
        <v>0</v>
      </c>
      <c r="Y42" s="42">
        <f t="shared" si="27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28">E44</f>
        <v>0</v>
      </c>
      <c r="F43" s="38">
        <f t="shared" si="28"/>
        <v>0</v>
      </c>
      <c r="H43" s="38">
        <f t="shared" ref="H43:J43" si="29">H44</f>
        <v>0</v>
      </c>
      <c r="I43" s="38">
        <f t="shared" si="29"/>
        <v>0</v>
      </c>
      <c r="J43" s="38">
        <f t="shared" si="29"/>
        <v>0</v>
      </c>
      <c r="L43" s="38">
        <f t="shared" ref="L43:M43" si="30">L44</f>
        <v>0</v>
      </c>
      <c r="M43" s="38">
        <f t="shared" si="30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31">E46</f>
        <v>0</v>
      </c>
      <c r="F45" s="38">
        <f t="shared" si="31"/>
        <v>0</v>
      </c>
      <c r="H45" s="38">
        <f t="shared" ref="H45:J45" si="32">H46</f>
        <v>0</v>
      </c>
      <c r="I45" s="38">
        <f t="shared" si="32"/>
        <v>0</v>
      </c>
      <c r="J45" s="38">
        <f t="shared" si="32"/>
        <v>0</v>
      </c>
      <c r="L45" s="38">
        <f t="shared" ref="L45:M45" si="33">L46</f>
        <v>0</v>
      </c>
      <c r="M45" s="38">
        <f t="shared" si="33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34">SUM(E48:E49)</f>
        <v>0</v>
      </c>
      <c r="F47" s="38">
        <f t="shared" si="34"/>
        <v>0</v>
      </c>
      <c r="H47" s="38">
        <f t="shared" ref="H47:J47" si="35">SUM(H48:H49)</f>
        <v>0</v>
      </c>
      <c r="I47" s="38">
        <f t="shared" si="35"/>
        <v>0</v>
      </c>
      <c r="J47" s="38">
        <f t="shared" si="35"/>
        <v>0</v>
      </c>
      <c r="L47" s="38">
        <f t="shared" ref="L47:M47" si="36">SUM(L48:L49)</f>
        <v>0</v>
      </c>
      <c r="M47" s="38">
        <f t="shared" si="36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J1" activePane="topRight" state="frozen"/>
      <selection activeCell="M21" sqref="M21"/>
      <selection pane="topRight" activeCell="AC16" sqref="AC16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158</v>
      </c>
    </row>
    <row r="2" spans="1:26">
      <c r="A2" s="19" t="s">
        <v>1</v>
      </c>
      <c r="B2" s="69" t="s">
        <v>159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0</v>
      </c>
      <c r="E11" s="31">
        <f>SUM(E12:E41)</f>
        <v>0</v>
      </c>
      <c r="F11" s="31">
        <f>SUM(F12:F41)</f>
        <v>0</v>
      </c>
      <c r="H11" s="31">
        <f>SUM(H12:H41)</f>
        <v>9752900</v>
      </c>
      <c r="I11" s="31">
        <f>SUM(I12:I41)</f>
        <v>-9752900</v>
      </c>
      <c r="J11" s="31">
        <f>SUM(J12:J41)</f>
        <v>0</v>
      </c>
      <c r="L11" s="31">
        <f>SUM(L12:L41)</f>
        <v>-9752900</v>
      </c>
      <c r="M11" s="31">
        <f>SUM(M12:M41)</f>
        <v>0</v>
      </c>
      <c r="N11" s="50"/>
      <c r="O11" s="64"/>
      <c r="P11" s="31">
        <f>SUM(P12:P41)</f>
        <v>0</v>
      </c>
      <c r="Q11" s="31">
        <f>SUM(Q12:Q41)</f>
        <v>0</v>
      </c>
      <c r="R11" s="31">
        <f>SUM(R12:R41)</f>
        <v>0</v>
      </c>
      <c r="T11" s="31">
        <f>SUM(T12:T41)</f>
        <v>0</v>
      </c>
      <c r="U11" s="31">
        <f>SUM(U12:U41)</f>
        <v>0</v>
      </c>
      <c r="V11" s="31">
        <f>SUM(V12:V41)</f>
        <v>0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>
        <v>0</v>
      </c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14">D18+E18</f>
        <v>0</v>
      </c>
      <c r="H18" s="54"/>
      <c r="I18" s="44"/>
      <c r="J18" s="41">
        <f t="shared" ref="J18:J25" si="15">H18+I18</f>
        <v>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/>
      <c r="F19" s="41">
        <f t="shared" si="14"/>
        <v>0</v>
      </c>
      <c r="H19" s="54"/>
      <c r="I19" s="44"/>
      <c r="J19" s="41">
        <f t="shared" si="15"/>
        <v>0</v>
      </c>
      <c r="L19" s="54">
        <f t="shared" si="16"/>
        <v>0</v>
      </c>
      <c r="M19" s="43">
        <f t="shared" si="17"/>
        <v>0</v>
      </c>
      <c r="N19" s="55"/>
      <c r="O19" s="61"/>
      <c r="P19" s="39"/>
      <c r="Q19" s="40"/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4"/>
        <v>0</v>
      </c>
      <c r="H24" s="54"/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/>
      <c r="Q24" s="40"/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>
        <v>0</v>
      </c>
      <c r="F28" s="41">
        <f>D28+E28</f>
        <v>0</v>
      </c>
      <c r="H28" s="54">
        <v>9752900</v>
      </c>
      <c r="I28" s="44">
        <v>-9752900</v>
      </c>
      <c r="J28" s="41">
        <f>H28+I28</f>
        <v>0</v>
      </c>
      <c r="L28" s="54">
        <f t="shared" ref="L28" si="22">D28-H28</f>
        <v>-9752900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/>
      <c r="Q34" s="40"/>
      <c r="R34" s="41">
        <f t="shared" ref="R34:R41" si="34">P34+Q34</f>
        <v>0</v>
      </c>
      <c r="T34" s="54"/>
      <c r="U34" s="44">
        <v>0</v>
      </c>
      <c r="V34" s="41">
        <f t="shared" ref="V34:V41" si="35">T34+U34</f>
        <v>0</v>
      </c>
      <c r="X34" s="54">
        <f t="shared" ref="X34:X41" si="36">P34-T34</f>
        <v>0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/>
      <c r="I35" s="44">
        <v>0</v>
      </c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/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/>
      <c r="Q36" s="40"/>
      <c r="R36" s="41">
        <f t="shared" si="34"/>
        <v>0</v>
      </c>
      <c r="T36" s="54"/>
      <c r="U36" s="44">
        <v>0</v>
      </c>
      <c r="V36" s="41">
        <f t="shared" si="35"/>
        <v>0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/>
      <c r="R37" s="41">
        <f t="shared" si="34"/>
        <v>0</v>
      </c>
      <c r="T37" s="54"/>
      <c r="U37" s="44">
        <v>0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/>
      <c r="Q38" s="40"/>
      <c r="R38" s="41">
        <f t="shared" si="34"/>
        <v>0</v>
      </c>
      <c r="T38" s="54"/>
      <c r="U38" s="44">
        <v>0</v>
      </c>
      <c r="V38" s="41">
        <f t="shared" si="35"/>
        <v>0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/>
      <c r="R39" s="41">
        <f t="shared" si="34"/>
        <v>0</v>
      </c>
      <c r="T39" s="54"/>
      <c r="U39" s="44">
        <v>0</v>
      </c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/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/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/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8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J1" activePane="topRight" state="frozen"/>
      <selection activeCell="M21" sqref="M21"/>
      <selection pane="topRight" activeCell="AC19" sqref="AC19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5.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154</v>
      </c>
    </row>
    <row r="2" spans="1:26">
      <c r="A2" s="19" t="s">
        <v>1</v>
      </c>
      <c r="B2" s="69" t="s">
        <v>155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187919539.38</v>
      </c>
      <c r="E11" s="31">
        <f>SUM(E12:E41)</f>
        <v>8894906.9700000007</v>
      </c>
      <c r="F11" s="31">
        <f>SUM(F12:F41)</f>
        <v>196814446.34999999</v>
      </c>
      <c r="H11" s="31">
        <f>SUM(H12:H41)</f>
        <v>438291900.22800004</v>
      </c>
      <c r="I11" s="31">
        <f>SUM(I12:I41)</f>
        <v>-241477893.25800002</v>
      </c>
      <c r="J11" s="31">
        <f>SUM(J12:J41)</f>
        <v>196814006.97</v>
      </c>
      <c r="L11" s="31">
        <f>SUM(L12:L41)</f>
        <v>-250372360.84800002</v>
      </c>
      <c r="M11" s="31">
        <f>SUM(M12:M41)</f>
        <v>439.38000000268221</v>
      </c>
      <c r="N11" s="50"/>
      <c r="O11" s="64"/>
      <c r="P11" s="31">
        <f>SUM(P12:P41)</f>
        <v>367818.95999999996</v>
      </c>
      <c r="Q11" s="31">
        <f>SUM(Q12:Q41)</f>
        <v>136807.10000000003</v>
      </c>
      <c r="R11" s="31">
        <f>SUM(R12:R41)</f>
        <v>504626.06000000006</v>
      </c>
      <c r="T11" s="31">
        <f>SUM(T12:T41)</f>
        <v>516334.85</v>
      </c>
      <c r="U11" s="31">
        <f>SUM(U12:U41)</f>
        <v>-11708.79</v>
      </c>
      <c r="V11" s="31">
        <f>SUM(V12:V41)</f>
        <v>504626.06000000006</v>
      </c>
      <c r="X11" s="31">
        <f>SUM(X12:X41)</f>
        <v>-148515.89000000004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36589512.380000003</v>
      </c>
      <c r="E14" s="40">
        <v>0</v>
      </c>
      <c r="F14" s="41">
        <f>D14+E14</f>
        <v>36589512.380000003</v>
      </c>
      <c r="H14" s="54">
        <v>2030607</v>
      </c>
      <c r="I14" s="44">
        <v>34558805</v>
      </c>
      <c r="J14" s="41">
        <f>H14+I14</f>
        <v>36589412</v>
      </c>
      <c r="L14" s="54">
        <f>D14-H14</f>
        <v>34558905.380000003</v>
      </c>
      <c r="M14" s="43">
        <f>F14-J14</f>
        <v>100.38000000268221</v>
      </c>
      <c r="N14" s="71" t="s">
        <v>62</v>
      </c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>
        <v>64658037</v>
      </c>
      <c r="E15" s="40">
        <v>0</v>
      </c>
      <c r="F15" s="41">
        <f>D15+E15</f>
        <v>64658037</v>
      </c>
      <c r="H15" s="54">
        <v>6870219</v>
      </c>
      <c r="I15" s="44">
        <v>57787479</v>
      </c>
      <c r="J15" s="41">
        <f>H15+I15</f>
        <v>64657698</v>
      </c>
      <c r="L15" s="54">
        <f t="shared" ref="L15:L16" si="10">D15-H15</f>
        <v>57787818</v>
      </c>
      <c r="M15" s="43">
        <f>F15-J15</f>
        <v>339</v>
      </c>
      <c r="N15" s="71" t="s">
        <v>62</v>
      </c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1">P15-T15</f>
        <v>0</v>
      </c>
      <c r="Y15" s="43">
        <f t="shared" ref="Y15:Y16" si="12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12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61238490</v>
      </c>
      <c r="E18" s="40">
        <v>-36107057</v>
      </c>
      <c r="F18" s="41">
        <f t="shared" ref="F18:F25" si="13">D18+E18</f>
        <v>25131433</v>
      </c>
      <c r="H18" s="54">
        <v>0</v>
      </c>
      <c r="I18" s="44">
        <v>25131433</v>
      </c>
      <c r="J18" s="41">
        <f t="shared" ref="J18:J25" si="14">H18+I18</f>
        <v>25131433</v>
      </c>
      <c r="L18" s="54">
        <f t="shared" ref="L18:L25" si="15">D18-H18</f>
        <v>61238490</v>
      </c>
      <c r="M18" s="43">
        <f t="shared" ref="M18:M25" si="16">F18-J18</f>
        <v>0</v>
      </c>
      <c r="N18" s="55"/>
      <c r="O18" s="61"/>
      <c r="P18" s="39"/>
      <c r="Q18" s="40"/>
      <c r="R18" s="41">
        <f t="shared" ref="R18:R25" si="17">P18+Q18</f>
        <v>0</v>
      </c>
      <c r="T18" s="54"/>
      <c r="U18" s="44"/>
      <c r="V18" s="41">
        <f t="shared" ref="V18:V25" si="18">T18+U18</f>
        <v>0</v>
      </c>
      <c r="X18" s="54">
        <f t="shared" ref="X18:X25" si="19">P18-T18</f>
        <v>0</v>
      </c>
      <c r="Y18" s="43">
        <f t="shared" ref="Y18:Y25" si="20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200000</v>
      </c>
      <c r="E19" s="40">
        <v>0</v>
      </c>
      <c r="F19" s="41">
        <f t="shared" si="13"/>
        <v>200000</v>
      </c>
      <c r="H19" s="54">
        <v>16579116.847999999</v>
      </c>
      <c r="I19" s="44">
        <v>-16379116.847999999</v>
      </c>
      <c r="J19" s="41">
        <f t="shared" si="14"/>
        <v>200000</v>
      </c>
      <c r="L19" s="54">
        <f t="shared" si="15"/>
        <v>-16379116.847999999</v>
      </c>
      <c r="M19" s="43">
        <f t="shared" si="16"/>
        <v>0</v>
      </c>
      <c r="N19" s="55"/>
      <c r="O19" s="61"/>
      <c r="P19" s="39"/>
      <c r="Q19" s="40"/>
      <c r="R19" s="41">
        <f t="shared" si="17"/>
        <v>0</v>
      </c>
      <c r="T19" s="54">
        <v>11708.79</v>
      </c>
      <c r="U19" s="44">
        <v>-11708.79</v>
      </c>
      <c r="V19" s="41">
        <f t="shared" si="18"/>
        <v>0</v>
      </c>
      <c r="X19" s="54">
        <f t="shared" si="19"/>
        <v>-11708.79</v>
      </c>
      <c r="Y19" s="43">
        <f t="shared" si="20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3"/>
        <v>0</v>
      </c>
      <c r="H20" s="54"/>
      <c r="I20" s="44">
        <v>0</v>
      </c>
      <c r="J20" s="41">
        <f t="shared" si="14"/>
        <v>0</v>
      </c>
      <c r="L20" s="54">
        <f t="shared" si="15"/>
        <v>0</v>
      </c>
      <c r="M20" s="43">
        <f t="shared" si="16"/>
        <v>0</v>
      </c>
      <c r="N20" s="55"/>
      <c r="O20" s="61"/>
      <c r="P20" s="39"/>
      <c r="Q20" s="40"/>
      <c r="R20" s="41">
        <f t="shared" si="17"/>
        <v>0</v>
      </c>
      <c r="T20" s="54"/>
      <c r="U20" s="44"/>
      <c r="V20" s="41">
        <f t="shared" si="18"/>
        <v>0</v>
      </c>
      <c r="X20" s="54">
        <f t="shared" si="19"/>
        <v>0</v>
      </c>
      <c r="Y20" s="43">
        <f t="shared" si="20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3"/>
        <v>0</v>
      </c>
      <c r="H21" s="54">
        <v>1476833</v>
      </c>
      <c r="I21" s="44">
        <v>-1476833</v>
      </c>
      <c r="J21" s="41">
        <f t="shared" si="14"/>
        <v>0</v>
      </c>
      <c r="L21" s="54">
        <f t="shared" si="15"/>
        <v>-1476833</v>
      </c>
      <c r="M21" s="43">
        <f t="shared" si="16"/>
        <v>0</v>
      </c>
      <c r="N21" s="55"/>
      <c r="O21" s="61"/>
      <c r="P21" s="39"/>
      <c r="Q21" s="40"/>
      <c r="R21" s="41">
        <f t="shared" si="17"/>
        <v>0</v>
      </c>
      <c r="T21" s="54"/>
      <c r="U21" s="44"/>
      <c r="V21" s="41">
        <f t="shared" si="18"/>
        <v>0</v>
      </c>
      <c r="X21" s="54">
        <f t="shared" si="19"/>
        <v>0</v>
      </c>
      <c r="Y21" s="43">
        <f t="shared" si="20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3"/>
        <v>0</v>
      </c>
      <c r="H22" s="54"/>
      <c r="I22" s="44">
        <v>0</v>
      </c>
      <c r="J22" s="41">
        <f t="shared" si="14"/>
        <v>0</v>
      </c>
      <c r="L22" s="54">
        <f t="shared" si="15"/>
        <v>0</v>
      </c>
      <c r="M22" s="43">
        <f t="shared" si="16"/>
        <v>0</v>
      </c>
      <c r="N22" s="55"/>
      <c r="O22" s="61"/>
      <c r="P22" s="39"/>
      <c r="Q22" s="40"/>
      <c r="R22" s="41">
        <f t="shared" si="17"/>
        <v>0</v>
      </c>
      <c r="T22" s="54"/>
      <c r="U22" s="44"/>
      <c r="V22" s="41">
        <f t="shared" si="18"/>
        <v>0</v>
      </c>
      <c r="X22" s="54">
        <f t="shared" si="19"/>
        <v>0</v>
      </c>
      <c r="Y22" s="43">
        <f t="shared" si="20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3"/>
        <v>0</v>
      </c>
      <c r="H23" s="54"/>
      <c r="I23" s="44">
        <v>0</v>
      </c>
      <c r="J23" s="41">
        <f t="shared" si="14"/>
        <v>0</v>
      </c>
      <c r="L23" s="54">
        <f t="shared" si="15"/>
        <v>0</v>
      </c>
      <c r="M23" s="43">
        <f t="shared" si="16"/>
        <v>0</v>
      </c>
      <c r="N23" s="55"/>
      <c r="O23" s="61"/>
      <c r="P23" s="39"/>
      <c r="Q23" s="40"/>
      <c r="R23" s="41">
        <f t="shared" si="17"/>
        <v>0</v>
      </c>
      <c r="T23" s="54"/>
      <c r="U23" s="44"/>
      <c r="V23" s="41">
        <f t="shared" si="18"/>
        <v>0</v>
      </c>
      <c r="X23" s="54">
        <f t="shared" si="19"/>
        <v>0</v>
      </c>
      <c r="Y23" s="43">
        <f t="shared" si="20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3"/>
        <v>0</v>
      </c>
      <c r="H24" s="54">
        <v>341099660.41000003</v>
      </c>
      <c r="I24" s="44">
        <v>-341099660.41000003</v>
      </c>
      <c r="J24" s="41">
        <f t="shared" si="14"/>
        <v>0</v>
      </c>
      <c r="L24" s="54">
        <f t="shared" si="15"/>
        <v>-341099660.41000003</v>
      </c>
      <c r="M24" s="43">
        <f t="shared" si="16"/>
        <v>0</v>
      </c>
      <c r="N24" s="55"/>
      <c r="O24" s="61"/>
      <c r="P24" s="39"/>
      <c r="Q24" s="40"/>
      <c r="R24" s="41">
        <f t="shared" si="17"/>
        <v>0</v>
      </c>
      <c r="T24" s="54"/>
      <c r="U24" s="44"/>
      <c r="V24" s="41">
        <f t="shared" si="18"/>
        <v>0</v>
      </c>
      <c r="X24" s="54">
        <f t="shared" si="19"/>
        <v>0</v>
      </c>
      <c r="Y24" s="43">
        <f t="shared" si="20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3"/>
        <v>0</v>
      </c>
      <c r="H25" s="54"/>
      <c r="I25" s="44">
        <v>0</v>
      </c>
      <c r="J25" s="41">
        <f t="shared" si="14"/>
        <v>0</v>
      </c>
      <c r="L25" s="54">
        <f t="shared" si="15"/>
        <v>0</v>
      </c>
      <c r="M25" s="43">
        <f t="shared" si="16"/>
        <v>0</v>
      </c>
      <c r="N25" s="55"/>
      <c r="O25" s="61"/>
      <c r="P25" s="39"/>
      <c r="Q25" s="40"/>
      <c r="R25" s="41">
        <f t="shared" si="17"/>
        <v>0</v>
      </c>
      <c r="T25" s="54"/>
      <c r="U25" s="44"/>
      <c r="V25" s="41">
        <f t="shared" si="18"/>
        <v>0</v>
      </c>
      <c r="X25" s="54">
        <f t="shared" si="19"/>
        <v>0</v>
      </c>
      <c r="Y25" s="43">
        <f t="shared" si="20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25233500</v>
      </c>
      <c r="E28" s="40">
        <v>44709800</v>
      </c>
      <c r="F28" s="41">
        <f>D28+E28</f>
        <v>69943300</v>
      </c>
      <c r="H28" s="54">
        <v>69943300</v>
      </c>
      <c r="I28" s="44"/>
      <c r="J28" s="41">
        <f>H28+I28</f>
        <v>69943300</v>
      </c>
      <c r="L28" s="54">
        <f t="shared" ref="L28" si="21">D28-H28</f>
        <v>-44709800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2">P28-T28</f>
        <v>0</v>
      </c>
      <c r="Y28" s="43">
        <f t="shared" ref="Y28" si="2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 t="shared" ref="L30:L31" si="24"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5">P30-T30</f>
        <v>0</v>
      </c>
      <c r="Y30" s="43">
        <f t="shared" ref="Y30:Y31" si="26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 t="shared" si="24"/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5"/>
        <v>0</v>
      </c>
      <c r="Y31" s="43">
        <f t="shared" si="26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27">D34+E34</f>
        <v>0</v>
      </c>
      <c r="H34" s="54"/>
      <c r="I34" s="44">
        <v>0</v>
      </c>
      <c r="J34" s="41">
        <f t="shared" ref="J34:J41" si="28">H34+I34</f>
        <v>0</v>
      </c>
      <c r="L34" s="54">
        <f t="shared" ref="L34:L41" si="29">D34-H34</f>
        <v>0</v>
      </c>
      <c r="M34" s="43">
        <f t="shared" ref="M34:M41" si="30">F34-J34</f>
        <v>0</v>
      </c>
      <c r="N34" s="55"/>
      <c r="O34" s="61"/>
      <c r="P34" s="39">
        <v>12956.87</v>
      </c>
      <c r="Q34" s="40">
        <v>-1419.17</v>
      </c>
      <c r="R34" s="41">
        <f t="shared" ref="R34:R41" si="31">P34+Q34</f>
        <v>11537.7</v>
      </c>
      <c r="T34" s="54">
        <v>11537.7</v>
      </c>
      <c r="U34" s="44"/>
      <c r="V34" s="41">
        <f t="shared" ref="V34:V41" si="32">T34+U34</f>
        <v>11537.7</v>
      </c>
      <c r="X34" s="54">
        <f t="shared" ref="X34:X41" si="33">P34-T34</f>
        <v>1419.17</v>
      </c>
      <c r="Y34" s="43">
        <f t="shared" ref="Y34:Y41" si="34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273903</v>
      </c>
      <c r="F35" s="41">
        <f t="shared" si="27"/>
        <v>273903</v>
      </c>
      <c r="H35" s="54">
        <v>273903</v>
      </c>
      <c r="I35" s="44">
        <v>0</v>
      </c>
      <c r="J35" s="41">
        <f t="shared" si="28"/>
        <v>273903</v>
      </c>
      <c r="L35" s="54">
        <f t="shared" si="29"/>
        <v>-273903</v>
      </c>
      <c r="M35" s="43">
        <f t="shared" si="30"/>
        <v>0</v>
      </c>
      <c r="N35" s="55"/>
      <c r="O35" s="61"/>
      <c r="P35" s="39"/>
      <c r="Q35" s="40">
        <v>0</v>
      </c>
      <c r="R35" s="41">
        <f t="shared" si="31"/>
        <v>0</v>
      </c>
      <c r="T35" s="54"/>
      <c r="U35" s="44">
        <v>0</v>
      </c>
      <c r="V35" s="41">
        <f t="shared" si="32"/>
        <v>0</v>
      </c>
      <c r="X35" s="54">
        <f t="shared" si="33"/>
        <v>0</v>
      </c>
      <c r="Y35" s="43">
        <f t="shared" si="34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27"/>
        <v>0</v>
      </c>
      <c r="H36" s="54"/>
      <c r="I36" s="44">
        <v>0</v>
      </c>
      <c r="J36" s="41">
        <f t="shared" si="28"/>
        <v>0</v>
      </c>
      <c r="L36" s="54">
        <f t="shared" si="29"/>
        <v>0</v>
      </c>
      <c r="M36" s="43">
        <f t="shared" si="30"/>
        <v>0</v>
      </c>
      <c r="N36" s="55"/>
      <c r="O36" s="61"/>
      <c r="P36" s="39">
        <v>300680.46999999997</v>
      </c>
      <c r="Q36" s="40">
        <v>-64799.00999999998</v>
      </c>
      <c r="R36" s="41">
        <f t="shared" si="31"/>
        <v>235881.46</v>
      </c>
      <c r="T36" s="54">
        <v>235881.46</v>
      </c>
      <c r="U36" s="44">
        <v>0</v>
      </c>
      <c r="V36" s="41">
        <f t="shared" si="32"/>
        <v>235881.46</v>
      </c>
      <c r="X36" s="54">
        <f t="shared" si="33"/>
        <v>64799.00999999998</v>
      </c>
      <c r="Y36" s="43">
        <f t="shared" si="34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27"/>
        <v>0</v>
      </c>
      <c r="H37" s="54"/>
      <c r="I37" s="44">
        <v>0</v>
      </c>
      <c r="J37" s="41">
        <f t="shared" si="28"/>
        <v>0</v>
      </c>
      <c r="L37" s="54">
        <f t="shared" si="29"/>
        <v>0</v>
      </c>
      <c r="M37" s="43">
        <f t="shared" si="30"/>
        <v>0</v>
      </c>
      <c r="N37" s="55"/>
      <c r="O37" s="61"/>
      <c r="P37" s="39"/>
      <c r="Q37" s="40">
        <v>206392.39</v>
      </c>
      <c r="R37" s="41">
        <f t="shared" si="31"/>
        <v>206392.39</v>
      </c>
      <c r="T37" s="54">
        <v>206392.39</v>
      </c>
      <c r="U37" s="44">
        <v>0</v>
      </c>
      <c r="V37" s="41">
        <f t="shared" si="32"/>
        <v>206392.39</v>
      </c>
      <c r="X37" s="54">
        <f t="shared" si="33"/>
        <v>-206392.39</v>
      </c>
      <c r="Y37" s="43">
        <f t="shared" si="34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27"/>
        <v>0</v>
      </c>
      <c r="H38" s="54"/>
      <c r="I38" s="44">
        <v>0</v>
      </c>
      <c r="J38" s="41">
        <f t="shared" si="28"/>
        <v>0</v>
      </c>
      <c r="L38" s="54">
        <f t="shared" si="29"/>
        <v>0</v>
      </c>
      <c r="M38" s="43">
        <f t="shared" si="30"/>
        <v>0</v>
      </c>
      <c r="N38" s="55"/>
      <c r="O38" s="61"/>
      <c r="P38" s="39">
        <v>54181.62</v>
      </c>
      <c r="Q38" s="40">
        <v>-11706.18</v>
      </c>
      <c r="R38" s="41">
        <f t="shared" si="31"/>
        <v>42475.44</v>
      </c>
      <c r="T38" s="54">
        <v>42475.44</v>
      </c>
      <c r="U38" s="44">
        <v>0</v>
      </c>
      <c r="V38" s="41">
        <f t="shared" si="32"/>
        <v>42475.44</v>
      </c>
      <c r="X38" s="54">
        <f t="shared" si="33"/>
        <v>11706.18</v>
      </c>
      <c r="Y38" s="43">
        <f t="shared" si="34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27"/>
        <v>0</v>
      </c>
      <c r="H39" s="54"/>
      <c r="I39" s="44">
        <v>0</v>
      </c>
      <c r="J39" s="41">
        <f t="shared" si="28"/>
        <v>0</v>
      </c>
      <c r="L39" s="54">
        <f t="shared" si="29"/>
        <v>0</v>
      </c>
      <c r="M39" s="43">
        <f t="shared" si="30"/>
        <v>0</v>
      </c>
      <c r="N39" s="55"/>
      <c r="O39" s="61"/>
      <c r="P39" s="39"/>
      <c r="Q39" s="40">
        <v>8339.07</v>
      </c>
      <c r="R39" s="41">
        <f t="shared" si="31"/>
        <v>8339.07</v>
      </c>
      <c r="T39" s="54">
        <v>8339.07</v>
      </c>
      <c r="U39" s="44">
        <v>0</v>
      </c>
      <c r="V39" s="41">
        <f t="shared" si="32"/>
        <v>8339.07</v>
      </c>
      <c r="X39" s="54">
        <f t="shared" si="33"/>
        <v>-8339.07</v>
      </c>
      <c r="Y39" s="43">
        <f t="shared" si="34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18260.97</v>
      </c>
      <c r="F40" s="41">
        <f t="shared" si="27"/>
        <v>18260.97</v>
      </c>
      <c r="H40" s="54">
        <v>18260.97</v>
      </c>
      <c r="I40" s="44">
        <v>0</v>
      </c>
      <c r="J40" s="41">
        <f t="shared" si="28"/>
        <v>18260.97</v>
      </c>
      <c r="L40" s="54">
        <f t="shared" si="29"/>
        <v>-18260.97</v>
      </c>
      <c r="M40" s="43">
        <f t="shared" si="30"/>
        <v>0</v>
      </c>
      <c r="N40" s="55"/>
      <c r="O40" s="61"/>
      <c r="P40" s="39"/>
      <c r="Q40" s="40">
        <v>0</v>
      </c>
      <c r="R40" s="41">
        <f t="shared" si="31"/>
        <v>0</v>
      </c>
      <c r="T40" s="54"/>
      <c r="U40" s="44">
        <v>0</v>
      </c>
      <c r="V40" s="41">
        <f t="shared" si="32"/>
        <v>0</v>
      </c>
      <c r="X40" s="54">
        <f t="shared" si="33"/>
        <v>0</v>
      </c>
      <c r="Y40" s="43">
        <f t="shared" si="34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27"/>
        <v>0</v>
      </c>
      <c r="H41" s="54"/>
      <c r="I41" s="44">
        <v>0</v>
      </c>
      <c r="J41" s="41">
        <f t="shared" si="28"/>
        <v>0</v>
      </c>
      <c r="L41" s="54">
        <f t="shared" si="29"/>
        <v>0</v>
      </c>
      <c r="M41" s="43">
        <f t="shared" si="30"/>
        <v>0</v>
      </c>
      <c r="N41" s="55"/>
      <c r="O41" s="61"/>
      <c r="P41" s="39"/>
      <c r="Q41" s="40">
        <v>0</v>
      </c>
      <c r="R41" s="41">
        <f t="shared" si="31"/>
        <v>0</v>
      </c>
      <c r="T41" s="54"/>
      <c r="U41" s="44">
        <v>0</v>
      </c>
      <c r="V41" s="41">
        <f t="shared" si="32"/>
        <v>0</v>
      </c>
      <c r="X41" s="54">
        <f t="shared" si="33"/>
        <v>0</v>
      </c>
      <c r="Y41" s="43">
        <f t="shared" si="34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5">SUM(E43,E45,E47)</f>
        <v>0</v>
      </c>
      <c r="F42" s="42">
        <f t="shared" si="35"/>
        <v>0</v>
      </c>
      <c r="H42" s="42">
        <f t="shared" ref="H42:J42" si="36">SUM(H43,H45,H47)</f>
        <v>0</v>
      </c>
      <c r="I42" s="42">
        <f t="shared" si="36"/>
        <v>0</v>
      </c>
      <c r="J42" s="42">
        <f t="shared" si="36"/>
        <v>0</v>
      </c>
      <c r="L42" s="42">
        <f t="shared" ref="L42:M42" si="37">SUM(L43,L45,L47)</f>
        <v>0</v>
      </c>
      <c r="M42" s="42">
        <f t="shared" si="37"/>
        <v>0</v>
      </c>
      <c r="N42" s="33"/>
      <c r="O42" s="66"/>
      <c r="P42" s="42">
        <f>SUM(P43,P45,P47)</f>
        <v>0</v>
      </c>
      <c r="Q42" s="42">
        <f t="shared" ref="Q42:R42" si="38">SUM(Q43,Q45,Q47)</f>
        <v>0</v>
      </c>
      <c r="R42" s="42">
        <f t="shared" si="38"/>
        <v>0</v>
      </c>
      <c r="T42" s="42">
        <f t="shared" ref="T42:V42" si="39">SUM(T43,T45,T47)</f>
        <v>0</v>
      </c>
      <c r="U42" s="42">
        <f t="shared" si="39"/>
        <v>0</v>
      </c>
      <c r="V42" s="42">
        <f t="shared" si="39"/>
        <v>0</v>
      </c>
      <c r="X42" s="42">
        <f t="shared" ref="X42:Y42" si="40">SUM(X43,X45,X47)</f>
        <v>0</v>
      </c>
      <c r="Y42" s="42">
        <f t="shared" si="40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1">E44</f>
        <v>0</v>
      </c>
      <c r="F43" s="38">
        <f t="shared" si="41"/>
        <v>0</v>
      </c>
      <c r="H43" s="38">
        <f t="shared" ref="H43:J43" si="42">H44</f>
        <v>0</v>
      </c>
      <c r="I43" s="38">
        <f t="shared" si="42"/>
        <v>0</v>
      </c>
      <c r="J43" s="38">
        <f t="shared" si="42"/>
        <v>0</v>
      </c>
      <c r="L43" s="38">
        <f t="shared" ref="L43:M43" si="43">L44</f>
        <v>0</v>
      </c>
      <c r="M43" s="38">
        <f t="shared" si="43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4">E46</f>
        <v>0</v>
      </c>
      <c r="F45" s="38">
        <f t="shared" si="44"/>
        <v>0</v>
      </c>
      <c r="H45" s="38">
        <f t="shared" ref="H45:J45" si="45">H46</f>
        <v>0</v>
      </c>
      <c r="I45" s="38">
        <f t="shared" si="45"/>
        <v>0</v>
      </c>
      <c r="J45" s="38">
        <f t="shared" si="45"/>
        <v>0</v>
      </c>
      <c r="L45" s="38">
        <f t="shared" ref="L45:M45" si="46">L46</f>
        <v>0</v>
      </c>
      <c r="M45" s="38">
        <f t="shared" si="46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47">SUM(E48:E49)</f>
        <v>0</v>
      </c>
      <c r="F47" s="38">
        <f t="shared" si="47"/>
        <v>0</v>
      </c>
      <c r="H47" s="38">
        <f t="shared" ref="H47:J47" si="48">SUM(H48:H49)</f>
        <v>0</v>
      </c>
      <c r="I47" s="38">
        <f t="shared" si="48"/>
        <v>0</v>
      </c>
      <c r="J47" s="38">
        <f t="shared" si="48"/>
        <v>0</v>
      </c>
      <c r="L47" s="38">
        <f t="shared" ref="L47:M47" si="49">SUM(L48:L49)</f>
        <v>0</v>
      </c>
      <c r="M47" s="38">
        <f t="shared" si="49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M1" activePane="topRight" state="frozen"/>
      <selection activeCell="M21" sqref="M21"/>
      <selection pane="topRight" activeCell="AF14" sqref="AF14"/>
    </sheetView>
  </sheetViews>
  <sheetFormatPr defaultRowHeight="13.8"/>
  <cols>
    <col min="1" max="1" width="17" customWidth="1"/>
    <col min="2" max="2" width="70.19921875" bestFit="1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156</v>
      </c>
    </row>
    <row r="2" spans="1:26">
      <c r="A2" s="19" t="s">
        <v>1</v>
      </c>
      <c r="B2" s="69" t="s">
        <v>157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60956960</v>
      </c>
      <c r="E11" s="31">
        <f>SUM(E12:E41)</f>
        <v>0</v>
      </c>
      <c r="F11" s="31">
        <f>SUM(F12:F41)</f>
        <v>60956960</v>
      </c>
      <c r="H11" s="31">
        <f>SUM(H12:H41)</f>
        <v>60956960</v>
      </c>
      <c r="I11" s="31">
        <f>SUM(I12:I41)</f>
        <v>0</v>
      </c>
      <c r="J11" s="31">
        <f>SUM(J12:J41)</f>
        <v>60956960</v>
      </c>
      <c r="L11" s="31">
        <f>SUM(L12:L41)</f>
        <v>0</v>
      </c>
      <c r="M11" s="31">
        <f>SUM(M12:M41)</f>
        <v>0</v>
      </c>
      <c r="N11" s="50"/>
      <c r="O11" s="64"/>
      <c r="P11" s="31">
        <f>SUM(P12:P41)</f>
        <v>60863.13</v>
      </c>
      <c r="Q11" s="31">
        <f>SUM(Q12:Q41)</f>
        <v>10545.439999999997</v>
      </c>
      <c r="R11" s="31">
        <f>SUM(R12:R41)</f>
        <v>71408.570000000007</v>
      </c>
      <c r="T11" s="31">
        <f>SUM(T12:T41)</f>
        <v>71408.569999999992</v>
      </c>
      <c r="U11" s="31">
        <f>SUM(U12:U41)</f>
        <v>0</v>
      </c>
      <c r="V11" s="31">
        <f>SUM(V12:V41)</f>
        <v>71408.569999999992</v>
      </c>
      <c r="X11" s="31">
        <f>SUM(X12:X41)</f>
        <v>-10545.439999999999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>
        <v>0</v>
      </c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>
        <v>0</v>
      </c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>
        <v>0</v>
      </c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>
        <v>0</v>
      </c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14">D18+E18</f>
        <v>0</v>
      </c>
      <c r="H18" s="54"/>
      <c r="I18" s="44"/>
      <c r="J18" s="41">
        <f t="shared" ref="J18:J25" si="15">H18+I18</f>
        <v>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>
        <v>0</v>
      </c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/>
      <c r="F19" s="41">
        <f t="shared" si="14"/>
        <v>0</v>
      </c>
      <c r="H19" s="54"/>
      <c r="I19" s="44"/>
      <c r="J19" s="41">
        <f t="shared" si="15"/>
        <v>0</v>
      </c>
      <c r="L19" s="54">
        <f t="shared" si="16"/>
        <v>0</v>
      </c>
      <c r="M19" s="43">
        <f t="shared" si="17"/>
        <v>0</v>
      </c>
      <c r="N19" s="55"/>
      <c r="O19" s="61"/>
      <c r="P19" s="39"/>
      <c r="Q19" s="40">
        <v>0</v>
      </c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>
        <v>0</v>
      </c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>
        <v>0</v>
      </c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>
        <v>0</v>
      </c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>
        <v>0</v>
      </c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4"/>
        <v>0</v>
      </c>
      <c r="H24" s="54"/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28742.57</v>
      </c>
      <c r="Q24" s="40">
        <v>-28742.57</v>
      </c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28742.57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>
        <v>0</v>
      </c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>
      <c r="A28" s="22">
        <v>1</v>
      </c>
      <c r="B28" s="11" t="s">
        <v>48</v>
      </c>
      <c r="C28" s="4"/>
      <c r="D28" s="39">
        <v>60956960</v>
      </c>
      <c r="E28" s="40">
        <v>0</v>
      </c>
      <c r="F28" s="41">
        <f>D28+E28</f>
        <v>60956960</v>
      </c>
      <c r="H28" s="54">
        <v>60956960</v>
      </c>
      <c r="I28" s="44">
        <v>0</v>
      </c>
      <c r="J28" s="41">
        <f>H28+I28</f>
        <v>60956960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/>
      <c r="Q28" s="40">
        <v>0</v>
      </c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>
        <v>0</v>
      </c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>
        <v>0</v>
      </c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1299.95</v>
      </c>
      <c r="Q34" s="40">
        <v>0</v>
      </c>
      <c r="R34" s="41">
        <f t="shared" ref="R34:R41" si="34">P34+Q34</f>
        <v>1299.95</v>
      </c>
      <c r="T34" s="54">
        <v>1299.95</v>
      </c>
      <c r="U34" s="44">
        <v>0</v>
      </c>
      <c r="V34" s="41">
        <f t="shared" ref="V34:V41" si="35">T34+U34</f>
        <v>1299.95</v>
      </c>
      <c r="X34" s="54">
        <f t="shared" ref="X34:X41" si="36">P34-T34</f>
        <v>0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/>
      <c r="I35" s="44">
        <v>0</v>
      </c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28742.57</v>
      </c>
      <c r="Q36" s="40">
        <v>0</v>
      </c>
      <c r="R36" s="41">
        <f t="shared" si="34"/>
        <v>28742.57</v>
      </c>
      <c r="T36" s="54">
        <v>28742.57</v>
      </c>
      <c r="U36" s="44">
        <v>0</v>
      </c>
      <c r="V36" s="41">
        <f t="shared" si="35"/>
        <v>28742.57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>
        <v>34114.449999999997</v>
      </c>
      <c r="R37" s="41">
        <f t="shared" si="34"/>
        <v>34114.449999999997</v>
      </c>
      <c r="T37" s="54">
        <v>34114.449999999997</v>
      </c>
      <c r="U37" s="44">
        <v>0</v>
      </c>
      <c r="V37" s="41">
        <f t="shared" si="35"/>
        <v>34114.449999999997</v>
      </c>
      <c r="X37" s="54">
        <f t="shared" si="36"/>
        <v>-34114.449999999997</v>
      </c>
      <c r="Y37" s="43">
        <f t="shared" si="37"/>
        <v>0</v>
      </c>
      <c r="Z37" s="55"/>
    </row>
    <row r="38" spans="1:26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2078.04</v>
      </c>
      <c r="Q38" s="40">
        <v>3095.56</v>
      </c>
      <c r="R38" s="41">
        <f t="shared" si="34"/>
        <v>5173.6000000000004</v>
      </c>
      <c r="T38" s="54">
        <v>5173.5600000000004</v>
      </c>
      <c r="U38" s="44">
        <v>0</v>
      </c>
      <c r="V38" s="41">
        <f t="shared" si="35"/>
        <v>5173.5600000000004</v>
      </c>
      <c r="X38" s="54">
        <f t="shared" si="36"/>
        <v>-3095.5200000000004</v>
      </c>
      <c r="Y38" s="43">
        <f t="shared" si="37"/>
        <v>3.999999999996362E-2</v>
      </c>
      <c r="Z38" s="55" t="s">
        <v>62</v>
      </c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2078</v>
      </c>
      <c r="R39" s="41">
        <f t="shared" si="34"/>
        <v>2078</v>
      </c>
      <c r="T39" s="54">
        <v>2078.04</v>
      </c>
      <c r="U39" s="44">
        <v>0</v>
      </c>
      <c r="V39" s="41">
        <f t="shared" si="35"/>
        <v>2078.04</v>
      </c>
      <c r="X39" s="54">
        <f t="shared" si="36"/>
        <v>-2078.04</v>
      </c>
      <c r="Y39" s="43">
        <f t="shared" si="37"/>
        <v>-3.999999999996362E-2</v>
      </c>
      <c r="Z39" s="55" t="s">
        <v>62</v>
      </c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/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50" zoomScale="60" zoomScaleNormal="60" workbookViewId="0">
      <pane xSplit="3" topLeftCell="D1" activePane="topRight" state="frozen"/>
      <selection activeCell="M21" sqref="M21"/>
      <selection pane="topRight" activeCell="A91" sqref="A91"/>
    </sheetView>
  </sheetViews>
  <sheetFormatPr defaultRowHeight="13.8"/>
  <cols>
    <col min="1" max="1" width="17" customWidth="1"/>
    <col min="2" max="2" width="56.69921875" bestFit="1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149</v>
      </c>
    </row>
    <row r="2" spans="1:26">
      <c r="A2" s="19" t="s">
        <v>1</v>
      </c>
      <c r="B2" s="73">
        <v>102272692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130875562.34999999</v>
      </c>
      <c r="E11" s="31">
        <f>SUM(E12:E41)</f>
        <v>-127628362.34999999</v>
      </c>
      <c r="F11" s="31">
        <f>SUM(F12:F41)</f>
        <v>3247200</v>
      </c>
      <c r="H11" s="31">
        <f>SUM(H12:H41)</f>
        <v>3247200</v>
      </c>
      <c r="I11" s="31">
        <f>SUM(I12:I41)</f>
        <v>0</v>
      </c>
      <c r="J11" s="31">
        <f>SUM(J12:J41)</f>
        <v>3247200</v>
      </c>
      <c r="L11" s="31">
        <f>SUM(L12:L41)</f>
        <v>127628362.34999999</v>
      </c>
      <c r="M11" s="31">
        <f>SUM(M12:M41)</f>
        <v>0</v>
      </c>
      <c r="N11" s="50"/>
      <c r="O11" s="64"/>
      <c r="P11" s="31">
        <f>SUM(P12:P41)</f>
        <v>147470.53</v>
      </c>
      <c r="Q11" s="31">
        <f>SUM(Q12:Q41)</f>
        <v>-120136.81</v>
      </c>
      <c r="R11" s="31">
        <f>SUM(R12:R41)</f>
        <v>27333.72</v>
      </c>
      <c r="T11" s="31">
        <f>SUM(T12:T41)</f>
        <v>27334.39</v>
      </c>
      <c r="U11" s="31">
        <f>SUM(U12:U41)</f>
        <v>0</v>
      </c>
      <c r="V11" s="31">
        <f>SUM(V12:V41)</f>
        <v>27334.39</v>
      </c>
      <c r="X11" s="31">
        <f>SUM(X12:X41)</f>
        <v>120136.14</v>
      </c>
      <c r="Y11" s="31">
        <f>SUM(Y12:Y41)</f>
        <v>-0.67000000000007276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/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/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124589997</v>
      </c>
      <c r="E18" s="40">
        <v>-124589997</v>
      </c>
      <c r="F18" s="41">
        <f t="shared" ref="F18:F25" si="14">D18+E18</f>
        <v>0</v>
      </c>
      <c r="H18" s="54"/>
      <c r="I18" s="44"/>
      <c r="J18" s="41">
        <f t="shared" ref="J18:J25" si="15">H18+I18</f>
        <v>0</v>
      </c>
      <c r="L18" s="54">
        <f t="shared" ref="L18:L25" si="16">D18-H18</f>
        <v>124589997</v>
      </c>
      <c r="M18" s="43">
        <f t="shared" ref="M18:M25" si="17">F18-J18</f>
        <v>0</v>
      </c>
      <c r="N18" s="55"/>
      <c r="O18" s="61"/>
      <c r="P18" s="39">
        <v>125924.25</v>
      </c>
      <c r="Q18" s="40">
        <v>-125924.25</v>
      </c>
      <c r="R18" s="41">
        <f t="shared" ref="R18:R25" si="18">P18+Q18</f>
        <v>0</v>
      </c>
      <c r="T18" s="54"/>
      <c r="U18" s="44"/>
      <c r="V18" s="41">
        <f t="shared" ref="V18:V25" si="19">T18+U18</f>
        <v>0</v>
      </c>
      <c r="X18" s="54">
        <f t="shared" ref="X18:X25" si="20">P18-T18</f>
        <v>125924.25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0</v>
      </c>
      <c r="F19" s="41">
        <f t="shared" si="14"/>
        <v>0</v>
      </c>
      <c r="H19" s="54"/>
      <c r="I19" s="44"/>
      <c r="J19" s="41">
        <f t="shared" si="15"/>
        <v>0</v>
      </c>
      <c r="L19" s="54">
        <f t="shared" si="16"/>
        <v>0</v>
      </c>
      <c r="M19" s="43">
        <f t="shared" si="17"/>
        <v>0</v>
      </c>
      <c r="N19" s="55"/>
      <c r="O19" s="61"/>
      <c r="P19" s="39"/>
      <c r="Q19" s="40">
        <v>0</v>
      </c>
      <c r="R19" s="41">
        <f t="shared" si="18"/>
        <v>0</v>
      </c>
      <c r="T19" s="54"/>
      <c r="U19" s="44"/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/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>
        <v>0</v>
      </c>
      <c r="R20" s="41">
        <f t="shared" si="18"/>
        <v>0</v>
      </c>
      <c r="T20" s="54"/>
      <c r="U20" s="44"/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/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>
        <v>0</v>
      </c>
      <c r="R21" s="41">
        <f t="shared" si="18"/>
        <v>0</v>
      </c>
      <c r="T21" s="54"/>
      <c r="U21" s="44"/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/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>
        <v>0</v>
      </c>
      <c r="R22" s="41">
        <f t="shared" si="18"/>
        <v>0</v>
      </c>
      <c r="T22" s="54"/>
      <c r="U22" s="44"/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/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>
        <v>0</v>
      </c>
      <c r="R23" s="41">
        <f t="shared" si="18"/>
        <v>0</v>
      </c>
      <c r="T23" s="54"/>
      <c r="U23" s="44"/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4"/>
        <v>0</v>
      </c>
      <c r="H24" s="54"/>
      <c r="I24" s="44"/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/>
      <c r="Q24" s="40">
        <v>0</v>
      </c>
      <c r="R24" s="41">
        <f t="shared" si="18"/>
        <v>0</v>
      </c>
      <c r="T24" s="54"/>
      <c r="U24" s="44"/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/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>
        <v>0</v>
      </c>
      <c r="R25" s="41">
        <f t="shared" si="18"/>
        <v>0</v>
      </c>
      <c r="T25" s="54"/>
      <c r="U25" s="44"/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>
      <c r="A28" s="22">
        <v>1</v>
      </c>
      <c r="B28" s="11" t="s">
        <v>48</v>
      </c>
      <c r="C28" s="4"/>
      <c r="D28" s="39"/>
      <c r="E28" s="40">
        <v>3247200</v>
      </c>
      <c r="F28" s="41">
        <f>D28+E28</f>
        <v>3247200</v>
      </c>
      <c r="H28" s="54">
        <v>3247200</v>
      </c>
      <c r="I28" s="44"/>
      <c r="J28" s="41">
        <f>H28+I28</f>
        <v>3247200</v>
      </c>
      <c r="L28" s="54">
        <f t="shared" ref="L28" si="22">D28-H28</f>
        <v>-3247200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>
        <v>6229499.8499999996</v>
      </c>
      <c r="E34" s="40">
        <v>-6229499.8499999996</v>
      </c>
      <c r="F34" s="41">
        <f t="shared" ref="F34:F41" si="30">D34+E34</f>
        <v>0</v>
      </c>
      <c r="H34" s="54"/>
      <c r="I34" s="44"/>
      <c r="J34" s="41">
        <f t="shared" ref="J34:J41" si="31">H34+I34</f>
        <v>0</v>
      </c>
      <c r="L34" s="54">
        <f t="shared" ref="L34:L41" si="32">D34-H34</f>
        <v>6229499.8499999996</v>
      </c>
      <c r="M34" s="43">
        <f t="shared" ref="M34:M41" si="33">F34-J34</f>
        <v>0</v>
      </c>
      <c r="N34" s="55"/>
      <c r="O34" s="61"/>
      <c r="P34" s="39">
        <v>1951.8000000000002</v>
      </c>
      <c r="Q34" s="40">
        <v>1173</v>
      </c>
      <c r="R34" s="41">
        <f t="shared" ref="R34:R41" si="34">P34+Q34</f>
        <v>3124.8</v>
      </c>
      <c r="T34" s="54">
        <v>3125.05</v>
      </c>
      <c r="U34" s="44">
        <v>0</v>
      </c>
      <c r="V34" s="41">
        <f t="shared" ref="V34:V41" si="35">T34+U34</f>
        <v>3125.05</v>
      </c>
      <c r="X34" s="54">
        <f t="shared" ref="X34:X41" si="36">P34-T34</f>
        <v>-1173.25</v>
      </c>
      <c r="Y34" s="43">
        <f t="shared" ref="Y34:Y41" si="37">R34-V34</f>
        <v>-0.25</v>
      </c>
      <c r="Z34" s="55" t="s">
        <v>62</v>
      </c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/>
      <c r="I35" s="44"/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/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16555.900000000001</v>
      </c>
      <c r="Q36" s="40">
        <v>3910.9100000000008</v>
      </c>
      <c r="R36" s="41">
        <f t="shared" si="34"/>
        <v>20466.810000000001</v>
      </c>
      <c r="T36" s="54">
        <v>20466.810000000001</v>
      </c>
      <c r="U36" s="44">
        <v>0</v>
      </c>
      <c r="V36" s="41">
        <f t="shared" si="35"/>
        <v>20466.810000000001</v>
      </c>
      <c r="X36" s="54">
        <f t="shared" si="36"/>
        <v>-3910.91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/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>
        <v>0</v>
      </c>
      <c r="R37" s="41">
        <f t="shared" si="34"/>
        <v>0</v>
      </c>
      <c r="T37" s="54"/>
      <c r="U37" s="44">
        <v>0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>
      <c r="A38" s="22">
        <v>5</v>
      </c>
      <c r="B38" s="11" t="s">
        <v>55</v>
      </c>
      <c r="C38" s="5"/>
      <c r="D38" s="39">
        <v>56065.5</v>
      </c>
      <c r="E38" s="40">
        <v>-56065.5</v>
      </c>
      <c r="F38" s="41">
        <f t="shared" si="30"/>
        <v>0</v>
      </c>
      <c r="H38" s="54"/>
      <c r="I38" s="44"/>
      <c r="J38" s="41">
        <f t="shared" si="31"/>
        <v>0</v>
      </c>
      <c r="L38" s="54">
        <f t="shared" si="32"/>
        <v>56065.5</v>
      </c>
      <c r="M38" s="43">
        <f t="shared" si="33"/>
        <v>0</v>
      </c>
      <c r="N38" s="55"/>
      <c r="O38" s="61"/>
      <c r="P38" s="39">
        <v>3038.58</v>
      </c>
      <c r="Q38" s="40">
        <v>703.53000000000009</v>
      </c>
      <c r="R38" s="41">
        <f t="shared" si="34"/>
        <v>3742.11</v>
      </c>
      <c r="T38" s="54">
        <v>3742.53</v>
      </c>
      <c r="U38" s="44">
        <v>0</v>
      </c>
      <c r="V38" s="41">
        <f t="shared" si="35"/>
        <v>3742.53</v>
      </c>
      <c r="X38" s="54">
        <f t="shared" si="36"/>
        <v>-703.95000000000027</v>
      </c>
      <c r="Y38" s="43">
        <f t="shared" si="37"/>
        <v>-0.42000000000007276</v>
      </c>
      <c r="Z38" s="55" t="s">
        <v>62</v>
      </c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/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0</v>
      </c>
      <c r="R39" s="41">
        <f t="shared" si="34"/>
        <v>0</v>
      </c>
      <c r="T39" s="54"/>
      <c r="U39" s="44">
        <v>0</v>
      </c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/>
      <c r="I40" s="44"/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/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I1" activePane="topRight" state="frozen"/>
      <selection activeCell="M21" sqref="M21"/>
      <selection pane="topRight" activeCell="AA34" sqref="AA34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160</v>
      </c>
    </row>
    <row r="2" spans="1:26">
      <c r="A2" s="19" t="s">
        <v>1</v>
      </c>
      <c r="B2" s="69" t="s">
        <v>161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55273662.350000001</v>
      </c>
      <c r="E11" s="31">
        <f>SUM(E12:E41)</f>
        <v>4687921</v>
      </c>
      <c r="F11" s="31">
        <f>SUM(F12:F41)</f>
        <v>59961583.350000001</v>
      </c>
      <c r="H11" s="31">
        <f>SUM(H12:H41)</f>
        <v>582734615.89999998</v>
      </c>
      <c r="I11" s="31">
        <f>SUM(I12:I41)</f>
        <v>-522773024</v>
      </c>
      <c r="J11" s="31">
        <f>SUM(J12:J41)</f>
        <v>59961591.899999999</v>
      </c>
      <c r="L11" s="31">
        <f>SUM(L12:L41)</f>
        <v>-527460953.55000001</v>
      </c>
      <c r="M11" s="31">
        <f>SUM(M12:M41)</f>
        <v>-8.5499999988824129</v>
      </c>
      <c r="N11" s="50"/>
      <c r="O11" s="64"/>
      <c r="P11" s="31">
        <f>SUM(P12:P41)</f>
        <v>436691.24</v>
      </c>
      <c r="Q11" s="31">
        <f>SUM(Q12:Q41)</f>
        <v>-1140.75</v>
      </c>
      <c r="R11" s="31">
        <f>SUM(R12:R41)</f>
        <v>435550.49</v>
      </c>
      <c r="T11" s="31">
        <f>SUM(T12:T41)</f>
        <v>436529.28999999992</v>
      </c>
      <c r="U11" s="31">
        <f>SUM(U12:U41)</f>
        <v>-978.80000000000007</v>
      </c>
      <c r="V11" s="31">
        <f>SUM(V12:V41)</f>
        <v>435550.49</v>
      </c>
      <c r="X11" s="31">
        <f>SUM(X12:X41)</f>
        <v>161.94999999999993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11362510.35</v>
      </c>
      <c r="E14" s="40">
        <v>56658</v>
      </c>
      <c r="F14" s="41">
        <f>D14+E14</f>
        <v>11419168.35</v>
      </c>
      <c r="H14" s="54">
        <v>11419171.699999999</v>
      </c>
      <c r="I14" s="44">
        <v>0</v>
      </c>
      <c r="J14" s="41">
        <f>H14+I14</f>
        <v>11419171.699999999</v>
      </c>
      <c r="L14" s="54">
        <f>D14-H14</f>
        <v>-56661.349999999627</v>
      </c>
      <c r="M14" s="43">
        <f>F14-J14</f>
        <v>-3.349999999627471</v>
      </c>
      <c r="N14" s="71" t="s">
        <v>62</v>
      </c>
      <c r="O14" s="61"/>
      <c r="P14" s="39"/>
      <c r="Q14" s="40">
        <v>0</v>
      </c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14659028</v>
      </c>
      <c r="F15" s="41">
        <f>D15+E15</f>
        <v>14659028</v>
      </c>
      <c r="H15" s="54">
        <v>14659033.199999999</v>
      </c>
      <c r="I15" s="44">
        <v>0</v>
      </c>
      <c r="J15" s="41">
        <f>H15+I15</f>
        <v>14659033.199999999</v>
      </c>
      <c r="L15" s="54">
        <f t="shared" ref="L15:L16" si="10">D15-H15</f>
        <v>-14659033.199999999</v>
      </c>
      <c r="M15" s="43">
        <f t="shared" ref="M15:M16" si="11">F15-J15</f>
        <v>-5.1999999992549419</v>
      </c>
      <c r="N15" s="71" t="s">
        <v>62</v>
      </c>
      <c r="O15" s="61"/>
      <c r="P15" s="39"/>
      <c r="Q15" s="40">
        <v>0</v>
      </c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>
        <v>0</v>
      </c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5612564</v>
      </c>
      <c r="E18" s="40">
        <v>0</v>
      </c>
      <c r="F18" s="41">
        <f t="shared" ref="F18:F25" si="14">D18+E18</f>
        <v>5612564</v>
      </c>
      <c r="H18" s="54">
        <v>5612564</v>
      </c>
      <c r="I18" s="44">
        <v>0</v>
      </c>
      <c r="J18" s="41">
        <f t="shared" ref="J18:J25" si="15">H18+I18</f>
        <v>5612564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>
        <v>0</v>
      </c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14599538</v>
      </c>
      <c r="E19" s="40">
        <v>-13207565</v>
      </c>
      <c r="F19" s="41">
        <f t="shared" si="14"/>
        <v>1391973</v>
      </c>
      <c r="H19" s="54">
        <v>15991511</v>
      </c>
      <c r="I19" s="44">
        <v>-14599538</v>
      </c>
      <c r="J19" s="41">
        <f t="shared" si="15"/>
        <v>1391973</v>
      </c>
      <c r="L19" s="54">
        <f t="shared" si="16"/>
        <v>-1391973</v>
      </c>
      <c r="M19" s="43">
        <f t="shared" si="17"/>
        <v>0</v>
      </c>
      <c r="N19" s="55"/>
      <c r="O19" s="61"/>
      <c r="P19" s="39"/>
      <c r="Q19" s="40">
        <v>0</v>
      </c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>
        <v>0</v>
      </c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>
        <v>0</v>
      </c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>
        <v>0</v>
      </c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>
        <v>0</v>
      </c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4"/>
        <v>0</v>
      </c>
      <c r="H24" s="54">
        <v>508173486</v>
      </c>
      <c r="I24" s="44">
        <v>-508173486</v>
      </c>
      <c r="J24" s="41">
        <f t="shared" si="15"/>
        <v>0</v>
      </c>
      <c r="L24" s="54">
        <f t="shared" si="16"/>
        <v>-508173486</v>
      </c>
      <c r="M24" s="43">
        <f t="shared" si="17"/>
        <v>0</v>
      </c>
      <c r="N24" s="55"/>
      <c r="O24" s="61"/>
      <c r="P24" s="39"/>
      <c r="Q24" s="40">
        <v>0</v>
      </c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>
        <v>0</v>
      </c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23699050</v>
      </c>
      <c r="E28" s="40">
        <v>3179800</v>
      </c>
      <c r="F28" s="41">
        <f>D28+E28</f>
        <v>26878850</v>
      </c>
      <c r="H28" s="54">
        <v>26878850</v>
      </c>
      <c r="I28" s="44">
        <v>0</v>
      </c>
      <c r="J28" s="41">
        <f>H28+I28</f>
        <v>26878850</v>
      </c>
      <c r="L28" s="54">
        <f t="shared" ref="L28" si="22">D28-H28</f>
        <v>-3179800</v>
      </c>
      <c r="M28" s="43">
        <f t="shared" ref="M28" si="23">F28-J28</f>
        <v>0</v>
      </c>
      <c r="N28" s="55"/>
      <c r="O28" s="61"/>
      <c r="P28" s="39"/>
      <c r="Q28" s="40">
        <v>0</v>
      </c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>
        <v>0</v>
      </c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>
        <v>0</v>
      </c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1140.75</v>
      </c>
      <c r="Q34" s="40">
        <v>-1140.75</v>
      </c>
      <c r="R34" s="41">
        <f t="shared" ref="R34:R41" si="34">P34+Q34</f>
        <v>0</v>
      </c>
      <c r="T34" s="54">
        <v>978.80000000000007</v>
      </c>
      <c r="U34" s="44">
        <v>-978.80000000000007</v>
      </c>
      <c r="V34" s="41">
        <f t="shared" ref="V34:V41" si="35">T34+U34</f>
        <v>0</v>
      </c>
      <c r="X34" s="54">
        <f t="shared" ref="X34:X41" si="36">P34-T34</f>
        <v>161.94999999999993</v>
      </c>
      <c r="Y34" s="43">
        <f t="shared" ref="Y34:Y41" si="37">R34-V34</f>
        <v>0</v>
      </c>
      <c r="Z34" s="71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/>
      <c r="I35" s="44">
        <v>0</v>
      </c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369111.71</v>
      </c>
      <c r="Q36" s="40">
        <v>0</v>
      </c>
      <c r="R36" s="41">
        <f t="shared" si="34"/>
        <v>369111.71</v>
      </c>
      <c r="T36" s="54">
        <v>369111.70999999996</v>
      </c>
      <c r="U36" s="44">
        <v>0</v>
      </c>
      <c r="V36" s="41">
        <f t="shared" si="35"/>
        <v>369111.70999999996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>
        <v>0</v>
      </c>
      <c r="R37" s="41">
        <f t="shared" si="34"/>
        <v>0</v>
      </c>
      <c r="T37" s="54"/>
      <c r="U37" s="44">
        <v>0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66438.78</v>
      </c>
      <c r="Q38" s="40">
        <v>0</v>
      </c>
      <c r="R38" s="41">
        <f t="shared" si="34"/>
        <v>66438.78</v>
      </c>
      <c r="T38" s="54">
        <v>66438.78</v>
      </c>
      <c r="U38" s="44">
        <v>0</v>
      </c>
      <c r="V38" s="41">
        <f t="shared" si="35"/>
        <v>66438.78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0</v>
      </c>
      <c r="R39" s="41">
        <f t="shared" si="34"/>
        <v>0</v>
      </c>
      <c r="T39" s="54"/>
      <c r="U39" s="44">
        <v>0</v>
      </c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/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41" zoomScale="60" zoomScaleNormal="60" workbookViewId="0">
      <pane xSplit="3" topLeftCell="E1" activePane="topRight" state="frozen"/>
      <selection activeCell="M21" sqref="M21"/>
      <selection pane="topRight" activeCell="L45" sqref="L45"/>
    </sheetView>
  </sheetViews>
  <sheetFormatPr defaultRowHeight="13.8"/>
  <cols>
    <col min="1" max="1" width="17" customWidth="1"/>
    <col min="2" max="2" width="63.8984375" bestFit="1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162</v>
      </c>
    </row>
    <row r="2" spans="1:26">
      <c r="A2" s="19" t="s">
        <v>1</v>
      </c>
      <c r="B2" s="69" t="s">
        <v>163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211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747535004</v>
      </c>
      <c r="E11" s="31">
        <f>SUM(E12:E41)</f>
        <v>-156075546</v>
      </c>
      <c r="F11" s="31">
        <f>SUM(F12:F41)</f>
        <v>591459458</v>
      </c>
      <c r="H11" s="31">
        <f>SUM(H12:H41)</f>
        <v>591459457.92000008</v>
      </c>
      <c r="I11" s="31">
        <f>SUM(I12:I41)</f>
        <v>0</v>
      </c>
      <c r="J11" s="31">
        <f>SUM(J12:J41)</f>
        <v>591459457.92000008</v>
      </c>
      <c r="L11" s="31">
        <f>SUM(L12:L41)</f>
        <v>156075546.07999998</v>
      </c>
      <c r="M11" s="31">
        <f>SUM(M12:M41)</f>
        <v>7.9999983310699463E-2</v>
      </c>
      <c r="N11" s="50"/>
      <c r="O11" s="64"/>
      <c r="P11" s="31">
        <f>SUM(P12:P41)</f>
        <v>1234941.0000000002</v>
      </c>
      <c r="Q11" s="31">
        <f>SUM(Q12:Q41)</f>
        <v>-794378.91000000015</v>
      </c>
      <c r="R11" s="31">
        <f>SUM(R12:R41)</f>
        <v>440562.08999999997</v>
      </c>
      <c r="T11" s="31">
        <f>SUM(T12:T41)</f>
        <v>886443.01</v>
      </c>
      <c r="U11" s="31">
        <f>SUM(U12:U41)</f>
        <v>-386818.17000000004</v>
      </c>
      <c r="V11" s="31">
        <f>SUM(V12:V41)</f>
        <v>499624.83999999997</v>
      </c>
      <c r="X11" s="31">
        <f>SUM(X12:X41)</f>
        <v>348497.99000000005</v>
      </c>
      <c r="Y11" s="31">
        <f>SUM(Y12:Y41)</f>
        <v>-59062.750000000007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>
        <v>0</v>
      </c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>
        <v>0</v>
      </c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>
        <v>0</v>
      </c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>
        <v>0</v>
      </c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187975546</v>
      </c>
      <c r="E18" s="40">
        <v>-156075546</v>
      </c>
      <c r="F18" s="41">
        <f t="shared" ref="F18:F25" si="14">D18+E18</f>
        <v>31900000</v>
      </c>
      <c r="H18" s="54">
        <v>31900000</v>
      </c>
      <c r="I18" s="44">
        <v>0</v>
      </c>
      <c r="J18" s="41">
        <f t="shared" ref="J18:J25" si="15">H18+I18</f>
        <v>31900000</v>
      </c>
      <c r="L18" s="54">
        <f t="shared" ref="L18:L25" si="16">D18-H18</f>
        <v>156075546</v>
      </c>
      <c r="M18" s="43">
        <f t="shared" ref="M18:M25" si="17">F18-J18</f>
        <v>0</v>
      </c>
      <c r="N18" s="55"/>
      <c r="O18" s="61"/>
      <c r="P18" s="39"/>
      <c r="Q18" s="40">
        <v>0</v>
      </c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50116985</v>
      </c>
      <c r="E19" s="40">
        <v>0</v>
      </c>
      <c r="F19" s="41">
        <f t="shared" si="14"/>
        <v>50116985</v>
      </c>
      <c r="H19" s="54">
        <v>50116985</v>
      </c>
      <c r="I19" s="44">
        <v>0</v>
      </c>
      <c r="J19" s="41">
        <f t="shared" si="15"/>
        <v>50116985</v>
      </c>
      <c r="L19" s="54">
        <f t="shared" si="16"/>
        <v>0</v>
      </c>
      <c r="M19" s="43">
        <f t="shared" si="17"/>
        <v>0</v>
      </c>
      <c r="N19" s="55"/>
      <c r="O19" s="61"/>
      <c r="P19" s="39">
        <v>36644.44</v>
      </c>
      <c r="Q19" s="40">
        <v>-36644.44</v>
      </c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36644.44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>
        <v>0</v>
      </c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>
        <v>0</v>
      </c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>
        <v>0</v>
      </c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>
        <v>0</v>
      </c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>
        <v>483043423</v>
      </c>
      <c r="E24" s="40">
        <v>0</v>
      </c>
      <c r="F24" s="41">
        <f t="shared" si="14"/>
        <v>483043423</v>
      </c>
      <c r="H24" s="54">
        <v>483043422.92000002</v>
      </c>
      <c r="I24" s="44">
        <v>0</v>
      </c>
      <c r="J24" s="41">
        <f t="shared" si="15"/>
        <v>483043422.92000002</v>
      </c>
      <c r="L24" s="54">
        <f t="shared" si="16"/>
        <v>7.9999983310699463E-2</v>
      </c>
      <c r="M24" s="43">
        <f t="shared" si="17"/>
        <v>7.9999983310699463E-2</v>
      </c>
      <c r="N24" s="55" t="s">
        <v>62</v>
      </c>
      <c r="O24" s="61"/>
      <c r="P24" s="39">
        <v>351528.28</v>
      </c>
      <c r="Q24" s="40">
        <v>-351528.28</v>
      </c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351528.28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>
        <v>0</v>
      </c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>
      <c r="A28" s="22">
        <v>1</v>
      </c>
      <c r="B28" s="11" t="s">
        <v>48</v>
      </c>
      <c r="C28" s="4"/>
      <c r="D28" s="39">
        <v>26399050</v>
      </c>
      <c r="E28" s="40">
        <v>0</v>
      </c>
      <c r="F28" s="41">
        <f>D28+E28</f>
        <v>26399050</v>
      </c>
      <c r="H28" s="54">
        <v>26399050</v>
      </c>
      <c r="I28" s="44">
        <v>0</v>
      </c>
      <c r="J28" s="41">
        <f>H28+I28</f>
        <v>26399050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>
        <v>18033.47</v>
      </c>
      <c r="Q28" s="39">
        <v>-18033.47</v>
      </c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18033.47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>
        <v>0</v>
      </c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>
        <v>0</v>
      </c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36644.44</v>
      </c>
      <c r="Q34" s="40">
        <v>-36644.44</v>
      </c>
      <c r="R34" s="41">
        <f t="shared" ref="R34:R41" si="34">P34+Q34</f>
        <v>0</v>
      </c>
      <c r="T34" s="54">
        <v>35289.89</v>
      </c>
      <c r="U34" s="44">
        <v>-35289.89</v>
      </c>
      <c r="V34" s="41">
        <f t="shared" ref="V34:V41" si="35">T34+U34</f>
        <v>0</v>
      </c>
      <c r="X34" s="54">
        <f t="shared" ref="X34:X41" si="36">P34-T34</f>
        <v>1354.5500000000029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/>
      <c r="I35" s="44">
        <v>0</v>
      </c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351528.28</v>
      </c>
      <c r="Q36" s="40">
        <v>-351528.28</v>
      </c>
      <c r="R36" s="41">
        <f t="shared" si="34"/>
        <v>0</v>
      </c>
      <c r="T36" s="54">
        <v>351528.28</v>
      </c>
      <c r="U36" s="44">
        <v>-351528.28</v>
      </c>
      <c r="V36" s="41">
        <f t="shared" si="35"/>
        <v>0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>
        <v>422528.62</v>
      </c>
      <c r="Q37" s="40">
        <v>0</v>
      </c>
      <c r="R37" s="41">
        <f t="shared" si="34"/>
        <v>422528.62</v>
      </c>
      <c r="T37" s="54">
        <v>419325.31</v>
      </c>
      <c r="U37" s="44">
        <v>0</v>
      </c>
      <c r="V37" s="41">
        <f t="shared" si="35"/>
        <v>419325.31</v>
      </c>
      <c r="X37" s="54">
        <f t="shared" si="36"/>
        <v>3203.3099999999977</v>
      </c>
      <c r="Y37" s="43">
        <f t="shared" si="37"/>
        <v>3203.3099999999977</v>
      </c>
      <c r="Z37" s="55" t="s">
        <v>62</v>
      </c>
    </row>
    <row r="38" spans="1:26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17124.25</v>
      </c>
      <c r="Q38" s="40">
        <v>0</v>
      </c>
      <c r="R38" s="41">
        <f t="shared" si="34"/>
        <v>17124.25</v>
      </c>
      <c r="T38" s="54">
        <v>63357.120000000003</v>
      </c>
      <c r="U38" s="44">
        <v>0</v>
      </c>
      <c r="V38" s="41">
        <f t="shared" si="35"/>
        <v>63357.120000000003</v>
      </c>
      <c r="X38" s="54">
        <f t="shared" si="36"/>
        <v>-46232.87</v>
      </c>
      <c r="Y38" s="43">
        <f t="shared" si="37"/>
        <v>-46232.87</v>
      </c>
      <c r="Z38" s="55" t="s">
        <v>66</v>
      </c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>
        <v>909.22</v>
      </c>
      <c r="Q39" s="40">
        <v>0</v>
      </c>
      <c r="R39" s="41">
        <f t="shared" si="34"/>
        <v>909.22</v>
      </c>
      <c r="T39" s="54">
        <v>16942.41</v>
      </c>
      <c r="U39" s="44">
        <v>0</v>
      </c>
      <c r="V39" s="41">
        <f t="shared" si="35"/>
        <v>16942.41</v>
      </c>
      <c r="X39" s="54">
        <f t="shared" si="36"/>
        <v>-16033.19</v>
      </c>
      <c r="Y39" s="43">
        <f t="shared" si="37"/>
        <v>-16033.19</v>
      </c>
      <c r="Z39" s="55" t="s">
        <v>66</v>
      </c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/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64599000</v>
      </c>
      <c r="E42" s="42">
        <f t="shared" ref="E42:F42" si="38">SUM(E43,E45,E47)</f>
        <v>0</v>
      </c>
      <c r="F42" s="42">
        <f t="shared" si="38"/>
        <v>64599000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64599000</v>
      </c>
      <c r="M42" s="42">
        <f t="shared" si="40"/>
        <v>64599000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  <c r="P43" s="38">
        <f t="shared" ref="P43:R43" si="47">P44</f>
        <v>0</v>
      </c>
      <c r="Q43" s="38">
        <f t="shared" si="47"/>
        <v>0</v>
      </c>
      <c r="R43" s="38">
        <f t="shared" si="47"/>
        <v>0</v>
      </c>
      <c r="T43" s="38">
        <f t="shared" ref="T43:V43" si="48">T44</f>
        <v>0</v>
      </c>
      <c r="U43" s="38">
        <f t="shared" si="48"/>
        <v>0</v>
      </c>
      <c r="V43" s="38">
        <f t="shared" si="48"/>
        <v>0</v>
      </c>
      <c r="X43" s="38">
        <f t="shared" ref="X43:Z43" si="49">X44</f>
        <v>0</v>
      </c>
      <c r="Y43" s="38">
        <f t="shared" si="49"/>
        <v>0</v>
      </c>
      <c r="Z43" s="38">
        <f t="shared" si="49"/>
        <v>0</v>
      </c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54"/>
      <c r="Q44" s="44"/>
      <c r="R44" s="55"/>
      <c r="T44" s="54"/>
      <c r="U44" s="44"/>
      <c r="V44" s="55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64599000</v>
      </c>
      <c r="E45" s="38">
        <f t="shared" ref="E45:F45" si="50">E46</f>
        <v>0</v>
      </c>
      <c r="F45" s="38">
        <f t="shared" si="50"/>
        <v>64599000</v>
      </c>
      <c r="H45" s="38">
        <f t="shared" ref="H45:J45" si="51">H46</f>
        <v>0</v>
      </c>
      <c r="I45" s="38">
        <f t="shared" si="51"/>
        <v>0</v>
      </c>
      <c r="J45" s="38">
        <f t="shared" si="51"/>
        <v>0</v>
      </c>
      <c r="L45" s="38">
        <f t="shared" ref="L45:M45" si="52">L46</f>
        <v>64599000</v>
      </c>
      <c r="M45" s="38">
        <f t="shared" si="52"/>
        <v>64599000</v>
      </c>
      <c r="N45" s="58"/>
      <c r="P45" s="38">
        <f t="shared" ref="P45:R45" si="53">P46</f>
        <v>0</v>
      </c>
      <c r="Q45" s="38">
        <f t="shared" si="53"/>
        <v>0</v>
      </c>
      <c r="R45" s="38">
        <f t="shared" si="53"/>
        <v>0</v>
      </c>
      <c r="T45" s="38">
        <f t="shared" ref="T45:V45" si="54">T46</f>
        <v>0</v>
      </c>
      <c r="U45" s="38">
        <f t="shared" si="54"/>
        <v>0</v>
      </c>
      <c r="V45" s="38">
        <f t="shared" si="54"/>
        <v>0</v>
      </c>
      <c r="X45" s="38">
        <f t="shared" ref="X45:Z45" si="55">X46</f>
        <v>0</v>
      </c>
      <c r="Y45" s="38">
        <f t="shared" si="55"/>
        <v>0</v>
      </c>
      <c r="Z45" s="38">
        <f t="shared" si="55"/>
        <v>0</v>
      </c>
    </row>
    <row r="46" spans="1:26">
      <c r="A46" s="22">
        <v>1</v>
      </c>
      <c r="B46" s="11" t="s">
        <v>37</v>
      </c>
      <c r="C46" s="5"/>
      <c r="D46" s="130">
        <v>64599000</v>
      </c>
      <c r="E46" s="130">
        <v>0</v>
      </c>
      <c r="F46" s="130">
        <v>64599000</v>
      </c>
      <c r="H46" s="54">
        <v>0</v>
      </c>
      <c r="I46" s="44">
        <v>0</v>
      </c>
      <c r="J46" s="55">
        <v>0</v>
      </c>
      <c r="L46" s="130">
        <v>64599000</v>
      </c>
      <c r="M46" s="130">
        <v>64599000</v>
      </c>
      <c r="N46" s="55"/>
      <c r="P46" s="54">
        <v>0</v>
      </c>
      <c r="Q46" s="44">
        <v>0</v>
      </c>
      <c r="R46" s="55">
        <v>0</v>
      </c>
      <c r="T46" s="54">
        <v>0</v>
      </c>
      <c r="U46" s="44">
        <v>0</v>
      </c>
      <c r="V46" s="55">
        <v>0</v>
      </c>
      <c r="X46" s="54">
        <v>0</v>
      </c>
      <c r="Y46" s="44">
        <v>0</v>
      </c>
      <c r="Z46" s="55">
        <v>0</v>
      </c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6">SUM(E48:E49)</f>
        <v>0</v>
      </c>
      <c r="F47" s="38">
        <f t="shared" si="56"/>
        <v>0</v>
      </c>
      <c r="H47" s="38">
        <f t="shared" ref="H47:J47" si="57">SUM(H48:H49)</f>
        <v>0</v>
      </c>
      <c r="I47" s="38">
        <f t="shared" si="57"/>
        <v>0</v>
      </c>
      <c r="J47" s="38">
        <f t="shared" si="57"/>
        <v>0</v>
      </c>
      <c r="L47" s="38">
        <f t="shared" ref="L47:M47" si="58">SUM(L48:L49)</f>
        <v>0</v>
      </c>
      <c r="M47" s="38">
        <f t="shared" si="58"/>
        <v>0</v>
      </c>
      <c r="N47" s="58"/>
      <c r="P47" s="38">
        <f t="shared" ref="P47:R47" si="59">SUM(P48:P49)</f>
        <v>0</v>
      </c>
      <c r="Q47" s="38">
        <f t="shared" si="59"/>
        <v>0</v>
      </c>
      <c r="R47" s="38">
        <f t="shared" si="59"/>
        <v>0</v>
      </c>
      <c r="T47" s="38">
        <f t="shared" ref="T47:V47" si="60">SUM(T48:T49)</f>
        <v>0</v>
      </c>
      <c r="U47" s="38">
        <f t="shared" si="60"/>
        <v>0</v>
      </c>
      <c r="V47" s="38">
        <f t="shared" si="60"/>
        <v>0</v>
      </c>
      <c r="X47" s="38">
        <f t="shared" ref="X47:Z47" si="61">SUM(X48:X49)</f>
        <v>0</v>
      </c>
      <c r="Y47" s="38">
        <f t="shared" si="61"/>
        <v>0</v>
      </c>
      <c r="Z47" s="38">
        <f t="shared" si="61"/>
        <v>0</v>
      </c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54"/>
      <c r="Q48" s="44"/>
      <c r="R48" s="55"/>
      <c r="T48" s="54"/>
      <c r="U48" s="44"/>
      <c r="V48" s="55"/>
      <c r="X48" s="54"/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54"/>
      <c r="Q49" s="44"/>
      <c r="R49" s="55"/>
      <c r="T49" s="54"/>
      <c r="U49" s="44"/>
      <c r="V49" s="55"/>
      <c r="X49" s="54"/>
      <c r="Y49" s="44"/>
      <c r="Z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K1" activePane="topRight" state="frozen"/>
      <selection activeCell="M21" sqref="M21"/>
      <selection pane="topRight" activeCell="Z27" sqref="Z27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164</v>
      </c>
    </row>
    <row r="2" spans="1:26">
      <c r="A2" s="19" t="s">
        <v>1</v>
      </c>
      <c r="B2" s="69" t="s">
        <v>165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223753007.61000001</v>
      </c>
      <c r="E11" s="31">
        <f>SUM(E12:E41)</f>
        <v>21418384.470000003</v>
      </c>
      <c r="F11" s="31">
        <f>SUM(F12:F41)</f>
        <v>245171392.08000001</v>
      </c>
      <c r="H11" s="31">
        <f>SUM(H12:H41)</f>
        <v>716616287.40958619</v>
      </c>
      <c r="I11" s="31">
        <f>SUM(I12:I41)</f>
        <v>-473562434.98926187</v>
      </c>
      <c r="J11" s="31">
        <f>SUM(J12:J41)</f>
        <v>243053852.42032424</v>
      </c>
      <c r="L11" s="31">
        <f>SUM(L12:L41)</f>
        <v>-492863279.79958612</v>
      </c>
      <c r="M11" s="31">
        <f>SUM(M12:M41)</f>
        <v>2117539.6596757765</v>
      </c>
      <c r="N11" s="50"/>
      <c r="O11" s="64"/>
      <c r="P11" s="31">
        <f>SUM(P12:P41)</f>
        <v>786515.14</v>
      </c>
      <c r="Q11" s="31">
        <f>SUM(Q12:Q41)</f>
        <v>-53294.659999999974</v>
      </c>
      <c r="R11" s="31">
        <f>SUM(R12:R41)</f>
        <v>733220.48</v>
      </c>
      <c r="T11" s="31">
        <f>SUM(T12:T41)</f>
        <v>733220.56</v>
      </c>
      <c r="U11" s="31">
        <f>SUM(U12:U41)</f>
        <v>0</v>
      </c>
      <c r="V11" s="31">
        <f>SUM(V12:V41)</f>
        <v>733220.56</v>
      </c>
      <c r="X11" s="31">
        <f>SUM(X12:X41)</f>
        <v>53294.579999999973</v>
      </c>
      <c r="Y11" s="31">
        <f>SUM(Y12:Y41)</f>
        <v>-7.9999999994470272E-2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10429714.609999999</v>
      </c>
      <c r="E14" s="40">
        <v>0</v>
      </c>
      <c r="F14" s="41">
        <f>D14+E14</f>
        <v>10429714.609999999</v>
      </c>
      <c r="H14" s="54">
        <v>8072298</v>
      </c>
      <c r="I14" s="44">
        <v>2357417.61</v>
      </c>
      <c r="J14" s="41">
        <f>H14+I14</f>
        <v>10429715.609999999</v>
      </c>
      <c r="L14" s="54">
        <f>D14-H14</f>
        <v>2357416.6099999994</v>
      </c>
      <c r="M14" s="43">
        <f>F14-J14</f>
        <v>-1</v>
      </c>
      <c r="N14" s="55" t="s">
        <v>62</v>
      </c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52670063</v>
      </c>
      <c r="F15" s="41">
        <f>D15+E15</f>
        <v>52670063</v>
      </c>
      <c r="H15" s="54">
        <v>40765110</v>
      </c>
      <c r="I15" s="44">
        <v>11904959</v>
      </c>
      <c r="J15" s="41">
        <f>H15+I15</f>
        <v>52670069</v>
      </c>
      <c r="L15" s="54">
        <f t="shared" ref="L15:L16" si="10">D15-H15</f>
        <v>-40765110</v>
      </c>
      <c r="M15" s="43">
        <f t="shared" ref="M15:M16" si="11">F15-J15</f>
        <v>-6</v>
      </c>
      <c r="N15" s="55" t="s">
        <v>62</v>
      </c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20859430</v>
      </c>
      <c r="E18" s="40">
        <v>14000000</v>
      </c>
      <c r="F18" s="41">
        <f t="shared" ref="F18:F25" si="14">D18+E18</f>
        <v>34859430</v>
      </c>
      <c r="H18" s="54">
        <v>34859430</v>
      </c>
      <c r="I18" s="44">
        <v>0</v>
      </c>
      <c r="J18" s="41">
        <f t="shared" ref="J18:J25" si="15">H18+I18</f>
        <v>34859430</v>
      </c>
      <c r="L18" s="54">
        <f t="shared" ref="L18:L25" si="16">D18-H18</f>
        <v>-14000000</v>
      </c>
      <c r="M18" s="43">
        <f t="shared" ref="M18:M25" si="17">F18-J18</f>
        <v>0</v>
      </c>
      <c r="N18" s="55"/>
      <c r="O18" s="61"/>
      <c r="P18" s="39"/>
      <c r="Q18" s="40">
        <v>0</v>
      </c>
      <c r="R18" s="41">
        <f t="shared" ref="R18:R25" si="18">P18+Q18</f>
        <v>0</v>
      </c>
      <c r="T18" s="54"/>
      <c r="U18" s="44"/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52670063</v>
      </c>
      <c r="E19" s="40">
        <v>-52670063</v>
      </c>
      <c r="F19" s="41">
        <f t="shared" si="14"/>
        <v>0</v>
      </c>
      <c r="H19" s="54">
        <v>26647277</v>
      </c>
      <c r="I19" s="44">
        <v>-26647276.5812</v>
      </c>
      <c r="J19" s="41">
        <f t="shared" si="15"/>
        <v>0.4188000001013279</v>
      </c>
      <c r="L19" s="54">
        <f t="shared" si="16"/>
        <v>26022786</v>
      </c>
      <c r="M19" s="43">
        <f t="shared" si="17"/>
        <v>-0.4188000001013279</v>
      </c>
      <c r="N19" s="55" t="s">
        <v>62</v>
      </c>
      <c r="O19" s="61"/>
      <c r="P19" s="39">
        <v>19062.440000000002</v>
      </c>
      <c r="Q19" s="40">
        <v>-19062.440000000002</v>
      </c>
      <c r="R19" s="41">
        <f t="shared" si="18"/>
        <v>0</v>
      </c>
      <c r="T19" s="54"/>
      <c r="U19" s="44"/>
      <c r="V19" s="41">
        <f t="shared" si="19"/>
        <v>0</v>
      </c>
      <c r="X19" s="54">
        <f t="shared" si="20"/>
        <v>19062.440000000002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>
        <v>0</v>
      </c>
      <c r="R20" s="41">
        <f t="shared" si="18"/>
        <v>0</v>
      </c>
      <c r="T20" s="54"/>
      <c r="U20" s="44"/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>
        <v>0</v>
      </c>
      <c r="R21" s="41">
        <f t="shared" si="18"/>
        <v>0</v>
      </c>
      <c r="T21" s="54"/>
      <c r="U21" s="44"/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2117547.08</v>
      </c>
      <c r="F22" s="41">
        <f t="shared" si="14"/>
        <v>2117547.08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2117547.08</v>
      </c>
      <c r="N22" s="55" t="s">
        <v>74</v>
      </c>
      <c r="O22" s="61"/>
      <c r="P22" s="39"/>
      <c r="Q22" s="40">
        <v>0</v>
      </c>
      <c r="R22" s="41">
        <f t="shared" si="18"/>
        <v>0</v>
      </c>
      <c r="T22" s="54"/>
      <c r="U22" s="44"/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>
        <v>0</v>
      </c>
      <c r="R23" s="41">
        <f t="shared" si="18"/>
        <v>0</v>
      </c>
      <c r="T23" s="54"/>
      <c r="U23" s="44"/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4"/>
        <v>0</v>
      </c>
      <c r="H24" s="54">
        <v>461177535</v>
      </c>
      <c r="I24" s="44">
        <v>-461177535.01806188</v>
      </c>
      <c r="J24" s="41">
        <f t="shared" si="15"/>
        <v>-1.806187629699707E-2</v>
      </c>
      <c r="L24" s="54">
        <f t="shared" si="16"/>
        <v>-461177535</v>
      </c>
      <c r="M24" s="43">
        <f t="shared" si="17"/>
        <v>1.806187629699707E-2</v>
      </c>
      <c r="N24" s="55" t="s">
        <v>62</v>
      </c>
      <c r="O24" s="61"/>
      <c r="P24" s="39">
        <v>337582.29</v>
      </c>
      <c r="Q24" s="40">
        <v>-337582.29</v>
      </c>
      <c r="R24" s="41">
        <f t="shared" si="18"/>
        <v>0</v>
      </c>
      <c r="T24" s="54"/>
      <c r="U24" s="44"/>
      <c r="V24" s="41">
        <f t="shared" si="19"/>
        <v>0</v>
      </c>
      <c r="X24" s="54">
        <f t="shared" si="20"/>
        <v>337582.29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>
        <v>0</v>
      </c>
      <c r="R25" s="41">
        <f t="shared" si="18"/>
        <v>0</v>
      </c>
      <c r="T25" s="54"/>
      <c r="U25" s="44"/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139793800</v>
      </c>
      <c r="E28" s="40">
        <v>0</v>
      </c>
      <c r="F28" s="41">
        <f>D28+E28</f>
        <v>139793800</v>
      </c>
      <c r="H28" s="54">
        <v>139793800</v>
      </c>
      <c r="I28" s="44"/>
      <c r="J28" s="41">
        <f>H28+I28</f>
        <v>139793800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19062.440000000002</v>
      </c>
      <c r="Q34" s="40">
        <v>0</v>
      </c>
      <c r="R34" s="41">
        <f t="shared" ref="R34:R41" si="34">P34+Q34</f>
        <v>19062.440000000002</v>
      </c>
      <c r="T34" s="54">
        <v>19062.439999999999</v>
      </c>
      <c r="U34" s="44">
        <v>0</v>
      </c>
      <c r="V34" s="41">
        <f t="shared" ref="V34:V41" si="35">T34+U34</f>
        <v>19062.439999999999</v>
      </c>
      <c r="X34" s="54">
        <f t="shared" ref="X34:X41" si="36">P34-T34</f>
        <v>0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2117547.08</v>
      </c>
      <c r="F35" s="41">
        <f t="shared" si="30"/>
        <v>2117547.08</v>
      </c>
      <c r="H35" s="54">
        <v>2117547.09289</v>
      </c>
      <c r="I35" s="44">
        <v>0</v>
      </c>
      <c r="J35" s="41">
        <f t="shared" si="31"/>
        <v>2117547.09289</v>
      </c>
      <c r="L35" s="54">
        <f t="shared" si="32"/>
        <v>-2117547.09289</v>
      </c>
      <c r="M35" s="43">
        <f t="shared" si="33"/>
        <v>-1.2889999896287918E-2</v>
      </c>
      <c r="N35" s="55" t="s">
        <v>62</v>
      </c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337582.29</v>
      </c>
      <c r="Q36" s="40">
        <v>0</v>
      </c>
      <c r="R36" s="41">
        <f t="shared" si="34"/>
        <v>337582.29</v>
      </c>
      <c r="T36" s="54">
        <v>337582.29</v>
      </c>
      <c r="U36" s="44">
        <v>0</v>
      </c>
      <c r="V36" s="41">
        <f t="shared" si="35"/>
        <v>337582.29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3042114.55</v>
      </c>
      <c r="F37" s="41">
        <f t="shared" si="30"/>
        <v>3042114.55</v>
      </c>
      <c r="H37" s="54">
        <v>3042114.5576249999</v>
      </c>
      <c r="I37" s="44"/>
      <c r="J37" s="41">
        <f t="shared" si="31"/>
        <v>3042114.5576249999</v>
      </c>
      <c r="L37" s="54">
        <f t="shared" si="32"/>
        <v>-3042114.5576249999</v>
      </c>
      <c r="M37" s="43">
        <f>F37-J37</f>
        <v>-7.6250000856816769E-3</v>
      </c>
      <c r="N37" s="55" t="s">
        <v>62</v>
      </c>
      <c r="O37" s="61"/>
      <c r="P37" s="39"/>
      <c r="Q37" s="40">
        <v>303350.07</v>
      </c>
      <c r="R37" s="41">
        <f t="shared" si="34"/>
        <v>303350.07</v>
      </c>
      <c r="T37" s="54">
        <v>303350.07</v>
      </c>
      <c r="U37" s="44">
        <v>0</v>
      </c>
      <c r="V37" s="41">
        <f t="shared" si="35"/>
        <v>303350.07</v>
      </c>
      <c r="X37" s="54">
        <f t="shared" si="36"/>
        <v>-303350.07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30"/>
        <v>0</v>
      </c>
      <c r="H38" s="54"/>
      <c r="I38" s="44"/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73225.680000000008</v>
      </c>
      <c r="Q38" s="40">
        <v>-12256.579999999998</v>
      </c>
      <c r="R38" s="41">
        <f t="shared" si="34"/>
        <v>60969.100000000006</v>
      </c>
      <c r="T38" s="54">
        <v>60969.18</v>
      </c>
      <c r="U38" s="44">
        <v>0</v>
      </c>
      <c r="V38" s="41">
        <f t="shared" si="35"/>
        <v>60969.18</v>
      </c>
      <c r="X38" s="54">
        <f t="shared" si="36"/>
        <v>12256.500000000007</v>
      </c>
      <c r="Y38" s="43">
        <f t="shared" si="37"/>
        <v>-7.9999999994470272E-2</v>
      </c>
      <c r="Z38" s="55" t="s">
        <v>62</v>
      </c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30"/>
        <v>0</v>
      </c>
      <c r="H39" s="54"/>
      <c r="I39" s="44"/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12256.579999999998</v>
      </c>
      <c r="R39" s="41">
        <f t="shared" si="34"/>
        <v>12256.579999999998</v>
      </c>
      <c r="T39" s="54">
        <v>12256.58</v>
      </c>
      <c r="U39" s="44">
        <v>0</v>
      </c>
      <c r="V39" s="41">
        <f t="shared" si="35"/>
        <v>12256.58</v>
      </c>
      <c r="X39" s="54">
        <f t="shared" si="36"/>
        <v>-12256.58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141175.76</v>
      </c>
      <c r="F40" s="41">
        <f t="shared" si="30"/>
        <v>141175.76</v>
      </c>
      <c r="H40" s="54">
        <v>141175.75907110001</v>
      </c>
      <c r="I40" s="44"/>
      <c r="J40" s="41">
        <f t="shared" si="31"/>
        <v>141175.75907110001</v>
      </c>
      <c r="L40" s="54">
        <f t="shared" si="32"/>
        <v>-141175.75907110001</v>
      </c>
      <c r="M40" s="43">
        <f>F40-J40</f>
        <v>9.2890000087209046E-4</v>
      </c>
      <c r="N40" s="55" t="s">
        <v>62</v>
      </c>
      <c r="O40" s="61"/>
      <c r="P40" s="39"/>
      <c r="Q40" s="40"/>
      <c r="R40" s="41">
        <f t="shared" si="34"/>
        <v>0</v>
      </c>
      <c r="T40" s="54"/>
      <c r="U40" s="44"/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30"/>
        <v>0</v>
      </c>
      <c r="H41" s="54"/>
      <c r="I41" s="44"/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/>
      <c r="R41" s="41">
        <f t="shared" si="34"/>
        <v>0</v>
      </c>
      <c r="T41" s="54"/>
      <c r="U41" s="44"/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16" zoomScale="60" zoomScaleNormal="60" workbookViewId="0">
      <pane xSplit="3" topLeftCell="O1" activePane="topRight" state="frozen"/>
      <selection activeCell="M21" sqref="M21"/>
      <selection pane="topRight" activeCell="Y49" sqref="Y49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166</v>
      </c>
    </row>
    <row r="2" spans="1:26">
      <c r="A2" s="19" t="s">
        <v>1</v>
      </c>
      <c r="B2" s="69" t="s">
        <v>167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0</v>
      </c>
      <c r="E11" s="31">
        <f>SUM(E12:E41)</f>
        <v>272090382</v>
      </c>
      <c r="F11" s="31">
        <f>SUM(F12:F41)</f>
        <v>272090382</v>
      </c>
      <c r="H11" s="31">
        <f>SUM(H12:H41)</f>
        <v>272090382</v>
      </c>
      <c r="I11" s="31">
        <f>SUM(I12:I41)</f>
        <v>0</v>
      </c>
      <c r="J11" s="31">
        <f>SUM(J12:J41)</f>
        <v>272090382</v>
      </c>
      <c r="L11" s="31">
        <f>SUM(L12:L41)</f>
        <v>-272090382</v>
      </c>
      <c r="M11" s="31">
        <f>SUM(M12:M41)</f>
        <v>0</v>
      </c>
      <c r="N11" s="50"/>
      <c r="O11" s="64"/>
      <c r="P11" s="31">
        <f>SUM(P12:P41)</f>
        <v>216736.71000000002</v>
      </c>
      <c r="Q11" s="31">
        <f>SUM(Q12:Q41)</f>
        <v>33591.079999999987</v>
      </c>
      <c r="R11" s="31">
        <f>SUM(R12:R41)</f>
        <v>250327.78999999998</v>
      </c>
      <c r="T11" s="31">
        <f>SUM(T12:T41)</f>
        <v>424913.76999999996</v>
      </c>
      <c r="U11" s="31">
        <f>SUM(U12:U41)</f>
        <v>-174585.97999999998</v>
      </c>
      <c r="V11" s="31">
        <f>SUM(V12:V41)</f>
        <v>250327.79</v>
      </c>
      <c r="X11" s="31">
        <f>SUM(X12:X41)</f>
        <v>-208177.06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>
        <v>0</v>
      </c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>
        <v>0</v>
      </c>
      <c r="F18" s="41">
        <f t="shared" ref="F18:F25" si="14">D18+E18</f>
        <v>0</v>
      </c>
      <c r="H18" s="54"/>
      <c r="I18" s="44"/>
      <c r="J18" s="41">
        <f t="shared" ref="J18:J25" si="15">H18+I18</f>
        <v>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0</v>
      </c>
      <c r="F19" s="41">
        <f t="shared" si="14"/>
        <v>0</v>
      </c>
      <c r="H19" s="54"/>
      <c r="I19" s="44"/>
      <c r="J19" s="41">
        <f t="shared" si="15"/>
        <v>0</v>
      </c>
      <c r="L19" s="54">
        <f t="shared" si="16"/>
        <v>0</v>
      </c>
      <c r="M19" s="43">
        <f t="shared" si="17"/>
        <v>0</v>
      </c>
      <c r="N19" s="55"/>
      <c r="O19" s="61"/>
      <c r="P19" s="39"/>
      <c r="Q19" s="40"/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245964832</v>
      </c>
      <c r="F24" s="41">
        <f t="shared" si="14"/>
        <v>245964832</v>
      </c>
      <c r="H24" s="54">
        <v>245964832</v>
      </c>
      <c r="I24" s="44">
        <v>0</v>
      </c>
      <c r="J24" s="41">
        <f t="shared" si="15"/>
        <v>245964832</v>
      </c>
      <c r="L24" s="54">
        <f t="shared" si="16"/>
        <v>-245964832</v>
      </c>
      <c r="M24" s="43">
        <f t="shared" si="17"/>
        <v>0</v>
      </c>
      <c r="N24" s="55"/>
      <c r="O24" s="61"/>
      <c r="P24" s="39"/>
      <c r="Q24" s="40"/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>
        <v>26125550</v>
      </c>
      <c r="F28" s="41">
        <f>D28+E28</f>
        <v>26125550</v>
      </c>
      <c r="H28" s="54">
        <v>26125550</v>
      </c>
      <c r="I28" s="44">
        <v>0</v>
      </c>
      <c r="J28" s="41">
        <f>H28+I28</f>
        <v>26125550</v>
      </c>
      <c r="L28" s="54">
        <f t="shared" ref="L28" si="22">D28-H28</f>
        <v>-26125550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1949.95</v>
      </c>
      <c r="Q34" s="40">
        <v>0</v>
      </c>
      <c r="R34" s="41">
        <f t="shared" ref="R34:R41" si="34">P34+Q34</f>
        <v>1949.95</v>
      </c>
      <c r="T34" s="54">
        <v>1949.95</v>
      </c>
      <c r="U34" s="44">
        <v>0</v>
      </c>
      <c r="V34" s="41">
        <f t="shared" ref="V34:V41" si="35">T34+U34</f>
        <v>1949.95</v>
      </c>
      <c r="X34" s="54">
        <f t="shared" ref="X34:X41" si="36">P34-T34</f>
        <v>0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/>
      <c r="I35" s="44">
        <v>0</v>
      </c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174585.98</v>
      </c>
      <c r="Q36" s="40">
        <v>-174585.97999999998</v>
      </c>
      <c r="R36" s="41">
        <f t="shared" si="34"/>
        <v>0</v>
      </c>
      <c r="T36" s="54">
        <v>174585.97999999998</v>
      </c>
      <c r="U36" s="44">
        <v>-174585.97999999998</v>
      </c>
      <c r="V36" s="41">
        <f t="shared" si="35"/>
        <v>0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>
        <v>208177.05999999997</v>
      </c>
      <c r="R37" s="41">
        <f t="shared" si="34"/>
        <v>208177.05999999997</v>
      </c>
      <c r="T37" s="54">
        <v>208177.06</v>
      </c>
      <c r="U37" s="44"/>
      <c r="V37" s="41">
        <f t="shared" si="35"/>
        <v>208177.06</v>
      </c>
      <c r="X37" s="54">
        <f t="shared" si="36"/>
        <v>-208177.06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31424.85</v>
      </c>
      <c r="Q38" s="40"/>
      <c r="R38" s="41">
        <f t="shared" si="34"/>
        <v>31424.85</v>
      </c>
      <c r="T38" s="54">
        <v>31424.85</v>
      </c>
      <c r="U38" s="44"/>
      <c r="V38" s="41">
        <f t="shared" si="35"/>
        <v>31424.85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>
        <v>8775.93</v>
      </c>
      <c r="Q39" s="40"/>
      <c r="R39" s="41">
        <f t="shared" si="34"/>
        <v>8775.93</v>
      </c>
      <c r="T39" s="54">
        <v>8775.93</v>
      </c>
      <c r="U39" s="44"/>
      <c r="V39" s="41">
        <f t="shared" si="35"/>
        <v>8775.93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30"/>
        <v>0</v>
      </c>
      <c r="H40" s="54"/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/>
      <c r="R40" s="41">
        <f t="shared" si="34"/>
        <v>0</v>
      </c>
      <c r="T40" s="54"/>
      <c r="U40" s="44"/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/>
      <c r="R41" s="41">
        <f t="shared" si="34"/>
        <v>0</v>
      </c>
      <c r="T41" s="54"/>
      <c r="U41" s="44"/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216736.71</v>
      </c>
      <c r="Q42" s="42">
        <f t="shared" ref="Q42:R42" si="41">SUM(Q43,Q45,Q47)</f>
        <v>0</v>
      </c>
      <c r="R42" s="42">
        <f t="shared" si="41"/>
        <v>216736.71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216736.71</v>
      </c>
      <c r="Y42" s="42">
        <f t="shared" si="43"/>
        <v>216736.71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  <c r="P43" s="38">
        <f>P44</f>
        <v>0</v>
      </c>
      <c r="Q43" s="38">
        <f t="shared" ref="Q43:R43" si="47">Q44</f>
        <v>0</v>
      </c>
      <c r="R43" s="38">
        <f t="shared" si="47"/>
        <v>0</v>
      </c>
      <c r="T43" s="38">
        <f>T44</f>
        <v>0</v>
      </c>
      <c r="U43" s="38">
        <f t="shared" ref="U43:V43" si="48">U44</f>
        <v>0</v>
      </c>
      <c r="V43" s="38">
        <f t="shared" si="48"/>
        <v>0</v>
      </c>
      <c r="X43" s="38">
        <f t="shared" ref="X43:Y43" si="49">X44</f>
        <v>0</v>
      </c>
      <c r="Y43" s="38">
        <f t="shared" si="49"/>
        <v>0</v>
      </c>
      <c r="Z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39"/>
      <c r="Q44" s="40"/>
      <c r="R44" s="41"/>
      <c r="T44" s="39"/>
      <c r="U44" s="40"/>
      <c r="V44" s="41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0">E46</f>
        <v>0</v>
      </c>
      <c r="F45" s="38">
        <f t="shared" si="50"/>
        <v>0</v>
      </c>
      <c r="H45" s="38">
        <f t="shared" ref="H45:J45" si="51">H46</f>
        <v>0</v>
      </c>
      <c r="I45" s="38">
        <f t="shared" si="51"/>
        <v>0</v>
      </c>
      <c r="J45" s="38">
        <f t="shared" si="51"/>
        <v>0</v>
      </c>
      <c r="L45" s="38">
        <f t="shared" ref="L45:M45" si="52">L46</f>
        <v>0</v>
      </c>
      <c r="M45" s="38">
        <f t="shared" si="52"/>
        <v>0</v>
      </c>
      <c r="N45" s="58"/>
      <c r="P45" s="38">
        <f>P46</f>
        <v>0</v>
      </c>
      <c r="Q45" s="38">
        <f t="shared" ref="Q45:R45" si="53">Q46</f>
        <v>0</v>
      </c>
      <c r="R45" s="38">
        <f t="shared" si="53"/>
        <v>0</v>
      </c>
      <c r="T45" s="38">
        <f>T46</f>
        <v>0</v>
      </c>
      <c r="U45" s="38">
        <f t="shared" ref="U45:V45" si="54">U46</f>
        <v>0</v>
      </c>
      <c r="V45" s="38">
        <f t="shared" si="54"/>
        <v>0</v>
      </c>
      <c r="X45" s="38">
        <f t="shared" ref="X45:Y45" si="55">X46</f>
        <v>0</v>
      </c>
      <c r="Y45" s="38">
        <f t="shared" si="55"/>
        <v>0</v>
      </c>
      <c r="Z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  <c r="P46" s="39"/>
      <c r="Q46" s="40"/>
      <c r="R46" s="41"/>
      <c r="T46" s="39"/>
      <c r="U46" s="40"/>
      <c r="V46" s="41"/>
      <c r="X46" s="54"/>
      <c r="Y46" s="44"/>
      <c r="Z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6">SUM(E48:E49)</f>
        <v>0</v>
      </c>
      <c r="F47" s="38">
        <f t="shared" si="56"/>
        <v>0</v>
      </c>
      <c r="H47" s="38">
        <f t="shared" ref="H47:J47" si="57">SUM(H48:H49)</f>
        <v>0</v>
      </c>
      <c r="I47" s="38">
        <f t="shared" si="57"/>
        <v>0</v>
      </c>
      <c r="J47" s="38">
        <f t="shared" si="57"/>
        <v>0</v>
      </c>
      <c r="L47" s="38">
        <f t="shared" ref="L47:M47" si="58">SUM(L48:L49)</f>
        <v>0</v>
      </c>
      <c r="M47" s="38">
        <f t="shared" si="58"/>
        <v>0</v>
      </c>
      <c r="N47" s="58"/>
      <c r="P47" s="38">
        <f>SUM(P48:P49)</f>
        <v>216736.71</v>
      </c>
      <c r="Q47" s="38">
        <f t="shared" ref="Q47:R47" si="59">SUM(Q48:Q49)</f>
        <v>0</v>
      </c>
      <c r="R47" s="38">
        <f t="shared" si="59"/>
        <v>216736.71</v>
      </c>
      <c r="T47" s="38">
        <f>SUM(T48:T49)</f>
        <v>0</v>
      </c>
      <c r="U47" s="38">
        <f t="shared" ref="U47:V47" si="60">SUM(U48:U49)</f>
        <v>0</v>
      </c>
      <c r="V47" s="38">
        <f t="shared" si="60"/>
        <v>0</v>
      </c>
      <c r="X47" s="38">
        <f t="shared" ref="X47:Y47" si="61">SUM(X48:X49)</f>
        <v>216736.71</v>
      </c>
      <c r="Y47" s="38">
        <f t="shared" si="61"/>
        <v>216736.71</v>
      </c>
      <c r="Z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39"/>
      <c r="Q48" s="40"/>
      <c r="R48" s="41"/>
      <c r="T48" s="39"/>
      <c r="U48" s="40"/>
      <c r="V48" s="41"/>
      <c r="X48" s="54"/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39">
        <v>216736.71</v>
      </c>
      <c r="Q49" s="40">
        <v>0</v>
      </c>
      <c r="R49" s="41">
        <f t="shared" ref="R49" si="62">P49+Q49</f>
        <v>216736.71</v>
      </c>
      <c r="T49" s="39">
        <v>0</v>
      </c>
      <c r="U49" s="40">
        <v>0</v>
      </c>
      <c r="V49" s="41">
        <f t="shared" ref="V49" si="63">T49+U49</f>
        <v>0</v>
      </c>
      <c r="X49" s="54">
        <f t="shared" ref="X49" si="64">P49-T49</f>
        <v>216736.71</v>
      </c>
      <c r="Y49" s="44">
        <f t="shared" ref="Y49" si="65">R49-V49</f>
        <v>216736.71</v>
      </c>
      <c r="Z49" s="55"/>
    </row>
  </sheetData>
  <autoFilter ref="A8:Z8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I1" activePane="topRight" state="frozen"/>
      <selection activeCell="M21" sqref="M21"/>
      <selection pane="topRight" activeCell="Y34" sqref="Y34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127</v>
      </c>
    </row>
    <row r="2" spans="1:26">
      <c r="A2" s="19" t="s">
        <v>1</v>
      </c>
      <c r="B2" s="69" t="s">
        <v>128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28929000</v>
      </c>
      <c r="E11" s="31">
        <f>SUM(E12:E41)</f>
        <v>693760765.09000003</v>
      </c>
      <c r="F11" s="31">
        <f>SUM(F12:F41)</f>
        <v>722689765.09000003</v>
      </c>
      <c r="H11" s="31">
        <f>SUM(H12:H41)</f>
        <v>722689765</v>
      </c>
      <c r="I11" s="31">
        <f>SUM(I12:I41)</f>
        <v>0</v>
      </c>
      <c r="J11" s="31">
        <f>SUM(J12:J41)</f>
        <v>722689765</v>
      </c>
      <c r="L11" s="31">
        <f>SUM(L12:L41)</f>
        <v>-693760765</v>
      </c>
      <c r="M11" s="31">
        <f>SUM(M12:M41)</f>
        <v>9.0000033378601074E-2</v>
      </c>
      <c r="N11" s="50"/>
      <c r="O11" s="64"/>
      <c r="P11" s="31">
        <f>SUM(P12:P41)</f>
        <v>616658.88</v>
      </c>
      <c r="Q11" s="31">
        <f>SUM(Q12:Q41)</f>
        <v>-522978.77999999997</v>
      </c>
      <c r="R11" s="31">
        <f>SUM(R12:R41)</f>
        <v>93680.1</v>
      </c>
      <c r="T11" s="31">
        <f>SUM(T12:T41)</f>
        <v>839637.66</v>
      </c>
      <c r="U11" s="31">
        <f>SUM(U12:U41)</f>
        <v>-745957.56</v>
      </c>
      <c r="V11" s="31">
        <f>SUM(V12:V41)</f>
        <v>93680.1</v>
      </c>
      <c r="X11" s="31">
        <f>SUM(X12:X41)</f>
        <v>-222978.78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 t="shared" ref="F15:F16" si="10">D15+E15</f>
        <v>0</v>
      </c>
      <c r="H15" s="54"/>
      <c r="I15" s="44">
        <v>0</v>
      </c>
      <c r="J15" s="41">
        <f t="shared" ref="J15:J16" si="11">H15+I15</f>
        <v>0</v>
      </c>
      <c r="L15" s="54">
        <f t="shared" ref="L15:L16" si="12">D15-H15</f>
        <v>0</v>
      </c>
      <c r="M15" s="43">
        <f t="shared" ref="M15:M16" si="13">F15-J15</f>
        <v>0</v>
      </c>
      <c r="N15" s="55"/>
      <c r="O15" s="61"/>
      <c r="P15" s="39"/>
      <c r="Q15" s="40"/>
      <c r="R15" s="41">
        <f t="shared" ref="R15:R16" si="14">P15+Q15</f>
        <v>0</v>
      </c>
      <c r="T15" s="54"/>
      <c r="U15" s="44">
        <v>0</v>
      </c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/>
      <c r="I16" s="44">
        <v>0</v>
      </c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/>
      <c r="R16" s="41">
        <f t="shared" si="14"/>
        <v>0</v>
      </c>
      <c r="T16" s="54"/>
      <c r="U16" s="44">
        <v>0</v>
      </c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>
        <v>0</v>
      </c>
      <c r="F18" s="41">
        <f t="shared" ref="F18:F25" si="18">D18+E18</f>
        <v>0</v>
      </c>
      <c r="H18" s="54"/>
      <c r="I18" s="44">
        <v>0</v>
      </c>
      <c r="J18" s="41">
        <f t="shared" ref="J18:J25" si="19">H18+I18</f>
        <v>0</v>
      </c>
      <c r="L18" s="54">
        <f t="shared" ref="L18:L25" si="20">D18-H18</f>
        <v>0</v>
      </c>
      <c r="M18" s="43">
        <f t="shared" ref="M18:M25" si="21">F18-J18</f>
        <v>0</v>
      </c>
      <c r="N18" s="55"/>
      <c r="O18" s="61"/>
      <c r="P18" s="39"/>
      <c r="Q18" s="40"/>
      <c r="R18" s="41">
        <f t="shared" ref="R18:R25" si="22">P18+Q18</f>
        <v>0</v>
      </c>
      <c r="T18" s="54"/>
      <c r="U18" s="44">
        <v>0</v>
      </c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3988056</v>
      </c>
      <c r="F19" s="41">
        <f t="shared" si="18"/>
        <v>3988056</v>
      </c>
      <c r="H19" s="54">
        <v>3988056</v>
      </c>
      <c r="I19" s="44">
        <v>0</v>
      </c>
      <c r="J19" s="41">
        <f t="shared" si="19"/>
        <v>3988056</v>
      </c>
      <c r="L19" s="54">
        <f t="shared" si="20"/>
        <v>-3988056</v>
      </c>
      <c r="M19" s="43">
        <f t="shared" si="21"/>
        <v>0</v>
      </c>
      <c r="N19" s="55"/>
      <c r="O19" s="61"/>
      <c r="P19" s="39"/>
      <c r="Q19" s="40"/>
      <c r="R19" s="41">
        <f t="shared" si="22"/>
        <v>0</v>
      </c>
      <c r="T19" s="54">
        <v>2859.23</v>
      </c>
      <c r="U19" s="44">
        <v>-2859.23</v>
      </c>
      <c r="V19" s="41">
        <f t="shared" si="23"/>
        <v>0</v>
      </c>
      <c r="X19" s="54">
        <f t="shared" si="24"/>
        <v>-2859.23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8"/>
        <v>0</v>
      </c>
      <c r="H20" s="54"/>
      <c r="I20" s="44">
        <v>0</v>
      </c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/>
      <c r="R20" s="41">
        <f t="shared" si="22"/>
        <v>0</v>
      </c>
      <c r="T20" s="54"/>
      <c r="U20" s="44">
        <v>0</v>
      </c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8"/>
        <v>0</v>
      </c>
      <c r="H21" s="54"/>
      <c r="I21" s="44">
        <v>0</v>
      </c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/>
      <c r="R21" s="41">
        <f t="shared" si="22"/>
        <v>0</v>
      </c>
      <c r="T21" s="54"/>
      <c r="U21" s="44">
        <v>0</v>
      </c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8"/>
        <v>0</v>
      </c>
      <c r="H22" s="54"/>
      <c r="I22" s="44">
        <v>0</v>
      </c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/>
      <c r="R22" s="41">
        <f t="shared" si="22"/>
        <v>0</v>
      </c>
      <c r="T22" s="54"/>
      <c r="U22" s="44">
        <v>0</v>
      </c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8"/>
        <v>0</v>
      </c>
      <c r="H23" s="54"/>
      <c r="I23" s="44">
        <v>0</v>
      </c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/>
      <c r="R23" s="41">
        <f t="shared" si="22"/>
        <v>0</v>
      </c>
      <c r="T23" s="54"/>
      <c r="U23" s="44">
        <v>0</v>
      </c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689772709.09000003</v>
      </c>
      <c r="F24" s="41">
        <f t="shared" si="18"/>
        <v>689772709.09000003</v>
      </c>
      <c r="H24" s="54">
        <v>689772709</v>
      </c>
      <c r="I24" s="44">
        <v>0</v>
      </c>
      <c r="J24" s="41">
        <f t="shared" si="19"/>
        <v>689772709</v>
      </c>
      <c r="L24" s="54">
        <f t="shared" si="20"/>
        <v>-689772709</v>
      </c>
      <c r="M24" s="43">
        <f t="shared" si="21"/>
        <v>9.0000033378601074E-2</v>
      </c>
      <c r="N24" s="55" t="s">
        <v>195</v>
      </c>
      <c r="O24" s="61"/>
      <c r="P24" s="39"/>
      <c r="Q24" s="40"/>
      <c r="R24" s="41">
        <f t="shared" si="22"/>
        <v>0</v>
      </c>
      <c r="T24" s="54">
        <v>220119.55</v>
      </c>
      <c r="U24" s="44">
        <v>-220119.55</v>
      </c>
      <c r="V24" s="41">
        <f t="shared" si="23"/>
        <v>0</v>
      </c>
      <c r="X24" s="54">
        <f t="shared" si="24"/>
        <v>-220119.55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8"/>
        <v>0</v>
      </c>
      <c r="H25" s="54"/>
      <c r="I25" s="44">
        <v>0</v>
      </c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/>
      <c r="R25" s="41">
        <f t="shared" si="22"/>
        <v>0</v>
      </c>
      <c r="T25" s="54"/>
      <c r="U25" s="44">
        <v>0</v>
      </c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28929000</v>
      </c>
      <c r="E28" s="40">
        <v>0</v>
      </c>
      <c r="F28" s="41">
        <f t="shared" ref="F28" si="26">D28+E28</f>
        <v>28929000</v>
      </c>
      <c r="H28" s="54">
        <v>28929000</v>
      </c>
      <c r="I28" s="44">
        <v>0</v>
      </c>
      <c r="J28" s="41">
        <f t="shared" ref="J28" si="27">H28+I28</f>
        <v>28929000</v>
      </c>
      <c r="L28" s="54">
        <f t="shared" ref="L28" si="28">D28-H28</f>
        <v>0</v>
      </c>
      <c r="M28" s="43">
        <f t="shared" ref="M28" si="29">F28-J28</f>
        <v>0</v>
      </c>
      <c r="N28" s="55"/>
      <c r="O28" s="61"/>
      <c r="P28" s="39"/>
      <c r="Q28" s="40"/>
      <c r="R28" s="41">
        <f t="shared" ref="R28" si="30">P28+Q28</f>
        <v>0</v>
      </c>
      <c r="T28" s="54"/>
      <c r="U28" s="44">
        <v>0</v>
      </c>
      <c r="V28" s="41">
        <f t="shared" ref="V28" si="31">T28+U28</f>
        <v>0</v>
      </c>
      <c r="X28" s="54">
        <f t="shared" ref="X28" si="32">P28-T28</f>
        <v>0</v>
      </c>
      <c r="Y28" s="43">
        <f t="shared" ref="Y28" si="3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34">D30+E30</f>
        <v>0</v>
      </c>
      <c r="H30" s="54"/>
      <c r="I30" s="44">
        <v>0</v>
      </c>
      <c r="J30" s="41">
        <f t="shared" ref="J30:J31" si="35">H30+I30</f>
        <v>0</v>
      </c>
      <c r="L30" s="54">
        <f t="shared" ref="L30:L31" si="36">D30-H30</f>
        <v>0</v>
      </c>
      <c r="M30" s="43">
        <f t="shared" ref="M30:M31" si="37">F30-J30</f>
        <v>0</v>
      </c>
      <c r="N30" s="55"/>
      <c r="O30" s="61"/>
      <c r="P30" s="39"/>
      <c r="Q30" s="40"/>
      <c r="R30" s="41">
        <f t="shared" ref="R30:R31" si="38">P30+Q30</f>
        <v>0</v>
      </c>
      <c r="T30" s="54"/>
      <c r="U30" s="44">
        <v>0</v>
      </c>
      <c r="V30" s="41">
        <f t="shared" ref="V30:V31" si="39">T30+U30</f>
        <v>0</v>
      </c>
      <c r="X30" s="54">
        <f t="shared" ref="X30:X31" si="40">P30-T30</f>
        <v>0</v>
      </c>
      <c r="Y30" s="43">
        <f t="shared" ref="Y30:Y31" si="41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34"/>
        <v>0</v>
      </c>
      <c r="H31" s="54"/>
      <c r="I31" s="44">
        <v>0</v>
      </c>
      <c r="J31" s="41">
        <f t="shared" si="35"/>
        <v>0</v>
      </c>
      <c r="L31" s="54">
        <f t="shared" si="36"/>
        <v>0</v>
      </c>
      <c r="M31" s="43">
        <f t="shared" si="37"/>
        <v>0</v>
      </c>
      <c r="N31" s="55"/>
      <c r="O31" s="61"/>
      <c r="P31" s="39"/>
      <c r="Q31" s="40"/>
      <c r="R31" s="41">
        <f t="shared" si="38"/>
        <v>0</v>
      </c>
      <c r="T31" s="54"/>
      <c r="U31" s="44">
        <v>0</v>
      </c>
      <c r="V31" s="41">
        <f t="shared" si="39"/>
        <v>0</v>
      </c>
      <c r="X31" s="54">
        <f t="shared" si="40"/>
        <v>0</v>
      </c>
      <c r="Y31" s="43">
        <f t="shared" si="41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42">D34+E34</f>
        <v>0</v>
      </c>
      <c r="H34" s="54"/>
      <c r="I34" s="44">
        <v>0</v>
      </c>
      <c r="J34" s="41">
        <f t="shared" ref="J34:J41" si="43">H34+I34</f>
        <v>0</v>
      </c>
      <c r="L34" s="54">
        <f t="shared" ref="L34:L41" si="44">D34-H34</f>
        <v>0</v>
      </c>
      <c r="M34" s="43">
        <f t="shared" ref="M34:M41" si="45">F34-J34</f>
        <v>0</v>
      </c>
      <c r="N34" s="55"/>
      <c r="O34" s="61"/>
      <c r="P34" s="39">
        <v>2859.23</v>
      </c>
      <c r="Q34" s="40">
        <v>-2859.23</v>
      </c>
      <c r="R34" s="41">
        <f t="shared" ref="R34:R41" si="46">P34+Q34</f>
        <v>0</v>
      </c>
      <c r="T34" s="54">
        <v>2859.23</v>
      </c>
      <c r="U34" s="44">
        <v>-2859.23</v>
      </c>
      <c r="V34" s="41">
        <f t="shared" ref="V34:V41" si="47">T34+U34</f>
        <v>0</v>
      </c>
      <c r="X34" s="54">
        <f t="shared" ref="X34:X41" si="48">P34-T34</f>
        <v>0</v>
      </c>
      <c r="Y34" s="43">
        <f t="shared" ref="Y34:Y41" si="49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42"/>
        <v>0</v>
      </c>
      <c r="H35" s="54"/>
      <c r="I35" s="44">
        <v>0</v>
      </c>
      <c r="J35" s="41">
        <f t="shared" si="43"/>
        <v>0</v>
      </c>
      <c r="L35" s="54">
        <f t="shared" si="44"/>
        <v>0</v>
      </c>
      <c r="M35" s="43">
        <f t="shared" si="45"/>
        <v>0</v>
      </c>
      <c r="N35" s="55"/>
      <c r="O35" s="61"/>
      <c r="P35" s="39"/>
      <c r="Q35" s="40">
        <v>0</v>
      </c>
      <c r="R35" s="41">
        <f t="shared" si="46"/>
        <v>0</v>
      </c>
      <c r="T35" s="54"/>
      <c r="U35" s="44">
        <v>0</v>
      </c>
      <c r="V35" s="41">
        <f t="shared" si="47"/>
        <v>0</v>
      </c>
      <c r="X35" s="54">
        <f t="shared" si="48"/>
        <v>0</v>
      </c>
      <c r="Y35" s="43">
        <f t="shared" si="49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42"/>
        <v>0</v>
      </c>
      <c r="H36" s="54"/>
      <c r="I36" s="44">
        <v>0</v>
      </c>
      <c r="J36" s="41">
        <f t="shared" si="43"/>
        <v>0</v>
      </c>
      <c r="L36" s="54">
        <f t="shared" si="44"/>
        <v>0</v>
      </c>
      <c r="M36" s="43">
        <f t="shared" si="45"/>
        <v>0</v>
      </c>
      <c r="N36" s="55"/>
      <c r="O36" s="61"/>
      <c r="P36" s="39">
        <v>520119.55</v>
      </c>
      <c r="Q36" s="40">
        <v>-520119.55</v>
      </c>
      <c r="R36" s="41">
        <f t="shared" si="46"/>
        <v>0</v>
      </c>
      <c r="T36" s="54">
        <v>520119.55</v>
      </c>
      <c r="U36" s="44">
        <v>-520119.55</v>
      </c>
      <c r="V36" s="41">
        <f t="shared" si="47"/>
        <v>0</v>
      </c>
      <c r="X36" s="54">
        <f t="shared" si="48"/>
        <v>0</v>
      </c>
      <c r="Y36" s="43">
        <f t="shared" si="49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42"/>
        <v>0</v>
      </c>
      <c r="H37" s="54"/>
      <c r="I37" s="44">
        <v>0</v>
      </c>
      <c r="J37" s="41">
        <f t="shared" si="43"/>
        <v>0</v>
      </c>
      <c r="L37" s="54">
        <f t="shared" si="44"/>
        <v>0</v>
      </c>
      <c r="M37" s="43">
        <f t="shared" si="45"/>
        <v>0</v>
      </c>
      <c r="N37" s="55"/>
      <c r="O37" s="61"/>
      <c r="P37" s="39"/>
      <c r="Q37" s="40">
        <v>0</v>
      </c>
      <c r="R37" s="41">
        <f t="shared" si="46"/>
        <v>0</v>
      </c>
      <c r="T37" s="54"/>
      <c r="U37" s="44">
        <v>0</v>
      </c>
      <c r="V37" s="41">
        <f t="shared" si="47"/>
        <v>0</v>
      </c>
      <c r="X37" s="54">
        <f t="shared" si="48"/>
        <v>0</v>
      </c>
      <c r="Y37" s="43">
        <f t="shared" si="49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42"/>
        <v>0</v>
      </c>
      <c r="H38" s="54"/>
      <c r="I38" s="44">
        <v>0</v>
      </c>
      <c r="J38" s="41">
        <f t="shared" si="43"/>
        <v>0</v>
      </c>
      <c r="L38" s="54">
        <f t="shared" si="44"/>
        <v>0</v>
      </c>
      <c r="M38" s="43">
        <f t="shared" si="45"/>
        <v>0</v>
      </c>
      <c r="N38" s="55"/>
      <c r="O38" s="61"/>
      <c r="P38" s="39">
        <v>93680.1</v>
      </c>
      <c r="Q38" s="40">
        <v>0</v>
      </c>
      <c r="R38" s="41">
        <f t="shared" si="46"/>
        <v>93680.1</v>
      </c>
      <c r="T38" s="54">
        <v>93680.1</v>
      </c>
      <c r="U38" s="44">
        <v>0</v>
      </c>
      <c r="V38" s="41">
        <f t="shared" si="47"/>
        <v>93680.1</v>
      </c>
      <c r="X38" s="54">
        <f t="shared" si="48"/>
        <v>0</v>
      </c>
      <c r="Y38" s="43">
        <f t="shared" si="49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42"/>
        <v>0</v>
      </c>
      <c r="H39" s="54"/>
      <c r="I39" s="44">
        <v>0</v>
      </c>
      <c r="J39" s="41">
        <f t="shared" si="43"/>
        <v>0</v>
      </c>
      <c r="L39" s="54">
        <f t="shared" si="44"/>
        <v>0</v>
      </c>
      <c r="M39" s="43">
        <f t="shared" si="45"/>
        <v>0</v>
      </c>
      <c r="N39" s="55"/>
      <c r="O39" s="61"/>
      <c r="P39" s="39"/>
      <c r="Q39" s="40">
        <v>0</v>
      </c>
      <c r="R39" s="41">
        <f t="shared" si="46"/>
        <v>0</v>
      </c>
      <c r="T39" s="54"/>
      <c r="U39" s="44">
        <v>0</v>
      </c>
      <c r="V39" s="41">
        <f t="shared" si="47"/>
        <v>0</v>
      </c>
      <c r="X39" s="54">
        <f t="shared" si="48"/>
        <v>0</v>
      </c>
      <c r="Y39" s="43">
        <f t="shared" si="49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42"/>
        <v>0</v>
      </c>
      <c r="H40" s="54"/>
      <c r="I40" s="44">
        <v>0</v>
      </c>
      <c r="J40" s="41">
        <f t="shared" si="43"/>
        <v>0</v>
      </c>
      <c r="L40" s="54">
        <f t="shared" si="44"/>
        <v>0</v>
      </c>
      <c r="M40" s="43">
        <f t="shared" si="45"/>
        <v>0</v>
      </c>
      <c r="N40" s="55"/>
      <c r="O40" s="61"/>
      <c r="P40" s="39"/>
      <c r="Q40" s="40">
        <v>0</v>
      </c>
      <c r="R40" s="41">
        <f t="shared" si="46"/>
        <v>0</v>
      </c>
      <c r="T40" s="54"/>
      <c r="U40" s="44">
        <v>0</v>
      </c>
      <c r="V40" s="41">
        <f t="shared" si="47"/>
        <v>0</v>
      </c>
      <c r="X40" s="54">
        <f t="shared" si="48"/>
        <v>0</v>
      </c>
      <c r="Y40" s="43">
        <f t="shared" si="49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42"/>
        <v>0</v>
      </c>
      <c r="H41" s="54"/>
      <c r="I41" s="44">
        <v>0</v>
      </c>
      <c r="J41" s="41">
        <f t="shared" si="43"/>
        <v>0</v>
      </c>
      <c r="L41" s="54">
        <f t="shared" si="44"/>
        <v>0</v>
      </c>
      <c r="M41" s="43">
        <f t="shared" si="45"/>
        <v>0</v>
      </c>
      <c r="N41" s="55"/>
      <c r="O41" s="61"/>
      <c r="P41" s="39"/>
      <c r="Q41" s="40">
        <v>0</v>
      </c>
      <c r="R41" s="41">
        <f t="shared" si="46"/>
        <v>0</v>
      </c>
      <c r="T41" s="54"/>
      <c r="U41" s="44">
        <v>0</v>
      </c>
      <c r="V41" s="41">
        <f t="shared" si="47"/>
        <v>0</v>
      </c>
      <c r="X41" s="54">
        <f t="shared" si="48"/>
        <v>0</v>
      </c>
      <c r="Y41" s="43">
        <f t="shared" si="49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50">SUM(E43,E45,E47)</f>
        <v>0</v>
      </c>
      <c r="F42" s="42">
        <f t="shared" si="50"/>
        <v>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 t="shared" ref="L42:M42" si="52">SUM(L43,L45,L47)</f>
        <v>0</v>
      </c>
      <c r="M42" s="42">
        <f t="shared" si="52"/>
        <v>0</v>
      </c>
      <c r="N42" s="33"/>
      <c r="O42" s="66"/>
      <c r="P42" s="42">
        <f>SUM(P43,P45,P47)</f>
        <v>0</v>
      </c>
      <c r="Q42" s="42">
        <f t="shared" ref="Q42:R42" si="53">SUM(Q43,Q45,Q47)</f>
        <v>0</v>
      </c>
      <c r="R42" s="42">
        <f t="shared" si="53"/>
        <v>0</v>
      </c>
      <c r="T42" s="42">
        <f t="shared" ref="T42:V42" si="54">SUM(T43,T45,T47)</f>
        <v>0</v>
      </c>
      <c r="U42" s="42">
        <f t="shared" si="54"/>
        <v>0</v>
      </c>
      <c r="V42" s="42">
        <f t="shared" si="54"/>
        <v>0</v>
      </c>
      <c r="X42" s="42">
        <f t="shared" ref="X42:Y42" si="55">SUM(X43,X45,X47)</f>
        <v>0</v>
      </c>
      <c r="Y42" s="42">
        <f t="shared" si="55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6">E44</f>
        <v>0</v>
      </c>
      <c r="F43" s="38">
        <f t="shared" si="56"/>
        <v>0</v>
      </c>
      <c r="H43" s="38">
        <f t="shared" ref="H43:J43" si="57">H44</f>
        <v>0</v>
      </c>
      <c r="I43" s="38">
        <f t="shared" si="57"/>
        <v>0</v>
      </c>
      <c r="J43" s="38">
        <f t="shared" si="57"/>
        <v>0</v>
      </c>
      <c r="L43" s="38">
        <f t="shared" ref="L43:M43" si="58">L44</f>
        <v>0</v>
      </c>
      <c r="M43" s="38">
        <f t="shared" si="58"/>
        <v>0</v>
      </c>
      <c r="N43" s="58"/>
      <c r="P43" s="38">
        <f t="shared" ref="P43:Q43" si="59">P44</f>
        <v>0</v>
      </c>
      <c r="Q43" s="38">
        <f t="shared" si="59"/>
        <v>0</v>
      </c>
      <c r="R43" s="58"/>
      <c r="T43" s="38">
        <f t="shared" ref="T43:U43" si="60">T44</f>
        <v>0</v>
      </c>
      <c r="U43" s="38">
        <f t="shared" si="60"/>
        <v>0</v>
      </c>
      <c r="V43" s="58"/>
      <c r="X43" s="38">
        <f t="shared" ref="X43:Y43" si="61">X44</f>
        <v>0</v>
      </c>
      <c r="Y43" s="38">
        <f t="shared" si="61"/>
        <v>0</v>
      </c>
      <c r="Z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54"/>
      <c r="Q44" s="44"/>
      <c r="R44" s="55"/>
      <c r="T44" s="54"/>
      <c r="U44" s="44"/>
      <c r="V44" s="55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62">E46</f>
        <v>0</v>
      </c>
      <c r="F45" s="38">
        <f t="shared" si="62"/>
        <v>0</v>
      </c>
      <c r="H45" s="38">
        <f t="shared" ref="H45:J45" si="63">H46</f>
        <v>0</v>
      </c>
      <c r="I45" s="38">
        <f t="shared" si="63"/>
        <v>0</v>
      </c>
      <c r="J45" s="38">
        <f t="shared" si="63"/>
        <v>0</v>
      </c>
      <c r="L45" s="38">
        <f t="shared" ref="L45:M45" si="64">L46</f>
        <v>0</v>
      </c>
      <c r="M45" s="38">
        <f t="shared" si="64"/>
        <v>0</v>
      </c>
      <c r="N45" s="58"/>
      <c r="P45" s="38">
        <f t="shared" ref="P45:Q45" si="65">P46</f>
        <v>0</v>
      </c>
      <c r="Q45" s="38">
        <f t="shared" si="65"/>
        <v>0</v>
      </c>
      <c r="R45" s="58"/>
      <c r="T45" s="38">
        <f t="shared" ref="T45:U45" si="66">T46</f>
        <v>0</v>
      </c>
      <c r="U45" s="38">
        <f t="shared" si="66"/>
        <v>0</v>
      </c>
      <c r="V45" s="58"/>
      <c r="X45" s="38">
        <f t="shared" ref="X45:Y45" si="67">X46</f>
        <v>0</v>
      </c>
      <c r="Y45" s="38">
        <f t="shared" si="67"/>
        <v>0</v>
      </c>
      <c r="Z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  <c r="P46" s="54"/>
      <c r="Q46" s="44"/>
      <c r="R46" s="55"/>
      <c r="T46" s="54"/>
      <c r="U46" s="44"/>
      <c r="V46" s="55"/>
      <c r="X46" s="54"/>
      <c r="Y46" s="44"/>
      <c r="Z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8">SUM(E48:E49)</f>
        <v>0</v>
      </c>
      <c r="F47" s="38">
        <f t="shared" si="68"/>
        <v>0</v>
      </c>
      <c r="H47" s="38">
        <f t="shared" ref="H47:J47" si="69">SUM(H48:H49)</f>
        <v>0</v>
      </c>
      <c r="I47" s="38">
        <f t="shared" si="69"/>
        <v>0</v>
      </c>
      <c r="J47" s="38">
        <f t="shared" si="69"/>
        <v>0</v>
      </c>
      <c r="L47" s="38">
        <f t="shared" ref="L47:M47" si="70">SUM(L48:L49)</f>
        <v>0</v>
      </c>
      <c r="M47" s="38">
        <f t="shared" si="70"/>
        <v>0</v>
      </c>
      <c r="N47" s="58"/>
      <c r="P47" s="38">
        <f t="shared" ref="P47:Q47" si="71">SUM(P48:P49)</f>
        <v>0</v>
      </c>
      <c r="Q47" s="38">
        <f t="shared" si="71"/>
        <v>0</v>
      </c>
      <c r="R47" s="58"/>
      <c r="T47" s="38">
        <f t="shared" ref="T47:U47" si="72">SUM(T48:T49)</f>
        <v>0</v>
      </c>
      <c r="U47" s="38">
        <f t="shared" si="72"/>
        <v>0</v>
      </c>
      <c r="V47" s="58"/>
      <c r="X47" s="38">
        <f t="shared" ref="X47:Y47" si="73">SUM(X48:X49)</f>
        <v>0</v>
      </c>
      <c r="Y47" s="38">
        <f t="shared" si="73"/>
        <v>0</v>
      </c>
      <c r="Z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54"/>
      <c r="Q48" s="44"/>
      <c r="R48" s="55"/>
      <c r="T48" s="54"/>
      <c r="U48" s="44"/>
      <c r="V48" s="55"/>
      <c r="X48" s="54"/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54"/>
      <c r="Q49" s="44"/>
      <c r="R49" s="55"/>
      <c r="T49" s="54"/>
      <c r="U49" s="44"/>
      <c r="V49" s="55"/>
      <c r="X49" s="54"/>
      <c r="Y49" s="44"/>
      <c r="Z49" s="55"/>
    </row>
  </sheetData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M1" activePane="topRight" state="frozen"/>
      <selection activeCell="M21" sqref="M21"/>
      <selection pane="topRight" activeCell="AB10" sqref="AB10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168</v>
      </c>
    </row>
    <row r="2" spans="1:26">
      <c r="A2" s="19" t="s">
        <v>1</v>
      </c>
      <c r="B2" s="69" t="s">
        <v>169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71620451</v>
      </c>
      <c r="E11" s="31">
        <f>SUM(E12:E41)</f>
        <v>119080615</v>
      </c>
      <c r="F11" s="31">
        <f>SUM(F12:F41)</f>
        <v>190701066</v>
      </c>
      <c r="H11" s="31">
        <f>SUM(H12:H41)</f>
        <v>190701066</v>
      </c>
      <c r="I11" s="31">
        <f>SUM(I12:I41)</f>
        <v>0</v>
      </c>
      <c r="J11" s="31">
        <f>SUM(J12:J41)</f>
        <v>190701066</v>
      </c>
      <c r="L11" s="31">
        <f>SUM(L12:L41)</f>
        <v>-119080615</v>
      </c>
      <c r="M11" s="31">
        <f>SUM(M12:M41)</f>
        <v>0</v>
      </c>
      <c r="N11" s="50"/>
      <c r="O11" s="64"/>
      <c r="P11" s="31">
        <f>SUM(P12:P41)</f>
        <v>109842.66</v>
      </c>
      <c r="Q11" s="31">
        <f>SUM(Q12:Q41)</f>
        <v>-93468.66</v>
      </c>
      <c r="R11" s="31">
        <f>SUM(R12:R41)</f>
        <v>16374.000000000002</v>
      </c>
      <c r="T11" s="31">
        <f>SUM(T12:T41)</f>
        <v>109842.72</v>
      </c>
      <c r="U11" s="31">
        <f>SUM(U12:U41)</f>
        <v>-93468.66</v>
      </c>
      <c r="V11" s="31">
        <f>SUM(V12:V41)</f>
        <v>16374.06</v>
      </c>
      <c r="X11" s="31">
        <f>SUM(X12:X41)</f>
        <v>-5.9999999997671694E-2</v>
      </c>
      <c r="Y11" s="31">
        <f>SUM(Y12:Y41)</f>
        <v>-5.999999999994543E-2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/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71620451</v>
      </c>
      <c r="E18" s="40">
        <v>0</v>
      </c>
      <c r="F18" s="41">
        <f t="shared" ref="F18:F25" si="14">D18+E18</f>
        <v>71620451</v>
      </c>
      <c r="H18" s="54">
        <v>71620451</v>
      </c>
      <c r="I18" s="44">
        <v>0</v>
      </c>
      <c r="J18" s="41">
        <f t="shared" ref="J18:J25" si="15">H18+I18</f>
        <v>71620451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3759765</v>
      </c>
      <c r="F19" s="41">
        <f t="shared" si="14"/>
        <v>3759765</v>
      </c>
      <c r="H19" s="54">
        <v>3759765</v>
      </c>
      <c r="I19" s="44">
        <v>0</v>
      </c>
      <c r="J19" s="41">
        <f t="shared" si="15"/>
        <v>3759765</v>
      </c>
      <c r="L19" s="54">
        <f t="shared" si="16"/>
        <v>-3759765</v>
      </c>
      <c r="M19" s="43">
        <f t="shared" si="17"/>
        <v>0</v>
      </c>
      <c r="N19" s="55"/>
      <c r="O19" s="61"/>
      <c r="P19" s="39">
        <v>3000</v>
      </c>
      <c r="Q19" s="40">
        <v>-3000.06</v>
      </c>
      <c r="R19" s="41">
        <f t="shared" si="18"/>
        <v>-5.999999999994543E-2</v>
      </c>
      <c r="T19" s="54"/>
      <c r="U19" s="44">
        <v>0</v>
      </c>
      <c r="V19" s="41">
        <f t="shared" si="19"/>
        <v>0</v>
      </c>
      <c r="X19" s="54">
        <f t="shared" si="20"/>
        <v>3000</v>
      </c>
      <c r="Y19" s="43">
        <f t="shared" si="21"/>
        <v>-5.999999999994543E-2</v>
      </c>
      <c r="Z19" s="55" t="s">
        <v>62</v>
      </c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115320850</v>
      </c>
      <c r="F24" s="41">
        <f t="shared" si="14"/>
        <v>115320850</v>
      </c>
      <c r="H24" s="54">
        <v>115320850</v>
      </c>
      <c r="I24" s="44">
        <v>0</v>
      </c>
      <c r="J24" s="41">
        <f t="shared" si="15"/>
        <v>115320850</v>
      </c>
      <c r="L24" s="54">
        <f t="shared" si="16"/>
        <v>-115320850</v>
      </c>
      <c r="M24" s="43">
        <f t="shared" si="17"/>
        <v>0</v>
      </c>
      <c r="N24" s="55"/>
      <c r="O24" s="61"/>
      <c r="P24" s="39">
        <v>90468.6</v>
      </c>
      <c r="Q24" s="40">
        <v>-90468.6</v>
      </c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90468.6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>
        <v>0</v>
      </c>
      <c r="F28" s="41">
        <f>D28+E28</f>
        <v>0</v>
      </c>
      <c r="H28" s="54"/>
      <c r="I28" s="44"/>
      <c r="J28" s="41">
        <f>H28+I28</f>
        <v>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/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/>
      <c r="Q34" s="40">
        <v>0</v>
      </c>
      <c r="R34" s="41">
        <f t="shared" ref="R34:R41" si="34">P34+Q34</f>
        <v>0</v>
      </c>
      <c r="T34" s="54">
        <v>3000.06</v>
      </c>
      <c r="U34" s="44">
        <v>-3000.06</v>
      </c>
      <c r="V34" s="41">
        <f t="shared" ref="V34:V41" si="35">T34+U34</f>
        <v>0</v>
      </c>
      <c r="X34" s="54">
        <f t="shared" ref="X34:X41" si="36">P34-T34</f>
        <v>-3000.06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30"/>
        <v>0</v>
      </c>
      <c r="H35" s="54"/>
      <c r="I35" s="44"/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/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30"/>
        <v>0</v>
      </c>
      <c r="H36" s="54"/>
      <c r="I36" s="44"/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/>
      <c r="Q36" s="40">
        <v>0</v>
      </c>
      <c r="R36" s="41">
        <f t="shared" si="34"/>
        <v>0</v>
      </c>
      <c r="T36" s="54">
        <v>90468.6</v>
      </c>
      <c r="U36" s="44">
        <v>-90468.6</v>
      </c>
      <c r="V36" s="41">
        <f t="shared" si="35"/>
        <v>0</v>
      </c>
      <c r="X36" s="54">
        <f t="shared" si="36"/>
        <v>-90468.6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30"/>
        <v>0</v>
      </c>
      <c r="H37" s="54"/>
      <c r="I37" s="44"/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/>
      <c r="R37" s="41">
        <f t="shared" si="34"/>
        <v>0</v>
      </c>
      <c r="T37" s="54"/>
      <c r="U37" s="44"/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30"/>
        <v>0</v>
      </c>
      <c r="H38" s="54"/>
      <c r="I38" s="44"/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16374.060000000001</v>
      </c>
      <c r="Q38" s="40">
        <v>0</v>
      </c>
      <c r="R38" s="41">
        <f t="shared" si="34"/>
        <v>16374.060000000001</v>
      </c>
      <c r="T38" s="54">
        <v>16374.06</v>
      </c>
      <c r="U38" s="44"/>
      <c r="V38" s="41">
        <f t="shared" si="35"/>
        <v>16374.06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30"/>
        <v>0</v>
      </c>
      <c r="H39" s="54"/>
      <c r="I39" s="44"/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/>
      <c r="R39" s="41">
        <f t="shared" si="34"/>
        <v>0</v>
      </c>
      <c r="T39" s="54"/>
      <c r="U39" s="44"/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30"/>
        <v>0</v>
      </c>
      <c r="H40" s="54"/>
      <c r="I40" s="44"/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/>
      <c r="R40" s="41">
        <f t="shared" si="34"/>
        <v>0</v>
      </c>
      <c r="T40" s="54"/>
      <c r="U40" s="44"/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30"/>
        <v>0</v>
      </c>
      <c r="H41" s="54"/>
      <c r="I41" s="44"/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/>
      <c r="R41" s="41">
        <f t="shared" si="34"/>
        <v>0</v>
      </c>
      <c r="T41" s="54"/>
      <c r="U41" s="44"/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M1" activePane="topRight" state="frozen"/>
      <selection activeCell="M21" sqref="M21"/>
      <selection pane="topRight" activeCell="AB3" sqref="AB3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8.8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170</v>
      </c>
    </row>
    <row r="2" spans="1:26">
      <c r="A2" s="19" t="s">
        <v>1</v>
      </c>
      <c r="B2" s="69" t="s">
        <v>171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69995590</v>
      </c>
      <c r="E11" s="31">
        <f>SUM(E12:E41)</f>
        <v>1166230541.73406</v>
      </c>
      <c r="F11" s="31">
        <f>SUM(F12:F41)</f>
        <v>1236226131.73406</v>
      </c>
      <c r="H11" s="31">
        <f>SUM(H12:H41)</f>
        <v>1325184199.4000001</v>
      </c>
      <c r="I11" s="31">
        <f>SUM(I12:I41)</f>
        <v>297781200</v>
      </c>
      <c r="J11" s="31">
        <f>SUM(J12:J41)</f>
        <v>1622965399.4000001</v>
      </c>
      <c r="L11" s="31">
        <f>SUM(L12:L41)</f>
        <v>-1255188609.4000001</v>
      </c>
      <c r="M11" s="31">
        <f>SUM(M12:M41)</f>
        <v>-386739267.66593999</v>
      </c>
      <c r="N11" s="50"/>
      <c r="O11" s="64"/>
      <c r="P11" s="31">
        <f>SUM(P12:P41)</f>
        <v>1444665.07</v>
      </c>
      <c r="Q11" s="31">
        <f>SUM(Q12:Q41)</f>
        <v>-676645.42</v>
      </c>
      <c r="R11" s="31">
        <f>SUM(R12:R41)</f>
        <v>768019.64999999991</v>
      </c>
      <c r="T11" s="31">
        <f>SUM(T12:T41)</f>
        <v>1425680.17</v>
      </c>
      <c r="U11" s="31">
        <f>SUM(U12:U41)</f>
        <v>-657661.16</v>
      </c>
      <c r="V11" s="31">
        <f>SUM(V12:V41)</f>
        <v>768019.01</v>
      </c>
      <c r="X11" s="31">
        <f>SUM(X12:X41)</f>
        <v>18984.899999999983</v>
      </c>
      <c r="Y11" s="31">
        <f>SUM(Y12:Y41)</f>
        <v>0.64000000001396984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5014212</v>
      </c>
      <c r="E14" s="40">
        <v>0</v>
      </c>
      <c r="F14" s="41">
        <f>D14+E14</f>
        <v>5014212</v>
      </c>
      <c r="H14" s="54">
        <v>173249355.5</v>
      </c>
      <c r="I14" s="44">
        <v>0</v>
      </c>
      <c r="J14" s="41">
        <f>H14+I14</f>
        <v>173249355.5</v>
      </c>
      <c r="L14" s="54">
        <f>D14-H14</f>
        <v>-168235143.5</v>
      </c>
      <c r="M14" s="43">
        <f>F14-J14</f>
        <v>-168235143.5</v>
      </c>
      <c r="N14" s="71" t="s">
        <v>66</v>
      </c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6215188</v>
      </c>
      <c r="F15" s="41">
        <f>D15+E15</f>
        <v>6215188</v>
      </c>
      <c r="H15" s="54">
        <v>224719311.90000001</v>
      </c>
      <c r="I15" s="44">
        <v>0</v>
      </c>
      <c r="J15" s="41">
        <f>H15+I15</f>
        <v>224719311.90000001</v>
      </c>
      <c r="L15" s="54">
        <f t="shared" ref="L15:L16" si="10">D15-H15</f>
        <v>-224719311.90000001</v>
      </c>
      <c r="M15" s="43">
        <f t="shared" ref="M15:M16" si="11">F15-J15</f>
        <v>-218504123.90000001</v>
      </c>
      <c r="N15" s="71" t="s">
        <v>66</v>
      </c>
      <c r="O15" s="61"/>
      <c r="P15" s="39"/>
      <c r="Q15" s="40"/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2385790</v>
      </c>
      <c r="E18" s="40">
        <v>0</v>
      </c>
      <c r="F18" s="41">
        <f t="shared" ref="F18:F25" si="14">D18+E18</f>
        <v>2385790</v>
      </c>
      <c r="H18" s="54">
        <v>2385790</v>
      </c>
      <c r="I18" s="44">
        <v>0</v>
      </c>
      <c r="J18" s="41">
        <f t="shared" ref="J18:J25" si="15">H18+I18</f>
        <v>2385790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6215188</v>
      </c>
      <c r="E19" s="40">
        <v>41137130.734059997</v>
      </c>
      <c r="F19" s="41">
        <f t="shared" si="14"/>
        <v>47352318.734059997</v>
      </c>
      <c r="H19" s="54">
        <v>47352319</v>
      </c>
      <c r="I19" s="44">
        <v>0</v>
      </c>
      <c r="J19" s="41">
        <f t="shared" si="15"/>
        <v>47352319</v>
      </c>
      <c r="L19" s="54">
        <f t="shared" si="16"/>
        <v>-41137131</v>
      </c>
      <c r="M19" s="43">
        <f t="shared" si="17"/>
        <v>-0.26594000309705734</v>
      </c>
      <c r="N19" s="71" t="s">
        <v>62</v>
      </c>
      <c r="O19" s="61"/>
      <c r="P19" s="39"/>
      <c r="Q19" s="40"/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71"/>
      <c r="O20" s="61"/>
      <c r="P20" s="39"/>
      <c r="Q20" s="40">
        <v>0</v>
      </c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877477423</v>
      </c>
      <c r="F24" s="41">
        <f t="shared" si="14"/>
        <v>877477423</v>
      </c>
      <c r="H24" s="54">
        <v>877477423</v>
      </c>
      <c r="I24" s="44">
        <v>0</v>
      </c>
      <c r="J24" s="41">
        <f t="shared" si="15"/>
        <v>877477423</v>
      </c>
      <c r="L24" s="54">
        <f t="shared" si="16"/>
        <v>-877477423</v>
      </c>
      <c r="M24" s="43">
        <f t="shared" si="17"/>
        <v>0</v>
      </c>
      <c r="N24" s="55"/>
      <c r="O24" s="61"/>
      <c r="P24" s="39"/>
      <c r="Q24" s="40"/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>
        <v>0</v>
      </c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>
        <v>0</v>
      </c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56380400</v>
      </c>
      <c r="E28" s="40">
        <v>241400800</v>
      </c>
      <c r="F28" s="41">
        <f>D28+E28</f>
        <v>297781200</v>
      </c>
      <c r="H28" s="54"/>
      <c r="I28" s="44">
        <v>297781200</v>
      </c>
      <c r="J28" s="41">
        <f>H28+I28</f>
        <v>297781200</v>
      </c>
      <c r="L28" s="54">
        <f t="shared" ref="L28" si="22">D28-H28</f>
        <v>56380400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>
        <v>0</v>
      </c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>
        <v>0</v>
      </c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33858.639999999999</v>
      </c>
      <c r="Q34" s="40">
        <v>-33858.639999999999</v>
      </c>
      <c r="R34" s="41">
        <f t="shared" ref="R34:R41" si="34">P34+Q34</f>
        <v>0</v>
      </c>
      <c r="T34" s="54">
        <v>33858.14</v>
      </c>
      <c r="U34" s="44">
        <v>-33858.639999999999</v>
      </c>
      <c r="V34" s="41">
        <f t="shared" ref="V34:V41" si="35">T34+U34</f>
        <v>-0.5</v>
      </c>
      <c r="X34" s="54">
        <f t="shared" ref="X34:X41" si="36">P34-T34</f>
        <v>0.5</v>
      </c>
      <c r="Y34" s="43">
        <f t="shared" ref="Y34:Y41" si="37">R34-V34</f>
        <v>0.5</v>
      </c>
      <c r="Z34" s="71" t="s">
        <v>62</v>
      </c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30"/>
        <v>0</v>
      </c>
      <c r="H35" s="54"/>
      <c r="I35" s="44">
        <v>0</v>
      </c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/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626961.49</v>
      </c>
      <c r="Q36" s="40">
        <v>-626961.49</v>
      </c>
      <c r="R36" s="41">
        <f t="shared" si="34"/>
        <v>0</v>
      </c>
      <c r="T36" s="54">
        <v>623802.52</v>
      </c>
      <c r="U36" s="44">
        <v>-623802.52</v>
      </c>
      <c r="V36" s="41">
        <f t="shared" si="35"/>
        <v>0</v>
      </c>
      <c r="X36" s="54">
        <f t="shared" si="36"/>
        <v>3158.9699999999721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>
        <v>644783.59</v>
      </c>
      <c r="Q37" s="40">
        <v>-14847</v>
      </c>
      <c r="R37" s="41">
        <f t="shared" si="34"/>
        <v>629936.59</v>
      </c>
      <c r="T37" s="54">
        <v>629936.44999999995</v>
      </c>
      <c r="U37" s="44"/>
      <c r="V37" s="41">
        <f t="shared" si="35"/>
        <v>629936.44999999995</v>
      </c>
      <c r="X37" s="54">
        <f t="shared" si="36"/>
        <v>14847.140000000014</v>
      </c>
      <c r="Y37" s="43">
        <f t="shared" si="37"/>
        <v>0.14000000001396984</v>
      </c>
      <c r="Z37" s="71" t="s">
        <v>62</v>
      </c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139061.35</v>
      </c>
      <c r="Q38" s="40">
        <v>-26430.28</v>
      </c>
      <c r="R38" s="41">
        <f t="shared" si="34"/>
        <v>112631.07</v>
      </c>
      <c r="T38" s="54">
        <v>112631.07</v>
      </c>
      <c r="U38" s="44"/>
      <c r="V38" s="41">
        <f t="shared" si="35"/>
        <v>112631.07</v>
      </c>
      <c r="X38" s="54">
        <f t="shared" si="36"/>
        <v>26430.28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25451.99</v>
      </c>
      <c r="R39" s="41">
        <f t="shared" si="34"/>
        <v>25451.99</v>
      </c>
      <c r="T39" s="54">
        <v>25451.99</v>
      </c>
      <c r="U39" s="44"/>
      <c r="V39" s="41">
        <f t="shared" si="35"/>
        <v>25451.99</v>
      </c>
      <c r="X39" s="54">
        <f t="shared" si="36"/>
        <v>-25451.99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30"/>
        <v>0</v>
      </c>
      <c r="H40" s="54"/>
      <c r="I40" s="44">
        <v>0</v>
      </c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/>
      <c r="R40" s="41">
        <f t="shared" si="34"/>
        <v>0</v>
      </c>
      <c r="T40" s="54"/>
      <c r="U40" s="44"/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/>
      <c r="R41" s="41">
        <f t="shared" si="34"/>
        <v>0</v>
      </c>
      <c r="T41" s="54"/>
      <c r="U41" s="44"/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H1" activePane="topRight" state="frozen"/>
      <selection activeCell="M21" sqref="M21"/>
      <selection pane="topRight" activeCell="V38" sqref="V38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296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172</v>
      </c>
    </row>
    <row r="2" spans="1:26">
      <c r="A2" s="19" t="s">
        <v>1</v>
      </c>
      <c r="B2" s="69" t="s">
        <v>173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5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11169158016.369995</v>
      </c>
      <c r="E11" s="31">
        <f>SUM(E12:E41)</f>
        <v>14992306.275249235</v>
      </c>
      <c r="F11" s="31">
        <f>SUM(F12:F41)</f>
        <v>11184150322.645245</v>
      </c>
      <c r="H11" s="31">
        <f>SUM(H12:H41)</f>
        <v>11184150322.095249</v>
      </c>
      <c r="I11" s="31">
        <f>SUM(I12:I41)</f>
        <v>0</v>
      </c>
      <c r="J11" s="31">
        <f>SUM(J12:J41)</f>
        <v>11184150322.095249</v>
      </c>
      <c r="L11" s="31">
        <f>SUM(L12:L41)</f>
        <v>-14992305.725253813</v>
      </c>
      <c r="M11" s="31">
        <f>SUM(M12:M41)</f>
        <v>0.54999999701976776</v>
      </c>
      <c r="N11" s="50"/>
      <c r="O11" s="64"/>
      <c r="P11" s="31">
        <f>SUM(P12:P41)</f>
        <v>17836317.549999997</v>
      </c>
      <c r="Q11" s="31">
        <f>SUM(Q12:Q41)</f>
        <v>-7461149.7499999991</v>
      </c>
      <c r="R11" s="31">
        <f>SUM(R12:R41)</f>
        <v>10375167.800000001</v>
      </c>
      <c r="T11" s="31">
        <f>SUM(T12:T41)</f>
        <v>10375137.800000001</v>
      </c>
      <c r="U11" s="31">
        <f>SUM(U12:U41)</f>
        <v>0</v>
      </c>
      <c r="V11" s="31">
        <f>SUM(V12:V41)</f>
        <v>10375137.800000001</v>
      </c>
      <c r="X11" s="31">
        <f>SUM(X12:X41)</f>
        <v>7461179.7499999991</v>
      </c>
      <c r="Y11" s="31">
        <f>SUM(Y12:Y41)</f>
        <v>30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/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638000000</v>
      </c>
      <c r="E18" s="40">
        <v>0</v>
      </c>
      <c r="F18" s="41">
        <f t="shared" ref="F18:F25" si="14">D18+E18</f>
        <v>638000000</v>
      </c>
      <c r="H18" s="54">
        <v>638000000</v>
      </c>
      <c r="I18" s="44">
        <v>0</v>
      </c>
      <c r="J18" s="41">
        <f t="shared" ref="J18:J25" si="15">H18+I18</f>
        <v>638000000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/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129924763.55</v>
      </c>
      <c r="F19" s="41">
        <f t="shared" si="14"/>
        <v>129924763.55</v>
      </c>
      <c r="H19" s="54">
        <v>129924763</v>
      </c>
      <c r="I19" s="44">
        <v>0</v>
      </c>
      <c r="J19" s="41">
        <f t="shared" si="15"/>
        <v>129924763</v>
      </c>
      <c r="L19" s="54">
        <f t="shared" si="16"/>
        <v>-129924763</v>
      </c>
      <c r="M19" s="43">
        <f t="shared" si="17"/>
        <v>0.54999999701976776</v>
      </c>
      <c r="N19" s="55" t="s">
        <v>62</v>
      </c>
      <c r="O19" s="61"/>
      <c r="P19" s="39"/>
      <c r="Q19" s="40"/>
      <c r="R19" s="41">
        <f t="shared" si="18"/>
        <v>0</v>
      </c>
      <c r="T19" s="54"/>
      <c r="U19" s="44"/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/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/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/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/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10040640052.819996</v>
      </c>
      <c r="F24" s="41">
        <f t="shared" si="14"/>
        <v>10040640052.819996</v>
      </c>
      <c r="H24" s="54">
        <v>10040640052.82</v>
      </c>
      <c r="I24" s="44">
        <v>0</v>
      </c>
      <c r="J24" s="41">
        <f t="shared" si="15"/>
        <v>10040640052.82</v>
      </c>
      <c r="L24" s="54">
        <f t="shared" si="16"/>
        <v>-10040640052.82</v>
      </c>
      <c r="M24" s="43">
        <f t="shared" si="17"/>
        <v>0</v>
      </c>
      <c r="N24" s="55"/>
      <c r="O24" s="61"/>
      <c r="P24" s="39"/>
      <c r="Q24" s="40"/>
      <c r="R24" s="41">
        <f t="shared" si="18"/>
        <v>0</v>
      </c>
      <c r="T24" s="54"/>
      <c r="U24" s="44"/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/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360593200</v>
      </c>
      <c r="E28" s="40">
        <v>0</v>
      </c>
      <c r="F28" s="41">
        <f>D28+E28</f>
        <v>360593200</v>
      </c>
      <c r="H28" s="54">
        <v>360593200</v>
      </c>
      <c r="I28" s="44"/>
      <c r="J28" s="41">
        <f>H28+I28</f>
        <v>360593200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>
        <v>129924763.55</v>
      </c>
      <c r="E34" s="40">
        <v>-129924763.55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129924763.55</v>
      </c>
      <c r="M34" s="43">
        <f t="shared" ref="M34:M41" si="33">F34-J34</f>
        <v>0</v>
      </c>
      <c r="N34" s="55"/>
      <c r="O34" s="61"/>
      <c r="P34" s="39">
        <v>93951.499999999985</v>
      </c>
      <c r="Q34" s="40">
        <v>-93951.499999999985</v>
      </c>
      <c r="R34" s="41">
        <f t="shared" ref="R34:R41" si="34">P34+Q34</f>
        <v>0</v>
      </c>
      <c r="T34" s="54"/>
      <c r="U34" s="44">
        <v>0</v>
      </c>
      <c r="V34" s="41">
        <f t="shared" ref="V34:V41" si="35">T34+U34</f>
        <v>0</v>
      </c>
      <c r="X34" s="54">
        <f t="shared" ref="X34:X41" si="36">P34-T34</f>
        <v>93951.499999999985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5518493.2999999998</v>
      </c>
      <c r="F35" s="41">
        <f t="shared" si="30"/>
        <v>5518493.2999999998</v>
      </c>
      <c r="H35" s="54">
        <v>5518493.2999999998</v>
      </c>
      <c r="I35" s="44">
        <v>0</v>
      </c>
      <c r="J35" s="41">
        <f t="shared" si="31"/>
        <v>5518493.2999999998</v>
      </c>
      <c r="L35" s="54">
        <f t="shared" si="32"/>
        <v>-5518493.2999999998</v>
      </c>
      <c r="M35" s="43">
        <f t="shared" si="33"/>
        <v>0</v>
      </c>
      <c r="N35" s="55"/>
      <c r="O35" s="61"/>
      <c r="P35" s="39"/>
      <c r="Q35" s="40"/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>
        <v>10040640052.819996</v>
      </c>
      <c r="E36" s="40">
        <v>-10040640052.819996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10040640052.819996</v>
      </c>
      <c r="M36" s="43">
        <f t="shared" si="33"/>
        <v>0</v>
      </c>
      <c r="N36" s="55"/>
      <c r="O36" s="61"/>
      <c r="P36" s="39">
        <v>7367198.2499999991</v>
      </c>
      <c r="Q36" s="40">
        <v>-7367198.2499999991</v>
      </c>
      <c r="R36" s="41">
        <f t="shared" si="34"/>
        <v>0</v>
      </c>
      <c r="T36" s="54"/>
      <c r="U36" s="44">
        <v>0</v>
      </c>
      <c r="V36" s="41">
        <f t="shared" si="35"/>
        <v>0</v>
      </c>
      <c r="X36" s="54">
        <f t="shared" si="36"/>
        <v>7367198.2499999991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9105897.9082499985</v>
      </c>
      <c r="F37" s="41">
        <f t="shared" si="30"/>
        <v>9105897.9082499985</v>
      </c>
      <c r="H37" s="54">
        <v>9105897.9082499985</v>
      </c>
      <c r="I37" s="44"/>
      <c r="J37" s="41">
        <f t="shared" si="31"/>
        <v>9105897.9082499985</v>
      </c>
      <c r="L37" s="54">
        <f t="shared" si="32"/>
        <v>-9105897.9082499985</v>
      </c>
      <c r="M37" s="43">
        <f t="shared" si="33"/>
        <v>0</v>
      </c>
      <c r="N37" s="55"/>
      <c r="O37" s="61"/>
      <c r="P37" s="39">
        <v>8696188.0700000003</v>
      </c>
      <c r="Q37" s="40"/>
      <c r="R37" s="41">
        <f t="shared" si="34"/>
        <v>8696188.0700000003</v>
      </c>
      <c r="T37" s="54">
        <v>8696188.0700000003</v>
      </c>
      <c r="U37" s="44">
        <v>0</v>
      </c>
      <c r="V37" s="41">
        <f t="shared" si="35"/>
        <v>8696188.0700000003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30"/>
        <v>0</v>
      </c>
      <c r="H38" s="54">
        <v>0</v>
      </c>
      <c r="I38" s="44"/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1327618.6499999999</v>
      </c>
      <c r="Q38" s="40">
        <v>0</v>
      </c>
      <c r="R38" s="41">
        <f t="shared" si="34"/>
        <v>1327618.6499999999</v>
      </c>
      <c r="T38" s="54">
        <v>1327588.6499999999</v>
      </c>
      <c r="U38" s="44">
        <v>0</v>
      </c>
      <c r="V38" s="41">
        <f t="shared" si="35"/>
        <v>1327588.6499999999</v>
      </c>
      <c r="X38" s="54">
        <f t="shared" si="36"/>
        <v>30</v>
      </c>
      <c r="Y38" s="43">
        <f t="shared" si="37"/>
        <v>30</v>
      </c>
      <c r="Z38" s="55" t="s">
        <v>62</v>
      </c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30"/>
        <v>0</v>
      </c>
      <c r="H39" s="54"/>
      <c r="I39" s="44"/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>
        <v>351361.08000000007</v>
      </c>
      <c r="Q39" s="40"/>
      <c r="R39" s="41">
        <f t="shared" si="34"/>
        <v>351361.08000000007</v>
      </c>
      <c r="T39" s="54">
        <v>351361.08</v>
      </c>
      <c r="U39" s="44">
        <v>0</v>
      </c>
      <c r="V39" s="41">
        <f t="shared" si="35"/>
        <v>351361.08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367915.06700000004</v>
      </c>
      <c r="F40" s="41">
        <f t="shared" si="30"/>
        <v>367915.06700000004</v>
      </c>
      <c r="H40" s="54">
        <v>367915.06700000004</v>
      </c>
      <c r="I40" s="44"/>
      <c r="J40" s="41">
        <f t="shared" si="31"/>
        <v>367915.06700000004</v>
      </c>
      <c r="L40" s="54">
        <f t="shared" si="32"/>
        <v>-367915.06700000004</v>
      </c>
      <c r="M40" s="43">
        <f t="shared" si="33"/>
        <v>0</v>
      </c>
      <c r="N40" s="55"/>
      <c r="O40" s="61"/>
      <c r="P40" s="39"/>
      <c r="Q40" s="40"/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30"/>
        <v>0</v>
      </c>
      <c r="H41" s="54"/>
      <c r="I41" s="44"/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/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M1" activePane="topRight" state="frozen"/>
      <selection activeCell="M21" sqref="M21"/>
      <selection pane="topRight" activeCell="T16" sqref="T16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174</v>
      </c>
    </row>
    <row r="2" spans="1:26">
      <c r="A2" s="19" t="s">
        <v>1</v>
      </c>
      <c r="B2" s="69" t="s">
        <v>175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 t="shared" ref="I9:J9" si="0">SUM(I10)</f>
        <v>0</v>
      </c>
      <c r="J9" s="34">
        <f t="shared" si="0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1">SUM(Q10)</f>
        <v>0</v>
      </c>
      <c r="R9" s="34">
        <f t="shared" si="1"/>
        <v>0</v>
      </c>
      <c r="T9" s="34">
        <f>SUM(T10)</f>
        <v>0</v>
      </c>
      <c r="U9" s="34">
        <f t="shared" ref="U9:V9" si="2">SUM(U10)</f>
        <v>0</v>
      </c>
      <c r="V9" s="34">
        <f t="shared" si="2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295421780</v>
      </c>
      <c r="E11" s="31">
        <f>SUM(E12:E41)</f>
        <v>210487507.76130432</v>
      </c>
      <c r="F11" s="31">
        <f>SUM(F12:F41)</f>
        <v>505909287.76130432</v>
      </c>
      <c r="H11" s="31">
        <f>SUM(H12:H41)</f>
        <v>506704910.63087434</v>
      </c>
      <c r="I11" s="31">
        <f>SUM(I12:I41)</f>
        <v>0</v>
      </c>
      <c r="J11" s="31">
        <f>SUM(J12:J41)</f>
        <v>506704910.63087434</v>
      </c>
      <c r="L11" s="31">
        <f>SUM(L12:L41)</f>
        <v>-211283130.63087434</v>
      </c>
      <c r="M11" s="31">
        <f>SUM(M12:M41)</f>
        <v>-795622.86956999998</v>
      </c>
      <c r="N11" s="50"/>
      <c r="O11" s="64"/>
      <c r="P11" s="31">
        <f>SUM(P12:P41)</f>
        <v>986965.14</v>
      </c>
      <c r="Q11" s="31">
        <f>SUM(Q12:Q41)</f>
        <v>-611747.52</v>
      </c>
      <c r="R11" s="31">
        <f>SUM(R12:R41)</f>
        <v>375217.62</v>
      </c>
      <c r="T11" s="31">
        <f>SUM(T12:T41)</f>
        <v>680925.10000000009</v>
      </c>
      <c r="U11" s="31">
        <f>SUM(U12:U41)</f>
        <v>-305707.48000000004</v>
      </c>
      <c r="V11" s="31">
        <f>SUM(V12:V41)</f>
        <v>375217.62</v>
      </c>
      <c r="X11" s="31">
        <f>SUM(X12:X41)</f>
        <v>306040.03999999998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 t="shared" ref="X12:Y12" si="3">SUM(X13,X17)</f>
        <v>0</v>
      </c>
      <c r="Y12" s="34">
        <f t="shared" si="3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4">P15-T15</f>
        <v>0</v>
      </c>
      <c r="Y15" s="43">
        <f t="shared" ref="Y15:Y16" si="5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5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23000000</v>
      </c>
      <c r="E18" s="40">
        <v>43065632</v>
      </c>
      <c r="F18" s="41">
        <f t="shared" ref="F18:F25" si="6">D18+E18</f>
        <v>66065632</v>
      </c>
      <c r="H18" s="54">
        <v>66065632</v>
      </c>
      <c r="I18" s="44">
        <v>0</v>
      </c>
      <c r="J18" s="41">
        <f t="shared" ref="J18:J25" si="7">H18+I18</f>
        <v>66065632</v>
      </c>
      <c r="L18" s="54">
        <f t="shared" ref="L18:L25" si="8">D18-H18</f>
        <v>-43065632</v>
      </c>
      <c r="M18" s="43">
        <f t="shared" ref="M18:M25" si="9">F18-J18</f>
        <v>0</v>
      </c>
      <c r="N18" s="55"/>
      <c r="O18" s="61"/>
      <c r="P18" s="39"/>
      <c r="Q18" s="40"/>
      <c r="R18" s="41">
        <f t="shared" ref="R18:R25" si="10">P18+Q18</f>
        <v>0</v>
      </c>
      <c r="T18" s="54"/>
      <c r="U18" s="44"/>
      <c r="V18" s="41">
        <f t="shared" ref="V18:V25" si="11">T18+U18</f>
        <v>0</v>
      </c>
      <c r="X18" s="54">
        <f t="shared" ref="X18:X25" si="12">P18-T18</f>
        <v>0</v>
      </c>
      <c r="Y18" s="43">
        <f t="shared" ref="Y18:Y25" si="13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12965223</v>
      </c>
      <c r="F19" s="41">
        <f t="shared" si="6"/>
        <v>12965223</v>
      </c>
      <c r="H19" s="54">
        <v>12965223</v>
      </c>
      <c r="I19" s="44">
        <v>0</v>
      </c>
      <c r="J19" s="41">
        <f t="shared" si="7"/>
        <v>12965223</v>
      </c>
      <c r="L19" s="54">
        <f t="shared" si="8"/>
        <v>-12965223</v>
      </c>
      <c r="M19" s="43">
        <f t="shared" si="9"/>
        <v>0</v>
      </c>
      <c r="N19" s="55"/>
      <c r="O19" s="61"/>
      <c r="P19" s="39">
        <v>9085.65</v>
      </c>
      <c r="Q19" s="40">
        <v>-9085.65</v>
      </c>
      <c r="R19" s="41">
        <f t="shared" si="10"/>
        <v>0</v>
      </c>
      <c r="T19" s="54"/>
      <c r="U19" s="44"/>
      <c r="V19" s="41">
        <f t="shared" si="11"/>
        <v>0</v>
      </c>
      <c r="X19" s="54">
        <f t="shared" si="12"/>
        <v>9085.65</v>
      </c>
      <c r="Y19" s="43">
        <f t="shared" si="13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6"/>
        <v>0</v>
      </c>
      <c r="H20" s="54"/>
      <c r="I20" s="44">
        <v>0</v>
      </c>
      <c r="J20" s="41">
        <f t="shared" si="7"/>
        <v>0</v>
      </c>
      <c r="L20" s="54">
        <f t="shared" si="8"/>
        <v>0</v>
      </c>
      <c r="M20" s="43">
        <f t="shared" si="9"/>
        <v>0</v>
      </c>
      <c r="N20" s="55"/>
      <c r="O20" s="61"/>
      <c r="P20" s="39"/>
      <c r="Q20" s="40"/>
      <c r="R20" s="41">
        <f t="shared" si="10"/>
        <v>0</v>
      </c>
      <c r="T20" s="54"/>
      <c r="U20" s="44"/>
      <c r="V20" s="41">
        <f t="shared" si="11"/>
        <v>0</v>
      </c>
      <c r="X20" s="54">
        <f t="shared" si="12"/>
        <v>0</v>
      </c>
      <c r="Y20" s="43">
        <f t="shared" si="13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6"/>
        <v>0</v>
      </c>
      <c r="H21" s="54"/>
      <c r="I21" s="44">
        <v>0</v>
      </c>
      <c r="J21" s="41">
        <f t="shared" si="7"/>
        <v>0</v>
      </c>
      <c r="L21" s="54">
        <f t="shared" si="8"/>
        <v>0</v>
      </c>
      <c r="M21" s="43">
        <f t="shared" si="9"/>
        <v>0</v>
      </c>
      <c r="N21" s="55"/>
      <c r="O21" s="61"/>
      <c r="P21" s="39"/>
      <c r="Q21" s="40"/>
      <c r="R21" s="41">
        <f t="shared" si="10"/>
        <v>0</v>
      </c>
      <c r="T21" s="54"/>
      <c r="U21" s="44"/>
      <c r="V21" s="41">
        <f t="shared" si="11"/>
        <v>0</v>
      </c>
      <c r="X21" s="54">
        <f t="shared" si="12"/>
        <v>0</v>
      </c>
      <c r="Y21" s="43">
        <f t="shared" si="13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6"/>
        <v>0</v>
      </c>
      <c r="H22" s="54"/>
      <c r="I22" s="44">
        <v>0</v>
      </c>
      <c r="J22" s="41">
        <f t="shared" si="7"/>
        <v>0</v>
      </c>
      <c r="L22" s="54">
        <f t="shared" si="8"/>
        <v>0</v>
      </c>
      <c r="M22" s="43">
        <f t="shared" si="9"/>
        <v>0</v>
      </c>
      <c r="N22" s="55"/>
      <c r="O22" s="61"/>
      <c r="P22" s="39"/>
      <c r="Q22" s="40"/>
      <c r="R22" s="41">
        <f t="shared" si="10"/>
        <v>0</v>
      </c>
      <c r="T22" s="54"/>
      <c r="U22" s="44"/>
      <c r="V22" s="41">
        <f t="shared" si="11"/>
        <v>0</v>
      </c>
      <c r="X22" s="54">
        <f t="shared" si="12"/>
        <v>0</v>
      </c>
      <c r="Y22" s="43">
        <f t="shared" si="13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6"/>
        <v>0</v>
      </c>
      <c r="H23" s="54"/>
      <c r="I23" s="44">
        <v>0</v>
      </c>
      <c r="J23" s="41">
        <f t="shared" si="7"/>
        <v>0</v>
      </c>
      <c r="L23" s="54">
        <f t="shared" si="8"/>
        <v>0</v>
      </c>
      <c r="M23" s="43">
        <f t="shared" si="9"/>
        <v>0</v>
      </c>
      <c r="N23" s="55"/>
      <c r="O23" s="61"/>
      <c r="P23" s="39"/>
      <c r="Q23" s="40"/>
      <c r="R23" s="41">
        <f t="shared" si="10"/>
        <v>0</v>
      </c>
      <c r="T23" s="54"/>
      <c r="U23" s="44"/>
      <c r="V23" s="41">
        <f t="shared" si="11"/>
        <v>0</v>
      </c>
      <c r="X23" s="54">
        <f t="shared" si="12"/>
        <v>0</v>
      </c>
      <c r="Y23" s="43">
        <f t="shared" si="13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426825389</v>
      </c>
      <c r="F24" s="41">
        <f t="shared" si="6"/>
        <v>426825389</v>
      </c>
      <c r="H24" s="54">
        <v>426825389</v>
      </c>
      <c r="I24" s="44">
        <v>0</v>
      </c>
      <c r="J24" s="41">
        <f t="shared" si="7"/>
        <v>426825389</v>
      </c>
      <c r="L24" s="54">
        <f t="shared" si="8"/>
        <v>-426825389</v>
      </c>
      <c r="M24" s="43">
        <f t="shared" si="9"/>
        <v>0</v>
      </c>
      <c r="N24" s="55"/>
      <c r="O24" s="61"/>
      <c r="P24" s="39">
        <v>296788.11</v>
      </c>
      <c r="Q24" s="40">
        <v>-296788.11</v>
      </c>
      <c r="R24" s="41">
        <f t="shared" si="10"/>
        <v>0</v>
      </c>
      <c r="T24" s="54"/>
      <c r="U24" s="44"/>
      <c r="V24" s="41">
        <f t="shared" si="11"/>
        <v>0</v>
      </c>
      <c r="X24" s="54">
        <f t="shared" si="12"/>
        <v>296788.11</v>
      </c>
      <c r="Y24" s="43">
        <f t="shared" si="13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6"/>
        <v>0</v>
      </c>
      <c r="H25" s="54"/>
      <c r="I25" s="44">
        <v>0</v>
      </c>
      <c r="J25" s="41">
        <f t="shared" si="7"/>
        <v>0</v>
      </c>
      <c r="L25" s="54">
        <f t="shared" si="8"/>
        <v>0</v>
      </c>
      <c r="M25" s="43">
        <f t="shared" si="9"/>
        <v>0</v>
      </c>
      <c r="N25" s="55"/>
      <c r="O25" s="61"/>
      <c r="P25" s="39"/>
      <c r="Q25" s="40"/>
      <c r="R25" s="41">
        <f t="shared" si="10"/>
        <v>0</v>
      </c>
      <c r="T25" s="54"/>
      <c r="U25" s="44"/>
      <c r="V25" s="41">
        <f t="shared" si="11"/>
        <v>0</v>
      </c>
      <c r="X25" s="54">
        <f t="shared" si="12"/>
        <v>0</v>
      </c>
      <c r="Y25" s="43">
        <f t="shared" si="13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24421780</v>
      </c>
      <c r="E28" s="40">
        <v>-24421780</v>
      </c>
      <c r="F28" s="41">
        <f>D28+E28</f>
        <v>0</v>
      </c>
      <c r="H28" s="54">
        <v>0</v>
      </c>
      <c r="I28" s="44">
        <v>0</v>
      </c>
      <c r="J28" s="41">
        <f>H28+I28</f>
        <v>0</v>
      </c>
      <c r="L28" s="54">
        <f>D28-H28</f>
        <v>24421780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14">P28-T28</f>
        <v>0</v>
      </c>
      <c r="Y28" s="43">
        <f t="shared" ref="Y28" si="1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16">P30-T30</f>
        <v>0</v>
      </c>
      <c r="Y30" s="43">
        <f t="shared" ref="Y30:Y31" si="17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16"/>
        <v>0</v>
      </c>
      <c r="Y31" s="43">
        <f t="shared" si="17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18">D34+E34</f>
        <v>0</v>
      </c>
      <c r="H34" s="54"/>
      <c r="I34" s="44">
        <v>0</v>
      </c>
      <c r="J34" s="41">
        <f t="shared" ref="J34:J41" si="19">H34+I34</f>
        <v>0</v>
      </c>
      <c r="L34" s="54">
        <f t="shared" ref="L34:L41" si="20">D34-H34</f>
        <v>0</v>
      </c>
      <c r="M34" s="43">
        <f t="shared" ref="M34:M41" si="21">F34-J34</f>
        <v>0</v>
      </c>
      <c r="N34" s="55"/>
      <c r="O34" s="61"/>
      <c r="P34" s="39">
        <v>9085.65</v>
      </c>
      <c r="Q34" s="40">
        <v>-9085.65</v>
      </c>
      <c r="R34" s="41">
        <f t="shared" ref="R34:R41" si="22">P34+Q34</f>
        <v>0</v>
      </c>
      <c r="T34" s="54">
        <v>9085.65</v>
      </c>
      <c r="U34" s="44">
        <v>-9085.65</v>
      </c>
      <c r="V34" s="41">
        <f t="shared" ref="V34:V41" si="23">T34+U34</f>
        <v>0</v>
      </c>
      <c r="X34" s="54">
        <f t="shared" ref="X34:X41" si="24">P34-T34</f>
        <v>0</v>
      </c>
      <c r="Y34" s="43">
        <f t="shared" ref="Y34:Y41" si="2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18"/>
        <v>0</v>
      </c>
      <c r="H35" s="54">
        <v>795622.86956999998</v>
      </c>
      <c r="I35" s="44">
        <v>0</v>
      </c>
      <c r="J35" s="41">
        <f t="shared" si="19"/>
        <v>795622.86956999998</v>
      </c>
      <c r="L35" s="54">
        <f t="shared" si="20"/>
        <v>-795622.86956999998</v>
      </c>
      <c r="M35" s="43">
        <f t="shared" si="21"/>
        <v>-795622.86956999998</v>
      </c>
      <c r="N35" s="55" t="s">
        <v>65</v>
      </c>
      <c r="O35" s="61"/>
      <c r="P35" s="39"/>
      <c r="Q35" s="40"/>
      <c r="R35" s="41">
        <f t="shared" si="22"/>
        <v>0</v>
      </c>
      <c r="T35" s="54"/>
      <c r="U35" s="44">
        <v>0</v>
      </c>
      <c r="V35" s="41">
        <f t="shared" si="23"/>
        <v>0</v>
      </c>
      <c r="X35" s="54">
        <f t="shared" si="24"/>
        <v>0</v>
      </c>
      <c r="Y35" s="43">
        <f t="shared" si="2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18"/>
        <v>0</v>
      </c>
      <c r="H36" s="54"/>
      <c r="I36" s="44">
        <v>0</v>
      </c>
      <c r="J36" s="41">
        <f t="shared" si="19"/>
        <v>0</v>
      </c>
      <c r="L36" s="54">
        <f t="shared" si="20"/>
        <v>0</v>
      </c>
      <c r="M36" s="43">
        <f t="shared" si="21"/>
        <v>0</v>
      </c>
      <c r="N36" s="55"/>
      <c r="O36" s="61"/>
      <c r="P36" s="39">
        <v>296788.11</v>
      </c>
      <c r="Q36" s="40">
        <v>-296788.11</v>
      </c>
      <c r="R36" s="41">
        <f t="shared" si="22"/>
        <v>0</v>
      </c>
      <c r="T36" s="54">
        <v>296621.83</v>
      </c>
      <c r="U36" s="44">
        <v>-296621.83</v>
      </c>
      <c r="V36" s="41">
        <f t="shared" si="23"/>
        <v>0</v>
      </c>
      <c r="X36" s="54">
        <f t="shared" si="24"/>
        <v>166.27999999996973</v>
      </c>
      <c r="Y36" s="43">
        <f t="shared" si="2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18"/>
        <v>0</v>
      </c>
      <c r="H37" s="54"/>
      <c r="I37" s="44"/>
      <c r="J37" s="41">
        <f t="shared" si="19"/>
        <v>0</v>
      </c>
      <c r="L37" s="54">
        <f t="shared" si="20"/>
        <v>0</v>
      </c>
      <c r="M37" s="43">
        <f t="shared" si="21"/>
        <v>0</v>
      </c>
      <c r="N37" s="55"/>
      <c r="O37" s="61"/>
      <c r="P37" s="39">
        <v>308659.58999999997</v>
      </c>
      <c r="Q37" s="40"/>
      <c r="R37" s="41">
        <f t="shared" si="22"/>
        <v>308659.58999999997</v>
      </c>
      <c r="T37" s="54">
        <v>308659.59000000003</v>
      </c>
      <c r="U37" s="44">
        <v>0</v>
      </c>
      <c r="V37" s="41">
        <f t="shared" si="23"/>
        <v>308659.59000000003</v>
      </c>
      <c r="X37" s="54">
        <f t="shared" si="24"/>
        <v>0</v>
      </c>
      <c r="Y37" s="43">
        <f t="shared" si="2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18"/>
        <v>0</v>
      </c>
      <c r="H38" s="54"/>
      <c r="I38" s="44"/>
      <c r="J38" s="41">
        <f t="shared" si="19"/>
        <v>0</v>
      </c>
      <c r="L38" s="54">
        <f t="shared" si="20"/>
        <v>0</v>
      </c>
      <c r="M38" s="43">
        <f t="shared" si="21"/>
        <v>0</v>
      </c>
      <c r="N38" s="55"/>
      <c r="O38" s="61"/>
      <c r="P38" s="39">
        <v>66558.03</v>
      </c>
      <c r="Q38" s="40">
        <v>0</v>
      </c>
      <c r="R38" s="41">
        <f t="shared" si="22"/>
        <v>66558.03</v>
      </c>
      <c r="T38" s="54">
        <v>66558.03</v>
      </c>
      <c r="U38" s="44">
        <v>0</v>
      </c>
      <c r="V38" s="41">
        <f t="shared" si="23"/>
        <v>66558.03</v>
      </c>
      <c r="X38" s="54">
        <f t="shared" si="24"/>
        <v>0</v>
      </c>
      <c r="Y38" s="43">
        <f t="shared" si="2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18"/>
        <v>0</v>
      </c>
      <c r="H39" s="54"/>
      <c r="I39" s="44"/>
      <c r="J39" s="41">
        <f t="shared" si="19"/>
        <v>0</v>
      </c>
      <c r="L39" s="54">
        <f t="shared" si="20"/>
        <v>0</v>
      </c>
      <c r="M39" s="43">
        <f t="shared" si="21"/>
        <v>0</v>
      </c>
      <c r="N39" s="55"/>
      <c r="O39" s="61"/>
      <c r="P39" s="39"/>
      <c r="Q39" s="40"/>
      <c r="R39" s="41">
        <f t="shared" si="22"/>
        <v>0</v>
      </c>
      <c r="T39" s="54"/>
      <c r="U39" s="44">
        <v>0</v>
      </c>
      <c r="V39" s="41">
        <f t="shared" si="23"/>
        <v>0</v>
      </c>
      <c r="X39" s="54">
        <f t="shared" si="24"/>
        <v>0</v>
      </c>
      <c r="Y39" s="43">
        <f t="shared" si="2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53043.761304300002</v>
      </c>
      <c r="F40" s="41">
        <f t="shared" si="18"/>
        <v>53043.761304300002</v>
      </c>
      <c r="H40" s="54">
        <v>53043.761304300002</v>
      </c>
      <c r="I40" s="44"/>
      <c r="J40" s="41">
        <f t="shared" si="19"/>
        <v>53043.761304300002</v>
      </c>
      <c r="L40" s="54">
        <f t="shared" si="20"/>
        <v>-53043.761304300002</v>
      </c>
      <c r="M40" s="43">
        <f t="shared" si="21"/>
        <v>0</v>
      </c>
      <c r="N40" s="55"/>
      <c r="O40" s="61"/>
      <c r="P40" s="39"/>
      <c r="Q40" s="40"/>
      <c r="R40" s="41">
        <f t="shared" si="22"/>
        <v>0</v>
      </c>
      <c r="T40" s="54"/>
      <c r="U40" s="44">
        <v>0</v>
      </c>
      <c r="V40" s="41">
        <f t="shared" si="23"/>
        <v>0</v>
      </c>
      <c r="X40" s="54">
        <f t="shared" si="24"/>
        <v>0</v>
      </c>
      <c r="Y40" s="43">
        <f t="shared" si="25"/>
        <v>0</v>
      </c>
      <c r="Z40" s="55"/>
    </row>
    <row r="41" spans="1:26">
      <c r="A41" s="22">
        <v>8</v>
      </c>
      <c r="B41" s="11" t="s">
        <v>58</v>
      </c>
      <c r="C41" s="5"/>
      <c r="D41" s="39">
        <v>248000000</v>
      </c>
      <c r="E41" s="40">
        <v>-248000000</v>
      </c>
      <c r="F41" s="41">
        <f t="shared" si="18"/>
        <v>0</v>
      </c>
      <c r="H41" s="54"/>
      <c r="I41" s="44"/>
      <c r="J41" s="41">
        <f t="shared" si="19"/>
        <v>0</v>
      </c>
      <c r="L41" s="54">
        <f t="shared" si="20"/>
        <v>248000000</v>
      </c>
      <c r="M41" s="43">
        <f t="shared" si="21"/>
        <v>0</v>
      </c>
      <c r="N41" s="55"/>
      <c r="O41" s="61"/>
      <c r="P41" s="39"/>
      <c r="Q41" s="40"/>
      <c r="R41" s="41">
        <f t="shared" si="22"/>
        <v>0</v>
      </c>
      <c r="T41" s="54"/>
      <c r="U41" s="44">
        <v>0</v>
      </c>
      <c r="V41" s="41">
        <f t="shared" si="23"/>
        <v>0</v>
      </c>
      <c r="X41" s="54">
        <f t="shared" si="24"/>
        <v>0</v>
      </c>
      <c r="Y41" s="43">
        <f t="shared" si="2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26">SUM(E43,E45,E47)</f>
        <v>0</v>
      </c>
      <c r="F42" s="42">
        <f t="shared" si="26"/>
        <v>0</v>
      </c>
      <c r="H42" s="42">
        <f t="shared" ref="H42:J42" si="27">SUM(H43,H45,H47)</f>
        <v>0</v>
      </c>
      <c r="I42" s="42">
        <f t="shared" si="27"/>
        <v>0</v>
      </c>
      <c r="J42" s="42">
        <f t="shared" si="27"/>
        <v>0</v>
      </c>
      <c r="L42" s="42">
        <f t="shared" ref="L42:M42" si="28">SUM(L43,L45,L47)</f>
        <v>0</v>
      </c>
      <c r="M42" s="42">
        <f t="shared" si="28"/>
        <v>0</v>
      </c>
      <c r="N42" s="33"/>
      <c r="O42" s="66"/>
      <c r="P42" s="42">
        <f>SUM(P43,P45,P47)</f>
        <v>0</v>
      </c>
      <c r="Q42" s="42">
        <f t="shared" ref="Q42:R42" si="29">SUM(Q43,Q45,Q47)</f>
        <v>0</v>
      </c>
      <c r="R42" s="42">
        <f t="shared" si="29"/>
        <v>0</v>
      </c>
      <c r="T42" s="42">
        <f t="shared" ref="T42:V42" si="30">SUM(T43,T45,T47)</f>
        <v>0</v>
      </c>
      <c r="U42" s="42">
        <f t="shared" si="30"/>
        <v>0</v>
      </c>
      <c r="V42" s="42">
        <f t="shared" si="30"/>
        <v>0</v>
      </c>
      <c r="X42" s="42">
        <f t="shared" ref="X42:Y42" si="31">SUM(X43,X45,X47)</f>
        <v>0</v>
      </c>
      <c r="Y42" s="42">
        <f t="shared" si="31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32">E44</f>
        <v>0</v>
      </c>
      <c r="F43" s="38">
        <f t="shared" si="32"/>
        <v>0</v>
      </c>
      <c r="H43" s="38">
        <f t="shared" ref="H43:J43" si="33">H44</f>
        <v>0</v>
      </c>
      <c r="I43" s="38">
        <f t="shared" si="33"/>
        <v>0</v>
      </c>
      <c r="J43" s="38">
        <f t="shared" si="33"/>
        <v>0</v>
      </c>
      <c r="L43" s="38">
        <f t="shared" ref="L43:M43" si="34">L44</f>
        <v>0</v>
      </c>
      <c r="M43" s="38">
        <f t="shared" si="34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35">E46</f>
        <v>0</v>
      </c>
      <c r="F45" s="38">
        <f t="shared" si="35"/>
        <v>0</v>
      </c>
      <c r="H45" s="38">
        <f t="shared" ref="H45:J45" si="36">H46</f>
        <v>0</v>
      </c>
      <c r="I45" s="38">
        <f t="shared" si="36"/>
        <v>0</v>
      </c>
      <c r="J45" s="38">
        <f t="shared" si="36"/>
        <v>0</v>
      </c>
      <c r="L45" s="38">
        <f t="shared" ref="L45:M45" si="37">L46</f>
        <v>0</v>
      </c>
      <c r="M45" s="38">
        <f t="shared" si="37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38">SUM(E48:E49)</f>
        <v>0</v>
      </c>
      <c r="F47" s="38">
        <f t="shared" si="38"/>
        <v>0</v>
      </c>
      <c r="H47" s="38">
        <f t="shared" ref="H47:J47" si="39">SUM(H48:H49)</f>
        <v>0</v>
      </c>
      <c r="I47" s="38">
        <f t="shared" si="39"/>
        <v>0</v>
      </c>
      <c r="J47" s="38">
        <f t="shared" si="39"/>
        <v>0</v>
      </c>
      <c r="L47" s="38">
        <f t="shared" ref="L47:M47" si="40">SUM(L48:L49)</f>
        <v>0</v>
      </c>
      <c r="M47" s="38">
        <f t="shared" si="40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6" zoomScale="50" zoomScaleNormal="50" zoomScaleSheetLayoutView="50" workbookViewId="0">
      <pane xSplit="3" topLeftCell="L1" activePane="topRight" state="frozen"/>
      <selection activeCell="M21" sqref="M21"/>
      <selection pane="topRight" activeCell="A28" sqref="A28"/>
    </sheetView>
  </sheetViews>
  <sheetFormatPr defaultRowHeight="13.8"/>
  <cols>
    <col min="1" max="1" width="17" customWidth="1"/>
    <col min="2" max="2" width="50.796875" bestFit="1" customWidth="1"/>
    <col min="3" max="3" width="3.09765625" customWidth="1"/>
    <col min="4" max="4" width="20.3984375" style="26" bestFit="1" customWidth="1"/>
    <col min="5" max="5" width="19.3984375" style="26" customWidth="1"/>
    <col min="6" max="6" width="18.796875" style="26" bestFit="1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176</v>
      </c>
    </row>
    <row r="2" spans="1:26">
      <c r="A2" s="19" t="s">
        <v>1</v>
      </c>
      <c r="B2" s="69" t="s">
        <v>177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6912885324.3275013</v>
      </c>
      <c r="E11" s="31">
        <f>SUM(E12:E41)</f>
        <v>-5254645878.3275013</v>
      </c>
      <c r="F11" s="31">
        <f>SUM(F12:F41)</f>
        <v>1658239446</v>
      </c>
      <c r="H11" s="31">
        <f>SUM(H12:H41)</f>
        <v>1658239446</v>
      </c>
      <c r="I11" s="31">
        <f>SUM(I12:I41)</f>
        <v>0</v>
      </c>
      <c r="J11" s="31">
        <f>SUM(J12:J41)</f>
        <v>1658239446</v>
      </c>
      <c r="L11" s="31">
        <f>SUM(L12:L41)</f>
        <v>5254645878.3275013</v>
      </c>
      <c r="M11" s="31">
        <f>SUM(M12:M41)</f>
        <v>0</v>
      </c>
      <c r="N11" s="50"/>
      <c r="O11" s="64"/>
      <c r="P11" s="31">
        <f>SUM(P12:P41)</f>
        <v>0</v>
      </c>
      <c r="Q11" s="31">
        <f>SUM(Q12:Q41)</f>
        <v>1453233.9100000001</v>
      </c>
      <c r="R11" s="31">
        <f>SUM(R12:R41)</f>
        <v>1453233.9100000001</v>
      </c>
      <c r="T11" s="31">
        <f>SUM(T12:T41)</f>
        <v>2498627.17</v>
      </c>
      <c r="U11" s="31">
        <f>SUM(U12:U41)</f>
        <v>-1045393.26</v>
      </c>
      <c r="V11" s="31">
        <f>SUM(V12:V41)</f>
        <v>1453233.9100000001</v>
      </c>
      <c r="X11" s="31">
        <f>SUM(X12:X41)</f>
        <v>-2498627.17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>D15+E15</f>
        <v>0</v>
      </c>
      <c r="H15" s="54"/>
      <c r="I15" s="44">
        <v>0</v>
      </c>
      <c r="J15" s="41">
        <f>H15+I15</f>
        <v>0</v>
      </c>
      <c r="L15" s="54">
        <f t="shared" ref="L15:L16" si="10"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1">P15-T15</f>
        <v>0</v>
      </c>
      <c r="Y15" s="43">
        <f t="shared" ref="Y15:Y16" si="12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2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>
        <v>0</v>
      </c>
      <c r="F18" s="41">
        <f t="shared" ref="F18:F25" si="13">D18+E18</f>
        <v>0</v>
      </c>
      <c r="H18" s="54"/>
      <c r="I18" s="44"/>
      <c r="J18" s="41">
        <f t="shared" ref="J18:J25" si="14">H18+I18</f>
        <v>0</v>
      </c>
      <c r="L18" s="54">
        <f t="shared" ref="L18:L25" si="15">D18-H18</f>
        <v>0</v>
      </c>
      <c r="M18" s="43">
        <f t="shared" ref="M18:M25" si="16">F18-J18</f>
        <v>0</v>
      </c>
      <c r="N18" s="55"/>
      <c r="O18" s="61"/>
      <c r="P18" s="39"/>
      <c r="Q18" s="40"/>
      <c r="R18" s="41">
        <f t="shared" ref="R18:R25" si="17">P18+Q18</f>
        <v>0</v>
      </c>
      <c r="T18" s="54"/>
      <c r="U18" s="44">
        <v>0</v>
      </c>
      <c r="V18" s="41">
        <f t="shared" ref="V18:V25" si="18">T18+U18</f>
        <v>0</v>
      </c>
      <c r="X18" s="54">
        <f t="shared" ref="X18:X25" si="19">P18-T18</f>
        <v>0</v>
      </c>
      <c r="Y18" s="43">
        <f t="shared" ref="Y18:Y25" si="20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14938274</v>
      </c>
      <c r="E19" s="40">
        <v>0</v>
      </c>
      <c r="F19" s="41">
        <f t="shared" si="13"/>
        <v>14938274</v>
      </c>
      <c r="H19" s="54">
        <v>14938274</v>
      </c>
      <c r="I19" s="44">
        <v>0</v>
      </c>
      <c r="J19" s="41">
        <f t="shared" si="14"/>
        <v>14938274</v>
      </c>
      <c r="L19" s="54">
        <f t="shared" si="15"/>
        <v>0</v>
      </c>
      <c r="M19" s="43">
        <f t="shared" si="16"/>
        <v>0</v>
      </c>
      <c r="N19" s="55"/>
      <c r="O19" s="61"/>
      <c r="P19" s="39"/>
      <c r="Q19" s="40"/>
      <c r="R19" s="41">
        <f t="shared" si="17"/>
        <v>0</v>
      </c>
      <c r="T19" s="54"/>
      <c r="U19" s="44">
        <v>0</v>
      </c>
      <c r="V19" s="41">
        <f t="shared" si="18"/>
        <v>0</v>
      </c>
      <c r="X19" s="54">
        <f t="shared" si="19"/>
        <v>0</v>
      </c>
      <c r="Y19" s="43">
        <f t="shared" si="20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3"/>
        <v>0</v>
      </c>
      <c r="H20" s="54"/>
      <c r="I20" s="44">
        <v>0</v>
      </c>
      <c r="J20" s="41">
        <f t="shared" si="14"/>
        <v>0</v>
      </c>
      <c r="L20" s="54">
        <f t="shared" si="15"/>
        <v>0</v>
      </c>
      <c r="M20" s="43">
        <f t="shared" si="16"/>
        <v>0</v>
      </c>
      <c r="N20" s="55"/>
      <c r="O20" s="61"/>
      <c r="P20" s="39"/>
      <c r="Q20" s="40"/>
      <c r="R20" s="41">
        <f t="shared" si="17"/>
        <v>0</v>
      </c>
      <c r="T20" s="54"/>
      <c r="U20" s="44">
        <v>0</v>
      </c>
      <c r="V20" s="41">
        <f t="shared" si="18"/>
        <v>0</v>
      </c>
      <c r="X20" s="54">
        <f t="shared" si="19"/>
        <v>0</v>
      </c>
      <c r="Y20" s="43">
        <f t="shared" si="20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3"/>
        <v>0</v>
      </c>
      <c r="H21" s="54"/>
      <c r="I21" s="44">
        <v>0</v>
      </c>
      <c r="J21" s="41">
        <f t="shared" si="14"/>
        <v>0</v>
      </c>
      <c r="L21" s="54">
        <f t="shared" si="15"/>
        <v>0</v>
      </c>
      <c r="M21" s="43">
        <f t="shared" si="16"/>
        <v>0</v>
      </c>
      <c r="N21" s="55"/>
      <c r="O21" s="61"/>
      <c r="P21" s="39"/>
      <c r="Q21" s="40"/>
      <c r="R21" s="41">
        <f t="shared" si="17"/>
        <v>0</v>
      </c>
      <c r="T21" s="54"/>
      <c r="U21" s="44">
        <v>0</v>
      </c>
      <c r="V21" s="41">
        <f t="shared" si="18"/>
        <v>0</v>
      </c>
      <c r="X21" s="54">
        <f t="shared" si="19"/>
        <v>0</v>
      </c>
      <c r="Y21" s="43">
        <f t="shared" si="20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3"/>
        <v>0</v>
      </c>
      <c r="H22" s="54"/>
      <c r="I22" s="44">
        <v>0</v>
      </c>
      <c r="J22" s="41">
        <f t="shared" si="14"/>
        <v>0</v>
      </c>
      <c r="L22" s="54">
        <f t="shared" si="15"/>
        <v>0</v>
      </c>
      <c r="M22" s="43">
        <f t="shared" si="16"/>
        <v>0</v>
      </c>
      <c r="N22" s="55"/>
      <c r="O22" s="61"/>
      <c r="P22" s="39"/>
      <c r="Q22" s="40"/>
      <c r="R22" s="41">
        <f t="shared" si="17"/>
        <v>0</v>
      </c>
      <c r="T22" s="54"/>
      <c r="U22" s="44">
        <v>0</v>
      </c>
      <c r="V22" s="41">
        <f t="shared" si="18"/>
        <v>0</v>
      </c>
      <c r="X22" s="54">
        <f t="shared" si="19"/>
        <v>0</v>
      </c>
      <c r="Y22" s="43">
        <f t="shared" si="20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3"/>
        <v>0</v>
      </c>
      <c r="H23" s="54"/>
      <c r="I23" s="44">
        <v>0</v>
      </c>
      <c r="J23" s="41">
        <f t="shared" si="14"/>
        <v>0</v>
      </c>
      <c r="L23" s="54">
        <f t="shared" si="15"/>
        <v>0</v>
      </c>
      <c r="M23" s="43">
        <f t="shared" si="16"/>
        <v>0</v>
      </c>
      <c r="N23" s="55"/>
      <c r="O23" s="61"/>
      <c r="P23" s="39"/>
      <c r="Q23" s="40"/>
      <c r="R23" s="41">
        <f t="shared" si="17"/>
        <v>0</v>
      </c>
      <c r="T23" s="54"/>
      <c r="U23" s="44">
        <v>0</v>
      </c>
      <c r="V23" s="41">
        <f t="shared" si="18"/>
        <v>0</v>
      </c>
      <c r="X23" s="54">
        <f t="shared" si="19"/>
        <v>0</v>
      </c>
      <c r="Y23" s="43">
        <f t="shared" si="20"/>
        <v>0</v>
      </c>
      <c r="Z23" s="55"/>
    </row>
    <row r="24" spans="1:26">
      <c r="A24" s="22">
        <v>7</v>
      </c>
      <c r="B24" s="12" t="s">
        <v>10</v>
      </c>
      <c r="C24" s="8"/>
      <c r="D24" s="39">
        <v>1441083272</v>
      </c>
      <c r="E24" s="40">
        <v>0</v>
      </c>
      <c r="F24" s="41">
        <f t="shared" si="13"/>
        <v>1441083272</v>
      </c>
      <c r="H24" s="54">
        <v>1441083272</v>
      </c>
      <c r="I24" s="44">
        <v>0</v>
      </c>
      <c r="J24" s="41">
        <f t="shared" si="14"/>
        <v>1441083272</v>
      </c>
      <c r="L24" s="54">
        <f t="shared" si="15"/>
        <v>0</v>
      </c>
      <c r="M24" s="43">
        <f t="shared" si="16"/>
        <v>0</v>
      </c>
      <c r="N24" s="55"/>
      <c r="O24" s="61"/>
      <c r="P24" s="39"/>
      <c r="Q24" s="40"/>
      <c r="R24" s="41">
        <f t="shared" si="17"/>
        <v>0</v>
      </c>
      <c r="T24" s="54"/>
      <c r="U24" s="44">
        <v>0</v>
      </c>
      <c r="V24" s="41">
        <f t="shared" si="18"/>
        <v>0</v>
      </c>
      <c r="X24" s="54">
        <f t="shared" si="19"/>
        <v>0</v>
      </c>
      <c r="Y24" s="43">
        <f t="shared" si="20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3"/>
        <v>0</v>
      </c>
      <c r="H25" s="54"/>
      <c r="I25" s="44">
        <v>0</v>
      </c>
      <c r="J25" s="41">
        <f t="shared" si="14"/>
        <v>0</v>
      </c>
      <c r="L25" s="54">
        <f t="shared" si="15"/>
        <v>0</v>
      </c>
      <c r="M25" s="43">
        <f t="shared" si="16"/>
        <v>0</v>
      </c>
      <c r="N25" s="55"/>
      <c r="O25" s="61"/>
      <c r="P25" s="39"/>
      <c r="Q25" s="40"/>
      <c r="R25" s="41">
        <f t="shared" si="17"/>
        <v>0</v>
      </c>
      <c r="T25" s="54"/>
      <c r="U25" s="44">
        <v>0</v>
      </c>
      <c r="V25" s="41">
        <f t="shared" si="18"/>
        <v>0</v>
      </c>
      <c r="X25" s="54">
        <f t="shared" si="19"/>
        <v>0</v>
      </c>
      <c r="Y25" s="43">
        <f t="shared" si="20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202217900</v>
      </c>
      <c r="E28" s="40">
        <v>0</v>
      </c>
      <c r="F28" s="41">
        <f>D28+E28</f>
        <v>202217900</v>
      </c>
      <c r="H28" s="54">
        <v>202217900</v>
      </c>
      <c r="I28" s="44">
        <v>0</v>
      </c>
      <c r="J28" s="41">
        <f>H28+I28</f>
        <v>202217900</v>
      </c>
      <c r="L28" s="54">
        <f t="shared" ref="L28" si="21"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2">P28-T28</f>
        <v>0</v>
      </c>
      <c r="Y28" s="43">
        <f t="shared" ref="Y28" si="2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4"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5">P30-T30</f>
        <v>0</v>
      </c>
      <c r="Y30" s="43">
        <f t="shared" ref="Y30:Y31" si="26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4"/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5"/>
        <v>0</v>
      </c>
      <c r="Y31" s="43">
        <f t="shared" si="26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27">D34+E34</f>
        <v>0</v>
      </c>
      <c r="H34" s="54"/>
      <c r="I34" s="44">
        <v>0</v>
      </c>
      <c r="J34" s="41">
        <f t="shared" ref="J34:J41" si="28">H34+I34</f>
        <v>0</v>
      </c>
      <c r="L34" s="54">
        <f t="shared" ref="L34:L41" si="29">D34-H34</f>
        <v>0</v>
      </c>
      <c r="M34" s="43">
        <f t="shared" ref="M34:M41" si="30">F34-J34</f>
        <v>0</v>
      </c>
      <c r="N34" s="55"/>
      <c r="O34" s="61"/>
      <c r="P34" s="39"/>
      <c r="Q34" s="40">
        <v>0</v>
      </c>
      <c r="R34" s="41">
        <f t="shared" ref="R34:R41" si="31">P34+Q34</f>
        <v>0</v>
      </c>
      <c r="T34" s="54">
        <v>10710.82</v>
      </c>
      <c r="U34" s="44">
        <v>-10710.82</v>
      </c>
      <c r="V34" s="41">
        <f t="shared" ref="V34:V41" si="32">T34+U34</f>
        <v>0</v>
      </c>
      <c r="X34" s="54">
        <f t="shared" ref="X34:X41" si="33">P34-T34</f>
        <v>-10710.82</v>
      </c>
      <c r="Y34" s="43">
        <f t="shared" ref="Y34:Y41" si="34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27"/>
        <v>0</v>
      </c>
      <c r="H35" s="54"/>
      <c r="I35" s="44">
        <v>0</v>
      </c>
      <c r="J35" s="41">
        <f t="shared" si="28"/>
        <v>0</v>
      </c>
      <c r="L35" s="54">
        <f t="shared" si="29"/>
        <v>0</v>
      </c>
      <c r="M35" s="43">
        <f t="shared" si="30"/>
        <v>0</v>
      </c>
      <c r="N35" s="55"/>
      <c r="O35" s="61"/>
      <c r="P35" s="39"/>
      <c r="Q35" s="40"/>
      <c r="R35" s="41">
        <f t="shared" si="31"/>
        <v>0</v>
      </c>
      <c r="T35" s="54"/>
      <c r="U35" s="44">
        <v>0</v>
      </c>
      <c r="V35" s="41">
        <f t="shared" si="32"/>
        <v>0</v>
      </c>
      <c r="X35" s="54">
        <f t="shared" si="33"/>
        <v>0</v>
      </c>
      <c r="Y35" s="43">
        <f t="shared" si="34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27"/>
        <v>0</v>
      </c>
      <c r="H36" s="54"/>
      <c r="I36" s="44">
        <v>0</v>
      </c>
      <c r="J36" s="41">
        <f t="shared" si="28"/>
        <v>0</v>
      </c>
      <c r="L36" s="54">
        <f t="shared" si="29"/>
        <v>0</v>
      </c>
      <c r="M36" s="43">
        <f t="shared" si="30"/>
        <v>0</v>
      </c>
      <c r="N36" s="55"/>
      <c r="O36" s="61"/>
      <c r="P36" s="39"/>
      <c r="Q36" s="40">
        <v>0</v>
      </c>
      <c r="R36" s="41">
        <f t="shared" si="31"/>
        <v>0</v>
      </c>
      <c r="T36" s="54">
        <v>1034682.4400000001</v>
      </c>
      <c r="U36" s="44">
        <v>-1034682.4400000001</v>
      </c>
      <c r="V36" s="41">
        <f t="shared" si="32"/>
        <v>0</v>
      </c>
      <c r="X36" s="54">
        <f t="shared" si="33"/>
        <v>-1034682.4400000001</v>
      </c>
      <c r="Y36" s="43">
        <f t="shared" si="34"/>
        <v>0</v>
      </c>
      <c r="Z36" s="55"/>
    </row>
    <row r="37" spans="1:26">
      <c r="A37" s="22">
        <v>4</v>
      </c>
      <c r="B37" s="11" t="s">
        <v>54</v>
      </c>
      <c r="C37" s="5"/>
      <c r="D37" s="39">
        <v>4926286412.7070007</v>
      </c>
      <c r="E37" s="40">
        <v>-4926286412.7070007</v>
      </c>
      <c r="F37" s="41">
        <f t="shared" si="27"/>
        <v>0</v>
      </c>
      <c r="H37" s="54"/>
      <c r="I37" s="44">
        <v>0</v>
      </c>
      <c r="J37" s="41">
        <f t="shared" si="28"/>
        <v>0</v>
      </c>
      <c r="L37" s="54">
        <f t="shared" si="29"/>
        <v>4926286412.7070007</v>
      </c>
      <c r="M37" s="43">
        <f t="shared" si="30"/>
        <v>0</v>
      </c>
      <c r="N37" s="55"/>
      <c r="O37" s="61"/>
      <c r="P37" s="39"/>
      <c r="Q37" s="40">
        <v>1217474.83</v>
      </c>
      <c r="R37" s="41">
        <f t="shared" si="31"/>
        <v>1217474.83</v>
      </c>
      <c r="T37" s="54">
        <v>1217474.83</v>
      </c>
      <c r="U37" s="44">
        <v>0</v>
      </c>
      <c r="V37" s="41">
        <f t="shared" si="32"/>
        <v>1217474.83</v>
      </c>
      <c r="X37" s="54">
        <f t="shared" si="33"/>
        <v>-1217474.83</v>
      </c>
      <c r="Y37" s="43">
        <f t="shared" si="34"/>
        <v>0</v>
      </c>
      <c r="Z37" s="55"/>
    </row>
    <row r="38" spans="1:26">
      <c r="A38" s="22">
        <v>5</v>
      </c>
      <c r="B38" s="11" t="s">
        <v>55</v>
      </c>
      <c r="C38" s="5"/>
      <c r="D38" s="39">
        <v>259635971.72</v>
      </c>
      <c r="E38" s="40">
        <v>-259635971.72</v>
      </c>
      <c r="F38" s="41">
        <f t="shared" si="27"/>
        <v>0</v>
      </c>
      <c r="H38" s="54"/>
      <c r="I38" s="44">
        <v>0</v>
      </c>
      <c r="J38" s="41">
        <f t="shared" si="28"/>
        <v>0</v>
      </c>
      <c r="L38" s="54">
        <f t="shared" si="29"/>
        <v>259635971.72</v>
      </c>
      <c r="M38" s="43">
        <f t="shared" si="30"/>
        <v>0</v>
      </c>
      <c r="N38" s="55"/>
      <c r="O38" s="61"/>
      <c r="P38" s="39"/>
      <c r="Q38" s="40">
        <v>186415.62</v>
      </c>
      <c r="R38" s="41">
        <f t="shared" si="31"/>
        <v>186415.62</v>
      </c>
      <c r="T38" s="54">
        <v>186415.62</v>
      </c>
      <c r="U38" s="44">
        <v>0</v>
      </c>
      <c r="V38" s="41">
        <f t="shared" si="32"/>
        <v>186415.62</v>
      </c>
      <c r="X38" s="54">
        <f t="shared" si="33"/>
        <v>-186415.62</v>
      </c>
      <c r="Y38" s="43">
        <f t="shared" si="34"/>
        <v>0</v>
      </c>
      <c r="Z38" s="55"/>
    </row>
    <row r="39" spans="1:26">
      <c r="A39" s="22">
        <v>6</v>
      </c>
      <c r="B39" s="11" t="s">
        <v>56</v>
      </c>
      <c r="C39" s="5"/>
      <c r="D39" s="39">
        <v>68723493.9005</v>
      </c>
      <c r="E39" s="40">
        <v>-68723493.9005</v>
      </c>
      <c r="F39" s="41">
        <f t="shared" si="27"/>
        <v>0</v>
      </c>
      <c r="H39" s="54"/>
      <c r="I39" s="44">
        <v>0</v>
      </c>
      <c r="J39" s="41">
        <f t="shared" si="28"/>
        <v>0</v>
      </c>
      <c r="L39" s="54">
        <f t="shared" si="29"/>
        <v>68723493.9005</v>
      </c>
      <c r="M39" s="43">
        <f t="shared" si="30"/>
        <v>0</v>
      </c>
      <c r="N39" s="55"/>
      <c r="O39" s="61"/>
      <c r="P39" s="39"/>
      <c r="Q39" s="40">
        <v>49343.460000000006</v>
      </c>
      <c r="R39" s="41">
        <f t="shared" si="31"/>
        <v>49343.460000000006</v>
      </c>
      <c r="T39" s="54">
        <v>49343.46</v>
      </c>
      <c r="U39" s="44">
        <v>0</v>
      </c>
      <c r="V39" s="41">
        <f t="shared" si="32"/>
        <v>49343.46</v>
      </c>
      <c r="X39" s="54">
        <f t="shared" si="33"/>
        <v>-49343.46</v>
      </c>
      <c r="Y39" s="43">
        <f t="shared" si="34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27"/>
        <v>0</v>
      </c>
      <c r="H40" s="54"/>
      <c r="I40" s="44">
        <v>0</v>
      </c>
      <c r="J40" s="41">
        <f t="shared" si="28"/>
        <v>0</v>
      </c>
      <c r="L40" s="54">
        <f t="shared" si="29"/>
        <v>0</v>
      </c>
      <c r="M40" s="43">
        <f t="shared" si="30"/>
        <v>0</v>
      </c>
      <c r="N40" s="55"/>
      <c r="O40" s="61"/>
      <c r="P40" s="39"/>
      <c r="Q40" s="40"/>
      <c r="R40" s="41">
        <f t="shared" si="31"/>
        <v>0</v>
      </c>
      <c r="T40" s="54"/>
      <c r="U40" s="44"/>
      <c r="V40" s="41">
        <f t="shared" si="32"/>
        <v>0</v>
      </c>
      <c r="X40" s="54">
        <f t="shared" si="33"/>
        <v>0</v>
      </c>
      <c r="Y40" s="43">
        <f t="shared" si="34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27"/>
        <v>0</v>
      </c>
      <c r="H41" s="54"/>
      <c r="I41" s="44">
        <v>0</v>
      </c>
      <c r="J41" s="41">
        <f t="shared" si="28"/>
        <v>0</v>
      </c>
      <c r="L41" s="54">
        <f t="shared" si="29"/>
        <v>0</v>
      </c>
      <c r="M41" s="43">
        <f t="shared" si="30"/>
        <v>0</v>
      </c>
      <c r="N41" s="55"/>
      <c r="O41" s="61"/>
      <c r="P41" s="39"/>
      <c r="Q41" s="40"/>
      <c r="R41" s="41">
        <f t="shared" si="31"/>
        <v>0</v>
      </c>
      <c r="T41" s="54"/>
      <c r="U41" s="44"/>
      <c r="V41" s="41">
        <f t="shared" si="32"/>
        <v>0</v>
      </c>
      <c r="X41" s="54">
        <f t="shared" si="33"/>
        <v>0</v>
      </c>
      <c r="Y41" s="43">
        <f t="shared" si="34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5">SUM(E43,E45,E47)</f>
        <v>0</v>
      </c>
      <c r="F42" s="42">
        <f t="shared" si="35"/>
        <v>0</v>
      </c>
      <c r="H42" s="42">
        <f t="shared" ref="H42:J42" si="36">SUM(H43,H45,H47)</f>
        <v>0</v>
      </c>
      <c r="I42" s="42">
        <f t="shared" si="36"/>
        <v>0</v>
      </c>
      <c r="J42" s="42">
        <f t="shared" si="36"/>
        <v>0</v>
      </c>
      <c r="L42" s="42">
        <f t="shared" ref="L42:M42" si="37">SUM(L43,L45,L47)</f>
        <v>0</v>
      </c>
      <c r="M42" s="42">
        <f t="shared" si="37"/>
        <v>0</v>
      </c>
      <c r="N42" s="33"/>
      <c r="O42" s="66"/>
      <c r="P42" s="42">
        <f>SUM(P43,P45,P47)</f>
        <v>0</v>
      </c>
      <c r="Q42" s="42">
        <f t="shared" ref="Q42:R42" si="38">SUM(Q43,Q45,Q47)</f>
        <v>0</v>
      </c>
      <c r="R42" s="42">
        <f t="shared" si="38"/>
        <v>0</v>
      </c>
      <c r="T42" s="42">
        <f t="shared" ref="T42:V42" si="39">SUM(T43,T45,T47)</f>
        <v>0</v>
      </c>
      <c r="U42" s="42">
        <f t="shared" si="39"/>
        <v>0</v>
      </c>
      <c r="V42" s="42">
        <f t="shared" si="39"/>
        <v>0</v>
      </c>
      <c r="X42" s="42">
        <f t="shared" ref="X42:Y42" si="40">SUM(X43,X45,X47)</f>
        <v>0</v>
      </c>
      <c r="Y42" s="42">
        <f t="shared" si="40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1">E44</f>
        <v>0</v>
      </c>
      <c r="F43" s="38">
        <f t="shared" si="41"/>
        <v>0</v>
      </c>
      <c r="H43" s="38">
        <f t="shared" ref="H43:J43" si="42">H44</f>
        <v>0</v>
      </c>
      <c r="I43" s="38">
        <f t="shared" si="42"/>
        <v>0</v>
      </c>
      <c r="J43" s="38">
        <f t="shared" si="42"/>
        <v>0</v>
      </c>
      <c r="L43" s="38">
        <f t="shared" ref="L43:M43" si="43">L44</f>
        <v>0</v>
      </c>
      <c r="M43" s="38">
        <f t="shared" si="43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4">E46</f>
        <v>0</v>
      </c>
      <c r="F45" s="38">
        <f t="shared" si="44"/>
        <v>0</v>
      </c>
      <c r="H45" s="38">
        <f t="shared" ref="H45:J45" si="45">H46</f>
        <v>0</v>
      </c>
      <c r="I45" s="38">
        <f t="shared" si="45"/>
        <v>0</v>
      </c>
      <c r="J45" s="38">
        <f t="shared" si="45"/>
        <v>0</v>
      </c>
      <c r="L45" s="38">
        <f t="shared" ref="L45:M45" si="46">L46</f>
        <v>0</v>
      </c>
      <c r="M45" s="38">
        <f t="shared" si="46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47">SUM(E48:E49)</f>
        <v>0</v>
      </c>
      <c r="F47" s="38">
        <f t="shared" si="47"/>
        <v>0</v>
      </c>
      <c r="H47" s="38">
        <f t="shared" ref="H47:J47" si="48">SUM(H48:H49)</f>
        <v>0</v>
      </c>
      <c r="I47" s="38">
        <f t="shared" si="48"/>
        <v>0</v>
      </c>
      <c r="J47" s="38">
        <f t="shared" si="48"/>
        <v>0</v>
      </c>
      <c r="L47" s="38">
        <f t="shared" ref="L47:M47" si="49">SUM(L48:L49)</f>
        <v>0</v>
      </c>
      <c r="M47" s="38">
        <f t="shared" si="49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8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K1" activePane="topRight" state="frozen"/>
      <selection activeCell="M21" sqref="M21"/>
      <selection pane="topRight" activeCell="X29" sqref="X29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178</v>
      </c>
    </row>
    <row r="2" spans="1:26">
      <c r="A2" s="19" t="s">
        <v>1</v>
      </c>
      <c r="B2" s="67" t="s">
        <v>179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48357</v>
      </c>
      <c r="E9" s="34">
        <f t="shared" ref="E9:F9" si="0">SUM(E10)</f>
        <v>-48357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>
        <v>48357</v>
      </c>
      <c r="E10" s="35">
        <v>-48357</v>
      </c>
      <c r="F10" s="37">
        <f>D10+E10</f>
        <v>0</v>
      </c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112343947.02</v>
      </c>
      <c r="E11" s="31">
        <f>SUM(E12:E41)</f>
        <v>1903186610.2945001</v>
      </c>
      <c r="F11" s="31">
        <f>SUM(F12:F41)</f>
        <v>2015530557.3145001</v>
      </c>
      <c r="H11" s="31">
        <f>SUM(H12:H41)</f>
        <v>2015530557.3145001</v>
      </c>
      <c r="I11" s="31">
        <f>SUM(I12:I41)</f>
        <v>0</v>
      </c>
      <c r="J11" s="31">
        <f>SUM(J12:J41)</f>
        <v>2015530557.3145001</v>
      </c>
      <c r="L11" s="31">
        <f>SUM(L12:L41)</f>
        <v>-1903186610.2945001</v>
      </c>
      <c r="M11" s="31">
        <f>SUM(M12:M41)</f>
        <v>0</v>
      </c>
      <c r="N11" s="50"/>
      <c r="O11" s="64"/>
      <c r="P11" s="31">
        <f>SUM(P12:P41)</f>
        <v>3487774.64</v>
      </c>
      <c r="Q11" s="31">
        <f>SUM(Q12:Q41)</f>
        <v>-1450956.6600000001</v>
      </c>
      <c r="R11" s="31">
        <f>SUM(R12:R41)</f>
        <v>2036817.9799999997</v>
      </c>
      <c r="T11" s="31">
        <f>SUM(T12:T41)</f>
        <v>3478269.8300000005</v>
      </c>
      <c r="U11" s="31">
        <f>SUM(U12:U41)</f>
        <v>-1441451.8300000003</v>
      </c>
      <c r="V11" s="31">
        <f>SUM(V12:V41)</f>
        <v>2036818</v>
      </c>
      <c r="X11" s="31">
        <f>SUM(X12:X41)</f>
        <v>9504.8099999996193</v>
      </c>
      <c r="Y11" s="31">
        <f>SUM(Y12:Y41)</f>
        <v>-2.0000000018626451E-2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/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>
        <v>0</v>
      </c>
      <c r="F18" s="41">
        <f t="shared" ref="F18:F25" si="14">D18+E18</f>
        <v>0</v>
      </c>
      <c r="H18" s="54"/>
      <c r="I18" s="44">
        <v>0</v>
      </c>
      <c r="J18" s="41">
        <f t="shared" ref="J18:J25" si="15">H18+I18</f>
        <v>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/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588533.35</v>
      </c>
      <c r="E19" s="40">
        <v>11435407.199999999</v>
      </c>
      <c r="F19" s="41">
        <f t="shared" si="14"/>
        <v>12023940.549999999</v>
      </c>
      <c r="H19" s="54">
        <v>12023940.550000001</v>
      </c>
      <c r="I19" s="44">
        <v>0</v>
      </c>
      <c r="J19" s="41">
        <f t="shared" si="15"/>
        <v>12023940.550000001</v>
      </c>
      <c r="L19" s="54">
        <f t="shared" si="16"/>
        <v>-11435407.200000001</v>
      </c>
      <c r="M19" s="43">
        <f t="shared" si="17"/>
        <v>0</v>
      </c>
      <c r="N19" s="55"/>
      <c r="O19" s="61"/>
      <c r="P19" s="39">
        <v>0</v>
      </c>
      <c r="Q19" s="40"/>
      <c r="R19" s="41">
        <f t="shared" si="18"/>
        <v>0</v>
      </c>
      <c r="T19" s="54"/>
      <c r="U19" s="44"/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/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/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/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/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>
        <v>60947360.210000001</v>
      </c>
      <c r="E24" s="40">
        <v>1908231791.76</v>
      </c>
      <c r="F24" s="41">
        <f t="shared" si="14"/>
        <v>1969179151.97</v>
      </c>
      <c r="H24" s="54">
        <v>1969179151.97</v>
      </c>
      <c r="I24" s="44">
        <v>0</v>
      </c>
      <c r="J24" s="41">
        <f t="shared" si="15"/>
        <v>1969179151.97</v>
      </c>
      <c r="L24" s="54">
        <f t="shared" si="16"/>
        <v>-1908231791.76</v>
      </c>
      <c r="M24" s="43">
        <f t="shared" si="17"/>
        <v>0</v>
      </c>
      <c r="N24" s="55"/>
      <c r="O24" s="61"/>
      <c r="P24" s="39">
        <v>1433251.98</v>
      </c>
      <c r="Q24" s="40">
        <v>-1433252</v>
      </c>
      <c r="R24" s="41">
        <f t="shared" si="18"/>
        <v>-2.0000000018626451E-2</v>
      </c>
      <c r="T24" s="54"/>
      <c r="U24" s="44"/>
      <c r="V24" s="41">
        <f t="shared" si="19"/>
        <v>0</v>
      </c>
      <c r="X24" s="54">
        <f t="shared" si="20"/>
        <v>1433251.98</v>
      </c>
      <c r="Y24" s="43">
        <f>R24-V24</f>
        <v>-2.0000000018626451E-2</v>
      </c>
      <c r="Z24" s="55" t="s">
        <v>62</v>
      </c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/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33200650</v>
      </c>
      <c r="E28" s="40">
        <v>0</v>
      </c>
      <c r="F28" s="41">
        <f>D28+E28</f>
        <v>33200650</v>
      </c>
      <c r="H28" s="54">
        <v>33200650</v>
      </c>
      <c r="I28" s="44"/>
      <c r="J28" s="41">
        <f>H28+I28</f>
        <v>33200650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>
        <v>3687111.05</v>
      </c>
      <c r="E34" s="40">
        <v>-3687111.05</v>
      </c>
      <c r="F34" s="41">
        <f t="shared" ref="F34:F41" si="30">D34+E34</f>
        <v>0</v>
      </c>
      <c r="H34" s="54">
        <v>0</v>
      </c>
      <c r="I34" s="44">
        <v>0</v>
      </c>
      <c r="J34" s="41">
        <f t="shared" ref="J34:J41" si="31">H34+I34</f>
        <v>0</v>
      </c>
      <c r="L34" s="54">
        <f t="shared" ref="L34:L41" si="32">D34-H34</f>
        <v>3687111.05</v>
      </c>
      <c r="M34" s="43">
        <f t="shared" ref="M34:M41" si="33">F34-J34</f>
        <v>0</v>
      </c>
      <c r="N34" s="55"/>
      <c r="O34" s="61"/>
      <c r="P34" s="39">
        <v>9810.84</v>
      </c>
      <c r="Q34" s="40">
        <v>-9810.84</v>
      </c>
      <c r="R34" s="41">
        <f t="shared" ref="R34:R41" si="34">P34+Q34</f>
        <v>0</v>
      </c>
      <c r="T34" s="54">
        <v>8199.85</v>
      </c>
      <c r="U34" s="44">
        <v>-8199.85</v>
      </c>
      <c r="V34" s="41">
        <f t="shared" ref="V34:V41" si="35">T34+U34</f>
        <v>0</v>
      </c>
      <c r="X34" s="54">
        <f t="shared" ref="X34:X41" si="36">P34-T34</f>
        <v>1610.9899999999998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414767.39999999997</v>
      </c>
      <c r="F35" s="41">
        <f t="shared" si="30"/>
        <v>414767.39999999997</v>
      </c>
      <c r="H35" s="54">
        <v>414767.39999999997</v>
      </c>
      <c r="I35" s="44">
        <v>0</v>
      </c>
      <c r="J35" s="41">
        <f t="shared" si="31"/>
        <v>414767.39999999997</v>
      </c>
      <c r="L35" s="54">
        <f t="shared" si="32"/>
        <v>-414767.39999999997</v>
      </c>
      <c r="M35" s="43">
        <f t="shared" si="33"/>
        <v>0</v>
      </c>
      <c r="N35" s="55"/>
      <c r="O35" s="61"/>
      <c r="P35" s="39"/>
      <c r="Q35" s="40"/>
      <c r="R35" s="41">
        <f t="shared" si="34"/>
        <v>0</v>
      </c>
      <c r="T35" s="54"/>
      <c r="U35" s="44"/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/>
      <c r="Q36" s="40"/>
      <c r="R36" s="41">
        <f t="shared" si="34"/>
        <v>0</v>
      </c>
      <c r="T36" s="54">
        <v>1433251.9800000002</v>
      </c>
      <c r="U36" s="44">
        <v>-1433251.9800000002</v>
      </c>
      <c r="V36" s="41">
        <f t="shared" si="35"/>
        <v>0</v>
      </c>
      <c r="X36" s="54">
        <f t="shared" si="36"/>
        <v>-1433251.9800000002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684395.06849999994</v>
      </c>
      <c r="F37" s="41">
        <f t="shared" si="30"/>
        <v>684395.06849999994</v>
      </c>
      <c r="H37" s="54">
        <v>684395.06849999994</v>
      </c>
      <c r="I37" s="44">
        <v>0</v>
      </c>
      <c r="J37" s="41">
        <f t="shared" si="31"/>
        <v>684395.06849999994</v>
      </c>
      <c r="L37" s="54">
        <f t="shared" si="32"/>
        <v>-684395.06849999994</v>
      </c>
      <c r="M37" s="43">
        <f t="shared" si="33"/>
        <v>0</v>
      </c>
      <c r="N37" s="55"/>
      <c r="O37" s="61"/>
      <c r="P37" s="39">
        <v>1717328.3499999999</v>
      </c>
      <c r="Q37" s="40">
        <v>-7571.62</v>
      </c>
      <c r="R37" s="41">
        <f t="shared" si="34"/>
        <v>1709756.7299999997</v>
      </c>
      <c r="T37" s="54">
        <v>1709756.73</v>
      </c>
      <c r="U37" s="44"/>
      <c r="V37" s="41">
        <f t="shared" si="35"/>
        <v>1709756.73</v>
      </c>
      <c r="X37" s="54">
        <f t="shared" si="36"/>
        <v>7571.6199999998789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>
        <v>13920292.41</v>
      </c>
      <c r="E38" s="40">
        <v>-13920292.41</v>
      </c>
      <c r="F38" s="41">
        <f t="shared" si="30"/>
        <v>0</v>
      </c>
      <c r="H38" s="54">
        <v>0</v>
      </c>
      <c r="I38" s="44">
        <v>0</v>
      </c>
      <c r="J38" s="41">
        <f t="shared" si="31"/>
        <v>0</v>
      </c>
      <c r="L38" s="54">
        <f t="shared" si="32"/>
        <v>13920292.41</v>
      </c>
      <c r="M38" s="43">
        <f t="shared" si="33"/>
        <v>0</v>
      </c>
      <c r="N38" s="55"/>
      <c r="O38" s="61"/>
      <c r="P38" s="39">
        <v>257980.19999999998</v>
      </c>
      <c r="Q38" s="40">
        <v>0</v>
      </c>
      <c r="R38" s="41">
        <f t="shared" si="34"/>
        <v>257980.19999999998</v>
      </c>
      <c r="T38" s="54">
        <v>257980.2</v>
      </c>
      <c r="U38" s="44"/>
      <c r="V38" s="41">
        <f t="shared" si="35"/>
        <v>257980.2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>
        <v>0</v>
      </c>
      <c r="E39" s="40"/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>
        <v>69403.26999999999</v>
      </c>
      <c r="Q39" s="40">
        <v>-322.2</v>
      </c>
      <c r="R39" s="41">
        <f t="shared" si="34"/>
        <v>69081.069999999992</v>
      </c>
      <c r="T39" s="54">
        <v>69081.070000000007</v>
      </c>
      <c r="U39" s="44"/>
      <c r="V39" s="41">
        <f t="shared" si="35"/>
        <v>69081.070000000007</v>
      </c>
      <c r="X39" s="54">
        <f t="shared" si="36"/>
        <v>322.19999999998254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27652.325999999997</v>
      </c>
      <c r="F40" s="41">
        <f t="shared" si="30"/>
        <v>27652.325999999997</v>
      </c>
      <c r="H40" s="54">
        <v>27652.325999999997</v>
      </c>
      <c r="I40" s="44">
        <v>0</v>
      </c>
      <c r="J40" s="41">
        <f t="shared" si="31"/>
        <v>27652.325999999997</v>
      </c>
      <c r="L40" s="54">
        <f t="shared" si="32"/>
        <v>-27652.325999999997</v>
      </c>
      <c r="M40" s="43">
        <f t="shared" si="33"/>
        <v>0</v>
      </c>
      <c r="N40" s="55"/>
      <c r="O40" s="61"/>
      <c r="P40" s="39"/>
      <c r="Q40" s="40"/>
      <c r="R40" s="41">
        <f t="shared" si="34"/>
        <v>0</v>
      </c>
      <c r="T40" s="54"/>
      <c r="U40" s="44"/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/>
      <c r="R41" s="41">
        <f t="shared" si="34"/>
        <v>0</v>
      </c>
      <c r="T41" s="54"/>
      <c r="U41" s="44"/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8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11" zoomScale="60" zoomScaleNormal="60" workbookViewId="0">
      <pane xSplit="3" topLeftCell="O1" activePane="topRight" state="frozen"/>
      <selection activeCell="M21" sqref="M21"/>
      <selection pane="topRight" activeCell="X51" sqref="X51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182</v>
      </c>
    </row>
    <row r="2" spans="1:26">
      <c r="A2" s="19" t="s">
        <v>1</v>
      </c>
      <c r="B2" s="69" t="s">
        <v>183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0</v>
      </c>
      <c r="E11" s="31">
        <f>SUM(E12:E41)</f>
        <v>0</v>
      </c>
      <c r="F11" s="31">
        <f>SUM(F12:F41)</f>
        <v>0</v>
      </c>
      <c r="H11" s="31">
        <f>SUM(H12:H41)</f>
        <v>0</v>
      </c>
      <c r="I11" s="31">
        <f>SUM(I12:I41)</f>
        <v>0</v>
      </c>
      <c r="J11" s="31">
        <f>SUM(J12:J41)</f>
        <v>0</v>
      </c>
      <c r="L11" s="31">
        <f>SUM(L12:L41)</f>
        <v>0</v>
      </c>
      <c r="M11" s="31">
        <f>SUM(M12:M41)</f>
        <v>0</v>
      </c>
      <c r="N11" s="50"/>
      <c r="O11" s="64"/>
      <c r="P11" s="31">
        <f>SUM(P12:P41)</f>
        <v>1061812.25</v>
      </c>
      <c r="Q11" s="31">
        <f>SUM(Q12:Q41)</f>
        <v>0</v>
      </c>
      <c r="R11" s="31">
        <f>SUM(R12:R41)</f>
        <v>1061812.25</v>
      </c>
      <c r="T11" s="31">
        <f>SUM(T12:T41)</f>
        <v>1061812.25</v>
      </c>
      <c r="U11" s="31">
        <f>SUM(U12:U41)</f>
        <v>0</v>
      </c>
      <c r="V11" s="31">
        <f>SUM(V12:V41)</f>
        <v>1061812.25</v>
      </c>
      <c r="X11" s="31">
        <f>SUM(X12:X41)</f>
        <v>-1.1641532182693481E-10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>
        <v>0</v>
      </c>
      <c r="F18" s="41">
        <f t="shared" ref="F18:F25" si="14">D18+E18</f>
        <v>0</v>
      </c>
      <c r="H18" s="54"/>
      <c r="I18" s="44">
        <v>0</v>
      </c>
      <c r="J18" s="41">
        <f t="shared" ref="J18:J25" si="15">H18+I18</f>
        <v>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/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0</v>
      </c>
      <c r="F19" s="41">
        <f t="shared" si="14"/>
        <v>0</v>
      </c>
      <c r="H19" s="54"/>
      <c r="I19" s="44">
        <v>0</v>
      </c>
      <c r="J19" s="41">
        <f t="shared" si="15"/>
        <v>0</v>
      </c>
      <c r="L19" s="54">
        <f t="shared" si="16"/>
        <v>0</v>
      </c>
      <c r="M19" s="43">
        <f t="shared" si="17"/>
        <v>0</v>
      </c>
      <c r="N19" s="55"/>
      <c r="O19" s="61"/>
      <c r="P19" s="39">
        <v>11674.400000000001</v>
      </c>
      <c r="Q19" s="40">
        <v>-11674.400000000001</v>
      </c>
      <c r="R19" s="41">
        <f t="shared" si="18"/>
        <v>0</v>
      </c>
      <c r="T19" s="54"/>
      <c r="U19" s="44"/>
      <c r="V19" s="41">
        <f t="shared" si="19"/>
        <v>0</v>
      </c>
      <c r="X19" s="54">
        <f t="shared" si="20"/>
        <v>11674.400000000001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/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/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/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/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4"/>
        <v>0</v>
      </c>
      <c r="H24" s="54"/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>
        <v>889729.28999999992</v>
      </c>
      <c r="Q24" s="40">
        <v>-889729.28999999992</v>
      </c>
      <c r="R24" s="41">
        <f t="shared" si="18"/>
        <v>0</v>
      </c>
      <c r="T24" s="54"/>
      <c r="U24" s="44"/>
      <c r="V24" s="41">
        <f t="shared" si="19"/>
        <v>0</v>
      </c>
      <c r="X24" s="54">
        <f t="shared" si="20"/>
        <v>889729.28999999992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/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/>
      <c r="F28" s="41">
        <f>D28+E28</f>
        <v>0</v>
      </c>
      <c r="H28" s="54"/>
      <c r="I28" s="44"/>
      <c r="J28" s="41">
        <f>H28+I28</f>
        <v>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30">D34+E34</f>
        <v>0</v>
      </c>
      <c r="H34" s="54"/>
      <c r="I34" s="44"/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/>
      <c r="Q34" s="40">
        <v>11674.400000000001</v>
      </c>
      <c r="R34" s="41">
        <f t="shared" ref="R34:R41" si="34">P34+Q34</f>
        <v>11674.400000000001</v>
      </c>
      <c r="T34" s="54">
        <v>11674.4</v>
      </c>
      <c r="U34" s="44">
        <v>0</v>
      </c>
      <c r="V34" s="41">
        <f t="shared" ref="V34:V41" si="35">T34+U34</f>
        <v>11674.4</v>
      </c>
      <c r="X34" s="54">
        <f t="shared" ref="X34:X41" si="36">P34-T34</f>
        <v>-11674.4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30"/>
        <v>0</v>
      </c>
      <c r="H35" s="54"/>
      <c r="I35" s="44"/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/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30"/>
        <v>0</v>
      </c>
      <c r="H36" s="54"/>
      <c r="I36" s="44"/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0</v>
      </c>
      <c r="Q36" s="40">
        <v>889729.28999999992</v>
      </c>
      <c r="R36" s="41">
        <f t="shared" si="34"/>
        <v>889729.28999999992</v>
      </c>
      <c r="T36" s="54">
        <v>889729.29</v>
      </c>
      <c r="U36" s="44">
        <v>0</v>
      </c>
      <c r="V36" s="41">
        <f t="shared" si="35"/>
        <v>889729.29</v>
      </c>
      <c r="X36" s="54">
        <f t="shared" si="36"/>
        <v>-889729.29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30"/>
        <v>0</v>
      </c>
      <c r="H37" s="54"/>
      <c r="I37" s="44"/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/>
      <c r="R37" s="41">
        <f t="shared" si="34"/>
        <v>0</v>
      </c>
      <c r="T37" s="54"/>
      <c r="U37" s="44"/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30"/>
        <v>0</v>
      </c>
      <c r="H38" s="54"/>
      <c r="I38" s="44"/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160408.56</v>
      </c>
      <c r="Q38" s="40">
        <v>0</v>
      </c>
      <c r="R38" s="41">
        <f t="shared" si="34"/>
        <v>160408.56</v>
      </c>
      <c r="T38" s="54">
        <v>160408.56</v>
      </c>
      <c r="U38" s="44"/>
      <c r="V38" s="41">
        <f t="shared" si="35"/>
        <v>160408.56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30"/>
        <v>0</v>
      </c>
      <c r="H39" s="54"/>
      <c r="I39" s="44"/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/>
      <c r="R39" s="41">
        <f t="shared" si="34"/>
        <v>0</v>
      </c>
      <c r="T39" s="54"/>
      <c r="U39" s="44"/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30"/>
        <v>0</v>
      </c>
      <c r="H40" s="54"/>
      <c r="I40" s="44"/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/>
      <c r="R40" s="41">
        <f t="shared" si="34"/>
        <v>0</v>
      </c>
      <c r="T40" s="54"/>
      <c r="U40" s="44"/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30"/>
        <v>0</v>
      </c>
      <c r="H41" s="54"/>
      <c r="I41" s="44"/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/>
      <c r="R41" s="41">
        <f t="shared" si="34"/>
        <v>0</v>
      </c>
      <c r="T41" s="54"/>
      <c r="U41" s="44"/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894000</v>
      </c>
      <c r="Q42" s="42">
        <f t="shared" ref="Q42:R42" si="41">SUM(Q43,Q45,Q47)</f>
        <v>0</v>
      </c>
      <c r="R42" s="42">
        <f t="shared" si="41"/>
        <v>894000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894000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  <c r="P43" s="38">
        <f t="shared" ref="P43:R43" si="47">P44</f>
        <v>0</v>
      </c>
      <c r="Q43" s="38">
        <f t="shared" si="47"/>
        <v>0</v>
      </c>
      <c r="R43" s="38">
        <f t="shared" si="47"/>
        <v>0</v>
      </c>
      <c r="T43" s="38">
        <f t="shared" ref="T43:V43" si="48">T44</f>
        <v>0</v>
      </c>
      <c r="U43" s="38">
        <f t="shared" si="48"/>
        <v>0</v>
      </c>
      <c r="V43" s="38">
        <f t="shared" si="48"/>
        <v>0</v>
      </c>
      <c r="X43" s="38">
        <f t="shared" ref="X43:Y43" si="49">X44</f>
        <v>0</v>
      </c>
      <c r="Y43" s="38">
        <f t="shared" si="49"/>
        <v>0</v>
      </c>
      <c r="Z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54"/>
      <c r="Q44" s="44"/>
      <c r="R44" s="55"/>
      <c r="T44" s="54"/>
      <c r="U44" s="44"/>
      <c r="V44" s="55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0">E46</f>
        <v>0</v>
      </c>
      <c r="F45" s="38">
        <f t="shared" si="50"/>
        <v>0</v>
      </c>
      <c r="H45" s="38">
        <f t="shared" ref="H45:J45" si="51">H46</f>
        <v>0</v>
      </c>
      <c r="I45" s="38">
        <f t="shared" si="51"/>
        <v>0</v>
      </c>
      <c r="J45" s="38">
        <f t="shared" si="51"/>
        <v>0</v>
      </c>
      <c r="L45" s="38">
        <f t="shared" ref="L45:M45" si="52">L46</f>
        <v>0</v>
      </c>
      <c r="M45" s="38">
        <f t="shared" si="52"/>
        <v>0</v>
      </c>
      <c r="N45" s="58"/>
      <c r="P45" s="38">
        <f t="shared" ref="P45:R45" si="53">P46</f>
        <v>0</v>
      </c>
      <c r="Q45" s="38">
        <f t="shared" si="53"/>
        <v>0</v>
      </c>
      <c r="R45" s="38">
        <f t="shared" si="53"/>
        <v>0</v>
      </c>
      <c r="T45" s="38">
        <f t="shared" ref="T45:V45" si="54">T46</f>
        <v>0</v>
      </c>
      <c r="U45" s="38">
        <f t="shared" si="54"/>
        <v>0</v>
      </c>
      <c r="V45" s="38">
        <f t="shared" si="54"/>
        <v>0</v>
      </c>
      <c r="X45" s="38">
        <f t="shared" ref="X45:Y45" si="55">X46</f>
        <v>0</v>
      </c>
      <c r="Y45" s="38">
        <f t="shared" si="55"/>
        <v>0</v>
      </c>
      <c r="Z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  <c r="P46" s="54"/>
      <c r="Q46" s="44"/>
      <c r="R46" s="55"/>
      <c r="T46" s="54"/>
      <c r="U46" s="44"/>
      <c r="V46" s="55"/>
      <c r="X46" s="54"/>
      <c r="Y46" s="44"/>
      <c r="Z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6">SUM(E48:E49)</f>
        <v>0</v>
      </c>
      <c r="F47" s="38">
        <f t="shared" si="56"/>
        <v>0</v>
      </c>
      <c r="H47" s="38">
        <f t="shared" ref="H47:J47" si="57">SUM(H48:H49)</f>
        <v>0</v>
      </c>
      <c r="I47" s="38">
        <f t="shared" si="57"/>
        <v>0</v>
      </c>
      <c r="J47" s="38">
        <f t="shared" si="57"/>
        <v>0</v>
      </c>
      <c r="L47" s="38">
        <f t="shared" ref="L47:M47" si="58">SUM(L48:L49)</f>
        <v>0</v>
      </c>
      <c r="M47" s="38">
        <f t="shared" si="58"/>
        <v>0</v>
      </c>
      <c r="N47" s="58"/>
      <c r="P47" s="38">
        <f t="shared" ref="P47:R47" si="59">SUM(P48:P49)</f>
        <v>894000</v>
      </c>
      <c r="Q47" s="38">
        <f t="shared" si="59"/>
        <v>0</v>
      </c>
      <c r="R47" s="38">
        <f t="shared" si="59"/>
        <v>894000</v>
      </c>
      <c r="T47" s="38">
        <f t="shared" ref="T47:V47" si="60">SUM(T48:T49)</f>
        <v>0</v>
      </c>
      <c r="U47" s="38">
        <f t="shared" si="60"/>
        <v>0</v>
      </c>
      <c r="V47" s="38">
        <f t="shared" si="60"/>
        <v>0</v>
      </c>
      <c r="X47" s="38">
        <f t="shared" ref="X47:Y47" si="61">SUM(X48:X49)</f>
        <v>894000</v>
      </c>
      <c r="Y47" s="38">
        <f t="shared" si="61"/>
        <v>0</v>
      </c>
      <c r="Z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54"/>
      <c r="Q48" s="44"/>
      <c r="R48" s="55"/>
      <c r="T48" s="54"/>
      <c r="U48" s="44"/>
      <c r="V48" s="55"/>
      <c r="X48" s="54">
        <f t="shared" ref="X48" si="62">P48-T48</f>
        <v>0</v>
      </c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54">
        <v>894000</v>
      </c>
      <c r="Q49" s="44"/>
      <c r="R49" s="41">
        <f t="shared" ref="R49" si="63">P49+Q49</f>
        <v>894000</v>
      </c>
      <c r="T49" s="54">
        <v>0</v>
      </c>
      <c r="U49" s="44">
        <v>0</v>
      </c>
      <c r="V49" s="41">
        <f t="shared" ref="V49" si="64">T49+U49</f>
        <v>0</v>
      </c>
      <c r="X49" s="54">
        <f t="shared" ref="X49" si="65">P49-T49</f>
        <v>894000</v>
      </c>
      <c r="Y49" s="44"/>
      <c r="Z49" s="55"/>
    </row>
  </sheetData>
  <autoFilter ref="A8:Z8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K1" activePane="topRight" state="frozen"/>
      <selection activeCell="M21" sqref="M21"/>
      <selection pane="topRight" activeCell="A34" sqref="A34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180</v>
      </c>
    </row>
    <row r="2" spans="1:26">
      <c r="A2" s="19" t="s">
        <v>1</v>
      </c>
      <c r="B2" s="67" t="s">
        <v>181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125569800</v>
      </c>
      <c r="E11" s="31">
        <f>SUM(E12:E41)</f>
        <v>29831600</v>
      </c>
      <c r="F11" s="31">
        <f>SUM(F12:F41)</f>
        <v>155401400</v>
      </c>
      <c r="H11" s="31">
        <f>SUM(H12:H41)</f>
        <v>634878427</v>
      </c>
      <c r="I11" s="31">
        <f>SUM(I12:I41)</f>
        <v>-479477027</v>
      </c>
      <c r="J11" s="31">
        <f>SUM(J12:J41)</f>
        <v>155401400</v>
      </c>
      <c r="L11" s="31">
        <f>SUM(L12:L41)</f>
        <v>-509308627</v>
      </c>
      <c r="M11" s="31">
        <f>SUM(M12:M41)</f>
        <v>0</v>
      </c>
      <c r="N11" s="50"/>
      <c r="O11" s="64"/>
      <c r="P11" s="31">
        <f>SUM(P12:P41)</f>
        <v>391437.4</v>
      </c>
      <c r="Q11" s="31">
        <f>SUM(Q12:Q41)</f>
        <v>2004.9</v>
      </c>
      <c r="R11" s="31">
        <f>SUM(R12:R41)</f>
        <v>393442.30000000005</v>
      </c>
      <c r="T11" s="31">
        <f>SUM(T12:T41)</f>
        <v>393442.30000000005</v>
      </c>
      <c r="U11" s="31">
        <f>SUM(U12:U41)</f>
        <v>0</v>
      </c>
      <c r="V11" s="31">
        <f>SUM(V12:V41)</f>
        <v>393442.30000000005</v>
      </c>
      <c r="X11" s="31">
        <f>SUM(X12:X41)</f>
        <v>-2004.9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 t="shared" ref="L15:L16" si="10">D15-H15</f>
        <v>0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/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>
        <v>0</v>
      </c>
      <c r="F18" s="41">
        <f t="shared" ref="F18:F25" si="14">D18+E18</f>
        <v>0</v>
      </c>
      <c r="H18" s="54"/>
      <c r="I18" s="44">
        <v>0</v>
      </c>
      <c r="J18" s="41">
        <f t="shared" ref="J18:J25" si="15">H18+I18</f>
        <v>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/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0</v>
      </c>
      <c r="F19" s="41">
        <f t="shared" si="14"/>
        <v>0</v>
      </c>
      <c r="H19" s="54">
        <v>2868400</v>
      </c>
      <c r="I19" s="44">
        <v>-2868400</v>
      </c>
      <c r="J19" s="41">
        <f t="shared" si="15"/>
        <v>0</v>
      </c>
      <c r="L19" s="54">
        <f t="shared" si="16"/>
        <v>-2868400</v>
      </c>
      <c r="M19" s="43">
        <f t="shared" si="17"/>
        <v>0</v>
      </c>
      <c r="N19" s="55"/>
      <c r="O19" s="61"/>
      <c r="P19" s="39"/>
      <c r="Q19" s="40"/>
      <c r="R19" s="41">
        <f t="shared" si="18"/>
        <v>0</v>
      </c>
      <c r="T19" s="54"/>
      <c r="U19" s="44"/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/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/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/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/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4"/>
        <v>0</v>
      </c>
      <c r="H24" s="54">
        <v>476608627</v>
      </c>
      <c r="I24" s="44">
        <v>-476608627</v>
      </c>
      <c r="J24" s="41">
        <f t="shared" si="15"/>
        <v>0</v>
      </c>
      <c r="L24" s="54">
        <f t="shared" si="16"/>
        <v>-476608627</v>
      </c>
      <c r="M24" s="43">
        <f t="shared" si="17"/>
        <v>0</v>
      </c>
      <c r="N24" s="55"/>
      <c r="O24" s="61"/>
      <c r="P24" s="39"/>
      <c r="Q24" s="40"/>
      <c r="R24" s="41">
        <f t="shared" si="18"/>
        <v>0</v>
      </c>
      <c r="T24" s="54"/>
      <c r="U24" s="44"/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/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125569800</v>
      </c>
      <c r="E28" s="40">
        <v>29831600</v>
      </c>
      <c r="F28" s="41">
        <f>D28+E28</f>
        <v>155401400</v>
      </c>
      <c r="H28" s="54">
        <v>155401400</v>
      </c>
      <c r="I28" s="44"/>
      <c r="J28" s="41">
        <f>H28+I28</f>
        <v>155401400</v>
      </c>
      <c r="L28" s="54">
        <f t="shared" ref="L28" si="22">D28-H28</f>
        <v>-29831600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/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/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30">D34+E34</f>
        <v>0</v>
      </c>
      <c r="H34" s="54"/>
      <c r="I34" s="44"/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/>
      <c r="Q34" s="40">
        <v>2004.9</v>
      </c>
      <c r="R34" s="41">
        <f t="shared" ref="R34:R41" si="34">P34+Q34</f>
        <v>2004.9</v>
      </c>
      <c r="T34" s="54">
        <v>2004.9</v>
      </c>
      <c r="U34" s="44">
        <v>0</v>
      </c>
      <c r="V34" s="41">
        <f t="shared" ref="V34:V41" si="35">T34+U34</f>
        <v>2004.9</v>
      </c>
      <c r="X34" s="54">
        <f t="shared" ref="X34:X41" si="36">P34-T34</f>
        <v>-2004.9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30"/>
        <v>0</v>
      </c>
      <c r="H35" s="54"/>
      <c r="I35" s="44"/>
      <c r="J35" s="41">
        <f t="shared" si="31"/>
        <v>0</v>
      </c>
      <c r="L35" s="54">
        <f t="shared" si="32"/>
        <v>0</v>
      </c>
      <c r="M35" s="43">
        <f t="shared" si="33"/>
        <v>0</v>
      </c>
      <c r="N35" s="55"/>
      <c r="O35" s="61"/>
      <c r="P35" s="39"/>
      <c r="Q35" s="40"/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30"/>
        <v>0</v>
      </c>
      <c r="H36" s="54"/>
      <c r="I36" s="44"/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331727.62</v>
      </c>
      <c r="Q36" s="40">
        <v>0</v>
      </c>
      <c r="R36" s="41">
        <f t="shared" si="34"/>
        <v>331727.62</v>
      </c>
      <c r="T36" s="54">
        <v>331727.62</v>
      </c>
      <c r="U36" s="44">
        <v>0</v>
      </c>
      <c r="V36" s="41">
        <f t="shared" si="35"/>
        <v>331727.62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30"/>
        <v>0</v>
      </c>
      <c r="H37" s="54"/>
      <c r="I37" s="44"/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/>
      <c r="R37" s="41">
        <f t="shared" si="34"/>
        <v>0</v>
      </c>
      <c r="T37" s="54"/>
      <c r="U37" s="44"/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30"/>
        <v>0</v>
      </c>
      <c r="H38" s="54"/>
      <c r="I38" s="44"/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59709.78</v>
      </c>
      <c r="Q38" s="40">
        <v>0</v>
      </c>
      <c r="R38" s="41">
        <f t="shared" si="34"/>
        <v>59709.78</v>
      </c>
      <c r="T38" s="54">
        <v>59709.78</v>
      </c>
      <c r="U38" s="44"/>
      <c r="V38" s="41">
        <f t="shared" si="35"/>
        <v>59709.78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30"/>
        <v>0</v>
      </c>
      <c r="H39" s="54"/>
      <c r="I39" s="44"/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/>
      <c r="R39" s="41">
        <f t="shared" si="34"/>
        <v>0</v>
      </c>
      <c r="T39" s="54"/>
      <c r="U39" s="44"/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30"/>
        <v>0</v>
      </c>
      <c r="H40" s="54"/>
      <c r="I40" s="44"/>
      <c r="J40" s="41">
        <f t="shared" si="31"/>
        <v>0</v>
      </c>
      <c r="L40" s="54">
        <f t="shared" si="32"/>
        <v>0</v>
      </c>
      <c r="M40" s="43">
        <f t="shared" si="33"/>
        <v>0</v>
      </c>
      <c r="N40" s="55"/>
      <c r="O40" s="61"/>
      <c r="P40" s="39"/>
      <c r="Q40" s="40"/>
      <c r="R40" s="41">
        <f t="shared" si="34"/>
        <v>0</v>
      </c>
      <c r="T40" s="54"/>
      <c r="U40" s="44"/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30"/>
        <v>0</v>
      </c>
      <c r="H41" s="54"/>
      <c r="I41" s="44"/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/>
      <c r="R41" s="41">
        <f t="shared" si="34"/>
        <v>0</v>
      </c>
      <c r="T41" s="54"/>
      <c r="U41" s="44"/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8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16" zoomScale="60" zoomScaleNormal="60" workbookViewId="0">
      <pane xSplit="3" topLeftCell="M1" activePane="topRight" state="frozen"/>
      <selection activeCell="M21" sqref="M21"/>
      <selection pane="topRight" activeCell="M26" sqref="M26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184</v>
      </c>
    </row>
    <row r="2" spans="1:26">
      <c r="A2" s="19" t="s">
        <v>1</v>
      </c>
      <c r="B2" s="73">
        <v>942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23833736.32</v>
      </c>
      <c r="E11" s="31">
        <f>SUM(E12:E41)</f>
        <v>15407886.83</v>
      </c>
      <c r="F11" s="31">
        <f>SUM(F12:F41)</f>
        <v>39241623.149999999</v>
      </c>
      <c r="H11" s="31">
        <f>SUM(H12:H41)</f>
        <v>39241623.1498743</v>
      </c>
      <c r="I11" s="31">
        <f>SUM(I12:I41)</f>
        <v>0</v>
      </c>
      <c r="J11" s="31">
        <f>SUM(J12:J41)</f>
        <v>39241623.1498743</v>
      </c>
      <c r="L11" s="31">
        <f>SUM(L12:L41)</f>
        <v>-15407886.829874299</v>
      </c>
      <c r="M11" s="31">
        <f>SUM(M12:M41)</f>
        <v>1.2570001126732677E-4</v>
      </c>
      <c r="N11" s="50"/>
      <c r="O11" s="64"/>
      <c r="P11" s="31">
        <f>SUM(P12:P41)</f>
        <v>16543.78</v>
      </c>
      <c r="Q11" s="31">
        <f>SUM(Q12:Q41)</f>
        <v>-3333.25</v>
      </c>
      <c r="R11" s="31">
        <f>SUM(R12:R41)</f>
        <v>13210.53</v>
      </c>
      <c r="T11" s="31">
        <f>SUM(T12:T41)</f>
        <v>16543.78</v>
      </c>
      <c r="U11" s="31">
        <f>SUM(U12:U41)</f>
        <v>-3333.25</v>
      </c>
      <c r="V11" s="31">
        <f>SUM(V12:V41)</f>
        <v>13210.53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" si="4">SUM(E13,E17)</f>
        <v>0</v>
      </c>
      <c r="F12" s="34">
        <f>SUM(F13,F17)</f>
        <v>0</v>
      </c>
      <c r="H12" s="34">
        <f t="shared" ref="H12:I12" si="5">SUM(H13,H17)</f>
        <v>0</v>
      </c>
      <c r="I12" s="34">
        <f t="shared" si="5"/>
        <v>0</v>
      </c>
      <c r="J12" s="34">
        <f>SUM(J13,J17)</f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" si="7">SUM(Q13,Q17)</f>
        <v>0</v>
      </c>
      <c r="R12" s="34">
        <f>SUM(R13,R17)</f>
        <v>0</v>
      </c>
      <c r="T12" s="34">
        <f t="shared" ref="T12:U12" si="8">SUM(T13,T17)</f>
        <v>0</v>
      </c>
      <c r="U12" s="34">
        <f t="shared" si="8"/>
        <v>0</v>
      </c>
      <c r="V12" s="34">
        <f>SUM(V13,V17)</f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2528621.2800000003</v>
      </c>
      <c r="F14" s="41">
        <f>D14+E14</f>
        <v>2528621.2800000003</v>
      </c>
      <c r="H14" s="54">
        <v>2528621.2799999998</v>
      </c>
      <c r="I14" s="44">
        <v>0</v>
      </c>
      <c r="J14" s="41">
        <f>H14+I14</f>
        <v>2528621.2799999998</v>
      </c>
      <c r="L14" s="54">
        <f>D14-H14</f>
        <v>-2528621.2799999998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8555168.2899999991</v>
      </c>
      <c r="F15" s="41">
        <f>D15+E15</f>
        <v>8555168.2899999991</v>
      </c>
      <c r="H15" s="54">
        <v>8555168.2899999991</v>
      </c>
      <c r="I15" s="44">
        <v>0</v>
      </c>
      <c r="J15" s="41">
        <f>H15+I15</f>
        <v>8555168.2899999991</v>
      </c>
      <c r="L15" s="54">
        <f t="shared" ref="L15:L16" si="10">D15-H15</f>
        <v>-8555168.2899999991</v>
      </c>
      <c r="M15" s="43">
        <f t="shared" ref="M15:M16" si="11">F15-J15</f>
        <v>0</v>
      </c>
      <c r="N15" s="55"/>
      <c r="O15" s="61"/>
      <c r="P15" s="39"/>
      <c r="Q15" s="40"/>
      <c r="R15" s="41">
        <f>P15+Q15</f>
        <v>0</v>
      </c>
      <c r="T15" s="54"/>
      <c r="U15" s="44">
        <v>0</v>
      </c>
      <c r="V15" s="41">
        <f>T15+U15</f>
        <v>0</v>
      </c>
      <c r="X15" s="54">
        <f t="shared" ref="X15" si="12">P15-T15</f>
        <v>0</v>
      </c>
      <c r="Y15" s="43">
        <f t="shared" ref="Y15:Y16" si="13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>D16+E16</f>
        <v>0</v>
      </c>
      <c r="H16" s="54"/>
      <c r="I16" s="44">
        <v>0</v>
      </c>
      <c r="J16" s="41">
        <f>H16+I16</f>
        <v>0</v>
      </c>
      <c r="L16" s="54">
        <f t="shared" si="10"/>
        <v>0</v>
      </c>
      <c r="M16" s="43">
        <f t="shared" si="11"/>
        <v>0</v>
      </c>
      <c r="N16" s="55"/>
      <c r="O16" s="61"/>
      <c r="P16" s="39"/>
      <c r="Q16" s="40"/>
      <c r="R16" s="41">
        <f>P16+Q16</f>
        <v>0</v>
      </c>
      <c r="T16" s="54"/>
      <c r="U16" s="44">
        <v>0</v>
      </c>
      <c r="V16" s="41">
        <f>T16+U16</f>
        <v>0</v>
      </c>
      <c r="X16" s="54">
        <f>P16-T16</f>
        <v>0</v>
      </c>
      <c r="Y16" s="43">
        <f t="shared" si="13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1200000</v>
      </c>
      <c r="E18" s="40">
        <v>0</v>
      </c>
      <c r="F18" s="41">
        <f t="shared" ref="F18:F25" si="14">D18+E18</f>
        <v>1200000</v>
      </c>
      <c r="H18" s="54">
        <v>1200000</v>
      </c>
      <c r="I18" s="44">
        <v>0</v>
      </c>
      <c r="J18" s="41">
        <f t="shared" ref="J18:J25" si="15">H18+I18</f>
        <v>1200000</v>
      </c>
      <c r="L18" s="54">
        <f t="shared" ref="L18:L25" si="16">D18-H18</f>
        <v>0</v>
      </c>
      <c r="M18" s="43">
        <f t="shared" ref="M18:M25" si="17">F18-J18</f>
        <v>0</v>
      </c>
      <c r="N18" s="55"/>
      <c r="O18" s="61"/>
      <c r="P18" s="39"/>
      <c r="Q18" s="40"/>
      <c r="R18" s="41">
        <f t="shared" ref="R18:R25" si="18">P18+Q18</f>
        <v>0</v>
      </c>
      <c r="T18" s="54"/>
      <c r="U18" s="44">
        <v>0</v>
      </c>
      <c r="V18" s="41">
        <f t="shared" ref="V18:V25" si="19">T18+U18</f>
        <v>0</v>
      </c>
      <c r="X18" s="54">
        <f t="shared" ref="X18:X25" si="20">P18-T18</f>
        <v>0</v>
      </c>
      <c r="Y18" s="43">
        <f t="shared" ref="Y18:Y25" si="21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4324097.26</v>
      </c>
      <c r="F19" s="41">
        <f t="shared" si="14"/>
        <v>4324097.26</v>
      </c>
      <c r="H19" s="54">
        <v>4324097.26</v>
      </c>
      <c r="I19" s="44">
        <v>0</v>
      </c>
      <c r="J19" s="41">
        <f t="shared" si="15"/>
        <v>4324097.26</v>
      </c>
      <c r="L19" s="54">
        <f t="shared" si="16"/>
        <v>-4324097.26</v>
      </c>
      <c r="M19" s="43">
        <f t="shared" si="17"/>
        <v>0</v>
      </c>
      <c r="N19" s="55"/>
      <c r="O19" s="61"/>
      <c r="P19" s="39"/>
      <c r="Q19" s="40"/>
      <c r="R19" s="41">
        <f t="shared" si="18"/>
        <v>0</v>
      </c>
      <c r="T19" s="54"/>
      <c r="U19" s="44">
        <v>0</v>
      </c>
      <c r="V19" s="41">
        <f t="shared" si="19"/>
        <v>0</v>
      </c>
      <c r="X19" s="54">
        <f t="shared" si="20"/>
        <v>0</v>
      </c>
      <c r="Y19" s="43">
        <f t="shared" si="21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4"/>
        <v>0</v>
      </c>
      <c r="H20" s="54"/>
      <c r="I20" s="44">
        <v>0</v>
      </c>
      <c r="J20" s="41">
        <f t="shared" si="15"/>
        <v>0</v>
      </c>
      <c r="L20" s="54">
        <f t="shared" si="16"/>
        <v>0</v>
      </c>
      <c r="M20" s="43">
        <f t="shared" si="17"/>
        <v>0</v>
      </c>
      <c r="N20" s="55"/>
      <c r="O20" s="61"/>
      <c r="P20" s="39"/>
      <c r="Q20" s="40"/>
      <c r="R20" s="41">
        <f t="shared" si="18"/>
        <v>0</v>
      </c>
      <c r="T20" s="54"/>
      <c r="U20" s="44">
        <v>0</v>
      </c>
      <c r="V20" s="41">
        <f t="shared" si="19"/>
        <v>0</v>
      </c>
      <c r="X20" s="54">
        <f t="shared" si="20"/>
        <v>0</v>
      </c>
      <c r="Y20" s="43">
        <f t="shared" si="21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4"/>
        <v>0</v>
      </c>
      <c r="H21" s="54"/>
      <c r="I21" s="44">
        <v>0</v>
      </c>
      <c r="J21" s="41">
        <f t="shared" si="15"/>
        <v>0</v>
      </c>
      <c r="L21" s="54">
        <f t="shared" si="16"/>
        <v>0</v>
      </c>
      <c r="M21" s="43">
        <f t="shared" si="17"/>
        <v>0</v>
      </c>
      <c r="N21" s="55"/>
      <c r="O21" s="61"/>
      <c r="P21" s="39"/>
      <c r="Q21" s="40"/>
      <c r="R21" s="41">
        <f t="shared" si="18"/>
        <v>0</v>
      </c>
      <c r="T21" s="54"/>
      <c r="U21" s="44">
        <v>0</v>
      </c>
      <c r="V21" s="41">
        <f t="shared" si="19"/>
        <v>0</v>
      </c>
      <c r="X21" s="54">
        <f t="shared" si="20"/>
        <v>0</v>
      </c>
      <c r="Y21" s="43">
        <f t="shared" si="21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4"/>
        <v>0</v>
      </c>
      <c r="H22" s="54"/>
      <c r="I22" s="44">
        <v>0</v>
      </c>
      <c r="J22" s="41">
        <f t="shared" si="15"/>
        <v>0</v>
      </c>
      <c r="L22" s="54">
        <f t="shared" si="16"/>
        <v>0</v>
      </c>
      <c r="M22" s="43">
        <f t="shared" si="17"/>
        <v>0</v>
      </c>
      <c r="N22" s="55"/>
      <c r="O22" s="61"/>
      <c r="P22" s="39"/>
      <c r="Q22" s="40"/>
      <c r="R22" s="41">
        <f t="shared" si="18"/>
        <v>0</v>
      </c>
      <c r="T22" s="54"/>
      <c r="U22" s="44">
        <v>0</v>
      </c>
      <c r="V22" s="41">
        <f t="shared" si="19"/>
        <v>0</v>
      </c>
      <c r="X22" s="54">
        <f t="shared" si="20"/>
        <v>0</v>
      </c>
      <c r="Y22" s="43">
        <f t="shared" si="21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4"/>
        <v>0</v>
      </c>
      <c r="H23" s="54"/>
      <c r="I23" s="44">
        <v>0</v>
      </c>
      <c r="J23" s="41">
        <f t="shared" si="15"/>
        <v>0</v>
      </c>
      <c r="L23" s="54">
        <f t="shared" si="16"/>
        <v>0</v>
      </c>
      <c r="M23" s="43">
        <f t="shared" si="17"/>
        <v>0</v>
      </c>
      <c r="N23" s="55"/>
      <c r="O23" s="61"/>
      <c r="P23" s="39"/>
      <c r="Q23" s="40"/>
      <c r="R23" s="41">
        <f t="shared" si="18"/>
        <v>0</v>
      </c>
      <c r="T23" s="54"/>
      <c r="U23" s="44">
        <v>0</v>
      </c>
      <c r="V23" s="41">
        <f t="shared" si="19"/>
        <v>0</v>
      </c>
      <c r="X23" s="54">
        <f t="shared" si="20"/>
        <v>0</v>
      </c>
      <c r="Y23" s="43">
        <f t="shared" si="21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4"/>
        <v>0</v>
      </c>
      <c r="H24" s="54"/>
      <c r="I24" s="44">
        <v>0</v>
      </c>
      <c r="J24" s="41">
        <f t="shared" si="15"/>
        <v>0</v>
      </c>
      <c r="L24" s="54">
        <f t="shared" si="16"/>
        <v>0</v>
      </c>
      <c r="M24" s="43">
        <f t="shared" si="17"/>
        <v>0</v>
      </c>
      <c r="N24" s="55"/>
      <c r="O24" s="61"/>
      <c r="P24" s="39"/>
      <c r="Q24" s="40"/>
      <c r="R24" s="41">
        <f t="shared" si="18"/>
        <v>0</v>
      </c>
      <c r="T24" s="54"/>
      <c r="U24" s="44">
        <v>0</v>
      </c>
      <c r="V24" s="41">
        <f t="shared" si="19"/>
        <v>0</v>
      </c>
      <c r="X24" s="54">
        <f t="shared" si="20"/>
        <v>0</v>
      </c>
      <c r="Y24" s="43">
        <f t="shared" si="21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4"/>
        <v>0</v>
      </c>
      <c r="H25" s="54"/>
      <c r="I25" s="44">
        <v>0</v>
      </c>
      <c r="J25" s="41">
        <f t="shared" si="15"/>
        <v>0</v>
      </c>
      <c r="L25" s="54">
        <f t="shared" si="16"/>
        <v>0</v>
      </c>
      <c r="M25" s="43">
        <f t="shared" si="17"/>
        <v>0</v>
      </c>
      <c r="N25" s="55"/>
      <c r="O25" s="61"/>
      <c r="P25" s="39"/>
      <c r="Q25" s="40"/>
      <c r="R25" s="41">
        <f t="shared" si="18"/>
        <v>0</v>
      </c>
      <c r="T25" s="54"/>
      <c r="U25" s="44">
        <v>0</v>
      </c>
      <c r="V25" s="41">
        <f t="shared" si="19"/>
        <v>0</v>
      </c>
      <c r="X25" s="54">
        <f t="shared" si="20"/>
        <v>0</v>
      </c>
      <c r="Y25" s="43">
        <f t="shared" si="21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22095320</v>
      </c>
      <c r="E28" s="40">
        <v>0</v>
      </c>
      <c r="F28" s="41">
        <f>D28+E28</f>
        <v>22095320</v>
      </c>
      <c r="H28" s="54">
        <v>22095320</v>
      </c>
      <c r="I28" s="44">
        <v>0</v>
      </c>
      <c r="J28" s="41">
        <f>H28+I28</f>
        <v>22095320</v>
      </c>
      <c r="L28" s="54">
        <f t="shared" ref="L28" si="22">D28-H28</f>
        <v>0</v>
      </c>
      <c r="M28" s="43">
        <f t="shared" ref="M28" si="23">F28-J28</f>
        <v>0</v>
      </c>
      <c r="N28" s="55"/>
      <c r="O28" s="61"/>
      <c r="P28" s="39"/>
      <c r="Q28" s="40"/>
      <c r="R28" s="41">
        <f>P28+Q28</f>
        <v>0</v>
      </c>
      <c r="T28" s="54"/>
      <c r="U28" s="44">
        <v>0</v>
      </c>
      <c r="V28" s="41">
        <f>T28+U28</f>
        <v>0</v>
      </c>
      <c r="X28" s="54">
        <f t="shared" ref="X28" si="24">P28-T28</f>
        <v>0</v>
      </c>
      <c r="Y28" s="43">
        <f t="shared" ref="Y28" si="25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>D30+E30</f>
        <v>0</v>
      </c>
      <c r="H30" s="54"/>
      <c r="I30" s="44">
        <v>0</v>
      </c>
      <c r="J30" s="41">
        <f>H30+I30</f>
        <v>0</v>
      </c>
      <c r="L30" s="54">
        <f t="shared" ref="L30:L31" si="26">D30-H30</f>
        <v>0</v>
      </c>
      <c r="M30" s="43">
        <f t="shared" ref="M30:M31" si="27">F30-J30</f>
        <v>0</v>
      </c>
      <c r="N30" s="55"/>
      <c r="O30" s="61"/>
      <c r="P30" s="39"/>
      <c r="Q30" s="40"/>
      <c r="R30" s="41">
        <f>P30+Q30</f>
        <v>0</v>
      </c>
      <c r="T30" s="54"/>
      <c r="U30" s="44">
        <v>0</v>
      </c>
      <c r="V30" s="41">
        <f>T30+U30</f>
        <v>0</v>
      </c>
      <c r="X30" s="54">
        <f t="shared" ref="X30:X31" si="28">P30-T30</f>
        <v>0</v>
      </c>
      <c r="Y30" s="43">
        <f t="shared" ref="Y30:Y31" si="29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>D31+E31</f>
        <v>0</v>
      </c>
      <c r="H31" s="54"/>
      <c r="I31" s="44">
        <v>0</v>
      </c>
      <c r="J31" s="41">
        <f>H31+I31</f>
        <v>0</v>
      </c>
      <c r="L31" s="54">
        <f t="shared" si="26"/>
        <v>0</v>
      </c>
      <c r="M31" s="43">
        <f t="shared" si="27"/>
        <v>0</v>
      </c>
      <c r="N31" s="55"/>
      <c r="O31" s="61"/>
      <c r="P31" s="39"/>
      <c r="Q31" s="40"/>
      <c r="R31" s="41">
        <f>P31+Q31</f>
        <v>0</v>
      </c>
      <c r="T31" s="54"/>
      <c r="U31" s="44">
        <v>0</v>
      </c>
      <c r="V31" s="41">
        <f>T31+U31</f>
        <v>0</v>
      </c>
      <c r="X31" s="54">
        <f t="shared" si="28"/>
        <v>0</v>
      </c>
      <c r="Y31" s="43">
        <f t="shared" si="29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30">D34+E34</f>
        <v>0</v>
      </c>
      <c r="H34" s="54"/>
      <c r="I34" s="44">
        <v>0</v>
      </c>
      <c r="J34" s="41">
        <f t="shared" ref="J34:J41" si="31">H34+I34</f>
        <v>0</v>
      </c>
      <c r="L34" s="54">
        <f t="shared" ref="L34:L41" si="32">D34-H34</f>
        <v>0</v>
      </c>
      <c r="M34" s="43">
        <f t="shared" ref="M34:M41" si="33">F34-J34</f>
        <v>0</v>
      </c>
      <c r="N34" s="55"/>
      <c r="O34" s="61"/>
      <c r="P34" s="39">
        <v>3333.25</v>
      </c>
      <c r="Q34" s="40">
        <v>-3333.25</v>
      </c>
      <c r="R34" s="41">
        <f t="shared" ref="R34:R41" si="34">P34+Q34</f>
        <v>0</v>
      </c>
      <c r="T34" s="54">
        <v>3333.25</v>
      </c>
      <c r="U34" s="44">
        <v>-3333.25</v>
      </c>
      <c r="V34" s="41">
        <f t="shared" ref="V34:V41" si="35">T34+U34</f>
        <v>0</v>
      </c>
      <c r="X34" s="54">
        <f t="shared" ref="X34:X41" si="36">P34-T34</f>
        <v>0</v>
      </c>
      <c r="Y34" s="43">
        <f t="shared" ref="Y34:Y41" si="37">R34-V34</f>
        <v>0</v>
      </c>
      <c r="Z34" s="55"/>
    </row>
    <row r="35" spans="1:26">
      <c r="A35" s="22">
        <v>2</v>
      </c>
      <c r="B35" s="11" t="s">
        <v>52</v>
      </c>
      <c r="C35" s="5"/>
      <c r="D35" s="39">
        <v>504763.97</v>
      </c>
      <c r="E35" s="40">
        <v>0</v>
      </c>
      <c r="F35" s="41">
        <f t="shared" si="30"/>
        <v>504763.97</v>
      </c>
      <c r="H35" s="54">
        <v>504763.96956999996</v>
      </c>
      <c r="I35" s="44">
        <v>0</v>
      </c>
      <c r="J35" s="41">
        <f t="shared" si="31"/>
        <v>504763.96956999996</v>
      </c>
      <c r="L35" s="54">
        <f t="shared" si="32"/>
        <v>4.3000001460313797E-4</v>
      </c>
      <c r="M35" s="43">
        <f t="shared" si="33"/>
        <v>4.3000001460313797E-4</v>
      </c>
      <c r="N35" s="55"/>
      <c r="O35" s="61"/>
      <c r="P35" s="39"/>
      <c r="Q35" s="40">
        <v>0</v>
      </c>
      <c r="R35" s="41">
        <f t="shared" si="34"/>
        <v>0</v>
      </c>
      <c r="T35" s="54"/>
      <c r="U35" s="44">
        <v>0</v>
      </c>
      <c r="V35" s="41">
        <f t="shared" si="35"/>
        <v>0</v>
      </c>
      <c r="X35" s="54">
        <f t="shared" si="36"/>
        <v>0</v>
      </c>
      <c r="Y35" s="43">
        <f t="shared" si="37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30"/>
        <v>0</v>
      </c>
      <c r="H36" s="54"/>
      <c r="I36" s="44">
        <v>0</v>
      </c>
      <c r="J36" s="41">
        <f t="shared" si="31"/>
        <v>0</v>
      </c>
      <c r="L36" s="54">
        <f t="shared" si="32"/>
        <v>0</v>
      </c>
      <c r="M36" s="43">
        <f t="shared" si="33"/>
        <v>0</v>
      </c>
      <c r="N36" s="55"/>
      <c r="O36" s="61"/>
      <c r="P36" s="39">
        <v>11110.62</v>
      </c>
      <c r="Q36" s="40">
        <v>0</v>
      </c>
      <c r="R36" s="41">
        <f t="shared" si="34"/>
        <v>11110.62</v>
      </c>
      <c r="T36" s="54">
        <v>11110.62</v>
      </c>
      <c r="U36" s="44">
        <v>0</v>
      </c>
      <c r="V36" s="41">
        <f t="shared" si="35"/>
        <v>11110.62</v>
      </c>
      <c r="X36" s="54">
        <f t="shared" si="36"/>
        <v>0</v>
      </c>
      <c r="Y36" s="43">
        <f t="shared" si="37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30"/>
        <v>0</v>
      </c>
      <c r="H37" s="54"/>
      <c r="I37" s="44">
        <v>0</v>
      </c>
      <c r="J37" s="41">
        <f t="shared" si="31"/>
        <v>0</v>
      </c>
      <c r="L37" s="54">
        <f t="shared" si="32"/>
        <v>0</v>
      </c>
      <c r="M37" s="43">
        <f t="shared" si="33"/>
        <v>0</v>
      </c>
      <c r="N37" s="55"/>
      <c r="O37" s="61"/>
      <c r="P37" s="39"/>
      <c r="Q37" s="40">
        <v>0</v>
      </c>
      <c r="R37" s="41">
        <f t="shared" si="34"/>
        <v>0</v>
      </c>
      <c r="T37" s="54"/>
      <c r="U37" s="44">
        <v>0</v>
      </c>
      <c r="V37" s="41">
        <f t="shared" si="35"/>
        <v>0</v>
      </c>
      <c r="X37" s="54">
        <f t="shared" si="36"/>
        <v>0</v>
      </c>
      <c r="Y37" s="43">
        <f t="shared" si="37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30"/>
        <v>0</v>
      </c>
      <c r="H38" s="54"/>
      <c r="I38" s="44">
        <v>0</v>
      </c>
      <c r="J38" s="41">
        <f t="shared" si="31"/>
        <v>0</v>
      </c>
      <c r="L38" s="54">
        <f t="shared" si="32"/>
        <v>0</v>
      </c>
      <c r="M38" s="43">
        <f t="shared" si="33"/>
        <v>0</v>
      </c>
      <c r="N38" s="55"/>
      <c r="O38" s="61"/>
      <c r="P38" s="39">
        <v>2099.91</v>
      </c>
      <c r="Q38" s="40">
        <v>0</v>
      </c>
      <c r="R38" s="41">
        <f t="shared" si="34"/>
        <v>2099.91</v>
      </c>
      <c r="T38" s="54">
        <v>2099.91</v>
      </c>
      <c r="U38" s="44">
        <v>0</v>
      </c>
      <c r="V38" s="41">
        <f t="shared" si="35"/>
        <v>2099.91</v>
      </c>
      <c r="X38" s="54">
        <f t="shared" si="36"/>
        <v>0</v>
      </c>
      <c r="Y38" s="43">
        <f t="shared" si="37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30"/>
        <v>0</v>
      </c>
      <c r="H39" s="54"/>
      <c r="I39" s="44">
        <v>0</v>
      </c>
      <c r="J39" s="41">
        <f t="shared" si="31"/>
        <v>0</v>
      </c>
      <c r="L39" s="54">
        <f t="shared" si="32"/>
        <v>0</v>
      </c>
      <c r="M39" s="43">
        <f t="shared" si="33"/>
        <v>0</v>
      </c>
      <c r="N39" s="55"/>
      <c r="O39" s="61"/>
      <c r="P39" s="39"/>
      <c r="Q39" s="40">
        <v>0</v>
      </c>
      <c r="R39" s="41">
        <f t="shared" si="34"/>
        <v>0</v>
      </c>
      <c r="T39" s="54"/>
      <c r="U39" s="44">
        <v>0</v>
      </c>
      <c r="V39" s="41">
        <f t="shared" si="35"/>
        <v>0</v>
      </c>
      <c r="X39" s="54">
        <f t="shared" si="36"/>
        <v>0</v>
      </c>
      <c r="Y39" s="43">
        <f t="shared" si="37"/>
        <v>0</v>
      </c>
      <c r="Z39" s="55"/>
    </row>
    <row r="40" spans="1:26">
      <c r="A40" s="22">
        <v>7</v>
      </c>
      <c r="B40" s="11" t="s">
        <v>57</v>
      </c>
      <c r="C40" s="5"/>
      <c r="D40" s="39">
        <v>33652.35</v>
      </c>
      <c r="E40" s="40">
        <v>0</v>
      </c>
      <c r="F40" s="41">
        <f t="shared" si="30"/>
        <v>33652.35</v>
      </c>
      <c r="H40" s="54">
        <v>33652.350304300002</v>
      </c>
      <c r="I40" s="44">
        <v>0</v>
      </c>
      <c r="J40" s="41">
        <f t="shared" si="31"/>
        <v>33652.350304300002</v>
      </c>
      <c r="L40" s="54">
        <f t="shared" si="32"/>
        <v>-3.043000033358112E-4</v>
      </c>
      <c r="M40" s="43">
        <f t="shared" si="33"/>
        <v>-3.043000033358112E-4</v>
      </c>
      <c r="N40" s="55"/>
      <c r="O40" s="61"/>
      <c r="P40" s="39"/>
      <c r="Q40" s="40">
        <v>0</v>
      </c>
      <c r="R40" s="41">
        <f t="shared" si="34"/>
        <v>0</v>
      </c>
      <c r="T40" s="54"/>
      <c r="U40" s="44">
        <v>0</v>
      </c>
      <c r="V40" s="41">
        <f t="shared" si="35"/>
        <v>0</v>
      </c>
      <c r="X40" s="54">
        <f t="shared" si="36"/>
        <v>0</v>
      </c>
      <c r="Y40" s="43">
        <f t="shared" si="37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30"/>
        <v>0</v>
      </c>
      <c r="H41" s="54"/>
      <c r="I41" s="44">
        <v>0</v>
      </c>
      <c r="J41" s="41">
        <f t="shared" si="31"/>
        <v>0</v>
      </c>
      <c r="L41" s="54">
        <f t="shared" si="32"/>
        <v>0</v>
      </c>
      <c r="M41" s="43">
        <f t="shared" si="33"/>
        <v>0</v>
      </c>
      <c r="N41" s="55"/>
      <c r="O41" s="61"/>
      <c r="P41" s="39"/>
      <c r="Q41" s="40">
        <v>0</v>
      </c>
      <c r="R41" s="41">
        <f t="shared" si="34"/>
        <v>0</v>
      </c>
      <c r="T41" s="54"/>
      <c r="U41" s="44">
        <v>0</v>
      </c>
      <c r="V41" s="41">
        <f t="shared" si="35"/>
        <v>0</v>
      </c>
      <c r="X41" s="54">
        <f t="shared" si="36"/>
        <v>0</v>
      </c>
      <c r="Y41" s="43">
        <f t="shared" si="37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38">SUM(E43,E45,E47)</f>
        <v>0</v>
      </c>
      <c r="F42" s="42">
        <f t="shared" si="38"/>
        <v>0</v>
      </c>
      <c r="H42" s="42">
        <f t="shared" ref="H42:J42" si="39">SUM(H43,H45,H47)</f>
        <v>0</v>
      </c>
      <c r="I42" s="42">
        <f t="shared" si="39"/>
        <v>0</v>
      </c>
      <c r="J42" s="42">
        <f t="shared" si="39"/>
        <v>0</v>
      </c>
      <c r="L42" s="42">
        <f t="shared" ref="L42:M42" si="40">SUM(L43,L45,L47)</f>
        <v>0</v>
      </c>
      <c r="M42" s="42">
        <f t="shared" si="40"/>
        <v>0</v>
      </c>
      <c r="N42" s="33"/>
      <c r="O42" s="66"/>
      <c r="P42" s="42">
        <f>SUM(P43,P45,P47)</f>
        <v>0</v>
      </c>
      <c r="Q42" s="42">
        <f t="shared" ref="Q42:R42" si="41">SUM(Q43,Q45,Q47)</f>
        <v>0</v>
      </c>
      <c r="R42" s="42">
        <f t="shared" si="41"/>
        <v>0</v>
      </c>
      <c r="T42" s="42">
        <f t="shared" ref="T42:V42" si="42">SUM(T43,T45,T47)</f>
        <v>0</v>
      </c>
      <c r="U42" s="42">
        <f t="shared" si="42"/>
        <v>0</v>
      </c>
      <c r="V42" s="42">
        <f t="shared" si="42"/>
        <v>0</v>
      </c>
      <c r="X42" s="42">
        <f t="shared" ref="X42:Y42" si="43">SUM(X43,X45,X47)</f>
        <v>0</v>
      </c>
      <c r="Y42" s="42">
        <f t="shared" si="43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44">E44</f>
        <v>0</v>
      </c>
      <c r="F43" s="38">
        <f t="shared" si="44"/>
        <v>0</v>
      </c>
      <c r="H43" s="38">
        <f t="shared" ref="H43:J43" si="45">H44</f>
        <v>0</v>
      </c>
      <c r="I43" s="38">
        <f t="shared" si="45"/>
        <v>0</v>
      </c>
      <c r="J43" s="38">
        <f t="shared" si="45"/>
        <v>0</v>
      </c>
      <c r="L43" s="38">
        <f t="shared" ref="L43:M43" si="46">L44</f>
        <v>0</v>
      </c>
      <c r="M43" s="38">
        <f t="shared" si="46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47">E46</f>
        <v>0</v>
      </c>
      <c r="F45" s="38">
        <f t="shared" si="47"/>
        <v>0</v>
      </c>
      <c r="H45" s="38">
        <f t="shared" ref="H45:J45" si="48">H46</f>
        <v>0</v>
      </c>
      <c r="I45" s="38">
        <f t="shared" si="48"/>
        <v>0</v>
      </c>
      <c r="J45" s="38">
        <f t="shared" si="48"/>
        <v>0</v>
      </c>
      <c r="L45" s="38">
        <f t="shared" ref="L45:M45" si="49">L46</f>
        <v>0</v>
      </c>
      <c r="M45" s="38">
        <f t="shared" si="49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50">SUM(E48:E49)</f>
        <v>0</v>
      </c>
      <c r="F47" s="38">
        <f t="shared" si="50"/>
        <v>0</v>
      </c>
      <c r="H47" s="38">
        <f t="shared" ref="H47:J47" si="51">SUM(H48:H49)</f>
        <v>0</v>
      </c>
      <c r="I47" s="38">
        <f t="shared" si="51"/>
        <v>0</v>
      </c>
      <c r="J47" s="38">
        <f t="shared" si="51"/>
        <v>0</v>
      </c>
      <c r="L47" s="38">
        <f t="shared" ref="L47:M47" si="52">SUM(L48:L49)</f>
        <v>0</v>
      </c>
      <c r="M47" s="38">
        <f t="shared" si="52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J1" zoomScale="50" zoomScaleNormal="50" workbookViewId="0">
      <selection activeCell="L25" sqref="L25"/>
    </sheetView>
  </sheetViews>
  <sheetFormatPr defaultColWidth="9" defaultRowHeight="13.8"/>
  <cols>
    <col min="1" max="1" width="19.5" style="75" bestFit="1" customWidth="1"/>
    <col min="2" max="2" width="52.5" style="75" bestFit="1" customWidth="1"/>
    <col min="3" max="3" width="3.09765625" style="75" customWidth="1"/>
    <col min="4" max="4" width="21.3984375" style="75" bestFit="1" customWidth="1"/>
    <col min="5" max="5" width="19.8984375" style="75" bestFit="1" customWidth="1"/>
    <col min="6" max="6" width="20.5" style="75" bestFit="1" customWidth="1"/>
    <col min="7" max="7" width="2.69921875" style="75" customWidth="1"/>
    <col min="8" max="8" width="20.5" style="75" bestFit="1" customWidth="1"/>
    <col min="9" max="9" width="20.69921875" style="75" bestFit="1" customWidth="1"/>
    <col min="10" max="10" width="20.5" style="75" bestFit="1" customWidth="1"/>
    <col min="11" max="11" width="2.19921875" style="75" customWidth="1"/>
    <col min="12" max="12" width="32.3984375" style="75" bestFit="1" customWidth="1"/>
    <col min="13" max="13" width="33.3984375" style="75" bestFit="1" customWidth="1"/>
    <col min="14" max="14" width="35.3984375" style="75" bestFit="1" customWidth="1"/>
    <col min="15" max="15" width="1.19921875" style="75" customWidth="1"/>
    <col min="16" max="16" width="16.59765625" style="75" bestFit="1" customWidth="1"/>
    <col min="17" max="17" width="19.8984375" style="75" bestFit="1" customWidth="1"/>
    <col min="18" max="18" width="18" style="75" bestFit="1" customWidth="1"/>
    <col min="19" max="19" width="2.3984375" style="75" customWidth="1"/>
    <col min="20" max="20" width="18" style="75" bestFit="1" customWidth="1"/>
    <col min="21" max="21" width="15.5" style="75" bestFit="1" customWidth="1"/>
    <col min="22" max="22" width="18" style="75" bestFit="1" customWidth="1"/>
    <col min="23" max="23" width="2.3984375" style="75" customWidth="1"/>
    <col min="24" max="24" width="32.3984375" style="75" bestFit="1" customWidth="1"/>
    <col min="25" max="25" width="33.3984375" style="75" bestFit="1" customWidth="1"/>
    <col min="26" max="26" width="11.59765625" style="75" bestFit="1" customWidth="1"/>
    <col min="27" max="16384" width="9" style="75"/>
  </cols>
  <sheetData>
    <row r="1" spans="1:26">
      <c r="A1" s="19" t="s">
        <v>0</v>
      </c>
      <c r="B1" s="72" t="s">
        <v>185</v>
      </c>
    </row>
    <row r="2" spans="1:26">
      <c r="A2" s="19" t="s">
        <v>1</v>
      </c>
      <c r="B2" s="69" t="s">
        <v>186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2072058378.8200002</v>
      </c>
      <c r="E11" s="106">
        <f>SUM(E12:E41)</f>
        <v>315324368.88282996</v>
      </c>
      <c r="F11" s="106">
        <f>SUM(F12:F41)</f>
        <v>2387382747.7028298</v>
      </c>
      <c r="H11" s="106">
        <f>SUM(H12:H41)</f>
        <v>3567992144.4446759</v>
      </c>
      <c r="I11" s="106">
        <f>SUM(I12:I41)</f>
        <v>-1180609391.2618461</v>
      </c>
      <c r="J11" s="106">
        <f>SUM(J12:J41)</f>
        <v>2387382753.1828299</v>
      </c>
      <c r="L11" s="106">
        <f>SUM(L12:L41)</f>
        <v>-1495933765.6246762</v>
      </c>
      <c r="M11" s="106">
        <f>SUM(M12:M41)</f>
        <v>-5.4800000004470348</v>
      </c>
      <c r="N11" s="105"/>
      <c r="O11" s="107"/>
      <c r="P11" s="106">
        <f>SUM(P12:P41)</f>
        <v>8932570.5599999987</v>
      </c>
      <c r="Q11" s="106">
        <f>SUM(Q12:Q41)</f>
        <v>7953036.5</v>
      </c>
      <c r="R11" s="106">
        <f>SUM(R12:R41)</f>
        <v>16885607.059999999</v>
      </c>
      <c r="T11" s="106">
        <f>SUM(T12:T41)</f>
        <v>16885607.060000002</v>
      </c>
      <c r="U11" s="106">
        <f>SUM(U12:U41)</f>
        <v>0</v>
      </c>
      <c r="V11" s="106">
        <f>SUM(V12:V41)</f>
        <v>16885607.060000002</v>
      </c>
      <c r="X11" s="106">
        <f>SUM(X12:X41)</f>
        <v>-7953036.5000000009</v>
      </c>
      <c r="Y11" s="106">
        <f>SUM(Y12:Y41)</f>
        <v>0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>
        <v>29444802.82</v>
      </c>
      <c r="E14" s="79">
        <v>1094789</v>
      </c>
      <c r="F14" s="78">
        <f>D14+E14</f>
        <v>30539591.82</v>
      </c>
      <c r="H14" s="77">
        <v>28917193.800000001</v>
      </c>
      <c r="I14" s="43">
        <v>1622400</v>
      </c>
      <c r="J14" s="78">
        <f>H14+I14</f>
        <v>30539593.800000001</v>
      </c>
      <c r="L14" s="77">
        <f>D14-H14</f>
        <v>527609.01999999955</v>
      </c>
      <c r="M14" s="43">
        <f>F14-J14</f>
        <v>-1.9800000004470348</v>
      </c>
      <c r="N14" s="76" t="s">
        <v>62</v>
      </c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>
        <v>150926269</v>
      </c>
      <c r="F15" s="78">
        <f>D15+E15</f>
        <v>150926269</v>
      </c>
      <c r="H15" s="77">
        <v>142733152.5</v>
      </c>
      <c r="I15" s="43">
        <v>8193120</v>
      </c>
      <c r="J15" s="78">
        <f>H15+I15</f>
        <v>150926272.5</v>
      </c>
      <c r="L15" s="77">
        <f>D15-H15</f>
        <v>-142733152.5</v>
      </c>
      <c r="M15" s="43">
        <f>F15-J15</f>
        <v>-3.5</v>
      </c>
      <c r="N15" s="76" t="s">
        <v>62</v>
      </c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989189591</v>
      </c>
      <c r="E18" s="79">
        <v>18899807</v>
      </c>
      <c r="F18" s="78">
        <f t="shared" ref="F18:F25" si="0">D18+E18</f>
        <v>1008089398</v>
      </c>
      <c r="H18" s="77">
        <v>826079279</v>
      </c>
      <c r="I18" s="43">
        <v>182010119</v>
      </c>
      <c r="J18" s="78">
        <f t="shared" ref="J18:J25" si="1">H18+I18</f>
        <v>1008089398</v>
      </c>
      <c r="L18" s="77">
        <f t="shared" ref="L18:L25" si="2">D18-H18</f>
        <v>163110312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148696265</v>
      </c>
      <c r="E19" s="79">
        <v>141870594.88999999</v>
      </c>
      <c r="F19" s="78">
        <f t="shared" si="0"/>
        <v>290566859.88999999</v>
      </c>
      <c r="H19" s="77">
        <v>297527395.50999999</v>
      </c>
      <c r="I19" s="43">
        <v>-6960535.6200000001</v>
      </c>
      <c r="J19" s="78">
        <f t="shared" si="1"/>
        <v>290566859.88999999</v>
      </c>
      <c r="L19" s="77">
        <f t="shared" si="2"/>
        <v>-148831130.50999999</v>
      </c>
      <c r="M19" s="43">
        <f t="shared" si="3"/>
        <v>0</v>
      </c>
      <c r="N19" s="76"/>
      <c r="O19" s="91"/>
      <c r="P19" s="80">
        <v>211175.74</v>
      </c>
      <c r="Q19" s="79">
        <v>-211175.74</v>
      </c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211175.74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/>
      <c r="F24" s="78">
        <f t="shared" si="0"/>
        <v>0</v>
      </c>
      <c r="H24" s="77">
        <v>1361126150.8499999</v>
      </c>
      <c r="I24" s="43">
        <v>-1361126150.8499999</v>
      </c>
      <c r="J24" s="78">
        <f t="shared" si="1"/>
        <v>0</v>
      </c>
      <c r="L24" s="77">
        <f t="shared" si="2"/>
        <v>-1361126150.8499999</v>
      </c>
      <c r="M24" s="43">
        <f t="shared" si="3"/>
        <v>0</v>
      </c>
      <c r="N24" s="76"/>
      <c r="O24" s="91"/>
      <c r="P24" s="80">
        <v>7108864.9799999995</v>
      </c>
      <c r="Q24" s="79">
        <v>-7108864.9799999995</v>
      </c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7108864.9799999995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>
      <c r="A28" s="83">
        <v>1</v>
      </c>
      <c r="B28" s="82" t="s">
        <v>48</v>
      </c>
      <c r="C28" s="97"/>
      <c r="D28" s="80">
        <v>904727720</v>
      </c>
      <c r="E28" s="79"/>
      <c r="F28" s="78">
        <f>D28+E28</f>
        <v>904727720</v>
      </c>
      <c r="H28" s="77">
        <v>904727720</v>
      </c>
      <c r="I28" s="43"/>
      <c r="J28" s="78">
        <f>H28+I28</f>
        <v>904727720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 t="s">
        <v>62</v>
      </c>
      <c r="O34" s="91"/>
      <c r="P34" s="80"/>
      <c r="Q34" s="79"/>
      <c r="R34" s="78">
        <f t="shared" ref="R34:R41" si="12">P34+Q34</f>
        <v>0</v>
      </c>
      <c r="T34" s="77"/>
      <c r="U34" s="43"/>
      <c r="V34" s="78">
        <f t="shared" ref="V34:V41" si="13">T34+U34</f>
        <v>0</v>
      </c>
      <c r="X34" s="77">
        <f t="shared" ref="X34:X41" si="14">P34-T34</f>
        <v>0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>
        <v>2532908.9928299999</v>
      </c>
      <c r="F35" s="78">
        <f t="shared" si="8"/>
        <v>2532908.9928299999</v>
      </c>
      <c r="H35" s="77">
        <v>2532908.9928299999</v>
      </c>
      <c r="I35" s="43"/>
      <c r="J35" s="78">
        <f t="shared" si="9"/>
        <v>2532908.9928299999</v>
      </c>
      <c r="L35" s="77">
        <f t="shared" si="10"/>
        <v>-2532908.9928299999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>
        <v>7108864.9799999995</v>
      </c>
      <c r="R36" s="78">
        <f t="shared" si="12"/>
        <v>7108864.9799999995</v>
      </c>
      <c r="T36" s="77">
        <v>7108864.9800000004</v>
      </c>
      <c r="U36" s="43"/>
      <c r="V36" s="78">
        <f t="shared" si="13"/>
        <v>7108864.9800000004</v>
      </c>
      <c r="X36" s="77">
        <f t="shared" si="14"/>
        <v>-7108864.9800000004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>
        <v>4179476.0717745749</v>
      </c>
      <c r="I37" s="43">
        <v>-4179476.0717745749</v>
      </c>
      <c r="J37" s="78">
        <f t="shared" si="9"/>
        <v>0</v>
      </c>
      <c r="L37" s="77">
        <f t="shared" si="10"/>
        <v>-4179476.0717745749</v>
      </c>
      <c r="M37" s="43">
        <f t="shared" si="11"/>
        <v>0</v>
      </c>
      <c r="N37" s="76" t="s">
        <v>62</v>
      </c>
      <c r="O37" s="91"/>
      <c r="P37" s="80"/>
      <c r="Q37" s="79">
        <v>8164212.2400000002</v>
      </c>
      <c r="R37" s="78">
        <f t="shared" si="12"/>
        <v>8164212.2400000002</v>
      </c>
      <c r="T37" s="77">
        <v>8164212.2400000002</v>
      </c>
      <c r="U37" s="43"/>
      <c r="V37" s="78">
        <f t="shared" si="13"/>
        <v>8164212.2400000002</v>
      </c>
      <c r="X37" s="77">
        <f t="shared" si="14"/>
        <v>-8164212.2400000002</v>
      </c>
      <c r="Y37" s="43">
        <f t="shared" si="15"/>
        <v>0</v>
      </c>
      <c r="Z37" s="76"/>
    </row>
    <row r="38" spans="1:26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>
        <v>168867.72007170002</v>
      </c>
      <c r="I38" s="43">
        <v>-168867.72007170002</v>
      </c>
      <c r="J38" s="78">
        <f t="shared" si="9"/>
        <v>0</v>
      </c>
      <c r="L38" s="77">
        <f t="shared" si="10"/>
        <v>-168867.72007170002</v>
      </c>
      <c r="M38" s="43">
        <f t="shared" si="11"/>
        <v>0</v>
      </c>
      <c r="N38" s="76" t="s">
        <v>62</v>
      </c>
      <c r="O38" s="91"/>
      <c r="P38" s="80">
        <v>1612529.8399999996</v>
      </c>
      <c r="Q38" s="79"/>
      <c r="R38" s="78">
        <f t="shared" si="12"/>
        <v>1612529.8399999996</v>
      </c>
      <c r="T38" s="77">
        <v>1612529.8399999999</v>
      </c>
      <c r="U38" s="43"/>
      <c r="V38" s="78">
        <f t="shared" si="13"/>
        <v>1612529.8399999999</v>
      </c>
      <c r="X38" s="77">
        <f t="shared" si="14"/>
        <v>0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/>
      <c r="R39" s="78">
        <f t="shared" si="12"/>
        <v>0</v>
      </c>
      <c r="T39" s="77"/>
      <c r="U39" s="43"/>
      <c r="V39" s="78">
        <f t="shared" si="13"/>
        <v>0</v>
      </c>
      <c r="X39" s="77">
        <f t="shared" si="14"/>
        <v>0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3" zoomScaleNormal="53" workbookViewId="0">
      <pane xSplit="3" topLeftCell="D1" activePane="topRight" state="frozen"/>
      <selection activeCell="M21" sqref="M21"/>
      <selection pane="topRight" activeCell="P35" sqref="A35:XFD35"/>
    </sheetView>
  </sheetViews>
  <sheetFormatPr defaultColWidth="8.69921875" defaultRowHeight="13.8"/>
  <cols>
    <col min="1" max="1" width="17" style="1" customWidth="1"/>
    <col min="2" max="2" width="48.09765625" style="1" customWidth="1"/>
    <col min="3" max="3" width="3.09765625" style="1" customWidth="1"/>
    <col min="4" max="4" width="20.3984375" style="140" bestFit="1" customWidth="1"/>
    <col min="5" max="5" width="19.3984375" style="140" customWidth="1"/>
    <col min="6" max="6" width="17.3984375" style="140" customWidth="1"/>
    <col min="7" max="7" width="2.796875" style="1" customWidth="1"/>
    <col min="8" max="8" width="18.796875" style="140" customWidth="1"/>
    <col min="9" max="9" width="17.5" style="140" customWidth="1"/>
    <col min="10" max="10" width="20.19921875" style="140" bestFit="1" customWidth="1"/>
    <col min="11" max="11" width="2.19921875" style="1" customWidth="1"/>
    <col min="12" max="12" width="19.796875" style="140" customWidth="1"/>
    <col min="13" max="13" width="25" style="140" customWidth="1"/>
    <col min="14" max="14" width="32.3984375" style="140" customWidth="1"/>
    <col min="15" max="15" width="1.296875" style="1" customWidth="1"/>
    <col min="16" max="18" width="17.796875" style="1" customWidth="1"/>
    <col min="19" max="19" width="2.3984375" style="1" customWidth="1"/>
    <col min="20" max="22" width="17" style="1" customWidth="1"/>
    <col min="23" max="23" width="2.3984375" style="1" customWidth="1"/>
    <col min="24" max="26" width="18.296875" style="1" customWidth="1"/>
    <col min="27" max="16384" width="8.69921875" style="1"/>
  </cols>
  <sheetData>
    <row r="1" spans="1:26">
      <c r="A1" s="138" t="s">
        <v>0</v>
      </c>
      <c r="B1" s="139" t="s">
        <v>129</v>
      </c>
    </row>
    <row r="2" spans="1:26">
      <c r="A2" s="138" t="s">
        <v>1</v>
      </c>
      <c r="B2" s="141" t="s">
        <v>130</v>
      </c>
    </row>
    <row r="3" spans="1:26">
      <c r="A3" s="142" t="s">
        <v>2</v>
      </c>
      <c r="B3" s="143"/>
    </row>
    <row r="4" spans="1:26">
      <c r="A4" s="144"/>
      <c r="B4" s="145"/>
      <c r="C4" s="145"/>
      <c r="D4" s="180" t="s">
        <v>24</v>
      </c>
      <c r="E4" s="180"/>
      <c r="F4" s="180"/>
      <c r="G4" s="180"/>
      <c r="H4" s="180"/>
      <c r="I4" s="180"/>
      <c r="J4" s="180"/>
      <c r="K4" s="180"/>
      <c r="L4" s="180"/>
      <c r="M4" s="180"/>
      <c r="N4" s="180"/>
      <c r="P4" s="180" t="s">
        <v>59</v>
      </c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 spans="1:26">
      <c r="D5" s="181" t="s">
        <v>22</v>
      </c>
      <c r="E5" s="182"/>
      <c r="F5" s="183"/>
      <c r="H5" s="184" t="s">
        <v>23</v>
      </c>
      <c r="I5" s="185"/>
      <c r="J5" s="186"/>
      <c r="L5" s="161" t="s">
        <v>27</v>
      </c>
      <c r="M5" s="163" t="s">
        <v>26</v>
      </c>
      <c r="N5" s="165" t="s">
        <v>25</v>
      </c>
      <c r="O5" s="62"/>
      <c r="P5" s="181" t="s">
        <v>22</v>
      </c>
      <c r="Q5" s="182"/>
      <c r="R5" s="183"/>
      <c r="T5" s="184" t="s">
        <v>23</v>
      </c>
      <c r="U5" s="185"/>
      <c r="V5" s="186"/>
      <c r="X5" s="161" t="s">
        <v>27</v>
      </c>
      <c r="Y5" s="163" t="s">
        <v>26</v>
      </c>
      <c r="Z5" s="165" t="s">
        <v>25</v>
      </c>
    </row>
    <row r="6" spans="1:26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25339520</v>
      </c>
      <c r="E11" s="31">
        <f>SUM(E12:E41)</f>
        <v>0</v>
      </c>
      <c r="F11" s="31">
        <f>SUM(F12:F41)</f>
        <v>25339520</v>
      </c>
      <c r="H11" s="31">
        <f>SUM(H12:H41)</f>
        <v>26268879.675999999</v>
      </c>
      <c r="I11" s="31">
        <f>SUM(I12:I41)</f>
        <v>0</v>
      </c>
      <c r="J11" s="31">
        <f>SUM(J12:J41)</f>
        <v>26268879.675999999</v>
      </c>
      <c r="L11" s="31">
        <f>SUM(L12:L41)</f>
        <v>-929359.67599999986</v>
      </c>
      <c r="M11" s="31">
        <f>SUM(M12:M41)</f>
        <v>-929359.67599999986</v>
      </c>
      <c r="N11" s="50"/>
      <c r="O11" s="64"/>
      <c r="P11" s="31">
        <f>SUM(P12:P41)</f>
        <v>455618.56</v>
      </c>
      <c r="Q11" s="31">
        <f>SUM(Q12:Q41)</f>
        <v>0</v>
      </c>
      <c r="R11" s="31">
        <f>SUM(R12:R41)</f>
        <v>455618.56</v>
      </c>
      <c r="T11" s="31">
        <f>SUM(T12:T41)</f>
        <v>455618.56</v>
      </c>
      <c r="U11" s="31">
        <f>SUM(U12:U41)</f>
        <v>0</v>
      </c>
      <c r="V11" s="31">
        <f>SUM(V12:V41)</f>
        <v>455618.56</v>
      </c>
      <c r="X11" s="31">
        <f>SUM(X12:X41)</f>
        <v>0</v>
      </c>
      <c r="Y11" s="31">
        <f>SUM(Y12:Y41)</f>
        <v>0</v>
      </c>
      <c r="Z11" s="50"/>
    </row>
    <row r="12" spans="1:26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47" customFormat="1">
      <c r="A13" s="168" t="s">
        <v>31</v>
      </c>
      <c r="B13" s="169"/>
      <c r="C13" s="3"/>
      <c r="D13" s="146"/>
      <c r="E13" s="146"/>
      <c r="F13" s="146"/>
      <c r="H13" s="146"/>
      <c r="I13" s="146"/>
      <c r="J13" s="146"/>
      <c r="L13" s="146"/>
      <c r="M13" s="146"/>
      <c r="N13" s="148"/>
      <c r="O13" s="149"/>
      <c r="P13" s="146"/>
      <c r="Q13" s="146"/>
      <c r="R13" s="146"/>
      <c r="T13" s="146"/>
      <c r="U13" s="146"/>
      <c r="V13" s="146"/>
      <c r="X13" s="146"/>
      <c r="Y13" s="146"/>
      <c r="Z13" s="148"/>
    </row>
    <row r="14" spans="1:26">
      <c r="A14" s="22">
        <v>1</v>
      </c>
      <c r="B14" s="11" t="s">
        <v>3</v>
      </c>
      <c r="C14" s="4"/>
      <c r="D14" s="131"/>
      <c r="E14" s="132">
        <v>0</v>
      </c>
      <c r="F14" s="133">
        <f>D14+E14</f>
        <v>0</v>
      </c>
      <c r="H14" s="134"/>
      <c r="I14" s="135">
        <v>0</v>
      </c>
      <c r="J14" s="133">
        <f>H14+I14</f>
        <v>0</v>
      </c>
      <c r="L14" s="134">
        <f>D14-H14</f>
        <v>0</v>
      </c>
      <c r="M14" s="136">
        <f>F14-J14</f>
        <v>0</v>
      </c>
      <c r="N14" s="137"/>
      <c r="O14" s="62"/>
      <c r="P14" s="131"/>
      <c r="Q14" s="132"/>
      <c r="R14" s="133">
        <f>P14+Q14</f>
        <v>0</v>
      </c>
      <c r="T14" s="134"/>
      <c r="U14" s="135">
        <v>0</v>
      </c>
      <c r="V14" s="133">
        <f>T14+U14</f>
        <v>0</v>
      </c>
      <c r="X14" s="134">
        <f>P14-T14</f>
        <v>0</v>
      </c>
      <c r="Y14" s="136">
        <f>R14-V14</f>
        <v>0</v>
      </c>
      <c r="Z14" s="137"/>
    </row>
    <row r="15" spans="1:26" ht="26.55" customHeight="1">
      <c r="A15" s="22">
        <v>2</v>
      </c>
      <c r="B15" s="11" t="s">
        <v>46</v>
      </c>
      <c r="C15" s="4"/>
      <c r="D15" s="131"/>
      <c r="E15" s="132">
        <v>0</v>
      </c>
      <c r="F15" s="133">
        <f t="shared" ref="F15:F16" si="10">D15+E15</f>
        <v>0</v>
      </c>
      <c r="H15" s="134"/>
      <c r="I15" s="135">
        <v>0</v>
      </c>
      <c r="J15" s="133">
        <f t="shared" ref="J15:J16" si="11">H15+I15</f>
        <v>0</v>
      </c>
      <c r="L15" s="134">
        <f t="shared" ref="L15:L16" si="12">D15-H15</f>
        <v>0</v>
      </c>
      <c r="M15" s="136">
        <f t="shared" ref="M15:M16" si="13">F15-J15</f>
        <v>0</v>
      </c>
      <c r="N15" s="137"/>
      <c r="O15" s="62"/>
      <c r="P15" s="131"/>
      <c r="Q15" s="132"/>
      <c r="R15" s="133">
        <f t="shared" ref="R15:R16" si="14">P15+Q15</f>
        <v>0</v>
      </c>
      <c r="T15" s="134"/>
      <c r="U15" s="135">
        <v>0</v>
      </c>
      <c r="V15" s="133">
        <f t="shared" ref="V15:V16" si="15">T15+U15</f>
        <v>0</v>
      </c>
      <c r="X15" s="134">
        <f t="shared" ref="X15" si="16">P15-T15</f>
        <v>0</v>
      </c>
      <c r="Y15" s="136">
        <f t="shared" ref="Y15:Y16" si="17">R15-V15</f>
        <v>0</v>
      </c>
      <c r="Z15" s="137"/>
    </row>
    <row r="16" spans="1:26" ht="30" customHeight="1">
      <c r="A16" s="22">
        <v>3</v>
      </c>
      <c r="B16" s="11" t="s">
        <v>47</v>
      </c>
      <c r="C16" s="5"/>
      <c r="D16" s="131"/>
      <c r="E16" s="132">
        <v>0</v>
      </c>
      <c r="F16" s="133">
        <f t="shared" si="10"/>
        <v>0</v>
      </c>
      <c r="H16" s="134"/>
      <c r="I16" s="135">
        <v>0</v>
      </c>
      <c r="J16" s="133">
        <f t="shared" si="11"/>
        <v>0</v>
      </c>
      <c r="L16" s="134">
        <f t="shared" si="12"/>
        <v>0</v>
      </c>
      <c r="M16" s="136">
        <f t="shared" si="13"/>
        <v>0</v>
      </c>
      <c r="N16" s="137"/>
      <c r="O16" s="62"/>
      <c r="P16" s="131"/>
      <c r="Q16" s="132"/>
      <c r="R16" s="133">
        <f t="shared" si="14"/>
        <v>0</v>
      </c>
      <c r="T16" s="134"/>
      <c r="U16" s="135">
        <v>0</v>
      </c>
      <c r="V16" s="133">
        <f t="shared" si="15"/>
        <v>0</v>
      </c>
      <c r="X16" s="134">
        <f>P16-T16</f>
        <v>0</v>
      </c>
      <c r="Y16" s="136">
        <f t="shared" si="17"/>
        <v>0</v>
      </c>
      <c r="Z16" s="137"/>
    </row>
    <row r="17" spans="1:26" s="147" customFormat="1">
      <c r="A17" s="168" t="s">
        <v>30</v>
      </c>
      <c r="B17" s="169"/>
      <c r="C17" s="3"/>
      <c r="D17" s="146"/>
      <c r="E17" s="146"/>
      <c r="F17" s="146"/>
      <c r="H17" s="146"/>
      <c r="I17" s="146"/>
      <c r="J17" s="146"/>
      <c r="L17" s="146">
        <v>0</v>
      </c>
      <c r="M17" s="150">
        <v>0</v>
      </c>
      <c r="N17" s="148"/>
      <c r="O17" s="149"/>
      <c r="P17" s="146"/>
      <c r="Q17" s="146"/>
      <c r="R17" s="146"/>
      <c r="T17" s="146"/>
      <c r="U17" s="146"/>
      <c r="V17" s="146"/>
      <c r="X17" s="146">
        <v>0</v>
      </c>
      <c r="Y17" s="150">
        <v>0</v>
      </c>
      <c r="Z17" s="148"/>
    </row>
    <row r="18" spans="1:26">
      <c r="A18" s="22">
        <v>1</v>
      </c>
      <c r="B18" s="11" t="s">
        <v>4</v>
      </c>
      <c r="C18" s="6"/>
      <c r="D18" s="131"/>
      <c r="E18" s="132"/>
      <c r="F18" s="133">
        <f t="shared" ref="F18:F25" si="18">D18+E18</f>
        <v>0</v>
      </c>
      <c r="H18" s="134"/>
      <c r="I18" s="135"/>
      <c r="J18" s="133">
        <f t="shared" ref="J18:J25" si="19">H18+I18</f>
        <v>0</v>
      </c>
      <c r="L18" s="134">
        <f t="shared" ref="L18:L25" si="20">D18-H18</f>
        <v>0</v>
      </c>
      <c r="M18" s="136">
        <f t="shared" ref="M18:M25" si="21">F18-J18</f>
        <v>0</v>
      </c>
      <c r="N18" s="137"/>
      <c r="O18" s="62"/>
      <c r="P18" s="131"/>
      <c r="Q18" s="132"/>
      <c r="R18" s="133">
        <f t="shared" ref="R18:R25" si="22">P18+Q18</f>
        <v>0</v>
      </c>
      <c r="T18" s="134"/>
      <c r="U18" s="135">
        <v>0</v>
      </c>
      <c r="V18" s="133">
        <f t="shared" ref="V18:V25" si="23">T18+U18</f>
        <v>0</v>
      </c>
      <c r="X18" s="134">
        <f t="shared" ref="X18:X25" si="24">P18-T18</f>
        <v>0</v>
      </c>
      <c r="Y18" s="136">
        <f t="shared" ref="Y18:Y25" si="25">R18-V18</f>
        <v>0</v>
      </c>
      <c r="Z18" s="137"/>
    </row>
    <row r="19" spans="1:26">
      <c r="A19" s="22">
        <v>2</v>
      </c>
      <c r="B19" s="12" t="s">
        <v>5</v>
      </c>
      <c r="C19" s="6"/>
      <c r="D19" s="131"/>
      <c r="E19" s="132"/>
      <c r="F19" s="133">
        <f t="shared" si="18"/>
        <v>0</v>
      </c>
      <c r="H19" s="134"/>
      <c r="I19" s="135"/>
      <c r="J19" s="133">
        <f t="shared" si="19"/>
        <v>0</v>
      </c>
      <c r="L19" s="134">
        <f t="shared" si="20"/>
        <v>0</v>
      </c>
      <c r="M19" s="136">
        <f t="shared" si="21"/>
        <v>0</v>
      </c>
      <c r="N19" s="137"/>
      <c r="O19" s="62"/>
      <c r="P19" s="131"/>
      <c r="Q19" s="132"/>
      <c r="R19" s="133">
        <f t="shared" si="22"/>
        <v>0</v>
      </c>
      <c r="T19" s="134"/>
      <c r="U19" s="135">
        <v>0</v>
      </c>
      <c r="V19" s="133">
        <f t="shared" si="23"/>
        <v>0</v>
      </c>
      <c r="X19" s="134">
        <f t="shared" si="24"/>
        <v>0</v>
      </c>
      <c r="Y19" s="136">
        <f t="shared" si="25"/>
        <v>0</v>
      </c>
      <c r="Z19" s="137"/>
    </row>
    <row r="20" spans="1:26">
      <c r="A20" s="22">
        <v>3</v>
      </c>
      <c r="B20" s="11" t="s">
        <v>7</v>
      </c>
      <c r="C20" s="4"/>
      <c r="D20" s="131"/>
      <c r="E20" s="132">
        <v>0</v>
      </c>
      <c r="F20" s="133">
        <f t="shared" si="18"/>
        <v>0</v>
      </c>
      <c r="H20" s="134"/>
      <c r="I20" s="135">
        <v>0</v>
      </c>
      <c r="J20" s="133">
        <f t="shared" si="19"/>
        <v>0</v>
      </c>
      <c r="L20" s="134">
        <f t="shared" si="20"/>
        <v>0</v>
      </c>
      <c r="M20" s="136">
        <f t="shared" si="21"/>
        <v>0</v>
      </c>
      <c r="N20" s="137"/>
      <c r="O20" s="62"/>
      <c r="P20" s="131"/>
      <c r="Q20" s="132"/>
      <c r="R20" s="133">
        <f t="shared" si="22"/>
        <v>0</v>
      </c>
      <c r="T20" s="134"/>
      <c r="U20" s="135">
        <v>0</v>
      </c>
      <c r="V20" s="133">
        <f t="shared" si="23"/>
        <v>0</v>
      </c>
      <c r="X20" s="134">
        <f t="shared" si="24"/>
        <v>0</v>
      </c>
      <c r="Y20" s="136">
        <f t="shared" si="25"/>
        <v>0</v>
      </c>
      <c r="Z20" s="137"/>
    </row>
    <row r="21" spans="1:26">
      <c r="A21" s="22">
        <v>4</v>
      </c>
      <c r="B21" s="11" t="s">
        <v>8</v>
      </c>
      <c r="C21" s="5"/>
      <c r="D21" s="131"/>
      <c r="E21" s="132">
        <v>0</v>
      </c>
      <c r="F21" s="133">
        <f t="shared" si="18"/>
        <v>0</v>
      </c>
      <c r="H21" s="134"/>
      <c r="I21" s="135">
        <v>0</v>
      </c>
      <c r="J21" s="133">
        <f t="shared" si="19"/>
        <v>0</v>
      </c>
      <c r="L21" s="134">
        <f t="shared" si="20"/>
        <v>0</v>
      </c>
      <c r="M21" s="136">
        <f t="shared" si="21"/>
        <v>0</v>
      </c>
      <c r="N21" s="137"/>
      <c r="O21" s="62"/>
      <c r="P21" s="131"/>
      <c r="Q21" s="132"/>
      <c r="R21" s="133">
        <f t="shared" si="22"/>
        <v>0</v>
      </c>
      <c r="T21" s="134"/>
      <c r="U21" s="135">
        <v>0</v>
      </c>
      <c r="V21" s="133">
        <f t="shared" si="23"/>
        <v>0</v>
      </c>
      <c r="X21" s="134">
        <f t="shared" si="24"/>
        <v>0</v>
      </c>
      <c r="Y21" s="136">
        <f t="shared" si="25"/>
        <v>0</v>
      </c>
      <c r="Z21" s="137"/>
    </row>
    <row r="22" spans="1:26">
      <c r="A22" s="22">
        <v>5</v>
      </c>
      <c r="B22" s="12" t="s">
        <v>9</v>
      </c>
      <c r="C22" s="7"/>
      <c r="D22" s="131"/>
      <c r="E22" s="132">
        <v>0</v>
      </c>
      <c r="F22" s="133">
        <f t="shared" si="18"/>
        <v>0</v>
      </c>
      <c r="H22" s="134"/>
      <c r="I22" s="135">
        <v>0</v>
      </c>
      <c r="J22" s="133">
        <f t="shared" si="19"/>
        <v>0</v>
      </c>
      <c r="L22" s="134">
        <f t="shared" si="20"/>
        <v>0</v>
      </c>
      <c r="M22" s="136">
        <f t="shared" si="21"/>
        <v>0</v>
      </c>
      <c r="N22" s="137"/>
      <c r="O22" s="62"/>
      <c r="P22" s="131"/>
      <c r="Q22" s="132"/>
      <c r="R22" s="133">
        <f t="shared" si="22"/>
        <v>0</v>
      </c>
      <c r="T22" s="134"/>
      <c r="U22" s="135">
        <v>0</v>
      </c>
      <c r="V22" s="133">
        <f t="shared" si="23"/>
        <v>0</v>
      </c>
      <c r="X22" s="134">
        <f t="shared" si="24"/>
        <v>0</v>
      </c>
      <c r="Y22" s="136">
        <f t="shared" si="25"/>
        <v>0</v>
      </c>
      <c r="Z22" s="137"/>
    </row>
    <row r="23" spans="1:26">
      <c r="A23" s="22">
        <v>6</v>
      </c>
      <c r="B23" s="12" t="s">
        <v>6</v>
      </c>
      <c r="C23" s="7"/>
      <c r="D23" s="131"/>
      <c r="E23" s="132">
        <v>0</v>
      </c>
      <c r="F23" s="133">
        <f t="shared" si="18"/>
        <v>0</v>
      </c>
      <c r="H23" s="134"/>
      <c r="I23" s="135">
        <v>0</v>
      </c>
      <c r="J23" s="133">
        <f t="shared" si="19"/>
        <v>0</v>
      </c>
      <c r="L23" s="134">
        <f t="shared" si="20"/>
        <v>0</v>
      </c>
      <c r="M23" s="136">
        <f t="shared" si="21"/>
        <v>0</v>
      </c>
      <c r="N23" s="137"/>
      <c r="O23" s="62"/>
      <c r="P23" s="131"/>
      <c r="Q23" s="132"/>
      <c r="R23" s="133">
        <f t="shared" si="22"/>
        <v>0</v>
      </c>
      <c r="T23" s="134"/>
      <c r="U23" s="135">
        <v>0</v>
      </c>
      <c r="V23" s="133">
        <f t="shared" si="23"/>
        <v>0</v>
      </c>
      <c r="X23" s="134">
        <f t="shared" si="24"/>
        <v>0</v>
      </c>
      <c r="Y23" s="136">
        <f t="shared" si="25"/>
        <v>0</v>
      </c>
      <c r="Z23" s="137"/>
    </row>
    <row r="24" spans="1:26">
      <c r="A24" s="22">
        <v>7</v>
      </c>
      <c r="B24" s="12" t="s">
        <v>10</v>
      </c>
      <c r="C24" s="8"/>
      <c r="D24" s="131"/>
      <c r="E24" s="132">
        <v>0</v>
      </c>
      <c r="F24" s="133">
        <f t="shared" si="18"/>
        <v>0</v>
      </c>
      <c r="H24" s="134"/>
      <c r="I24" s="135">
        <v>0</v>
      </c>
      <c r="J24" s="133">
        <f t="shared" si="19"/>
        <v>0</v>
      </c>
      <c r="L24" s="134">
        <f t="shared" si="20"/>
        <v>0</v>
      </c>
      <c r="M24" s="136">
        <f t="shared" si="21"/>
        <v>0</v>
      </c>
      <c r="N24" s="137"/>
      <c r="O24" s="62"/>
      <c r="P24" s="131"/>
      <c r="Q24" s="132"/>
      <c r="R24" s="133">
        <f t="shared" si="22"/>
        <v>0</v>
      </c>
      <c r="T24" s="134"/>
      <c r="U24" s="135">
        <v>0</v>
      </c>
      <c r="V24" s="133">
        <f t="shared" si="23"/>
        <v>0</v>
      </c>
      <c r="X24" s="134">
        <f t="shared" si="24"/>
        <v>0</v>
      </c>
      <c r="Y24" s="136">
        <f t="shared" si="25"/>
        <v>0</v>
      </c>
      <c r="Z24" s="137"/>
    </row>
    <row r="25" spans="1:26">
      <c r="A25" s="22">
        <v>8</v>
      </c>
      <c r="B25" s="12" t="s">
        <v>11</v>
      </c>
      <c r="C25" s="7"/>
      <c r="D25" s="131"/>
      <c r="E25" s="132">
        <v>0</v>
      </c>
      <c r="F25" s="133">
        <f t="shared" si="18"/>
        <v>0</v>
      </c>
      <c r="H25" s="134"/>
      <c r="I25" s="135">
        <v>0</v>
      </c>
      <c r="J25" s="133">
        <f t="shared" si="19"/>
        <v>0</v>
      </c>
      <c r="L25" s="134">
        <f t="shared" si="20"/>
        <v>0</v>
      </c>
      <c r="M25" s="136">
        <f t="shared" si="21"/>
        <v>0</v>
      </c>
      <c r="N25" s="137"/>
      <c r="O25" s="62"/>
      <c r="P25" s="131"/>
      <c r="Q25" s="132"/>
      <c r="R25" s="133">
        <f t="shared" si="22"/>
        <v>0</v>
      </c>
      <c r="T25" s="134"/>
      <c r="U25" s="135">
        <v>0</v>
      </c>
      <c r="V25" s="133">
        <f t="shared" si="23"/>
        <v>0</v>
      </c>
      <c r="X25" s="134">
        <f t="shared" si="24"/>
        <v>0</v>
      </c>
      <c r="Y25" s="136">
        <f t="shared" si="25"/>
        <v>0</v>
      </c>
      <c r="Z25" s="137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2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47" customFormat="1">
      <c r="A27" s="168" t="s">
        <v>29</v>
      </c>
      <c r="B27" s="169"/>
      <c r="C27" s="9"/>
      <c r="D27" s="146"/>
      <c r="E27" s="146"/>
      <c r="F27" s="146"/>
      <c r="H27" s="146"/>
      <c r="I27" s="146"/>
      <c r="J27" s="146"/>
      <c r="L27" s="146">
        <v>0</v>
      </c>
      <c r="M27" s="150">
        <v>0</v>
      </c>
      <c r="N27" s="148"/>
      <c r="O27" s="149"/>
      <c r="P27" s="146"/>
      <c r="Q27" s="146"/>
      <c r="R27" s="146"/>
      <c r="T27" s="146"/>
      <c r="U27" s="146"/>
      <c r="V27" s="146"/>
      <c r="X27" s="146">
        <v>0</v>
      </c>
      <c r="Y27" s="150">
        <v>0</v>
      </c>
      <c r="Z27" s="148"/>
    </row>
    <row r="28" spans="1:26" ht="26.4">
      <c r="A28" s="22">
        <v>1</v>
      </c>
      <c r="B28" s="11" t="s">
        <v>48</v>
      </c>
      <c r="C28" s="4"/>
      <c r="D28" s="131">
        <v>25339520</v>
      </c>
      <c r="E28" s="132">
        <v>0</v>
      </c>
      <c r="F28" s="133">
        <f t="shared" ref="F28" si="26">D28+E28</f>
        <v>25339520</v>
      </c>
      <c r="H28" s="134">
        <v>25339520</v>
      </c>
      <c r="I28" s="135">
        <v>0</v>
      </c>
      <c r="J28" s="133">
        <f t="shared" ref="J28" si="27">H28+I28</f>
        <v>25339520</v>
      </c>
      <c r="L28" s="134">
        <f t="shared" ref="L28" si="28">D28-H28</f>
        <v>0</v>
      </c>
      <c r="M28" s="136">
        <f t="shared" ref="M28" si="29">F28-J28</f>
        <v>0</v>
      </c>
      <c r="N28" s="137"/>
      <c r="O28" s="62"/>
      <c r="P28" s="131"/>
      <c r="Q28" s="132"/>
      <c r="R28" s="133">
        <f t="shared" ref="R28" si="30">P28+Q28</f>
        <v>0</v>
      </c>
      <c r="T28" s="134"/>
      <c r="U28" s="135">
        <v>0</v>
      </c>
      <c r="V28" s="133">
        <f t="shared" ref="V28" si="31">T28+U28</f>
        <v>0</v>
      </c>
      <c r="X28" s="134">
        <f t="shared" ref="X28" si="32">P28-T28</f>
        <v>0</v>
      </c>
      <c r="Y28" s="136">
        <f t="shared" ref="Y28" si="33">R28-V28</f>
        <v>0</v>
      </c>
      <c r="Z28" s="137"/>
    </row>
    <row r="29" spans="1:26" s="147" customFormat="1">
      <c r="A29" s="168" t="s">
        <v>12</v>
      </c>
      <c r="B29" s="169"/>
      <c r="C29" s="9"/>
      <c r="D29" s="146"/>
      <c r="E29" s="146"/>
      <c r="F29" s="146"/>
      <c r="H29" s="146"/>
      <c r="I29" s="146"/>
      <c r="J29" s="146"/>
      <c r="L29" s="146">
        <v>0</v>
      </c>
      <c r="M29" s="150">
        <v>0</v>
      </c>
      <c r="N29" s="148"/>
      <c r="O29" s="149"/>
      <c r="P29" s="146"/>
      <c r="Q29" s="146"/>
      <c r="R29" s="146"/>
      <c r="T29" s="146"/>
      <c r="U29" s="146">
        <v>0</v>
      </c>
      <c r="V29" s="146"/>
      <c r="X29" s="146">
        <v>0</v>
      </c>
      <c r="Y29" s="150">
        <v>0</v>
      </c>
      <c r="Z29" s="148"/>
    </row>
    <row r="30" spans="1:26">
      <c r="A30" s="22">
        <v>1</v>
      </c>
      <c r="B30" s="11" t="s">
        <v>49</v>
      </c>
      <c r="C30" s="5"/>
      <c r="D30" s="131"/>
      <c r="E30" s="132">
        <v>0</v>
      </c>
      <c r="F30" s="133">
        <f t="shared" ref="F30:F31" si="34">D30+E30</f>
        <v>0</v>
      </c>
      <c r="H30" s="134"/>
      <c r="I30" s="135">
        <v>0</v>
      </c>
      <c r="J30" s="133">
        <f t="shared" ref="J30:J31" si="35">H30+I30</f>
        <v>0</v>
      </c>
      <c r="L30" s="134">
        <f t="shared" ref="L30:L31" si="36">D30-H30</f>
        <v>0</v>
      </c>
      <c r="M30" s="136">
        <f t="shared" ref="M30:M31" si="37">F30-J30</f>
        <v>0</v>
      </c>
      <c r="N30" s="137"/>
      <c r="O30" s="62"/>
      <c r="P30" s="131"/>
      <c r="Q30" s="132"/>
      <c r="R30" s="133">
        <f t="shared" ref="R30:R31" si="38">P30+Q30</f>
        <v>0</v>
      </c>
      <c r="T30" s="134"/>
      <c r="U30" s="135">
        <v>0</v>
      </c>
      <c r="V30" s="133">
        <f t="shared" ref="V30:V31" si="39">T30+U30</f>
        <v>0</v>
      </c>
      <c r="X30" s="134">
        <f t="shared" ref="X30:X31" si="40">P30-T30</f>
        <v>0</v>
      </c>
      <c r="Y30" s="136">
        <f t="shared" ref="Y30:Y31" si="41">R30-V30</f>
        <v>0</v>
      </c>
      <c r="Z30" s="137"/>
    </row>
    <row r="31" spans="1:26">
      <c r="A31" s="22">
        <v>2</v>
      </c>
      <c r="B31" s="11" t="s">
        <v>13</v>
      </c>
      <c r="C31" s="5"/>
      <c r="D31" s="131"/>
      <c r="E31" s="132">
        <v>0</v>
      </c>
      <c r="F31" s="133">
        <f t="shared" si="34"/>
        <v>0</v>
      </c>
      <c r="H31" s="134"/>
      <c r="I31" s="135">
        <v>0</v>
      </c>
      <c r="J31" s="133">
        <f t="shared" si="35"/>
        <v>0</v>
      </c>
      <c r="L31" s="134">
        <f t="shared" si="36"/>
        <v>0</v>
      </c>
      <c r="M31" s="136">
        <f t="shared" si="37"/>
        <v>0</v>
      </c>
      <c r="N31" s="137"/>
      <c r="O31" s="62"/>
      <c r="P31" s="131"/>
      <c r="Q31" s="132"/>
      <c r="R31" s="133">
        <f t="shared" si="38"/>
        <v>0</v>
      </c>
      <c r="T31" s="134"/>
      <c r="U31" s="135">
        <v>0</v>
      </c>
      <c r="V31" s="133">
        <f t="shared" si="39"/>
        <v>0</v>
      </c>
      <c r="X31" s="134">
        <f t="shared" si="40"/>
        <v>0</v>
      </c>
      <c r="Y31" s="136">
        <f t="shared" si="41"/>
        <v>0</v>
      </c>
      <c r="Z31" s="137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2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47" customFormat="1">
      <c r="A33" s="168" t="s">
        <v>50</v>
      </c>
      <c r="B33" s="169"/>
      <c r="C33" s="9"/>
      <c r="D33" s="146"/>
      <c r="E33" s="146"/>
      <c r="F33" s="146"/>
      <c r="H33" s="146"/>
      <c r="I33" s="146"/>
      <c r="J33" s="146"/>
      <c r="L33" s="146">
        <v>0</v>
      </c>
      <c r="M33" s="150">
        <v>0</v>
      </c>
      <c r="N33" s="148"/>
      <c r="O33" s="149"/>
      <c r="P33" s="146"/>
      <c r="Q33" s="146"/>
      <c r="R33" s="146"/>
      <c r="T33" s="146"/>
      <c r="U33" s="146"/>
      <c r="V33" s="146"/>
      <c r="X33" s="146">
        <v>0</v>
      </c>
      <c r="Y33" s="150">
        <v>0</v>
      </c>
      <c r="Z33" s="148"/>
    </row>
    <row r="34" spans="1:26">
      <c r="A34" s="22">
        <v>1</v>
      </c>
      <c r="B34" s="11" t="s">
        <v>51</v>
      </c>
      <c r="C34" s="5"/>
      <c r="D34" s="131"/>
      <c r="E34" s="132">
        <v>0</v>
      </c>
      <c r="F34" s="133">
        <f t="shared" ref="F34:F41" si="42">D34+E34</f>
        <v>0</v>
      </c>
      <c r="H34" s="134"/>
      <c r="I34" s="135">
        <v>0</v>
      </c>
      <c r="J34" s="133">
        <f t="shared" ref="J34:J41" si="43">H34+I34</f>
        <v>0</v>
      </c>
      <c r="L34" s="134">
        <f t="shared" ref="L34:L41" si="44">D34-H34</f>
        <v>0</v>
      </c>
      <c r="M34" s="136">
        <f t="shared" ref="M34:M41" si="45">F34-J34</f>
        <v>0</v>
      </c>
      <c r="N34" s="137"/>
      <c r="O34" s="62"/>
      <c r="P34" s="131">
        <v>5097.55</v>
      </c>
      <c r="Q34" s="132">
        <v>0</v>
      </c>
      <c r="R34" s="133">
        <f t="shared" ref="R34:R41" si="46">P34+Q34</f>
        <v>5097.55</v>
      </c>
      <c r="T34" s="134">
        <v>5097.55</v>
      </c>
      <c r="U34" s="135">
        <v>0</v>
      </c>
      <c r="V34" s="133">
        <f t="shared" ref="V34:V41" si="47">T34+U34</f>
        <v>5097.55</v>
      </c>
      <c r="X34" s="134">
        <f t="shared" ref="X34:X41" si="48">P34-T34</f>
        <v>0</v>
      </c>
      <c r="Y34" s="136">
        <f t="shared" ref="Y34:Y41" si="49">R34-V34</f>
        <v>0</v>
      </c>
      <c r="Z34" s="137"/>
    </row>
    <row r="35" spans="1:26">
      <c r="A35" s="22">
        <v>2</v>
      </c>
      <c r="B35" s="11" t="s">
        <v>52</v>
      </c>
      <c r="C35" s="5"/>
      <c r="D35" s="131"/>
      <c r="E35" s="132">
        <v>0</v>
      </c>
      <c r="F35" s="133">
        <f t="shared" si="42"/>
        <v>0</v>
      </c>
      <c r="H35" s="134">
        <v>871272.39999999991</v>
      </c>
      <c r="I35" s="135">
        <v>0</v>
      </c>
      <c r="J35" s="133">
        <f t="shared" si="43"/>
        <v>871272.39999999991</v>
      </c>
      <c r="L35" s="134">
        <f t="shared" si="44"/>
        <v>-871272.39999999991</v>
      </c>
      <c r="M35" s="136">
        <f t="shared" si="45"/>
        <v>-871272.39999999991</v>
      </c>
      <c r="N35" s="137" t="s">
        <v>195</v>
      </c>
      <c r="O35" s="62"/>
      <c r="P35" s="131"/>
      <c r="Q35" s="132">
        <v>0</v>
      </c>
      <c r="R35" s="133">
        <f t="shared" si="46"/>
        <v>0</v>
      </c>
      <c r="T35" s="134"/>
      <c r="U35" s="135">
        <v>0</v>
      </c>
      <c r="V35" s="133">
        <f t="shared" si="47"/>
        <v>0</v>
      </c>
      <c r="X35" s="134">
        <f t="shared" si="48"/>
        <v>0</v>
      </c>
      <c r="Y35" s="136">
        <f t="shared" si="49"/>
        <v>0</v>
      </c>
      <c r="Z35" s="137"/>
    </row>
    <row r="36" spans="1:26">
      <c r="A36" s="22">
        <v>3</v>
      </c>
      <c r="B36" s="11" t="s">
        <v>53</v>
      </c>
      <c r="C36" s="5"/>
      <c r="D36" s="131"/>
      <c r="E36" s="132">
        <v>0</v>
      </c>
      <c r="F36" s="133">
        <f t="shared" si="42"/>
        <v>0</v>
      </c>
      <c r="H36" s="134">
        <v>0</v>
      </c>
      <c r="I36" s="135">
        <v>0</v>
      </c>
      <c r="J36" s="133">
        <f t="shared" si="43"/>
        <v>0</v>
      </c>
      <c r="L36" s="134">
        <f t="shared" si="44"/>
        <v>0</v>
      </c>
      <c r="M36" s="136">
        <f t="shared" si="45"/>
        <v>0</v>
      </c>
      <c r="N36" s="137"/>
      <c r="O36" s="62"/>
      <c r="P36" s="131">
        <v>381798.63</v>
      </c>
      <c r="Q36" s="132">
        <v>0</v>
      </c>
      <c r="R36" s="133">
        <f t="shared" si="46"/>
        <v>381798.63</v>
      </c>
      <c r="T36" s="134">
        <v>381798.63</v>
      </c>
      <c r="U36" s="135">
        <v>0</v>
      </c>
      <c r="V36" s="133">
        <f t="shared" si="47"/>
        <v>381798.63</v>
      </c>
      <c r="X36" s="134">
        <f t="shared" si="48"/>
        <v>0</v>
      </c>
      <c r="Y36" s="136">
        <f t="shared" si="49"/>
        <v>0</v>
      </c>
      <c r="Z36" s="137"/>
    </row>
    <row r="37" spans="1:26">
      <c r="A37" s="22">
        <v>4</v>
      </c>
      <c r="B37" s="11" t="s">
        <v>54</v>
      </c>
      <c r="C37" s="5"/>
      <c r="D37" s="131"/>
      <c r="E37" s="132">
        <v>0</v>
      </c>
      <c r="F37" s="133">
        <f t="shared" si="42"/>
        <v>0</v>
      </c>
      <c r="H37" s="134">
        <v>0</v>
      </c>
      <c r="I37" s="135">
        <v>0</v>
      </c>
      <c r="J37" s="133">
        <f t="shared" si="43"/>
        <v>0</v>
      </c>
      <c r="L37" s="134">
        <f t="shared" si="44"/>
        <v>0</v>
      </c>
      <c r="M37" s="136">
        <f t="shared" si="45"/>
        <v>0</v>
      </c>
      <c r="N37" s="137"/>
      <c r="O37" s="62"/>
      <c r="P37" s="131"/>
      <c r="Q37" s="132">
        <v>0</v>
      </c>
      <c r="R37" s="133">
        <f t="shared" si="46"/>
        <v>0</v>
      </c>
      <c r="T37" s="134"/>
      <c r="U37" s="135">
        <v>0</v>
      </c>
      <c r="V37" s="133">
        <f t="shared" si="47"/>
        <v>0</v>
      </c>
      <c r="X37" s="134">
        <f t="shared" si="48"/>
        <v>0</v>
      </c>
      <c r="Y37" s="136">
        <f t="shared" si="49"/>
        <v>0</v>
      </c>
      <c r="Z37" s="137"/>
    </row>
    <row r="38" spans="1:26" ht="26.4">
      <c r="A38" s="22">
        <v>5</v>
      </c>
      <c r="B38" s="11" t="s">
        <v>55</v>
      </c>
      <c r="C38" s="5"/>
      <c r="D38" s="131"/>
      <c r="E38" s="132">
        <v>0</v>
      </c>
      <c r="F38" s="133">
        <f t="shared" si="42"/>
        <v>0</v>
      </c>
      <c r="H38" s="134">
        <v>0</v>
      </c>
      <c r="I38" s="135">
        <v>0</v>
      </c>
      <c r="J38" s="133">
        <f t="shared" si="43"/>
        <v>0</v>
      </c>
      <c r="L38" s="134">
        <f t="shared" si="44"/>
        <v>0</v>
      </c>
      <c r="M38" s="136">
        <f t="shared" si="45"/>
        <v>0</v>
      </c>
      <c r="N38" s="137"/>
      <c r="O38" s="62"/>
      <c r="P38" s="131">
        <v>68722.38</v>
      </c>
      <c r="Q38" s="132">
        <v>0</v>
      </c>
      <c r="R38" s="133">
        <f t="shared" si="46"/>
        <v>68722.38</v>
      </c>
      <c r="T38" s="134">
        <v>68722.38</v>
      </c>
      <c r="U38" s="135">
        <v>0</v>
      </c>
      <c r="V38" s="133">
        <f t="shared" si="47"/>
        <v>68722.38</v>
      </c>
      <c r="X38" s="134">
        <f t="shared" si="48"/>
        <v>0</v>
      </c>
      <c r="Y38" s="136">
        <f t="shared" si="49"/>
        <v>0</v>
      </c>
      <c r="Z38" s="137"/>
    </row>
    <row r="39" spans="1:26">
      <c r="A39" s="22">
        <v>6</v>
      </c>
      <c r="B39" s="11" t="s">
        <v>56</v>
      </c>
      <c r="C39" s="5"/>
      <c r="D39" s="131"/>
      <c r="E39" s="132">
        <v>0</v>
      </c>
      <c r="F39" s="133">
        <f t="shared" si="42"/>
        <v>0</v>
      </c>
      <c r="H39" s="134">
        <v>0</v>
      </c>
      <c r="I39" s="135">
        <v>0</v>
      </c>
      <c r="J39" s="133">
        <f t="shared" si="43"/>
        <v>0</v>
      </c>
      <c r="L39" s="134">
        <f t="shared" si="44"/>
        <v>0</v>
      </c>
      <c r="M39" s="136">
        <f t="shared" si="45"/>
        <v>0</v>
      </c>
      <c r="N39" s="137"/>
      <c r="O39" s="62"/>
      <c r="P39" s="131"/>
      <c r="Q39" s="132">
        <v>0</v>
      </c>
      <c r="R39" s="133">
        <f t="shared" si="46"/>
        <v>0</v>
      </c>
      <c r="T39" s="134"/>
      <c r="U39" s="135">
        <v>0</v>
      </c>
      <c r="V39" s="133">
        <f t="shared" si="47"/>
        <v>0</v>
      </c>
      <c r="X39" s="134">
        <f t="shared" si="48"/>
        <v>0</v>
      </c>
      <c r="Y39" s="136">
        <f t="shared" si="49"/>
        <v>0</v>
      </c>
      <c r="Z39" s="137"/>
    </row>
    <row r="40" spans="1:26">
      <c r="A40" s="22">
        <v>7</v>
      </c>
      <c r="B40" s="11" t="s">
        <v>57</v>
      </c>
      <c r="C40" s="5"/>
      <c r="D40" s="131"/>
      <c r="E40" s="132">
        <v>0</v>
      </c>
      <c r="F40" s="133">
        <f t="shared" si="42"/>
        <v>0</v>
      </c>
      <c r="H40" s="134">
        <v>58087.275999999998</v>
      </c>
      <c r="I40" s="135">
        <v>0</v>
      </c>
      <c r="J40" s="133">
        <f t="shared" si="43"/>
        <v>58087.275999999998</v>
      </c>
      <c r="L40" s="134">
        <f t="shared" si="44"/>
        <v>-58087.275999999998</v>
      </c>
      <c r="M40" s="136">
        <f t="shared" si="45"/>
        <v>-58087.275999999998</v>
      </c>
      <c r="N40" s="137" t="s">
        <v>195</v>
      </c>
      <c r="O40" s="62"/>
      <c r="P40" s="131"/>
      <c r="Q40" s="132">
        <v>0</v>
      </c>
      <c r="R40" s="133">
        <f t="shared" si="46"/>
        <v>0</v>
      </c>
      <c r="T40" s="134"/>
      <c r="U40" s="135">
        <v>0</v>
      </c>
      <c r="V40" s="133">
        <f t="shared" si="47"/>
        <v>0</v>
      </c>
      <c r="X40" s="134">
        <f t="shared" si="48"/>
        <v>0</v>
      </c>
      <c r="Y40" s="136">
        <f t="shared" si="49"/>
        <v>0</v>
      </c>
      <c r="Z40" s="137"/>
    </row>
    <row r="41" spans="1:26">
      <c r="A41" s="22">
        <v>8</v>
      </c>
      <c r="B41" s="11" t="s">
        <v>58</v>
      </c>
      <c r="C41" s="5"/>
      <c r="D41" s="131"/>
      <c r="E41" s="132">
        <v>0</v>
      </c>
      <c r="F41" s="133">
        <f t="shared" si="42"/>
        <v>0</v>
      </c>
      <c r="H41" s="134"/>
      <c r="I41" s="135">
        <v>0</v>
      </c>
      <c r="J41" s="133">
        <f t="shared" si="43"/>
        <v>0</v>
      </c>
      <c r="L41" s="134">
        <f t="shared" si="44"/>
        <v>0</v>
      </c>
      <c r="M41" s="136">
        <f t="shared" si="45"/>
        <v>0</v>
      </c>
      <c r="N41" s="137"/>
      <c r="O41" s="62"/>
      <c r="P41" s="131"/>
      <c r="Q41" s="132">
        <v>0</v>
      </c>
      <c r="R41" s="133">
        <f t="shared" si="46"/>
        <v>0</v>
      </c>
      <c r="T41" s="134"/>
      <c r="U41" s="135">
        <v>0</v>
      </c>
      <c r="V41" s="133">
        <f t="shared" si="47"/>
        <v>0</v>
      </c>
      <c r="X41" s="134">
        <f t="shared" si="48"/>
        <v>0</v>
      </c>
      <c r="Y41" s="136">
        <f t="shared" si="49"/>
        <v>0</v>
      </c>
      <c r="Z41" s="137"/>
    </row>
    <row r="42" spans="1:26" s="15" customFormat="1" ht="31.5" customHeight="1">
      <c r="A42" s="178" t="s">
        <v>33</v>
      </c>
      <c r="B42" s="179"/>
      <c r="C42" s="23"/>
      <c r="D42" s="42">
        <f>SUM(D43,D45,D47)</f>
        <v>25339520</v>
      </c>
      <c r="E42" s="42">
        <f t="shared" ref="E42:F42" si="50">SUM(E43,E45,E47)</f>
        <v>0</v>
      </c>
      <c r="F42" s="42">
        <f t="shared" si="50"/>
        <v>25339520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>SUM(L43,L45,L47)</f>
        <v>25339520</v>
      </c>
      <c r="M42" s="42">
        <f t="shared" ref="M42:N42" si="52">SUM(M43,M45,M47)</f>
        <v>25339520</v>
      </c>
      <c r="N42" s="42">
        <f t="shared" si="52"/>
        <v>0</v>
      </c>
      <c r="O42" s="63"/>
      <c r="P42" s="42">
        <f>SUM(P43,P45,P47)</f>
        <v>455618.56</v>
      </c>
      <c r="Q42" s="42">
        <f t="shared" ref="Q42:R42" si="53">SUM(Q43,Q45,Q47)</f>
        <v>0</v>
      </c>
      <c r="R42" s="42">
        <f t="shared" si="53"/>
        <v>455618.56</v>
      </c>
      <c r="T42" s="42">
        <f>SUM(T43,T45,T47)</f>
        <v>0</v>
      </c>
      <c r="U42" s="42">
        <f t="shared" ref="U42:V42" si="54">SUM(U43,U45,U47)</f>
        <v>0</v>
      </c>
      <c r="V42" s="42">
        <f t="shared" si="54"/>
        <v>0</v>
      </c>
      <c r="X42" s="42">
        <f>SUM(X43,X45,X47)</f>
        <v>455618.56</v>
      </c>
      <c r="Y42" s="42">
        <f t="shared" ref="Y42:Z42" si="55">SUM(Y43,Y45,Y47)</f>
        <v>0</v>
      </c>
      <c r="Z42" s="42">
        <f t="shared" si="55"/>
        <v>455618.56</v>
      </c>
    </row>
    <row r="43" spans="1:26">
      <c r="A43" s="168" t="s">
        <v>34</v>
      </c>
      <c r="B43" s="169"/>
      <c r="C43" s="9"/>
      <c r="D43" s="146">
        <f>D44</f>
        <v>0</v>
      </c>
      <c r="E43" s="146">
        <f t="shared" ref="E43:F43" si="56">E44</f>
        <v>0</v>
      </c>
      <c r="F43" s="146">
        <f t="shared" si="56"/>
        <v>0</v>
      </c>
      <c r="H43" s="146">
        <f t="shared" ref="H43:J43" si="57">H44</f>
        <v>0</v>
      </c>
      <c r="I43" s="146">
        <f t="shared" si="57"/>
        <v>0</v>
      </c>
      <c r="J43" s="146">
        <f t="shared" si="57"/>
        <v>0</v>
      </c>
      <c r="L43" s="146">
        <f t="shared" ref="L43:M43" si="58">L44</f>
        <v>0</v>
      </c>
      <c r="M43" s="146">
        <f t="shared" si="58"/>
        <v>0</v>
      </c>
      <c r="N43" s="151"/>
      <c r="P43" s="146">
        <f t="shared" ref="P43:Q43" si="59">P44</f>
        <v>0</v>
      </c>
      <c r="Q43" s="146">
        <f t="shared" si="59"/>
        <v>0</v>
      </c>
      <c r="R43" s="151"/>
      <c r="T43" s="146">
        <f t="shared" ref="T43:U43" si="60">T44</f>
        <v>0</v>
      </c>
      <c r="U43" s="146">
        <f t="shared" si="60"/>
        <v>0</v>
      </c>
      <c r="V43" s="151"/>
      <c r="X43" s="146">
        <f t="shared" ref="X43:Y43" si="61">X44</f>
        <v>0</v>
      </c>
      <c r="Y43" s="146">
        <f t="shared" si="61"/>
        <v>0</v>
      </c>
      <c r="Z43" s="151"/>
    </row>
    <row r="44" spans="1:26">
      <c r="A44" s="22">
        <v>1</v>
      </c>
      <c r="B44" s="11" t="s">
        <v>35</v>
      </c>
      <c r="C44" s="5"/>
      <c r="D44" s="134">
        <v>0</v>
      </c>
      <c r="E44" s="135">
        <v>0</v>
      </c>
      <c r="F44" s="133">
        <f t="shared" ref="F44" si="62">D44+E44</f>
        <v>0</v>
      </c>
      <c r="H44" s="134">
        <v>0</v>
      </c>
      <c r="I44" s="135">
        <v>0</v>
      </c>
      <c r="J44" s="133">
        <f t="shared" ref="J44" si="63">H44+I44</f>
        <v>0</v>
      </c>
      <c r="L44" s="134"/>
      <c r="M44" s="135"/>
      <c r="N44" s="137"/>
      <c r="P44" s="134"/>
      <c r="Q44" s="135"/>
      <c r="R44" s="137"/>
      <c r="T44" s="134"/>
      <c r="U44" s="135"/>
      <c r="V44" s="137"/>
      <c r="X44" s="134"/>
      <c r="Y44" s="135"/>
      <c r="Z44" s="137"/>
    </row>
    <row r="45" spans="1:26">
      <c r="A45" s="168" t="s">
        <v>36</v>
      </c>
      <c r="B45" s="169"/>
      <c r="C45" s="5"/>
      <c r="D45" s="146">
        <f>D46</f>
        <v>0</v>
      </c>
      <c r="E45" s="146">
        <f t="shared" ref="E45:F45" si="64">E46</f>
        <v>0</v>
      </c>
      <c r="F45" s="146">
        <f t="shared" si="64"/>
        <v>0</v>
      </c>
      <c r="H45" s="146">
        <f t="shared" ref="H45:J45" si="65">H46</f>
        <v>0</v>
      </c>
      <c r="I45" s="146">
        <f t="shared" si="65"/>
        <v>0</v>
      </c>
      <c r="J45" s="146">
        <f t="shared" si="65"/>
        <v>0</v>
      </c>
      <c r="L45" s="146">
        <f t="shared" ref="L45:M45" si="66">L46</f>
        <v>0</v>
      </c>
      <c r="M45" s="146">
        <f t="shared" si="66"/>
        <v>0</v>
      </c>
      <c r="N45" s="151"/>
      <c r="P45" s="146">
        <f t="shared" ref="P45:Q45" si="67">P46</f>
        <v>0</v>
      </c>
      <c r="Q45" s="146">
        <f t="shared" si="67"/>
        <v>0</v>
      </c>
      <c r="R45" s="151"/>
      <c r="T45" s="146">
        <f t="shared" ref="T45:U45" si="68">T46</f>
        <v>0</v>
      </c>
      <c r="U45" s="146">
        <f t="shared" si="68"/>
        <v>0</v>
      </c>
      <c r="V45" s="151"/>
      <c r="X45" s="146">
        <f t="shared" ref="X45:Y45" si="69">X46</f>
        <v>0</v>
      </c>
      <c r="Y45" s="146">
        <f t="shared" si="69"/>
        <v>0</v>
      </c>
      <c r="Z45" s="151"/>
    </row>
    <row r="46" spans="1:26">
      <c r="A46" s="22">
        <v>1</v>
      </c>
      <c r="B46" s="11" t="s">
        <v>37</v>
      </c>
      <c r="C46" s="5"/>
      <c r="D46" s="134">
        <v>0</v>
      </c>
      <c r="E46" s="135">
        <v>0</v>
      </c>
      <c r="F46" s="133">
        <f t="shared" ref="F46" si="70">D46+E46</f>
        <v>0</v>
      </c>
      <c r="H46" s="134"/>
      <c r="I46" s="135"/>
      <c r="J46" s="137"/>
      <c r="L46" s="134"/>
      <c r="M46" s="135"/>
      <c r="N46" s="137"/>
      <c r="P46" s="134"/>
      <c r="Q46" s="135"/>
      <c r="R46" s="137"/>
      <c r="T46" s="134"/>
      <c r="U46" s="135"/>
      <c r="V46" s="137"/>
      <c r="X46" s="134"/>
      <c r="Y46" s="135"/>
      <c r="Z46" s="137"/>
    </row>
    <row r="47" spans="1:26">
      <c r="A47" s="168" t="s">
        <v>40</v>
      </c>
      <c r="B47" s="169"/>
      <c r="C47" s="5"/>
      <c r="D47" s="146">
        <f>SUM(D48:D49)</f>
        <v>25339520</v>
      </c>
      <c r="E47" s="146">
        <f t="shared" ref="E47:F47" si="71">SUM(E48:E49)</f>
        <v>0</v>
      </c>
      <c r="F47" s="146">
        <f t="shared" si="71"/>
        <v>25339520</v>
      </c>
      <c r="H47" s="146">
        <f t="shared" ref="H47:J47" si="72">SUM(H48:H49)</f>
        <v>0</v>
      </c>
      <c r="I47" s="146">
        <f t="shared" si="72"/>
        <v>0</v>
      </c>
      <c r="J47" s="146">
        <f t="shared" si="72"/>
        <v>0</v>
      </c>
      <c r="L47" s="146">
        <f t="shared" ref="L47" si="73">SUM(L48:L49)</f>
        <v>25339520</v>
      </c>
      <c r="M47" s="146">
        <f>SUM(M48:M49)</f>
        <v>25339520</v>
      </c>
      <c r="N47" s="151"/>
      <c r="P47" s="146">
        <f>SUM(P48:P49)</f>
        <v>455618.56</v>
      </c>
      <c r="Q47" s="146">
        <f t="shared" ref="Q47" si="74">SUM(Q48:Q49)</f>
        <v>0</v>
      </c>
      <c r="R47" s="146">
        <f>SUM(R48:R49)</f>
        <v>455618.56</v>
      </c>
      <c r="T47" s="146">
        <f t="shared" ref="T47:U47" si="75">SUM(T48:T49)</f>
        <v>0</v>
      </c>
      <c r="U47" s="146">
        <f t="shared" si="75"/>
        <v>0</v>
      </c>
      <c r="V47" s="151"/>
      <c r="X47" s="146">
        <f>SUM(X48:X49)</f>
        <v>455618.56</v>
      </c>
      <c r="Y47" s="146">
        <f t="shared" ref="Y47" si="76">SUM(Y48:Y49)</f>
        <v>0</v>
      </c>
      <c r="Z47" s="146">
        <f>SUM(Z48:Z49)</f>
        <v>455618.56</v>
      </c>
    </row>
    <row r="48" spans="1:26">
      <c r="A48" s="22">
        <v>1</v>
      </c>
      <c r="B48" s="11" t="s">
        <v>38</v>
      </c>
      <c r="C48" s="5"/>
      <c r="D48" s="134">
        <v>0</v>
      </c>
      <c r="E48" s="135">
        <v>0</v>
      </c>
      <c r="F48" s="133">
        <f t="shared" ref="F48" si="77">D48+E48</f>
        <v>0</v>
      </c>
      <c r="H48" s="134">
        <v>0</v>
      </c>
      <c r="I48" s="135">
        <v>0</v>
      </c>
      <c r="J48" s="133">
        <f t="shared" ref="J48" si="78">H48+I48</f>
        <v>0</v>
      </c>
      <c r="L48" s="134">
        <f t="shared" ref="L48:L49" si="79">D48-H48</f>
        <v>0</v>
      </c>
      <c r="M48" s="136">
        <f t="shared" ref="M48:M49" si="80">F48-J48</f>
        <v>0</v>
      </c>
      <c r="N48" s="137"/>
      <c r="P48" s="134"/>
      <c r="Q48" s="135"/>
      <c r="R48" s="137"/>
      <c r="T48" s="134"/>
      <c r="U48" s="135"/>
      <c r="V48" s="137"/>
      <c r="X48" s="134"/>
      <c r="Y48" s="135"/>
      <c r="Z48" s="137"/>
    </row>
    <row r="49" spans="1:26">
      <c r="A49" s="22">
        <v>2</v>
      </c>
      <c r="B49" s="11" t="s">
        <v>39</v>
      </c>
      <c r="C49" s="5"/>
      <c r="D49" s="130">
        <v>25339520</v>
      </c>
      <c r="E49" s="130">
        <v>0</v>
      </c>
      <c r="F49" s="130">
        <f>D49+E49</f>
        <v>25339520</v>
      </c>
      <c r="H49" s="134">
        <v>0</v>
      </c>
      <c r="I49" s="135">
        <v>0</v>
      </c>
      <c r="J49" s="133">
        <f t="shared" ref="J49" si="81">H49+I49</f>
        <v>0</v>
      </c>
      <c r="L49" s="134">
        <f t="shared" si="79"/>
        <v>25339520</v>
      </c>
      <c r="M49" s="135">
        <f t="shared" si="80"/>
        <v>25339520</v>
      </c>
      <c r="N49" s="137"/>
      <c r="P49" s="134">
        <v>455618.56</v>
      </c>
      <c r="Q49" s="135">
        <v>0</v>
      </c>
      <c r="R49" s="137">
        <v>455618.56</v>
      </c>
      <c r="T49" s="134">
        <v>0</v>
      </c>
      <c r="U49" s="135">
        <v>0</v>
      </c>
      <c r="V49" s="137">
        <v>0</v>
      </c>
      <c r="X49" s="134">
        <f>P49-T49</f>
        <v>455618.56</v>
      </c>
      <c r="Y49" s="134">
        <f>Q49-U49</f>
        <v>0</v>
      </c>
      <c r="Z49" s="134">
        <f>R49-V49</f>
        <v>455618.56</v>
      </c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  <ignoredErrors>
    <ignoredError sqref="F44:J48" formula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K11" zoomScale="60" zoomScaleNormal="60" workbookViewId="0">
      <selection activeCell="A3" sqref="A3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18.69921875" style="75" customWidth="1"/>
    <col min="9" max="9" width="17.5" style="75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187</v>
      </c>
    </row>
    <row r="2" spans="1:26">
      <c r="A2" s="19" t="s">
        <v>1</v>
      </c>
      <c r="B2" s="73">
        <v>104973124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515182302</v>
      </c>
      <c r="E11" s="106">
        <f>SUM(E12:E41)</f>
        <v>-4856209</v>
      </c>
      <c r="F11" s="106">
        <f>SUM(F12:F41)</f>
        <v>510326093</v>
      </c>
      <c r="H11" s="106">
        <f>SUM(H12:H41)</f>
        <v>510326093</v>
      </c>
      <c r="I11" s="106">
        <f>SUM(I12:I41)</f>
        <v>0</v>
      </c>
      <c r="J11" s="106">
        <f>SUM(J12:J41)</f>
        <v>510326093</v>
      </c>
      <c r="L11" s="106">
        <f>SUM(L12:L41)</f>
        <v>4856209</v>
      </c>
      <c r="M11" s="106">
        <f>SUM(M12:M41)</f>
        <v>0</v>
      </c>
      <c r="N11" s="105"/>
      <c r="O11" s="107"/>
      <c r="P11" s="106">
        <f>SUM(P12:P41)</f>
        <v>0</v>
      </c>
      <c r="Q11" s="106">
        <f>SUM(Q12:Q41)</f>
        <v>63913.17</v>
      </c>
      <c r="R11" s="106">
        <f>SUM(R12:R41)</f>
        <v>63913.17</v>
      </c>
      <c r="T11" s="106">
        <f>SUM(T12:T41)</f>
        <v>418993.44</v>
      </c>
      <c r="U11" s="106">
        <f>SUM(U12:U41)</f>
        <v>-355080.27</v>
      </c>
      <c r="V11" s="106">
        <f>SUM(V12:V41)</f>
        <v>63913.17</v>
      </c>
      <c r="X11" s="106">
        <f>SUM(X12:X41)</f>
        <v>-418993.44</v>
      </c>
      <c r="Y11" s="106">
        <f>SUM(Y12:Y41)</f>
        <v>0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/>
      <c r="E18" s="79"/>
      <c r="F18" s="78">
        <f t="shared" ref="F18:F25" si="0">D18+E18</f>
        <v>0</v>
      </c>
      <c r="H18" s="77"/>
      <c r="I18" s="43"/>
      <c r="J18" s="78">
        <f t="shared" ref="J18:J25" si="1">H18+I18</f>
        <v>0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/>
      <c r="E19" s="79"/>
      <c r="F19" s="78">
        <f t="shared" si="0"/>
        <v>0</v>
      </c>
      <c r="H19" s="77"/>
      <c r="I19" s="43"/>
      <c r="J19" s="78">
        <f t="shared" si="1"/>
        <v>0</v>
      </c>
      <c r="L19" s="77">
        <f t="shared" si="2"/>
        <v>0</v>
      </c>
      <c r="M19" s="43">
        <f t="shared" si="3"/>
        <v>0</v>
      </c>
      <c r="N19" s="76"/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>
        <v>510703702</v>
      </c>
      <c r="E24" s="79">
        <v>-4856209</v>
      </c>
      <c r="F24" s="78">
        <f t="shared" si="0"/>
        <v>505847493</v>
      </c>
      <c r="H24" s="77">
        <v>505847493</v>
      </c>
      <c r="I24" s="43"/>
      <c r="J24" s="78">
        <f t="shared" si="1"/>
        <v>505847493</v>
      </c>
      <c r="L24" s="77">
        <f t="shared" si="2"/>
        <v>4856209</v>
      </c>
      <c r="M24" s="43">
        <f t="shared" si="3"/>
        <v>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4478600</v>
      </c>
      <c r="E28" s="79"/>
      <c r="F28" s="78">
        <f>D28+E28</f>
        <v>4478600</v>
      </c>
      <c r="H28" s="77">
        <v>4478600</v>
      </c>
      <c r="I28" s="43"/>
      <c r="J28" s="78">
        <f>H28+I28</f>
        <v>4478600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/>
      <c r="Q34" s="79"/>
      <c r="R34" s="78">
        <f t="shared" ref="R34:R41" si="12">P34+Q34</f>
        <v>0</v>
      </c>
      <c r="T34" s="77"/>
      <c r="U34" s="43"/>
      <c r="V34" s="78">
        <f t="shared" ref="V34:V41" si="13">T34+U34</f>
        <v>0</v>
      </c>
      <c r="X34" s="77">
        <f t="shared" ref="X34:X41" si="14">P34-T34</f>
        <v>0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/>
      <c r="R36" s="78">
        <f t="shared" si="12"/>
        <v>0</v>
      </c>
      <c r="T36" s="77">
        <v>355080.27</v>
      </c>
      <c r="U36" s="43">
        <v>-355080.27</v>
      </c>
      <c r="V36" s="78">
        <f t="shared" si="13"/>
        <v>0</v>
      </c>
      <c r="X36" s="77">
        <f t="shared" si="14"/>
        <v>-355080.27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/>
      <c r="R37" s="78">
        <f t="shared" si="12"/>
        <v>0</v>
      </c>
      <c r="T37" s="77"/>
      <c r="U37" s="43"/>
      <c r="V37" s="78">
        <f t="shared" si="13"/>
        <v>0</v>
      </c>
      <c r="X37" s="77">
        <f t="shared" si="14"/>
        <v>0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/>
      <c r="Q38" s="79">
        <v>63913.17</v>
      </c>
      <c r="R38" s="78">
        <f t="shared" si="12"/>
        <v>63913.17</v>
      </c>
      <c r="T38" s="77">
        <v>63913.17</v>
      </c>
      <c r="U38" s="43"/>
      <c r="V38" s="78">
        <f t="shared" si="13"/>
        <v>63913.17</v>
      </c>
      <c r="X38" s="77">
        <f t="shared" si="14"/>
        <v>-63913.17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/>
      <c r="R39" s="78">
        <f t="shared" si="12"/>
        <v>0</v>
      </c>
      <c r="T39" s="77"/>
      <c r="U39" s="43"/>
      <c r="V39" s="78">
        <f t="shared" si="13"/>
        <v>0</v>
      </c>
      <c r="X39" s="77">
        <f t="shared" si="14"/>
        <v>0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60" zoomScaleNormal="60" workbookViewId="0">
      <pane xSplit="3" ySplit="6" topLeftCell="O22" activePane="bottomRight" state="frozen"/>
      <selection activeCell="D12" sqref="D12:D13"/>
      <selection pane="topRight" activeCell="D12" sqref="D12:D13"/>
      <selection pane="bottomLeft" activeCell="D12" sqref="D12:D13"/>
      <selection pane="bottomRight" activeCell="X46" sqref="X46:Y46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1" style="75" bestFit="1" customWidth="1"/>
    <col min="5" max="5" width="19.3984375" style="75" customWidth="1"/>
    <col min="6" max="6" width="21.09765625" style="75" bestFit="1" customWidth="1"/>
    <col min="7" max="7" width="2.69921875" style="75" customWidth="1"/>
    <col min="8" max="8" width="20.8984375" style="75" bestFit="1" customWidth="1"/>
    <col min="9" max="9" width="18.69921875" style="75" bestFit="1" customWidth="1"/>
    <col min="10" max="10" width="21.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188</v>
      </c>
    </row>
    <row r="2" spans="1:26">
      <c r="A2" s="19" t="s">
        <v>1</v>
      </c>
      <c r="B2" s="69" t="s">
        <v>189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1369200160.96</v>
      </c>
      <c r="E11" s="106">
        <f>SUM(E12:E41)</f>
        <v>-3491802.1</v>
      </c>
      <c r="F11" s="106">
        <f>SUM(F12:F41)</f>
        <v>1365708358.8599999</v>
      </c>
      <c r="H11" s="106">
        <f>SUM(H12:H41)</f>
        <v>1438753684.3911393</v>
      </c>
      <c r="I11" s="106">
        <f>SUM(I12:I41)</f>
        <v>-79765326</v>
      </c>
      <c r="J11" s="106">
        <f>SUM(J12:J41)</f>
        <v>1358988358.3911393</v>
      </c>
      <c r="L11" s="106">
        <f>SUM(L12:L41)</f>
        <v>-69553523.431139275</v>
      </c>
      <c r="M11" s="106">
        <f>SUM(M12:M41)</f>
        <v>6720000.4688607156</v>
      </c>
      <c r="N11" s="105"/>
      <c r="O11" s="107"/>
      <c r="P11" s="106">
        <f>SUM(P12:P41)</f>
        <v>2255922.0300000003</v>
      </c>
      <c r="Q11" s="106">
        <f>SUM(Q12:Q41)</f>
        <v>-951792.18999999983</v>
      </c>
      <c r="R11" s="106">
        <f>SUM(R12:R41)</f>
        <v>1304129.8400000003</v>
      </c>
      <c r="T11" s="106">
        <f>SUM(T12:T41)</f>
        <v>2255115.2600000002</v>
      </c>
      <c r="U11" s="106">
        <f>SUM(U12:U41)</f>
        <v>-950984.73</v>
      </c>
      <c r="V11" s="106">
        <f>SUM(V12:V41)</f>
        <v>1304130.53</v>
      </c>
      <c r="X11" s="106">
        <f>SUM(X12:X41)</f>
        <v>806.77000000034604</v>
      </c>
      <c r="Y11" s="106">
        <f>SUM(Y12:Y41)</f>
        <v>-0.68999999972584192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>
        <v>65502574</v>
      </c>
      <c r="I14" s="43">
        <v>-65502574</v>
      </c>
      <c r="J14" s="78">
        <f>H14+I14</f>
        <v>0</v>
      </c>
      <c r="L14" s="77">
        <f>D14-H14</f>
        <v>-65502574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>
        <v>14262752</v>
      </c>
      <c r="I15" s="43">
        <v>-14262752</v>
      </c>
      <c r="J15" s="78">
        <f>H15+I15</f>
        <v>0</v>
      </c>
      <c r="L15" s="77">
        <f>D15-H15</f>
        <v>-14262752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35299000</v>
      </c>
      <c r="E18" s="79">
        <v>-35299000</v>
      </c>
      <c r="F18" s="78">
        <f t="shared" ref="F18:F25" si="0">D18+E18</f>
        <v>0</v>
      </c>
      <c r="H18" s="77"/>
      <c r="I18" s="43"/>
      <c r="J18" s="78">
        <f t="shared" ref="J18:J25" si="1">H18+I18</f>
        <v>0</v>
      </c>
      <c r="L18" s="77">
        <f t="shared" ref="L18:L25" si="2">D18-H18</f>
        <v>35299000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47229769.859999999</v>
      </c>
      <c r="E19" s="79"/>
      <c r="F19" s="78">
        <f t="shared" si="0"/>
        <v>47229769.859999999</v>
      </c>
      <c r="H19" s="77">
        <v>47229769.855649009</v>
      </c>
      <c r="I19" s="43"/>
      <c r="J19" s="78">
        <f t="shared" si="1"/>
        <v>47229769.855649009</v>
      </c>
      <c r="L19" s="77">
        <f t="shared" si="2"/>
        <v>4.3509900569915771E-3</v>
      </c>
      <c r="M19" s="43">
        <f t="shared" si="3"/>
        <v>4.3509900569915771E-3</v>
      </c>
      <c r="N19" s="76" t="s">
        <v>62</v>
      </c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>
        <v>35299000</v>
      </c>
      <c r="F21" s="78">
        <f t="shared" si="0"/>
        <v>35299000</v>
      </c>
      <c r="H21" s="77">
        <v>35299000</v>
      </c>
      <c r="I21" s="43"/>
      <c r="J21" s="78">
        <f t="shared" si="1"/>
        <v>35299000</v>
      </c>
      <c r="L21" s="77">
        <f t="shared" si="2"/>
        <v>-35299000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>
        <v>1237604239</v>
      </c>
      <c r="E24" s="79"/>
      <c r="F24" s="78">
        <f t="shared" si="0"/>
        <v>1237604239</v>
      </c>
      <c r="H24" s="77">
        <v>1237604238.5354903</v>
      </c>
      <c r="I24" s="43"/>
      <c r="J24" s="78">
        <f t="shared" si="1"/>
        <v>1237604238.5354903</v>
      </c>
      <c r="L24" s="77">
        <f t="shared" si="2"/>
        <v>0.46450972557067871</v>
      </c>
      <c r="M24" s="43">
        <f t="shared" si="3"/>
        <v>0.46450972557067871</v>
      </c>
      <c r="N24" s="76" t="s">
        <v>62</v>
      </c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44675350</v>
      </c>
      <c r="E28" s="79">
        <v>900000</v>
      </c>
      <c r="F28" s="78">
        <f>D28+E28</f>
        <v>45575350</v>
      </c>
      <c r="H28" s="77">
        <v>38855350</v>
      </c>
      <c r="I28" s="43"/>
      <c r="J28" s="78">
        <f>H28+I28</f>
        <v>38855350</v>
      </c>
      <c r="L28" s="77">
        <f>D28-H28</f>
        <v>5820000</v>
      </c>
      <c r="M28" s="43">
        <f>F28-J28</f>
        <v>6720000</v>
      </c>
      <c r="N28" s="76" t="s">
        <v>194</v>
      </c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>
        <v>3565497.95</v>
      </c>
      <c r="E34" s="79">
        <v>-3565497.95</v>
      </c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3565497.95</v>
      </c>
      <c r="M34" s="43">
        <f t="shared" ref="M34:M41" si="11">F34-J34</f>
        <v>0</v>
      </c>
      <c r="N34" s="76"/>
      <c r="O34" s="91"/>
      <c r="P34" s="80">
        <v>34785.58</v>
      </c>
      <c r="Q34" s="79">
        <v>-34785.58</v>
      </c>
      <c r="R34" s="78">
        <f t="shared" ref="R34:R41" si="12">P34+Q34</f>
        <v>0</v>
      </c>
      <c r="T34" s="77">
        <v>34785.129999999997</v>
      </c>
      <c r="U34" s="43">
        <v>-34785.129999999997</v>
      </c>
      <c r="V34" s="78">
        <f t="shared" ref="V34:V41" si="13">T34+U34</f>
        <v>0</v>
      </c>
      <c r="X34" s="77">
        <f t="shared" ref="X34:X41" si="14">P34-T34</f>
        <v>0.45000000000436557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916199.6</v>
      </c>
      <c r="Q36" s="79">
        <v>-916199.6</v>
      </c>
      <c r="R36" s="78">
        <f t="shared" si="12"/>
        <v>0</v>
      </c>
      <c r="T36" s="77">
        <v>916199.6</v>
      </c>
      <c r="U36" s="43">
        <v>-916199.6</v>
      </c>
      <c r="V36" s="78">
        <f t="shared" si="13"/>
        <v>0</v>
      </c>
      <c r="X36" s="77">
        <f t="shared" si="14"/>
        <v>0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>
        <v>794214.67</v>
      </c>
      <c r="E37" s="79">
        <v>-794214.67</v>
      </c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794214.67</v>
      </c>
      <c r="M37" s="43">
        <f t="shared" si="11"/>
        <v>0</v>
      </c>
      <c r="N37" s="76"/>
      <c r="O37" s="91"/>
      <c r="P37" s="80">
        <v>1093029.9800000004</v>
      </c>
      <c r="Q37" s="79">
        <v>-774.07</v>
      </c>
      <c r="R37" s="78">
        <f t="shared" si="12"/>
        <v>1092255.9100000004</v>
      </c>
      <c r="T37" s="77">
        <v>1092256.6100000001</v>
      </c>
      <c r="U37" s="43"/>
      <c r="V37" s="78">
        <f t="shared" si="13"/>
        <v>1092256.6100000001</v>
      </c>
      <c r="X37" s="77">
        <f t="shared" si="14"/>
        <v>773.37000000034459</v>
      </c>
      <c r="Y37" s="43">
        <f t="shared" si="15"/>
        <v>-0.69999999972060323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165829.20000000001</v>
      </c>
      <c r="Q38" s="79">
        <v>0</v>
      </c>
      <c r="R38" s="78">
        <f t="shared" si="12"/>
        <v>165829.20000000001</v>
      </c>
      <c r="T38" s="77">
        <v>165829.20000000001</v>
      </c>
      <c r="U38" s="43"/>
      <c r="V38" s="78">
        <f t="shared" si="13"/>
        <v>165829.20000000001</v>
      </c>
      <c r="X38" s="77">
        <f t="shared" si="14"/>
        <v>0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>
        <v>32089.48</v>
      </c>
      <c r="E39" s="79">
        <v>-32089.48</v>
      </c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32089.48</v>
      </c>
      <c r="M39" s="43">
        <f t="shared" si="11"/>
        <v>0</v>
      </c>
      <c r="N39" s="76"/>
      <c r="O39" s="91"/>
      <c r="P39" s="80">
        <v>46077.67</v>
      </c>
      <c r="Q39" s="79">
        <v>-32.94</v>
      </c>
      <c r="R39" s="78">
        <f t="shared" si="12"/>
        <v>46044.729999999996</v>
      </c>
      <c r="T39" s="77">
        <v>46044.72</v>
      </c>
      <c r="U39" s="43"/>
      <c r="V39" s="78">
        <f t="shared" si="13"/>
        <v>46044.72</v>
      </c>
      <c r="X39" s="77">
        <f t="shared" si="14"/>
        <v>32.94999999999709</v>
      </c>
      <c r="Y39" s="43">
        <f t="shared" si="15"/>
        <v>9.9999999947613105E-3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102.49931005893822</v>
      </c>
      <c r="Q42" s="88">
        <f>SUM(Q43,Q45,Q47)</f>
        <v>0</v>
      </c>
      <c r="R42" s="88">
        <f>SUM(R43,R45,R47)</f>
        <v>102.49931005893822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102.49931005893822</v>
      </c>
      <c r="Y42" s="88">
        <f>SUM(Y43,Y45,Y47)</f>
        <v>102.49931005893822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  <c r="P43" s="25">
        <f>P44</f>
        <v>0</v>
      </c>
      <c r="Q43" s="25">
        <f>Q44</f>
        <v>0</v>
      </c>
      <c r="R43" s="25">
        <f>R44</f>
        <v>0</v>
      </c>
      <c r="T43" s="25">
        <f>T44</f>
        <v>0</v>
      </c>
      <c r="U43" s="25">
        <f>U44</f>
        <v>0</v>
      </c>
      <c r="V43" s="25">
        <f>V44</f>
        <v>0</v>
      </c>
      <c r="X43" s="25">
        <f>X44</f>
        <v>0</v>
      </c>
      <c r="Y43" s="25">
        <f>Y44</f>
        <v>0</v>
      </c>
      <c r="Z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  <c r="P44" s="80"/>
      <c r="Q44" s="79"/>
      <c r="R44" s="78"/>
      <c r="T44" s="77"/>
      <c r="U44" s="43"/>
      <c r="V44" s="76"/>
      <c r="X44" s="77"/>
      <c r="Y44" s="43"/>
      <c r="Z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  <c r="P45" s="25">
        <f>P46</f>
        <v>102.49931005893822</v>
      </c>
      <c r="Q45" s="25">
        <f>Q46</f>
        <v>0</v>
      </c>
      <c r="R45" s="25">
        <f>R46</f>
        <v>102.49931005893822</v>
      </c>
      <c r="T45" s="25">
        <f>T46</f>
        <v>0</v>
      </c>
      <c r="U45" s="25">
        <f>U46</f>
        <v>0</v>
      </c>
      <c r="V45" s="25">
        <f>V46</f>
        <v>0</v>
      </c>
      <c r="X45" s="25">
        <f>X46</f>
        <v>102.49931005893822</v>
      </c>
      <c r="Y45" s="25">
        <f>Y46</f>
        <v>102.49931005893822</v>
      </c>
      <c r="Z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  <c r="P46" s="80">
        <v>102.49931005893822</v>
      </c>
      <c r="Q46" s="79"/>
      <c r="R46" s="78">
        <f t="shared" ref="R46" si="16">P46+Q46</f>
        <v>102.49931005893822</v>
      </c>
      <c r="T46" s="77">
        <v>0</v>
      </c>
      <c r="U46" s="43">
        <v>0</v>
      </c>
      <c r="V46" s="78">
        <f t="shared" ref="V46" si="17">T46+U46</f>
        <v>0</v>
      </c>
      <c r="X46" s="77">
        <f t="shared" ref="X46" si="18">P46-T46</f>
        <v>102.49931005893822</v>
      </c>
      <c r="Y46" s="43">
        <f t="shared" ref="Y46" si="19">R46-V46</f>
        <v>102.49931005893822</v>
      </c>
      <c r="Z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  <c r="P47" s="25">
        <f>SUM(P48:P49)</f>
        <v>0</v>
      </c>
      <c r="Q47" s="25">
        <f>SUM(Q48:Q49)</f>
        <v>0</v>
      </c>
      <c r="R47" s="25">
        <f>SUM(R48:R49)</f>
        <v>0</v>
      </c>
      <c r="T47" s="25">
        <f>SUM(T48:T49)</f>
        <v>0</v>
      </c>
      <c r="U47" s="25">
        <f>SUM(U48:U49)</f>
        <v>0</v>
      </c>
      <c r="V47" s="25">
        <f>SUM(V48:V49)</f>
        <v>0</v>
      </c>
      <c r="X47" s="25">
        <f>SUM(X48:X49)</f>
        <v>0</v>
      </c>
      <c r="Y47" s="25">
        <f>SUM(Y48:Y49)</f>
        <v>0</v>
      </c>
      <c r="Z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  <c r="P48" s="80"/>
      <c r="Q48" s="79"/>
      <c r="R48" s="78"/>
      <c r="T48" s="77"/>
      <c r="U48" s="43"/>
      <c r="V48" s="76"/>
      <c r="X48" s="77"/>
      <c r="Y48" s="43"/>
      <c r="Z48" s="76"/>
    </row>
    <row r="49" spans="1:26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  <c r="P49" s="80"/>
      <c r="Q49" s="79"/>
      <c r="R49" s="78"/>
      <c r="T49" s="77"/>
      <c r="U49" s="43"/>
      <c r="V49" s="76"/>
      <c r="X49" s="77"/>
      <c r="Y49" s="43"/>
      <c r="Z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6" topLeftCell="K12" activePane="bottomRight" state="frozen"/>
      <selection activeCell="D12" sqref="D12:D13"/>
      <selection pane="topRight" activeCell="D12" sqref="D12:D13"/>
      <selection pane="bottomLeft" activeCell="D12" sqref="D12:D13"/>
      <selection pane="bottomRight" activeCell="U51" sqref="U51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18.69921875" style="75" customWidth="1"/>
    <col min="9" max="9" width="19.19921875" style="75" bestFit="1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123</v>
      </c>
    </row>
    <row r="2" spans="1:26">
      <c r="A2" s="19" t="s">
        <v>1</v>
      </c>
      <c r="B2" s="68" t="s">
        <v>124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7593200</v>
      </c>
      <c r="E11" s="106">
        <f>SUM(E12:E41)</f>
        <v>-4618322.91</v>
      </c>
      <c r="F11" s="106">
        <f>SUM(F12:F41)</f>
        <v>2974877.09</v>
      </c>
      <c r="H11" s="106">
        <f>SUM(H12:H41)</f>
        <v>63193324.960874304</v>
      </c>
      <c r="I11" s="106">
        <f>SUM(I12:I41)</f>
        <v>-60218448</v>
      </c>
      <c r="J11" s="106">
        <f>SUM(J12:J41)</f>
        <v>2974876.9608743</v>
      </c>
      <c r="L11" s="106">
        <f>SUM(L12:L41)</f>
        <v>-55600124.960874304</v>
      </c>
      <c r="M11" s="106">
        <f>SUM(M12:M41)</f>
        <v>0.12912570001935819</v>
      </c>
      <c r="N11" s="105"/>
      <c r="O11" s="107"/>
      <c r="P11" s="106">
        <f>SUM(P12:P41)</f>
        <v>49967.48</v>
      </c>
      <c r="Q11" s="106">
        <f>SUM(Q12:Q41)</f>
        <v>0</v>
      </c>
      <c r="R11" s="106">
        <f>SUM(R12:R41)</f>
        <v>49967.48</v>
      </c>
      <c r="T11" s="106">
        <f>SUM(T12:T41)</f>
        <v>49967.48</v>
      </c>
      <c r="U11" s="106">
        <f>SUM(U12:U41)</f>
        <v>0</v>
      </c>
      <c r="V11" s="106">
        <f>SUM(V12:V41)</f>
        <v>49967.48</v>
      </c>
      <c r="X11" s="106">
        <f>SUM(X12:X41)</f>
        <v>0</v>
      </c>
      <c r="Y11" s="106">
        <f>SUM(Y12:Y41)</f>
        <v>0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/>
      <c r="E18" s="79"/>
      <c r="F18" s="78">
        <f t="shared" ref="F18:F25" si="0">D18+E18</f>
        <v>0</v>
      </c>
      <c r="H18" s="77"/>
      <c r="I18" s="43"/>
      <c r="J18" s="78">
        <f t="shared" ref="J18:J25" si="1">H18+I18</f>
        <v>0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/>
      <c r="E19" s="79"/>
      <c r="F19" s="78">
        <f t="shared" si="0"/>
        <v>0</v>
      </c>
      <c r="H19" s="77">
        <v>11616331</v>
      </c>
      <c r="I19" s="43">
        <v>-11616421</v>
      </c>
      <c r="J19" s="78">
        <f t="shared" si="1"/>
        <v>-90</v>
      </c>
      <c r="L19" s="77">
        <f t="shared" si="2"/>
        <v>-11616331</v>
      </c>
      <c r="M19" s="43">
        <f t="shared" si="3"/>
        <v>90</v>
      </c>
      <c r="N19" s="76"/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/>
      <c r="F24" s="78">
        <f t="shared" si="0"/>
        <v>0</v>
      </c>
      <c r="H24" s="77">
        <v>48602117</v>
      </c>
      <c r="I24" s="43">
        <v>-48602027</v>
      </c>
      <c r="J24" s="78">
        <f t="shared" si="1"/>
        <v>90</v>
      </c>
      <c r="L24" s="77">
        <f t="shared" si="2"/>
        <v>-48602117</v>
      </c>
      <c r="M24" s="43">
        <f t="shared" si="3"/>
        <v>-90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7593200</v>
      </c>
      <c r="E28" s="79">
        <v>-5035700</v>
      </c>
      <c r="F28" s="78">
        <f>D28+E28</f>
        <v>2557500</v>
      </c>
      <c r="H28" s="77">
        <v>2557500</v>
      </c>
      <c r="I28" s="43"/>
      <c r="J28" s="78">
        <f>H28+I28</f>
        <v>2557500</v>
      </c>
      <c r="L28" s="77">
        <f>D28-H28</f>
        <v>5035700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>
        <v>8386.41</v>
      </c>
      <c r="Q34" s="79"/>
      <c r="R34" s="78">
        <f t="shared" ref="R34:R41" si="12">P34+Q34</f>
        <v>8386.41</v>
      </c>
      <c r="T34" s="77">
        <v>8386.41</v>
      </c>
      <c r="U34" s="43"/>
      <c r="V34" s="78">
        <f t="shared" ref="V34:V41" si="13">T34+U34</f>
        <v>8386.41</v>
      </c>
      <c r="X34" s="77">
        <f t="shared" ref="X34:X41" si="14">P34-T34</f>
        <v>0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>
        <v>391290</v>
      </c>
      <c r="F35" s="78">
        <f t="shared" si="8"/>
        <v>391290</v>
      </c>
      <c r="H35" s="77">
        <v>391289.86956999998</v>
      </c>
      <c r="I35" s="43"/>
      <c r="J35" s="78">
        <f t="shared" si="9"/>
        <v>391289.86956999998</v>
      </c>
      <c r="L35" s="77">
        <f t="shared" si="10"/>
        <v>-391289.86956999998</v>
      </c>
      <c r="M35" s="43">
        <f t="shared" si="11"/>
        <v>0.13043000001925975</v>
      </c>
      <c r="N35" s="76"/>
      <c r="O35" s="91"/>
      <c r="P35" s="80"/>
      <c r="Q35" s="79"/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35119.61</v>
      </c>
      <c r="Q36" s="79"/>
      <c r="R36" s="78">
        <f t="shared" si="12"/>
        <v>35119.61</v>
      </c>
      <c r="T36" s="77">
        <v>35119.61</v>
      </c>
      <c r="U36" s="43"/>
      <c r="V36" s="78">
        <f t="shared" si="13"/>
        <v>35119.61</v>
      </c>
      <c r="X36" s="77">
        <f t="shared" si="14"/>
        <v>0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/>
      <c r="R37" s="78">
        <f t="shared" si="12"/>
        <v>0</v>
      </c>
      <c r="T37" s="77"/>
      <c r="U37" s="43"/>
      <c r="V37" s="78">
        <f t="shared" si="13"/>
        <v>0</v>
      </c>
      <c r="X37" s="77">
        <f t="shared" si="14"/>
        <v>0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6461.46</v>
      </c>
      <c r="Q38" s="79">
        <v>-6461.46</v>
      </c>
      <c r="R38" s="78">
        <f t="shared" si="12"/>
        <v>0</v>
      </c>
      <c r="T38" s="77"/>
      <c r="U38" s="43"/>
      <c r="V38" s="78">
        <f t="shared" si="13"/>
        <v>0</v>
      </c>
      <c r="X38" s="77">
        <f t="shared" si="14"/>
        <v>6461.46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>
        <v>6461.46</v>
      </c>
      <c r="R39" s="78">
        <f t="shared" si="12"/>
        <v>6461.46</v>
      </c>
      <c r="T39" s="77">
        <v>6461.46</v>
      </c>
      <c r="U39" s="43"/>
      <c r="V39" s="78">
        <f t="shared" si="13"/>
        <v>6461.46</v>
      </c>
      <c r="X39" s="77">
        <f t="shared" si="14"/>
        <v>-6461.46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>
        <v>26087.09</v>
      </c>
      <c r="F40" s="78">
        <f t="shared" si="8"/>
        <v>26087.09</v>
      </c>
      <c r="H40" s="77">
        <v>26087.0913043</v>
      </c>
      <c r="I40" s="43"/>
      <c r="J40" s="78">
        <f t="shared" si="9"/>
        <v>26087.0913043</v>
      </c>
      <c r="L40" s="77">
        <f t="shared" si="10"/>
        <v>-26087.0913043</v>
      </c>
      <c r="M40" s="43">
        <f t="shared" si="11"/>
        <v>-1.3042999999015592E-3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11" zoomScale="60" zoomScaleNormal="60" workbookViewId="0">
      <pane xSplit="3" topLeftCell="N1" activePane="topRight" state="frozen"/>
      <selection activeCell="D12" sqref="D12:D13"/>
      <selection pane="topRight" activeCell="E21" sqref="E21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18.69921875" style="75" customWidth="1"/>
    <col min="9" max="9" width="17.5" style="75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117</v>
      </c>
    </row>
    <row r="2" spans="1:26">
      <c r="A2" s="19" t="s">
        <v>1</v>
      </c>
      <c r="B2" s="68" t="s">
        <v>118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80526134</v>
      </c>
      <c r="E11" s="106">
        <f>SUM(E12:E41)</f>
        <v>-80526134</v>
      </c>
      <c r="F11" s="106">
        <f>SUM(F12:F41)</f>
        <v>0</v>
      </c>
      <c r="H11" s="106">
        <f>SUM(H12:H41)</f>
        <v>991180711</v>
      </c>
      <c r="I11" s="106">
        <f>SUM(I12:I41)</f>
        <v>-991180710.95999992</v>
      </c>
      <c r="J11" s="106">
        <f>SUM(J12:J41)</f>
        <v>4.0000032633543015E-2</v>
      </c>
      <c r="L11" s="106">
        <f>SUM(L12:L41)</f>
        <v>-910654577</v>
      </c>
      <c r="M11" s="106">
        <f>SUM(M12:M41)</f>
        <v>-4.0000032633543015E-2</v>
      </c>
      <c r="N11" s="105"/>
      <c r="O11" s="107"/>
      <c r="P11" s="106">
        <f>SUM(P12:P41)</f>
        <v>701152.05999999994</v>
      </c>
      <c r="Q11" s="106">
        <f>SUM(Q12:Q41)</f>
        <v>986065.98</v>
      </c>
      <c r="R11" s="106">
        <f>SUM(R12:R41)</f>
        <v>1687218.04</v>
      </c>
      <c r="T11" s="106">
        <f>SUM(T12:T41)</f>
        <v>1687218.02</v>
      </c>
      <c r="U11" s="106">
        <f>SUM(U12:U41)</f>
        <v>0</v>
      </c>
      <c r="V11" s="106">
        <f>SUM(V12:V41)</f>
        <v>1687218.02</v>
      </c>
      <c r="X11" s="106">
        <f>SUM(X12:X41)</f>
        <v>-986065.96</v>
      </c>
      <c r="Y11" s="106">
        <f>SUM(Y12:Y41)</f>
        <v>2.0000000000436557E-2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80526134</v>
      </c>
      <c r="E18" s="79">
        <v>-80526134</v>
      </c>
      <c r="F18" s="78">
        <f t="shared" ref="F18:F25" si="0">D18+E18</f>
        <v>0</v>
      </c>
      <c r="H18" s="77"/>
      <c r="I18" s="43"/>
      <c r="J18" s="78">
        <f t="shared" ref="J18:J25" si="1">H18+I18</f>
        <v>0</v>
      </c>
      <c r="L18" s="77">
        <f t="shared" ref="L18:L25" si="2">D18-H18</f>
        <v>80526134</v>
      </c>
      <c r="M18" s="43">
        <f t="shared" ref="M18:M25" si="3">F18-J18</f>
        <v>0</v>
      </c>
      <c r="N18" s="76" t="s">
        <v>62</v>
      </c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/>
      <c r="E19" s="79"/>
      <c r="F19" s="78">
        <f t="shared" si="0"/>
        <v>0</v>
      </c>
      <c r="H19" s="77">
        <v>11399807</v>
      </c>
      <c r="I19" s="43">
        <v>-11399806.800000001</v>
      </c>
      <c r="J19" s="78">
        <f t="shared" si="1"/>
        <v>0.19999999925494194</v>
      </c>
      <c r="L19" s="77">
        <f t="shared" si="2"/>
        <v>-11399807</v>
      </c>
      <c r="M19" s="43">
        <f t="shared" si="3"/>
        <v>-0.19999999925494194</v>
      </c>
      <c r="N19" s="76"/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/>
      <c r="F24" s="78">
        <f t="shared" si="0"/>
        <v>0</v>
      </c>
      <c r="H24" s="77">
        <v>979780904</v>
      </c>
      <c r="I24" s="43">
        <v>-979780904.15999997</v>
      </c>
      <c r="J24" s="78">
        <f t="shared" si="1"/>
        <v>-0.15999996662139893</v>
      </c>
      <c r="L24" s="77">
        <f t="shared" si="2"/>
        <v>-979780904</v>
      </c>
      <c r="M24" s="43">
        <f t="shared" si="3"/>
        <v>0.15999996662139893</v>
      </c>
      <c r="N24" s="76" t="s">
        <v>62</v>
      </c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/>
      <c r="E28" s="79"/>
      <c r="F28" s="78">
        <f>D28+E28</f>
        <v>0</v>
      </c>
      <c r="H28" s="77"/>
      <c r="I28" s="43"/>
      <c r="J28" s="78">
        <f>H28+I28</f>
        <v>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>
        <v>8152.72</v>
      </c>
      <c r="Q34" s="79"/>
      <c r="R34" s="78">
        <f t="shared" ref="R34:R41" si="12">P34+Q34</f>
        <v>8152.72</v>
      </c>
      <c r="T34" s="77">
        <v>8152.7</v>
      </c>
      <c r="U34" s="43"/>
      <c r="V34" s="78">
        <f t="shared" ref="V34:V41" si="13">T34+U34</f>
        <v>8152.7</v>
      </c>
      <c r="X34" s="77">
        <f t="shared" ref="X34:X41" si="14">P34-T34</f>
        <v>2.0000000000436557E-2</v>
      </c>
      <c r="Y34" s="43">
        <f t="shared" ref="Y34:Y41" si="15">R34-V34</f>
        <v>2.0000000000436557E-2</v>
      </c>
      <c r="Z34" s="76" t="s">
        <v>62</v>
      </c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692999.34</v>
      </c>
      <c r="Q36" s="79"/>
      <c r="R36" s="78">
        <f t="shared" si="12"/>
        <v>692999.34</v>
      </c>
      <c r="T36" s="77">
        <v>692999.34</v>
      </c>
      <c r="U36" s="43"/>
      <c r="V36" s="78">
        <f t="shared" si="13"/>
        <v>692999.34</v>
      </c>
      <c r="X36" s="77">
        <f t="shared" si="14"/>
        <v>0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>
        <v>826282.96</v>
      </c>
      <c r="R37" s="78">
        <f t="shared" si="12"/>
        <v>826282.96</v>
      </c>
      <c r="T37" s="77">
        <v>826282.96</v>
      </c>
      <c r="U37" s="43"/>
      <c r="V37" s="78">
        <f t="shared" si="13"/>
        <v>826282.96</v>
      </c>
      <c r="X37" s="77">
        <f t="shared" si="14"/>
        <v>-826282.96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/>
      <c r="Q38" s="79">
        <v>124806.36</v>
      </c>
      <c r="R38" s="78">
        <f t="shared" si="12"/>
        <v>124806.36</v>
      </c>
      <c r="T38" s="77">
        <v>124806.36</v>
      </c>
      <c r="U38" s="43"/>
      <c r="V38" s="78">
        <f t="shared" si="13"/>
        <v>124806.36</v>
      </c>
      <c r="X38" s="77">
        <f t="shared" si="14"/>
        <v>-124806.36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>
        <v>34976.660000000003</v>
      </c>
      <c r="R39" s="78">
        <f t="shared" si="12"/>
        <v>34976.660000000003</v>
      </c>
      <c r="T39" s="77">
        <v>34976.660000000003</v>
      </c>
      <c r="U39" s="43"/>
      <c r="V39" s="78">
        <f t="shared" si="13"/>
        <v>34976.660000000003</v>
      </c>
      <c r="X39" s="77">
        <f t="shared" si="14"/>
        <v>-34976.660000000003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D1" activePane="topRight" state="frozen"/>
      <selection activeCell="D12" sqref="D12:D13"/>
      <selection pane="topRight" activeCell="U37" sqref="U37"/>
    </sheetView>
  </sheetViews>
  <sheetFormatPr defaultColWidth="9" defaultRowHeight="13.8"/>
  <cols>
    <col min="1" max="1" width="19.5" style="75" bestFit="1" customWidth="1"/>
    <col min="2" max="2" width="52.5" style="75" bestFit="1" customWidth="1"/>
    <col min="3" max="3" width="3.09765625" style="75" customWidth="1"/>
    <col min="4" max="4" width="19.09765625" style="75" bestFit="1" customWidth="1"/>
    <col min="5" max="5" width="20.3984375" style="75" bestFit="1" customWidth="1"/>
    <col min="6" max="6" width="18.3984375" style="75" bestFit="1" customWidth="1"/>
    <col min="7" max="7" width="2.69921875" style="75" customWidth="1"/>
    <col min="8" max="8" width="19.3984375" style="75" bestFit="1" customWidth="1"/>
    <col min="9" max="9" width="20.3984375" style="75" bestFit="1" customWidth="1"/>
    <col min="10" max="10" width="18.3984375" style="75" bestFit="1" customWidth="1"/>
    <col min="11" max="11" width="2.19921875" style="75" customWidth="1"/>
    <col min="12" max="12" width="32.3984375" style="75" bestFit="1" customWidth="1"/>
    <col min="13" max="13" width="33.3984375" style="75" bestFit="1" customWidth="1"/>
    <col min="14" max="14" width="11.59765625" style="75" bestFit="1" customWidth="1"/>
    <col min="15" max="15" width="1.19921875" style="75" customWidth="1"/>
    <col min="16" max="16" width="15.09765625" style="75" bestFit="1" customWidth="1"/>
    <col min="17" max="17" width="19.8984375" style="75" bestFit="1" customWidth="1"/>
    <col min="18" max="18" width="15" style="75" bestFit="1" customWidth="1"/>
    <col min="19" max="19" width="2.3984375" style="75" customWidth="1"/>
    <col min="20" max="20" width="15.09765625" style="75" bestFit="1" customWidth="1"/>
    <col min="21" max="21" width="15.5" style="75" bestFit="1" customWidth="1"/>
    <col min="22" max="22" width="15" style="75" bestFit="1" customWidth="1"/>
    <col min="23" max="23" width="2.3984375" style="75" customWidth="1"/>
    <col min="24" max="24" width="32.3984375" style="75" bestFit="1" customWidth="1"/>
    <col min="25" max="25" width="33.3984375" style="75" bestFit="1" customWidth="1"/>
    <col min="26" max="26" width="89.69921875" style="75" bestFit="1" customWidth="1"/>
    <col min="27" max="16384" width="9" style="75"/>
  </cols>
  <sheetData>
    <row r="1" spans="1:26">
      <c r="A1" s="19" t="s">
        <v>0</v>
      </c>
      <c r="B1" s="72" t="s">
        <v>121</v>
      </c>
    </row>
    <row r="2" spans="1:26">
      <c r="A2" s="19" t="s">
        <v>1</v>
      </c>
      <c r="B2" s="68" t="s">
        <v>122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204315321</v>
      </c>
      <c r="E11" s="106">
        <f>SUM(E12:E41)</f>
        <v>-168366490</v>
      </c>
      <c r="F11" s="106">
        <f>SUM(F12:F41)</f>
        <v>35948831</v>
      </c>
      <c r="H11" s="106">
        <f>SUM(H12:H41)</f>
        <v>196008126</v>
      </c>
      <c r="I11" s="106">
        <f>SUM(I12:I41)</f>
        <v>-160059295</v>
      </c>
      <c r="J11" s="106">
        <f>SUM(J12:J41)</f>
        <v>35948831</v>
      </c>
      <c r="L11" s="106">
        <f>SUM(L12:L41)</f>
        <v>8307195</v>
      </c>
      <c r="M11" s="106">
        <f>SUM(M12:M41)</f>
        <v>0</v>
      </c>
      <c r="N11" s="105"/>
      <c r="O11" s="107"/>
      <c r="P11" s="106">
        <f>SUM(P12:P41)</f>
        <v>21680.97</v>
      </c>
      <c r="Q11" s="106">
        <f>SUM(Q12:Q41)</f>
        <v>188614.91</v>
      </c>
      <c r="R11" s="106">
        <f>SUM(R12:R41)</f>
        <v>210295.88</v>
      </c>
      <c r="T11" s="106">
        <f>SUM(T12:T41)</f>
        <v>227625.08000000002</v>
      </c>
      <c r="U11" s="106">
        <f>SUM(U12:U41)</f>
        <v>-17329.2</v>
      </c>
      <c r="V11" s="106">
        <f>SUM(V12:V41)</f>
        <v>210295.88</v>
      </c>
      <c r="X11" s="106">
        <f>SUM(X12:X41)</f>
        <v>-205944.11000000002</v>
      </c>
      <c r="Y11" s="106">
        <f>SUM(Y12:Y41)</f>
        <v>0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/>
      <c r="E18" s="79"/>
      <c r="F18" s="78">
        <f t="shared" ref="F18:F25" si="0">D18+E18</f>
        <v>0</v>
      </c>
      <c r="H18" s="77"/>
      <c r="I18" s="43"/>
      <c r="J18" s="78">
        <f t="shared" ref="J18:J25" si="1">H18+I18</f>
        <v>0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21663466</v>
      </c>
      <c r="E19" s="79">
        <v>2989085.0000000037</v>
      </c>
      <c r="F19" s="78">
        <f t="shared" si="0"/>
        <v>24652551.000000004</v>
      </c>
      <c r="H19" s="77">
        <v>24652551</v>
      </c>
      <c r="I19" s="43"/>
      <c r="J19" s="78">
        <f t="shared" si="1"/>
        <v>24652551</v>
      </c>
      <c r="L19" s="77">
        <f t="shared" si="2"/>
        <v>-2989085</v>
      </c>
      <c r="M19" s="43">
        <f t="shared" si="3"/>
        <v>0</v>
      </c>
      <c r="N19" s="76"/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>
        <v>171355575</v>
      </c>
      <c r="E24" s="79">
        <v>-171355575</v>
      </c>
      <c r="F24" s="78">
        <f t="shared" si="0"/>
        <v>0</v>
      </c>
      <c r="H24" s="77">
        <v>171355575</v>
      </c>
      <c r="I24" s="43">
        <v>-171355575</v>
      </c>
      <c r="J24" s="78">
        <f t="shared" si="1"/>
        <v>0</v>
      </c>
      <c r="L24" s="77">
        <f t="shared" si="2"/>
        <v>0</v>
      </c>
      <c r="M24" s="43">
        <f t="shared" si="3"/>
        <v>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>
      <c r="A28" s="83">
        <v>1</v>
      </c>
      <c r="B28" s="82" t="s">
        <v>48</v>
      </c>
      <c r="C28" s="97"/>
      <c r="D28" s="80">
        <v>11296280</v>
      </c>
      <c r="E28" s="79"/>
      <c r="F28" s="78">
        <f>D28+E28</f>
        <v>11296280</v>
      </c>
      <c r="H28" s="77"/>
      <c r="I28" s="43">
        <v>11296280</v>
      </c>
      <c r="J28" s="78">
        <f>H28+I28</f>
        <v>11296280</v>
      </c>
      <c r="L28" s="77">
        <f>D28-H28</f>
        <v>11296280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/>
      <c r="Q34" s="79"/>
      <c r="R34" s="78">
        <f t="shared" ref="R34:R41" si="12">P34+Q34</f>
        <v>0</v>
      </c>
      <c r="T34" s="77">
        <v>17329.2</v>
      </c>
      <c r="U34" s="43">
        <v>-17329.2</v>
      </c>
      <c r="V34" s="78">
        <f t="shared" ref="V34:V41" si="13">T34+U34</f>
        <v>0</v>
      </c>
      <c r="X34" s="77">
        <f t="shared" ref="X34:X41" si="14">P34-T34</f>
        <v>-17329.2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>
        <v>178217.39</v>
      </c>
      <c r="R36" s="78">
        <f t="shared" si="12"/>
        <v>178217.39</v>
      </c>
      <c r="T36" s="77">
        <v>178217.39</v>
      </c>
      <c r="U36" s="43"/>
      <c r="V36" s="78">
        <f t="shared" si="13"/>
        <v>178217.39</v>
      </c>
      <c r="X36" s="77">
        <f t="shared" si="14"/>
        <v>-178217.39</v>
      </c>
      <c r="Y36" s="43">
        <f t="shared" si="15"/>
        <v>0</v>
      </c>
      <c r="Z36" s="76" t="s">
        <v>66</v>
      </c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/>
      <c r="R37" s="78">
        <f t="shared" si="12"/>
        <v>0</v>
      </c>
      <c r="T37" s="77"/>
      <c r="U37" s="43"/>
      <c r="V37" s="78">
        <f t="shared" si="13"/>
        <v>0</v>
      </c>
      <c r="X37" s="77">
        <f t="shared" si="14"/>
        <v>0</v>
      </c>
      <c r="Y37" s="43">
        <f t="shared" si="15"/>
        <v>0</v>
      </c>
      <c r="Z37" s="76"/>
    </row>
    <row r="38" spans="1:26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21680.97</v>
      </c>
      <c r="Q38" s="79">
        <v>10397.52</v>
      </c>
      <c r="R38" s="78">
        <f t="shared" si="12"/>
        <v>32078.49</v>
      </c>
      <c r="T38" s="77">
        <v>32078.49</v>
      </c>
      <c r="U38" s="43"/>
      <c r="V38" s="78">
        <f t="shared" si="13"/>
        <v>32078.49</v>
      </c>
      <c r="X38" s="77">
        <f t="shared" si="14"/>
        <v>-10397.52</v>
      </c>
      <c r="Y38" s="43">
        <f t="shared" si="15"/>
        <v>0</v>
      </c>
      <c r="Z38" s="76" t="s">
        <v>66</v>
      </c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/>
      <c r="R39" s="78">
        <f t="shared" si="12"/>
        <v>0</v>
      </c>
      <c r="T39" s="77"/>
      <c r="U39" s="43"/>
      <c r="V39" s="78">
        <f t="shared" si="13"/>
        <v>0</v>
      </c>
      <c r="X39" s="77">
        <f t="shared" si="14"/>
        <v>0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6697000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6697000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6697000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6697000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>
        <v>6697000</v>
      </c>
      <c r="E44" s="79"/>
      <c r="F44" s="78"/>
      <c r="H44" s="77"/>
      <c r="I44" s="43"/>
      <c r="J44" s="76"/>
      <c r="L44" s="77">
        <f t="shared" ref="L44" si="16">D44-H44</f>
        <v>6697000</v>
      </c>
      <c r="M44" s="77">
        <f t="shared" ref="M44:M49" si="17">E44-I44</f>
        <v>0</v>
      </c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>
        <f t="shared" ref="L46" si="18">D46-H46</f>
        <v>0</v>
      </c>
      <c r="M46" s="77">
        <f t="shared" si="17"/>
        <v>0</v>
      </c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>
        <f t="shared" ref="L48:L49" si="19">D48-H48</f>
        <v>0</v>
      </c>
      <c r="M48" s="77">
        <f t="shared" si="17"/>
        <v>0</v>
      </c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>
        <f t="shared" si="19"/>
        <v>0</v>
      </c>
      <c r="M49" s="77">
        <f t="shared" si="17"/>
        <v>0</v>
      </c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11" zoomScale="50" zoomScaleNormal="50" workbookViewId="0">
      <pane xSplit="3" topLeftCell="Q1" activePane="topRight" state="frozen"/>
      <selection activeCell="D12" sqref="D12:D13"/>
      <selection pane="topRight" activeCell="P43" sqref="P43:Z49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21.09765625" style="75" bestFit="1" customWidth="1"/>
    <col min="9" max="9" width="17.5" style="75" customWidth="1"/>
    <col min="10" max="10" width="21.09765625" style="75" bestFit="1" customWidth="1"/>
    <col min="11" max="11" width="2.19921875" style="75" customWidth="1"/>
    <col min="12" max="12" width="32.3984375" style="75" bestFit="1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120</v>
      </c>
    </row>
    <row r="2" spans="1:26">
      <c r="A2" s="19" t="s">
        <v>1</v>
      </c>
      <c r="B2" s="69">
        <v>108045671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3308050</v>
      </c>
      <c r="E11" s="106">
        <f>SUM(E12:E41)</f>
        <v>0</v>
      </c>
      <c r="F11" s="106">
        <f>SUM(F12:F41)</f>
        <v>3308050</v>
      </c>
      <c r="H11" s="106">
        <f>SUM(H12:H41)</f>
        <v>9802037823.1400013</v>
      </c>
      <c r="I11" s="106">
        <f>SUM(I12:I41)</f>
        <v>3318050</v>
      </c>
      <c r="J11" s="106">
        <f>SUM(J12:J41)</f>
        <v>9805355873.1400013</v>
      </c>
      <c r="L11" s="106">
        <f>SUM(L12:L41)</f>
        <v>-9798729773.1400013</v>
      </c>
      <c r="M11" s="106">
        <f>SUM(M12:M41)</f>
        <v>-9802047823.1400013</v>
      </c>
      <c r="N11" s="105"/>
      <c r="O11" s="107"/>
      <c r="P11" s="106">
        <f>SUM(P12:P41)</f>
        <v>671523.69000000006</v>
      </c>
      <c r="Q11" s="106">
        <f>SUM(Q12:Q41)</f>
        <v>0</v>
      </c>
      <c r="R11" s="106">
        <f>SUM(R12:R41)</f>
        <v>671523.69000000006</v>
      </c>
      <c r="T11" s="106">
        <f>SUM(T12:T41)</f>
        <v>660045.42999999993</v>
      </c>
      <c r="U11" s="106">
        <f>SUM(U12:U41)</f>
        <v>0</v>
      </c>
      <c r="V11" s="106">
        <f>SUM(V12:V41)</f>
        <v>660045.42999999993</v>
      </c>
      <c r="X11" s="106">
        <f>SUM(X12:X41)</f>
        <v>11478.25999999998</v>
      </c>
      <c r="Y11" s="106">
        <f>SUM(Y12:Y41)</f>
        <v>11478.25999999998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>
        <v>22446080</v>
      </c>
      <c r="I14" s="43"/>
      <c r="J14" s="78">
        <f>H14+I14</f>
        <v>22446080</v>
      </c>
      <c r="L14" s="77">
        <f>D14-H14</f>
        <v>-22446080</v>
      </c>
      <c r="M14" s="43">
        <f>F14-J14</f>
        <v>-22446080</v>
      </c>
      <c r="N14" s="76" t="s">
        <v>66</v>
      </c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>
        <v>38532440</v>
      </c>
      <c r="I15" s="43"/>
      <c r="J15" s="78">
        <f>H15+I15</f>
        <v>38532440</v>
      </c>
      <c r="L15" s="77">
        <f>D15-H15</f>
        <v>-38532440</v>
      </c>
      <c r="M15" s="43">
        <f>F15-J15</f>
        <v>-38532440</v>
      </c>
      <c r="N15" s="76" t="s">
        <v>66</v>
      </c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/>
      <c r="E18" s="79"/>
      <c r="F18" s="78">
        <f t="shared" ref="F18:F25" si="0">D18+E18</f>
        <v>0</v>
      </c>
      <c r="H18" s="77">
        <v>3000000000</v>
      </c>
      <c r="I18" s="43"/>
      <c r="J18" s="78">
        <f t="shared" ref="J18:J25" si="1">H18+I18</f>
        <v>3000000000</v>
      </c>
      <c r="L18" s="77">
        <f t="shared" ref="L18:L25" si="2">D18-H18</f>
        <v>-3000000000</v>
      </c>
      <c r="M18" s="43">
        <f t="shared" ref="M18:M25" si="3">F18-J18</f>
        <v>-3000000000</v>
      </c>
      <c r="N18" s="76" t="s">
        <v>66</v>
      </c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/>
      <c r="E19" s="79"/>
      <c r="F19" s="78">
        <f t="shared" si="0"/>
        <v>0</v>
      </c>
      <c r="H19" s="77">
        <v>6043492381.4499998</v>
      </c>
      <c r="I19" s="43"/>
      <c r="J19" s="78">
        <f t="shared" si="1"/>
        <v>6043492381.4499998</v>
      </c>
      <c r="L19" s="77">
        <f t="shared" si="2"/>
        <v>-6043492381.4499998</v>
      </c>
      <c r="M19" s="43">
        <f t="shared" si="3"/>
        <v>-6043492381.4499998</v>
      </c>
      <c r="N19" s="76" t="s">
        <v>66</v>
      </c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>
        <v>0</v>
      </c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>
        <v>697566921.69000006</v>
      </c>
      <c r="I21" s="43"/>
      <c r="J21" s="78">
        <f t="shared" si="1"/>
        <v>697566921.69000006</v>
      </c>
      <c r="L21" s="77">
        <f t="shared" si="2"/>
        <v>-697566921.69000006</v>
      </c>
      <c r="M21" s="43">
        <f t="shared" si="3"/>
        <v>-697566921.69000006</v>
      </c>
      <c r="N21" s="76" t="s">
        <v>66</v>
      </c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/>
      <c r="F24" s="78">
        <f t="shared" si="0"/>
        <v>0</v>
      </c>
      <c r="H24" s="77"/>
      <c r="I24" s="43"/>
      <c r="J24" s="78">
        <f t="shared" si="1"/>
        <v>0</v>
      </c>
      <c r="L24" s="77">
        <f t="shared" si="2"/>
        <v>0</v>
      </c>
      <c r="M24" s="43">
        <f t="shared" si="3"/>
        <v>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3308050</v>
      </c>
      <c r="E28" s="79"/>
      <c r="F28" s="78">
        <f>D28+E28</f>
        <v>3308050</v>
      </c>
      <c r="H28" s="77"/>
      <c r="I28" s="43">
        <v>3318050</v>
      </c>
      <c r="J28" s="78">
        <f>H28+I28</f>
        <v>3318050</v>
      </c>
      <c r="L28" s="77">
        <f>D28-H28</f>
        <v>3308050</v>
      </c>
      <c r="M28" s="43">
        <f>F28-J28</f>
        <v>-10000</v>
      </c>
      <c r="N28" s="76" t="s">
        <v>62</v>
      </c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>
        <v>714.3</v>
      </c>
      <c r="Q34" s="79"/>
      <c r="R34" s="78">
        <f t="shared" ref="R34:R41" si="12">P34+Q34</f>
        <v>714.3</v>
      </c>
      <c r="T34" s="77">
        <v>6188.6</v>
      </c>
      <c r="U34" s="43"/>
      <c r="V34" s="78">
        <f t="shared" ref="V34:V41" si="13">T34+U34</f>
        <v>6188.6</v>
      </c>
      <c r="X34" s="77">
        <f t="shared" ref="X34:X41" si="14">P34-T34</f>
        <v>-5474.3</v>
      </c>
      <c r="Y34" s="43">
        <f t="shared" ref="Y34:Y41" si="15">R34-V34</f>
        <v>-5474.3</v>
      </c>
      <c r="Z34" s="76" t="s">
        <v>66</v>
      </c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568466.1</v>
      </c>
      <c r="Q36" s="79"/>
      <c r="R36" s="78">
        <f t="shared" si="12"/>
        <v>568466.1</v>
      </c>
      <c r="T36" s="77">
        <v>554099.48</v>
      </c>
      <c r="U36" s="43"/>
      <c r="V36" s="78">
        <f t="shared" si="13"/>
        <v>554099.48</v>
      </c>
      <c r="X36" s="77">
        <f t="shared" si="14"/>
        <v>14366.619999999995</v>
      </c>
      <c r="Y36" s="43">
        <f t="shared" si="15"/>
        <v>14366.619999999995</v>
      </c>
      <c r="Z36" s="76" t="s">
        <v>74</v>
      </c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/>
      <c r="R37" s="78">
        <f t="shared" si="12"/>
        <v>0</v>
      </c>
      <c r="T37" s="77"/>
      <c r="U37" s="43"/>
      <c r="V37" s="78">
        <f t="shared" si="13"/>
        <v>0</v>
      </c>
      <c r="X37" s="77">
        <f t="shared" si="14"/>
        <v>0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/>
      <c r="Q38" s="79"/>
      <c r="R38" s="78">
        <f t="shared" si="12"/>
        <v>0</v>
      </c>
      <c r="T38" s="77">
        <v>99757.35</v>
      </c>
      <c r="U38" s="43"/>
      <c r="V38" s="78">
        <f t="shared" si="13"/>
        <v>99757.35</v>
      </c>
      <c r="X38" s="77">
        <f t="shared" si="14"/>
        <v>-99757.35</v>
      </c>
      <c r="Y38" s="43">
        <f t="shared" si="15"/>
        <v>-99757.35</v>
      </c>
      <c r="Z38" s="76" t="s">
        <v>66</v>
      </c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>
        <v>102343.29</v>
      </c>
      <c r="Q39" s="79"/>
      <c r="R39" s="78">
        <f t="shared" si="12"/>
        <v>102343.29</v>
      </c>
      <c r="T39" s="77"/>
      <c r="U39" s="43"/>
      <c r="V39" s="78">
        <f t="shared" si="13"/>
        <v>0</v>
      </c>
      <c r="X39" s="77">
        <f t="shared" si="14"/>
        <v>102343.29</v>
      </c>
      <c r="Y39" s="43">
        <f t="shared" si="15"/>
        <v>102343.29</v>
      </c>
      <c r="Z39" s="76" t="s">
        <v>74</v>
      </c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  <c r="P43" s="25">
        <f>P44</f>
        <v>0</v>
      </c>
      <c r="Q43" s="25">
        <f>Q44</f>
        <v>0</v>
      </c>
      <c r="R43" s="25">
        <f>R44</f>
        <v>0</v>
      </c>
      <c r="T43" s="25">
        <f>T44</f>
        <v>0</v>
      </c>
      <c r="U43" s="25">
        <f>U44</f>
        <v>0</v>
      </c>
      <c r="V43" s="25">
        <f>V44</f>
        <v>0</v>
      </c>
      <c r="X43" s="25">
        <f>X44</f>
        <v>0</v>
      </c>
      <c r="Y43" s="25">
        <f>Y44</f>
        <v>0</v>
      </c>
      <c r="Z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  <c r="P44" s="80"/>
      <c r="Q44" s="79"/>
      <c r="R44" s="78"/>
      <c r="T44" s="77"/>
      <c r="U44" s="43"/>
      <c r="V44" s="76"/>
      <c r="X44" s="77"/>
      <c r="Y44" s="43"/>
      <c r="Z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  <c r="P45" s="25">
        <f>P46</f>
        <v>0</v>
      </c>
      <c r="Q45" s="25">
        <f>Q46</f>
        <v>0</v>
      </c>
      <c r="R45" s="25">
        <f>R46</f>
        <v>0</v>
      </c>
      <c r="T45" s="25">
        <f>T46</f>
        <v>0</v>
      </c>
      <c r="U45" s="25">
        <f>U46</f>
        <v>0</v>
      </c>
      <c r="V45" s="25">
        <f>V46</f>
        <v>0</v>
      </c>
      <c r="X45" s="25">
        <f>X46</f>
        <v>0</v>
      </c>
      <c r="Y45" s="25">
        <f>Y46</f>
        <v>0</v>
      </c>
      <c r="Z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  <c r="P46" s="80"/>
      <c r="Q46" s="79"/>
      <c r="R46" s="78"/>
      <c r="T46" s="77"/>
      <c r="U46" s="43"/>
      <c r="V46" s="76"/>
      <c r="X46" s="77"/>
      <c r="Y46" s="43"/>
      <c r="Z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  <c r="P47" s="25">
        <f>SUM(P48:P49)</f>
        <v>0</v>
      </c>
      <c r="Q47" s="25">
        <f>SUM(Q48:Q49)</f>
        <v>0</v>
      </c>
      <c r="R47" s="25">
        <f>SUM(R48:R49)</f>
        <v>0</v>
      </c>
      <c r="T47" s="25">
        <f>SUM(T48:T49)</f>
        <v>0</v>
      </c>
      <c r="U47" s="25">
        <f>SUM(U48:U49)</f>
        <v>0</v>
      </c>
      <c r="V47" s="25">
        <f>SUM(V48:V49)</f>
        <v>0</v>
      </c>
      <c r="X47" s="25">
        <f>SUM(X48:X49)</f>
        <v>0</v>
      </c>
      <c r="Y47" s="25">
        <f>SUM(Y48:Y49)</f>
        <v>0</v>
      </c>
      <c r="Z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  <c r="P48" s="80"/>
      <c r="Q48" s="79"/>
      <c r="R48" s="78"/>
      <c r="T48" s="77"/>
      <c r="U48" s="43"/>
      <c r="V48" s="76"/>
      <c r="X48" s="77"/>
      <c r="Y48" s="43"/>
      <c r="Z48" s="76"/>
    </row>
    <row r="49" spans="1:26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  <c r="P49" s="80"/>
      <c r="Q49" s="79"/>
      <c r="R49" s="78"/>
      <c r="T49" s="77"/>
      <c r="U49" s="43"/>
      <c r="V49" s="76"/>
      <c r="X49" s="77"/>
      <c r="Y49" s="43"/>
      <c r="Z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1" zoomScaleNormal="51" workbookViewId="0">
      <pane xSplit="3" topLeftCell="M1" activePane="topRight" state="frozen"/>
      <selection activeCell="D12" sqref="D12:D13"/>
      <selection pane="topRight" activeCell="D15" sqref="D15"/>
    </sheetView>
  </sheetViews>
  <sheetFormatPr defaultColWidth="9" defaultRowHeight="13.8"/>
  <cols>
    <col min="1" max="1" width="16.09765625" style="75" customWidth="1"/>
    <col min="2" max="2" width="51.3984375" style="75" customWidth="1"/>
    <col min="3" max="3" width="3.09765625" style="75" customWidth="1"/>
    <col min="4" max="4" width="20.5" style="75" bestFit="1" customWidth="1"/>
    <col min="5" max="5" width="19.3984375" style="75" customWidth="1"/>
    <col min="6" max="6" width="20.8984375" style="75" bestFit="1" customWidth="1"/>
    <col min="7" max="7" width="2.69921875" style="75" customWidth="1"/>
    <col min="8" max="8" width="19.69921875" style="75" bestFit="1" customWidth="1"/>
    <col min="9" max="9" width="17.5" style="75" customWidth="1"/>
    <col min="10" max="10" width="21.0976562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68" t="s">
        <v>198</v>
      </c>
    </row>
    <row r="2" spans="1:26">
      <c r="A2" s="19" t="s">
        <v>1</v>
      </c>
      <c r="B2" s="68" t="s">
        <v>119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394799574.38999999</v>
      </c>
      <c r="E11" s="106">
        <f>SUM(E12:E41)</f>
        <v>606405774.57550001</v>
      </c>
      <c r="F11" s="106">
        <f>SUM(F12:F41)</f>
        <v>1001205348.9655</v>
      </c>
      <c r="H11" s="106">
        <f>SUM(H12:H41)</f>
        <v>996465983</v>
      </c>
      <c r="I11" s="106">
        <f>SUM(I12:I41)</f>
        <v>4739365.4400000004</v>
      </c>
      <c r="J11" s="106">
        <f>SUM(J12:J41)</f>
        <v>1001205348.4400001</v>
      </c>
      <c r="L11" s="106">
        <f>SUM(L12:L41)</f>
        <v>-601666408.61000001</v>
      </c>
      <c r="M11" s="106">
        <f>SUM(M12:M41)</f>
        <v>0.52549999952316284</v>
      </c>
      <c r="N11" s="105"/>
      <c r="O11" s="107"/>
      <c r="P11" s="106">
        <f>SUM(P12:P41)</f>
        <v>1555499.3800000001</v>
      </c>
      <c r="Q11" s="106">
        <f>SUM(Q12:Q41)</f>
        <v>-23267.470000000005</v>
      </c>
      <c r="R11" s="106">
        <f>SUM(R12:R41)</f>
        <v>1532231.91</v>
      </c>
      <c r="T11" s="106">
        <f>SUM(T12:T41)</f>
        <v>1579365.8699999999</v>
      </c>
      <c r="U11" s="106">
        <f>SUM(U12:U41)</f>
        <v>-47133.26</v>
      </c>
      <c r="V11" s="106">
        <f>SUM(V12:V41)</f>
        <v>1532232.6099999996</v>
      </c>
      <c r="X11" s="106">
        <f>SUM(X12:X41)</f>
        <v>-23866.489999999776</v>
      </c>
      <c r="Y11" s="106">
        <f>SUM(Y12:Y41)</f>
        <v>-0.69999999981519068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>
        <v>4409303.3900000006</v>
      </c>
      <c r="E14" s="79">
        <v>-990155.95000000019</v>
      </c>
      <c r="F14" s="78">
        <f>D14+E14</f>
        <v>3419147.4400000004</v>
      </c>
      <c r="H14" s="77"/>
      <c r="I14" s="43">
        <v>3419147.4400000004</v>
      </c>
      <c r="J14" s="78">
        <f>H14+I14</f>
        <v>3419147.4400000004</v>
      </c>
      <c r="L14" s="77">
        <f>D14-H14</f>
        <v>4409303.3900000006</v>
      </c>
      <c r="M14" s="43">
        <f>F14-J14</f>
        <v>0</v>
      </c>
      <c r="N14" s="76" t="s">
        <v>62</v>
      </c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125">
        <v>1320218</v>
      </c>
      <c r="E18" s="125">
        <v>0</v>
      </c>
      <c r="F18" s="78">
        <f t="shared" ref="F18:F25" si="0">D18+E18</f>
        <v>1320218</v>
      </c>
      <c r="H18" s="77"/>
      <c r="I18" s="43">
        <v>1320218</v>
      </c>
      <c r="J18" s="78">
        <f t="shared" ref="J18:J25" si="1">H18+I18</f>
        <v>1320218</v>
      </c>
      <c r="L18" s="77">
        <f t="shared" ref="L18:L25" si="2">D18-H18</f>
        <v>1320218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125">
        <v>3350053</v>
      </c>
      <c r="E19" s="125">
        <v>29532375.5255</v>
      </c>
      <c r="F19" s="78">
        <f t="shared" si="0"/>
        <v>32882428.5255</v>
      </c>
      <c r="H19" s="77">
        <v>32882428</v>
      </c>
      <c r="I19" s="43"/>
      <c r="J19" s="78">
        <f t="shared" si="1"/>
        <v>32882428</v>
      </c>
      <c r="L19" s="77">
        <f t="shared" si="2"/>
        <v>-29532375</v>
      </c>
      <c r="M19" s="43">
        <f t="shared" si="3"/>
        <v>0.52549999952316284</v>
      </c>
      <c r="N19" s="76"/>
      <c r="O19" s="91"/>
      <c r="P19" s="80"/>
      <c r="Q19" s="79"/>
      <c r="R19" s="78">
        <f t="shared" si="4"/>
        <v>0</v>
      </c>
      <c r="T19" s="77">
        <v>23566.58</v>
      </c>
      <c r="U19" s="43">
        <v>-23566.58</v>
      </c>
      <c r="V19" s="78">
        <f t="shared" si="5"/>
        <v>0</v>
      </c>
      <c r="X19" s="77">
        <f t="shared" si="6"/>
        <v>-23566.58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>
        <v>945657355</v>
      </c>
      <c r="F24" s="78">
        <f t="shared" si="0"/>
        <v>945657355</v>
      </c>
      <c r="H24" s="77">
        <v>945657355</v>
      </c>
      <c r="I24" s="43"/>
      <c r="J24" s="78">
        <f t="shared" si="1"/>
        <v>945657355</v>
      </c>
      <c r="L24" s="77">
        <f t="shared" si="2"/>
        <v>-945657355</v>
      </c>
      <c r="M24" s="43">
        <f t="shared" si="3"/>
        <v>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17926200</v>
      </c>
      <c r="E28" s="79"/>
      <c r="F28" s="78">
        <f>D28+E28</f>
        <v>17926200</v>
      </c>
      <c r="H28" s="77">
        <v>17926200</v>
      </c>
      <c r="I28" s="43"/>
      <c r="J28" s="78">
        <f>H28+I28</f>
        <v>17926200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>
        <v>367793800</v>
      </c>
      <c r="E34" s="79">
        <v>-367793800</v>
      </c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367793800</v>
      </c>
      <c r="M34" s="43">
        <f t="shared" ref="M34:M41" si="11">F34-J34</f>
        <v>0</v>
      </c>
      <c r="N34" s="76"/>
      <c r="O34" s="91"/>
      <c r="P34" s="80">
        <v>23566.680000000004</v>
      </c>
      <c r="Q34" s="79">
        <v>-23566.680000000004</v>
      </c>
      <c r="R34" s="78">
        <f t="shared" ref="R34:R41" si="12">P34+Q34</f>
        <v>0</v>
      </c>
      <c r="T34" s="77">
        <v>23566.58</v>
      </c>
      <c r="U34" s="43">
        <v>-23566.68</v>
      </c>
      <c r="V34" s="78">
        <f t="shared" ref="V34:V41" si="13">T34+U34</f>
        <v>-9.9999999998544808E-2</v>
      </c>
      <c r="X34" s="77">
        <f t="shared" ref="X34:X41" si="14">P34-T34</f>
        <v>0.10000000000218279</v>
      </c>
      <c r="Y34" s="43">
        <f t="shared" ref="Y34:Y41" si="15">R34-V34</f>
        <v>9.9999999998544808E-2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690717.83</v>
      </c>
      <c r="Q36" s="79">
        <v>0</v>
      </c>
      <c r="R36" s="78">
        <f t="shared" si="12"/>
        <v>690717.83</v>
      </c>
      <c r="T36" s="77">
        <v>690717.83999999985</v>
      </c>
      <c r="U36" s="43">
        <v>0</v>
      </c>
      <c r="V36" s="78">
        <f t="shared" si="13"/>
        <v>690717.83999999985</v>
      </c>
      <c r="X36" s="77">
        <f t="shared" si="14"/>
        <v>-9.9999998928979039E-3</v>
      </c>
      <c r="Y36" s="43">
        <f t="shared" si="15"/>
        <v>-9.9999998928979039E-3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>
        <v>688633.94000000006</v>
      </c>
      <c r="Q37" s="79">
        <v>299.20999999999998</v>
      </c>
      <c r="R37" s="78">
        <f t="shared" si="12"/>
        <v>688933.15</v>
      </c>
      <c r="T37" s="77">
        <v>688933.94</v>
      </c>
      <c r="U37" s="43">
        <v>0</v>
      </c>
      <c r="V37" s="78">
        <f t="shared" si="13"/>
        <v>688933.94</v>
      </c>
      <c r="X37" s="77">
        <f t="shared" si="14"/>
        <v>-299.99999999988358</v>
      </c>
      <c r="Y37" s="43">
        <f t="shared" si="15"/>
        <v>-0.78999999992083758</v>
      </c>
      <c r="Z37" s="76" t="s">
        <v>62</v>
      </c>
    </row>
    <row r="38" spans="1:26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124745.22000000002</v>
      </c>
      <c r="Q38" s="79">
        <v>0</v>
      </c>
      <c r="R38" s="78">
        <f t="shared" si="12"/>
        <v>124745.22000000002</v>
      </c>
      <c r="T38" s="77">
        <v>124745.22</v>
      </c>
      <c r="U38" s="43">
        <v>0</v>
      </c>
      <c r="V38" s="78">
        <f t="shared" si="13"/>
        <v>124745.22</v>
      </c>
      <c r="X38" s="77">
        <f t="shared" si="14"/>
        <v>0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>
        <v>27835.710000000006</v>
      </c>
      <c r="Q39" s="79">
        <v>0</v>
      </c>
      <c r="R39" s="78">
        <f t="shared" si="12"/>
        <v>27835.710000000006</v>
      </c>
      <c r="T39" s="77">
        <v>27835.71</v>
      </c>
      <c r="U39" s="43">
        <v>0</v>
      </c>
      <c r="V39" s="78">
        <f t="shared" si="13"/>
        <v>27835.71</v>
      </c>
      <c r="X39" s="77">
        <f t="shared" si="14"/>
        <v>0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6" zoomScale="50" zoomScaleNormal="50" workbookViewId="0">
      <pane xSplit="3" topLeftCell="K1" activePane="topRight" state="frozen"/>
      <selection activeCell="D12" sqref="D12:D13"/>
      <selection pane="topRight" activeCell="A12" sqref="A12:B12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21.19921875" style="75" bestFit="1" customWidth="1"/>
    <col min="7" max="7" width="2.69921875" style="75" customWidth="1"/>
    <col min="8" max="8" width="20.3984375" style="75" bestFit="1" customWidth="1"/>
    <col min="9" max="9" width="19" style="75" bestFit="1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68" t="s">
        <v>197</v>
      </c>
    </row>
    <row r="2" spans="1:26">
      <c r="A2" s="19" t="s">
        <v>1</v>
      </c>
      <c r="B2" s="153" t="s">
        <v>212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5218391153</v>
      </c>
      <c r="E11" s="106">
        <f>SUM(E12:E41)</f>
        <v>-130988372.30000001</v>
      </c>
      <c r="F11" s="106">
        <f>SUM(F12:F41)</f>
        <v>5087402780.6999998</v>
      </c>
      <c r="H11" s="106">
        <f>SUM(H12:H41)</f>
        <v>4887101153.5900002</v>
      </c>
      <c r="I11" s="106">
        <f>SUM(I12:I41)</f>
        <v>200301627.69999999</v>
      </c>
      <c r="J11" s="106">
        <f>SUM(J12:J41)</f>
        <v>5087402781.29</v>
      </c>
      <c r="L11" s="106">
        <f>SUM(L12:L41)</f>
        <v>331289999.41000009</v>
      </c>
      <c r="M11" s="106">
        <f>SUM(M12:M41)</f>
        <v>-0.58999994397163391</v>
      </c>
      <c r="N11" s="105"/>
      <c r="O11" s="107"/>
      <c r="P11" s="106">
        <f>SUM(P12:P41)</f>
        <v>527483.9</v>
      </c>
      <c r="Q11" s="106">
        <f>SUM(Q12:Q41)</f>
        <v>-66292.97</v>
      </c>
      <c r="R11" s="106">
        <f>SUM(R12:R41)</f>
        <v>461190.93</v>
      </c>
      <c r="T11" s="106">
        <f>SUM(T12:T41)</f>
        <v>3233949.3000000007</v>
      </c>
      <c r="U11" s="106">
        <f>SUM(U12:U41)</f>
        <v>-2682758.0900000003</v>
      </c>
      <c r="V11" s="106">
        <f>SUM(V12:V41)</f>
        <v>551191.21</v>
      </c>
      <c r="X11" s="106">
        <f>SUM(X12:X41)</f>
        <v>-2706465.4000000004</v>
      </c>
      <c r="Y11" s="106">
        <f>SUM(Y12:Y41)</f>
        <v>-90000.280000000013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927000000</v>
      </c>
      <c r="E18" s="79"/>
      <c r="F18" s="78">
        <f t="shared" ref="F18:F25" si="0">D18+E18</f>
        <v>927000000</v>
      </c>
      <c r="H18" s="77">
        <v>597000000</v>
      </c>
      <c r="I18" s="43">
        <v>330000000</v>
      </c>
      <c r="J18" s="78">
        <f t="shared" ref="J18:J25" si="1">H18+I18</f>
        <v>927000000</v>
      </c>
      <c r="L18" s="77">
        <f t="shared" ref="L18:L25" si="2">D18-H18</f>
        <v>330000000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201327600</v>
      </c>
      <c r="E19" s="79"/>
      <c r="F19" s="78">
        <f t="shared" si="0"/>
        <v>201327600</v>
      </c>
      <c r="H19" s="77">
        <v>201327600.28</v>
      </c>
      <c r="I19" s="43"/>
      <c r="J19" s="78">
        <f t="shared" si="1"/>
        <v>201327600.28</v>
      </c>
      <c r="L19" s="77">
        <f t="shared" si="2"/>
        <v>-0.2800000011920929</v>
      </c>
      <c r="M19" s="43">
        <f t="shared" si="3"/>
        <v>-0.2800000011920929</v>
      </c>
      <c r="N19" s="76"/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>
        <v>990000</v>
      </c>
      <c r="E20" s="79"/>
      <c r="F20" s="78">
        <f t="shared" si="0"/>
        <v>990000</v>
      </c>
      <c r="H20" s="77"/>
      <c r="I20" s="43">
        <v>990000</v>
      </c>
      <c r="J20" s="78">
        <f t="shared" si="1"/>
        <v>990000</v>
      </c>
      <c r="L20" s="77">
        <f t="shared" si="2"/>
        <v>990000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>
        <v>300000</v>
      </c>
      <c r="E23" s="79"/>
      <c r="F23" s="78">
        <f t="shared" si="0"/>
        <v>300000</v>
      </c>
      <c r="H23" s="77"/>
      <c r="I23" s="43">
        <v>300000</v>
      </c>
      <c r="J23" s="78">
        <f t="shared" si="1"/>
        <v>300000</v>
      </c>
      <c r="L23" s="77">
        <f t="shared" si="2"/>
        <v>300000</v>
      </c>
      <c r="M23" s="43">
        <f t="shared" si="3"/>
        <v>0</v>
      </c>
      <c r="N23" s="76" t="s">
        <v>74</v>
      </c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>
        <v>3713813853</v>
      </c>
      <c r="E24" s="79">
        <v>-130988372.30000001</v>
      </c>
      <c r="F24" s="78">
        <f t="shared" si="0"/>
        <v>3582825480.6999998</v>
      </c>
      <c r="H24" s="77">
        <v>3713813853.3099999</v>
      </c>
      <c r="I24" s="43">
        <v>-130988372.30000001</v>
      </c>
      <c r="J24" s="78">
        <f t="shared" si="1"/>
        <v>3582825481.0099998</v>
      </c>
      <c r="L24" s="77">
        <f t="shared" si="2"/>
        <v>-0.30999994277954102</v>
      </c>
      <c r="M24" s="43">
        <f t="shared" si="3"/>
        <v>-0.30999994277954102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374959700</v>
      </c>
      <c r="E28" s="79"/>
      <c r="F28" s="78">
        <f>D28+E28</f>
        <v>374959700</v>
      </c>
      <c r="H28" s="77">
        <v>374959700</v>
      </c>
      <c r="I28" s="43"/>
      <c r="J28" s="78">
        <f>H28+I28</f>
        <v>374959700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/>
      <c r="Q34" s="79"/>
      <c r="R34" s="78">
        <f t="shared" ref="R34:R41" si="12">P34+Q34</f>
        <v>0</v>
      </c>
      <c r="T34" s="77">
        <v>234651.93</v>
      </c>
      <c r="U34" s="43">
        <v>-144651.97999999998</v>
      </c>
      <c r="V34" s="78">
        <f t="shared" ref="V34:V41" si="13">T34+U34</f>
        <v>89999.950000000012</v>
      </c>
      <c r="X34" s="77">
        <f t="shared" ref="X34:X41" si="14">P34-T34</f>
        <v>-234651.93</v>
      </c>
      <c r="Y34" s="43">
        <f t="shared" ref="Y34:Y41" si="15">R34-V34</f>
        <v>-89999.950000000012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/>
      <c r="R36" s="78">
        <f t="shared" si="12"/>
        <v>0</v>
      </c>
      <c r="T36" s="77">
        <v>2538106.1100000003</v>
      </c>
      <c r="U36" s="43">
        <v>-2538106.1100000003</v>
      </c>
      <c r="V36" s="78">
        <f t="shared" si="13"/>
        <v>0</v>
      </c>
      <c r="X36" s="77">
        <f t="shared" si="14"/>
        <v>-2538106.1100000003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/>
      <c r="R37" s="78">
        <f t="shared" si="12"/>
        <v>0</v>
      </c>
      <c r="T37" s="77"/>
      <c r="U37" s="43"/>
      <c r="V37" s="78">
        <f t="shared" si="13"/>
        <v>0</v>
      </c>
      <c r="X37" s="77">
        <f t="shared" si="14"/>
        <v>0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477391.23</v>
      </c>
      <c r="Q38" s="79">
        <v>-16199.97</v>
      </c>
      <c r="R38" s="78">
        <f t="shared" si="12"/>
        <v>461191.26</v>
      </c>
      <c r="T38" s="77">
        <v>461191.26</v>
      </c>
      <c r="U38" s="43"/>
      <c r="V38" s="78">
        <f t="shared" si="13"/>
        <v>461191.26</v>
      </c>
      <c r="X38" s="77">
        <f t="shared" si="14"/>
        <v>16199.969999999972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>
        <v>50092.67</v>
      </c>
      <c r="Q39" s="79">
        <v>-50093</v>
      </c>
      <c r="R39" s="78">
        <f t="shared" si="12"/>
        <v>-0.33000000000174623</v>
      </c>
      <c r="T39" s="77"/>
      <c r="U39" s="43"/>
      <c r="V39" s="78">
        <f t="shared" si="13"/>
        <v>0</v>
      </c>
      <c r="X39" s="77">
        <f t="shared" si="14"/>
        <v>50092.67</v>
      </c>
      <c r="Y39" s="43">
        <f t="shared" si="15"/>
        <v>-0.33000000000174623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K1" activePane="topRight" state="frozen"/>
      <selection activeCell="D12" sqref="D12:D13"/>
      <selection pane="topRight" activeCell="A19" sqref="A19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19.69921875" style="75" bestFit="1" customWidth="1"/>
    <col min="9" max="9" width="17.5" style="75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115</v>
      </c>
    </row>
    <row r="2" spans="1:26">
      <c r="A2" s="19" t="s">
        <v>1</v>
      </c>
      <c r="B2" s="68" t="s">
        <v>116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8781400</v>
      </c>
      <c r="E11" s="106">
        <f>SUM(E12:E41)</f>
        <v>319504902.57228398</v>
      </c>
      <c r="F11" s="106">
        <f>SUM(F12:F41)</f>
        <v>328286302.57228398</v>
      </c>
      <c r="H11" s="106">
        <f>SUM(H12:H41)</f>
        <v>328286306.45954698</v>
      </c>
      <c r="I11" s="106">
        <f>SUM(I12:I41)</f>
        <v>0</v>
      </c>
      <c r="J11" s="106">
        <f>SUM(J12:J41)</f>
        <v>328286306.45954698</v>
      </c>
      <c r="L11" s="106">
        <f>SUM(L12:L41)</f>
        <v>-319504906.45954698</v>
      </c>
      <c r="M11" s="106">
        <f>SUM(M12:M41)</f>
        <v>-3.8872630000114441</v>
      </c>
      <c r="N11" s="105"/>
      <c r="O11" s="107"/>
      <c r="P11" s="106">
        <f>SUM(P12:P41)</f>
        <v>538942.65999999992</v>
      </c>
      <c r="Q11" s="106">
        <f>SUM(Q12:Q41)</f>
        <v>-237736.58</v>
      </c>
      <c r="R11" s="106">
        <f>SUM(R12:R41)</f>
        <v>301206.07999999996</v>
      </c>
      <c r="T11" s="106">
        <f>SUM(T12:T41)</f>
        <v>539011.48999999987</v>
      </c>
      <c r="U11" s="106">
        <f>SUM(U12:U41)</f>
        <v>-237805.08</v>
      </c>
      <c r="V11" s="106">
        <f>SUM(V12:V41)</f>
        <v>301206.41000000003</v>
      </c>
      <c r="X11" s="106">
        <f>SUM(X12:X41)</f>
        <v>-68.830000000009022</v>
      </c>
      <c r="Y11" s="106">
        <f>SUM(Y12:Y41)</f>
        <v>-0.33000000000902219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/>
      <c r="E18" s="79"/>
      <c r="F18" s="78">
        <f t="shared" ref="F18:F25" si="0">D18+E18</f>
        <v>0</v>
      </c>
      <c r="H18" s="77"/>
      <c r="I18" s="43"/>
      <c r="J18" s="78">
        <f t="shared" ref="J18:J25" si="1">H18+I18</f>
        <v>0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/>
      <c r="E19" s="79">
        <v>36299324</v>
      </c>
      <c r="F19" s="78">
        <f t="shared" si="0"/>
        <v>36299324</v>
      </c>
      <c r="H19" s="77">
        <v>36299327.887263</v>
      </c>
      <c r="I19" s="43"/>
      <c r="J19" s="78">
        <f t="shared" si="1"/>
        <v>36299327.887263</v>
      </c>
      <c r="L19" s="77">
        <f t="shared" si="2"/>
        <v>-36299327.887263</v>
      </c>
      <c r="M19" s="43">
        <f t="shared" si="3"/>
        <v>-3.8872630000114441</v>
      </c>
      <c r="N19" s="76"/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>
        <v>0</v>
      </c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>
        <v>0</v>
      </c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>
        <v>0</v>
      </c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>
        <v>0</v>
      </c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>
        <v>283205578.57228398</v>
      </c>
      <c r="F24" s="78">
        <f t="shared" si="0"/>
        <v>283205578.57228398</v>
      </c>
      <c r="H24" s="77">
        <v>283205578.57228398</v>
      </c>
      <c r="I24" s="43"/>
      <c r="J24" s="78">
        <f t="shared" si="1"/>
        <v>283205578.57228398</v>
      </c>
      <c r="L24" s="77">
        <f t="shared" si="2"/>
        <v>-283205578.57228398</v>
      </c>
      <c r="M24" s="43">
        <f t="shared" si="3"/>
        <v>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8781400</v>
      </c>
      <c r="E28" s="79"/>
      <c r="F28" s="78">
        <f>D28+E28</f>
        <v>8781400</v>
      </c>
      <c r="H28" s="77">
        <v>8781400</v>
      </c>
      <c r="I28" s="43"/>
      <c r="J28" s="78">
        <f>H28+I28</f>
        <v>8781400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>
        <v>26570.18</v>
      </c>
      <c r="Q34" s="79">
        <v>-26570.18</v>
      </c>
      <c r="R34" s="78">
        <f t="shared" ref="R34:R41" si="12">P34+Q34</f>
        <v>0</v>
      </c>
      <c r="T34" s="77">
        <v>26570.18</v>
      </c>
      <c r="U34" s="43">
        <v>-26570.18</v>
      </c>
      <c r="V34" s="78">
        <f t="shared" ref="V34:V41" si="13">T34+U34</f>
        <v>0</v>
      </c>
      <c r="X34" s="77">
        <f t="shared" ref="X34:X41" si="14">P34-T34</f>
        <v>0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>
        <v>0</v>
      </c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211166.4</v>
      </c>
      <c r="Q36" s="79">
        <v>-211166.4</v>
      </c>
      <c r="R36" s="78">
        <f t="shared" si="12"/>
        <v>0</v>
      </c>
      <c r="T36" s="77">
        <v>211166.4</v>
      </c>
      <c r="U36" s="43">
        <v>-211166.4</v>
      </c>
      <c r="V36" s="78">
        <f t="shared" si="13"/>
        <v>0</v>
      </c>
      <c r="X36" s="77">
        <f t="shared" si="14"/>
        <v>0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>
        <v>251536.62</v>
      </c>
      <c r="Q37" s="79">
        <v>0</v>
      </c>
      <c r="R37" s="78">
        <f t="shared" si="12"/>
        <v>251536.62</v>
      </c>
      <c r="T37" s="77">
        <v>251536.63</v>
      </c>
      <c r="U37" s="43">
        <v>0</v>
      </c>
      <c r="V37" s="78">
        <f t="shared" si="13"/>
        <v>251536.63</v>
      </c>
      <c r="X37" s="77">
        <f t="shared" si="14"/>
        <v>-1.0000000009313226E-2</v>
      </c>
      <c r="Y37" s="43">
        <f t="shared" si="15"/>
        <v>-1.0000000009313226E-2</v>
      </c>
      <c r="Z37" s="76" t="s">
        <v>62</v>
      </c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38659.35</v>
      </c>
      <c r="Q38" s="79">
        <v>0</v>
      </c>
      <c r="R38" s="78">
        <f t="shared" si="12"/>
        <v>38659.35</v>
      </c>
      <c r="T38" s="77">
        <v>38659.32</v>
      </c>
      <c r="U38" s="43">
        <v>0</v>
      </c>
      <c r="V38" s="78">
        <f t="shared" si="13"/>
        <v>38659.32</v>
      </c>
      <c r="X38" s="77">
        <f t="shared" si="14"/>
        <v>2.9999999998835847E-2</v>
      </c>
      <c r="Y38" s="43">
        <f t="shared" si="15"/>
        <v>2.9999999998835847E-2</v>
      </c>
      <c r="Z38" s="76" t="s">
        <v>62</v>
      </c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>
        <v>11010.11</v>
      </c>
      <c r="Q39" s="79">
        <v>0</v>
      </c>
      <c r="R39" s="78">
        <f t="shared" si="12"/>
        <v>11010.11</v>
      </c>
      <c r="T39" s="77">
        <v>11078.96</v>
      </c>
      <c r="U39" s="43">
        <v>-68.5</v>
      </c>
      <c r="V39" s="78">
        <f t="shared" si="13"/>
        <v>11010.46</v>
      </c>
      <c r="X39" s="77">
        <f t="shared" si="14"/>
        <v>-68.849999999998545</v>
      </c>
      <c r="Y39" s="43">
        <f t="shared" si="15"/>
        <v>-0.34999999999854481</v>
      </c>
      <c r="Z39" s="76" t="s">
        <v>62</v>
      </c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M1" activePane="topRight" state="frozen"/>
      <selection activeCell="D12" sqref="D12:D13"/>
      <selection pane="topRight" activeCell="L18" sqref="L18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5" style="75" bestFit="1" customWidth="1"/>
    <col min="5" max="5" width="21.5" style="75" bestFit="1" customWidth="1"/>
    <col min="6" max="6" width="20.59765625" style="75" bestFit="1" customWidth="1"/>
    <col min="7" max="7" width="2.69921875" style="75" customWidth="1"/>
    <col min="8" max="8" width="20.8984375" style="75" bestFit="1" customWidth="1"/>
    <col min="9" max="9" width="19.19921875" style="75" bestFit="1" customWidth="1"/>
    <col min="10" max="10" width="21.09765625" style="75" bestFit="1" customWidth="1"/>
    <col min="11" max="11" width="2.19921875" style="75" customWidth="1"/>
    <col min="12" max="12" width="32.3984375" style="75" bestFit="1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113</v>
      </c>
    </row>
    <row r="2" spans="1:26">
      <c r="A2" s="19" t="s">
        <v>1</v>
      </c>
      <c r="B2" s="68" t="s">
        <v>114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28180667</v>
      </c>
      <c r="E11" s="106">
        <f>SUM(E12:E41)</f>
        <v>1804583570</v>
      </c>
      <c r="F11" s="106">
        <f>SUM(F12:F41)</f>
        <v>1832764237</v>
      </c>
      <c r="H11" s="106">
        <f>SUM(H12:H41)</f>
        <v>1783292960.4632297</v>
      </c>
      <c r="I11" s="106">
        <f>SUM(I12:I41)</f>
        <v>50000000</v>
      </c>
      <c r="J11" s="106">
        <f>SUM(J12:J41)</f>
        <v>1833292960.4632297</v>
      </c>
      <c r="L11" s="106">
        <f>SUM(L12:L41)</f>
        <v>-1755112293.4632297</v>
      </c>
      <c r="M11" s="106">
        <f>SUM(M12:M41)</f>
        <v>-528723.46322959987</v>
      </c>
      <c r="N11" s="105"/>
      <c r="O11" s="107"/>
      <c r="P11" s="106">
        <f>SUM(P12:P41)</f>
        <v>1439598.2799999998</v>
      </c>
      <c r="Q11" s="106">
        <f>SUM(Q12:Q41)</f>
        <v>-1439598.2800000003</v>
      </c>
      <c r="R11" s="106">
        <f>SUM(R12:R41)</f>
        <v>0</v>
      </c>
      <c r="T11" s="106">
        <f>SUM(T12:T41)</f>
        <v>1398233.2799999998</v>
      </c>
      <c r="U11" s="106">
        <f>SUM(U12:U41)</f>
        <v>-1398233.2799999998</v>
      </c>
      <c r="V11" s="106">
        <f>SUM(V12:V41)</f>
        <v>0</v>
      </c>
      <c r="X11" s="106">
        <f>SUM(X12:X41)</f>
        <v>41364.99999999992</v>
      </c>
      <c r="Y11" s="106">
        <f>SUM(Y12:Y41)</f>
        <v>0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20348750</v>
      </c>
      <c r="E18" s="79">
        <v>29651250</v>
      </c>
      <c r="F18" s="78">
        <f t="shared" ref="F18:F25" si="0">D18+E18</f>
        <v>50000000</v>
      </c>
      <c r="H18" s="77"/>
      <c r="I18" s="43">
        <v>50000000</v>
      </c>
      <c r="J18" s="78">
        <f t="shared" ref="J18:J25" si="1">H18+I18</f>
        <v>50000000</v>
      </c>
      <c r="L18" s="77">
        <f t="shared" ref="L18:L25" si="2">D18-H18</f>
        <v>20348750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7831917</v>
      </c>
      <c r="E19" s="79">
        <v>1012007</v>
      </c>
      <c r="F19" s="78">
        <f t="shared" si="0"/>
        <v>8843924</v>
      </c>
      <c r="H19" s="77">
        <v>8843924.1699999999</v>
      </c>
      <c r="I19" s="43"/>
      <c r="J19" s="78">
        <f t="shared" si="1"/>
        <v>8843924.1699999999</v>
      </c>
      <c r="L19" s="77">
        <f t="shared" si="2"/>
        <v>-1012007.1699999999</v>
      </c>
      <c r="M19" s="43">
        <f t="shared" si="3"/>
        <v>-0.16999999992549419</v>
      </c>
      <c r="N19" s="76" t="s">
        <v>62</v>
      </c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>
        <v>1737638413</v>
      </c>
      <c r="F24" s="78">
        <f t="shared" si="0"/>
        <v>1737638413</v>
      </c>
      <c r="H24" s="77">
        <v>1737638413</v>
      </c>
      <c r="I24" s="43"/>
      <c r="J24" s="78">
        <f t="shared" si="1"/>
        <v>1737638413</v>
      </c>
      <c r="L24" s="77">
        <f t="shared" si="2"/>
        <v>-1737638413</v>
      </c>
      <c r="M24" s="43">
        <f t="shared" si="3"/>
        <v>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/>
      <c r="E28" s="79">
        <v>36281900</v>
      </c>
      <c r="F28" s="78">
        <f>D28+E28</f>
        <v>36281900</v>
      </c>
      <c r="H28" s="77">
        <v>36281900</v>
      </c>
      <c r="I28" s="43"/>
      <c r="J28" s="78">
        <f>H28+I28</f>
        <v>36281900</v>
      </c>
      <c r="L28" s="77">
        <f>D28-H28</f>
        <v>-36281900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>
        <v>6571.82</v>
      </c>
      <c r="Q34" s="79">
        <v>-6571.82</v>
      </c>
      <c r="R34" s="78">
        <f t="shared" ref="R34:R41" si="12">P34+Q34</f>
        <v>0</v>
      </c>
      <c r="T34" s="77">
        <v>2084.9499999999998</v>
      </c>
      <c r="U34" s="43">
        <v>-2084.9499999999998</v>
      </c>
      <c r="V34" s="78">
        <f t="shared" ref="V34:V41" si="13">T34+U34</f>
        <v>0</v>
      </c>
      <c r="X34" s="77">
        <f t="shared" ref="X34:X41" si="14">P34-T34</f>
        <v>4486.87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>
        <v>495676.78103999997</v>
      </c>
      <c r="I35" s="43"/>
      <c r="J35" s="78">
        <f t="shared" si="9"/>
        <v>495676.78103999997</v>
      </c>
      <c r="L35" s="77">
        <f t="shared" si="10"/>
        <v>-495676.78103999997</v>
      </c>
      <c r="M35" s="43">
        <f t="shared" si="11"/>
        <v>-495676.78103999997</v>
      </c>
      <c r="N35" s="76" t="s">
        <v>66</v>
      </c>
      <c r="O35" s="91"/>
      <c r="P35" s="80"/>
      <c r="Q35" s="79">
        <v>0</v>
      </c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1214049.0899999999</v>
      </c>
      <c r="Q36" s="79">
        <v>-1214049.0900000001</v>
      </c>
      <c r="R36" s="78">
        <f t="shared" si="12"/>
        <v>0</v>
      </c>
      <c r="T36" s="77">
        <v>1183180.1599999999</v>
      </c>
      <c r="U36" s="43">
        <v>-1183180.1599999999</v>
      </c>
      <c r="V36" s="78">
        <f t="shared" si="13"/>
        <v>0</v>
      </c>
      <c r="X36" s="77">
        <f t="shared" si="14"/>
        <v>30868.929999999935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>
        <v>0</v>
      </c>
      <c r="R37" s="78">
        <f t="shared" si="12"/>
        <v>0</v>
      </c>
      <c r="T37" s="77"/>
      <c r="U37" s="43">
        <v>0</v>
      </c>
      <c r="V37" s="78">
        <f t="shared" si="13"/>
        <v>0</v>
      </c>
      <c r="X37" s="77">
        <f t="shared" si="14"/>
        <v>0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218977.37</v>
      </c>
      <c r="Q38" s="79">
        <v>-218977.37</v>
      </c>
      <c r="R38" s="78">
        <f t="shared" si="12"/>
        <v>0</v>
      </c>
      <c r="T38" s="77">
        <v>212968.17</v>
      </c>
      <c r="U38" s="43">
        <v>-212968.17</v>
      </c>
      <c r="V38" s="78">
        <f t="shared" si="13"/>
        <v>0</v>
      </c>
      <c r="X38" s="77">
        <f t="shared" si="14"/>
        <v>6009.1999999999825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/>
      <c r="R39" s="78">
        <f t="shared" si="12"/>
        <v>0</v>
      </c>
      <c r="T39" s="77"/>
      <c r="U39" s="43"/>
      <c r="V39" s="78">
        <f t="shared" si="13"/>
        <v>0</v>
      </c>
      <c r="X39" s="77">
        <f t="shared" si="14"/>
        <v>0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>
        <v>33046.512189599998</v>
      </c>
      <c r="I40" s="43"/>
      <c r="J40" s="78">
        <f t="shared" si="9"/>
        <v>33046.512189599998</v>
      </c>
      <c r="L40" s="77">
        <f t="shared" si="10"/>
        <v>-33046.512189599998</v>
      </c>
      <c r="M40" s="43">
        <f t="shared" si="11"/>
        <v>-33046.512189599998</v>
      </c>
      <c r="N40" s="76" t="s">
        <v>66</v>
      </c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68" zoomScaleNormal="68" workbookViewId="0">
      <pane xSplit="3" topLeftCell="P1" activePane="topRight" state="frozen"/>
      <selection activeCell="M21" sqref="M21"/>
      <selection pane="topRight" activeCell="X34" sqref="X34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131</v>
      </c>
    </row>
    <row r="2" spans="1:26">
      <c r="A2" s="19" t="s">
        <v>1</v>
      </c>
      <c r="B2" s="67"/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705120992</v>
      </c>
      <c r="E11" s="31">
        <f>SUM(E12:E41)</f>
        <v>3334749210.999999</v>
      </c>
      <c r="F11" s="31">
        <f>SUM(F12:F41)</f>
        <v>4039870202.999999</v>
      </c>
      <c r="H11" s="31">
        <f>SUM(H12:H41)</f>
        <v>4045904472.4914517</v>
      </c>
      <c r="I11" s="31">
        <f>SUM(I12:I41)</f>
        <v>0</v>
      </c>
      <c r="J11" s="31">
        <f>SUM(J12:J41)</f>
        <v>4045904472.4914517</v>
      </c>
      <c r="L11" s="31">
        <f>SUM(L12:L41)</f>
        <v>-3340783480.4914517</v>
      </c>
      <c r="M11" s="31">
        <f>SUM(M12:M41)</f>
        <v>-6034269.4914515987</v>
      </c>
      <c r="N11" s="50"/>
      <c r="O11" s="64"/>
      <c r="P11" s="31">
        <f>SUM(P12:P41)</f>
        <v>4635035.46</v>
      </c>
      <c r="Q11" s="31">
        <f>SUM(Q12:Q41)</f>
        <v>-2139259.8000000003</v>
      </c>
      <c r="R11" s="31">
        <f>SUM(R12:R41)</f>
        <v>2495775.66</v>
      </c>
      <c r="T11" s="31">
        <f>SUM(T12:T41)</f>
        <v>4635035.46</v>
      </c>
      <c r="U11" s="31">
        <f>SUM(U12:U41)</f>
        <v>-2139259.8000000003</v>
      </c>
      <c r="V11" s="31">
        <f>SUM(V12:V41)</f>
        <v>2495775.66</v>
      </c>
      <c r="X11" s="31">
        <f>SUM(X12:X41)</f>
        <v>2.3283064365386963E-10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 t="shared" ref="F15:F24" si="10">D15+E15</f>
        <v>0</v>
      </c>
      <c r="H15" s="54"/>
      <c r="I15" s="44">
        <v>0</v>
      </c>
      <c r="J15" s="41">
        <f t="shared" ref="J15:J16" si="11">H15+I15</f>
        <v>0</v>
      </c>
      <c r="L15" s="54">
        <f t="shared" ref="L15:L16" si="12">D15-H15</f>
        <v>0</v>
      </c>
      <c r="M15" s="43">
        <f t="shared" ref="M15:M16" si="13">F15-J15</f>
        <v>0</v>
      </c>
      <c r="N15" s="55"/>
      <c r="O15" s="61"/>
      <c r="P15" s="39"/>
      <c r="Q15" s="40"/>
      <c r="R15" s="41">
        <f t="shared" ref="R15:R16" si="14">P15+Q15</f>
        <v>0</v>
      </c>
      <c r="T15" s="54"/>
      <c r="U15" s="44">
        <v>0</v>
      </c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/>
      <c r="I16" s="44">
        <v>0</v>
      </c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/>
      <c r="R16" s="41">
        <f t="shared" si="14"/>
        <v>0</v>
      </c>
      <c r="T16" s="54"/>
      <c r="U16" s="44">
        <v>0</v>
      </c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130">
        <v>260956292</v>
      </c>
      <c r="E18" s="130">
        <v>0</v>
      </c>
      <c r="F18" s="41">
        <f t="shared" si="10"/>
        <v>260956292</v>
      </c>
      <c r="H18" s="54">
        <v>260956292</v>
      </c>
      <c r="I18" s="44">
        <v>0</v>
      </c>
      <c r="J18" s="41">
        <f t="shared" ref="J18:J25" si="18">H18+I18</f>
        <v>260956292</v>
      </c>
      <c r="L18" s="54">
        <f>D18-H18</f>
        <v>0</v>
      </c>
      <c r="M18" s="43">
        <f>F18-J18</f>
        <v>0</v>
      </c>
      <c r="N18" s="55"/>
      <c r="O18" s="61"/>
      <c r="P18" s="39"/>
      <c r="Q18" s="40">
        <v>0</v>
      </c>
      <c r="R18" s="41">
        <f t="shared" ref="R18:R25" si="19">P18+Q18</f>
        <v>0</v>
      </c>
      <c r="T18" s="54"/>
      <c r="U18" s="44">
        <v>0</v>
      </c>
      <c r="V18" s="41">
        <f t="shared" ref="V18:V25" si="20">T18+U18</f>
        <v>0</v>
      </c>
      <c r="X18" s="54">
        <f t="shared" ref="X18:X25" si="21">P18-T18</f>
        <v>0</v>
      </c>
      <c r="Y18" s="43">
        <f t="shared" ref="Y18:Y25" si="22">R18-V18</f>
        <v>0</v>
      </c>
      <c r="Z18" s="55"/>
    </row>
    <row r="19" spans="1:26">
      <c r="A19" s="22">
        <v>2</v>
      </c>
      <c r="B19" s="12" t="s">
        <v>5</v>
      </c>
      <c r="C19" s="6"/>
      <c r="D19" s="130"/>
      <c r="E19" s="130">
        <v>390428080</v>
      </c>
      <c r="F19" s="41">
        <f t="shared" si="10"/>
        <v>390428080</v>
      </c>
      <c r="H19" s="54">
        <v>390428080</v>
      </c>
      <c r="I19" s="44">
        <v>0</v>
      </c>
      <c r="J19" s="41">
        <f t="shared" si="18"/>
        <v>390428080</v>
      </c>
      <c r="L19" s="54">
        <f>D19-H19</f>
        <v>-390428080</v>
      </c>
      <c r="M19" s="43">
        <f>F19-J19</f>
        <v>0</v>
      </c>
      <c r="N19" s="55"/>
      <c r="O19" s="61"/>
      <c r="P19" s="39">
        <v>53953.219999999994</v>
      </c>
      <c r="Q19" s="40">
        <v>-53953.219999999994</v>
      </c>
      <c r="R19" s="41">
        <f t="shared" si="19"/>
        <v>0</v>
      </c>
      <c r="T19" s="54"/>
      <c r="U19" s="44">
        <v>0</v>
      </c>
      <c r="V19" s="41">
        <f t="shared" si="20"/>
        <v>0</v>
      </c>
      <c r="X19" s="54">
        <f t="shared" si="21"/>
        <v>53953.219999999994</v>
      </c>
      <c r="Y19" s="43">
        <f t="shared" si="22"/>
        <v>0</v>
      </c>
      <c r="Z19" s="55"/>
    </row>
    <row r="20" spans="1:26">
      <c r="A20" s="22">
        <v>3</v>
      </c>
      <c r="B20" s="11" t="s">
        <v>7</v>
      </c>
      <c r="C20" s="4"/>
      <c r="D20" s="130"/>
      <c r="E20" s="130">
        <v>0</v>
      </c>
      <c r="F20" s="41">
        <f t="shared" si="10"/>
        <v>0</v>
      </c>
      <c r="H20" s="54"/>
      <c r="I20" s="44">
        <v>0</v>
      </c>
      <c r="J20" s="41">
        <f t="shared" si="18"/>
        <v>0</v>
      </c>
      <c r="L20" s="54">
        <f t="shared" ref="L20:L25" si="23">D20-H20</f>
        <v>0</v>
      </c>
      <c r="M20" s="43">
        <f t="shared" ref="M20:M25" si="24">F20-J20</f>
        <v>0</v>
      </c>
      <c r="N20" s="55"/>
      <c r="O20" s="61"/>
      <c r="P20" s="39"/>
      <c r="Q20" s="40">
        <v>0</v>
      </c>
      <c r="R20" s="41">
        <f t="shared" si="19"/>
        <v>0</v>
      </c>
      <c r="T20" s="54"/>
      <c r="U20" s="44">
        <v>0</v>
      </c>
      <c r="V20" s="41">
        <f t="shared" si="20"/>
        <v>0</v>
      </c>
      <c r="X20" s="54">
        <f t="shared" si="21"/>
        <v>0</v>
      </c>
      <c r="Y20" s="43">
        <f t="shared" si="22"/>
        <v>0</v>
      </c>
      <c r="Z20" s="55"/>
    </row>
    <row r="21" spans="1:26">
      <c r="A21" s="22">
        <v>4</v>
      </c>
      <c r="B21" s="11" t="s">
        <v>8</v>
      </c>
      <c r="C21" s="5"/>
      <c r="D21" s="130"/>
      <c r="E21" s="130">
        <v>0</v>
      </c>
      <c r="F21" s="41">
        <f t="shared" si="10"/>
        <v>0</v>
      </c>
      <c r="H21" s="54"/>
      <c r="I21" s="44">
        <v>0</v>
      </c>
      <c r="J21" s="41">
        <f t="shared" si="18"/>
        <v>0</v>
      </c>
      <c r="L21" s="54">
        <f t="shared" si="23"/>
        <v>0</v>
      </c>
      <c r="M21" s="43">
        <f t="shared" si="24"/>
        <v>0</v>
      </c>
      <c r="N21" s="55"/>
      <c r="O21" s="61"/>
      <c r="P21" s="39"/>
      <c r="Q21" s="40">
        <v>0</v>
      </c>
      <c r="R21" s="41">
        <f t="shared" si="19"/>
        <v>0</v>
      </c>
      <c r="T21" s="54"/>
      <c r="U21" s="44">
        <v>0</v>
      </c>
      <c r="V21" s="41">
        <f t="shared" si="20"/>
        <v>0</v>
      </c>
      <c r="X21" s="54">
        <f t="shared" si="21"/>
        <v>0</v>
      </c>
      <c r="Y21" s="43">
        <f t="shared" si="22"/>
        <v>0</v>
      </c>
      <c r="Z21" s="55"/>
    </row>
    <row r="22" spans="1:26">
      <c r="A22" s="22">
        <v>5</v>
      </c>
      <c r="B22" s="12" t="s">
        <v>9</v>
      </c>
      <c r="C22" s="7"/>
      <c r="D22" s="130"/>
      <c r="E22" s="130">
        <v>0</v>
      </c>
      <c r="F22" s="41">
        <f t="shared" si="10"/>
        <v>0</v>
      </c>
      <c r="H22" s="54"/>
      <c r="I22" s="44">
        <v>0</v>
      </c>
      <c r="J22" s="41">
        <f t="shared" si="18"/>
        <v>0</v>
      </c>
      <c r="L22" s="54">
        <f t="shared" si="23"/>
        <v>0</v>
      </c>
      <c r="M22" s="43">
        <f t="shared" si="24"/>
        <v>0</v>
      </c>
      <c r="N22" s="55"/>
      <c r="O22" s="61"/>
      <c r="P22" s="39"/>
      <c r="Q22" s="40">
        <v>0</v>
      </c>
      <c r="R22" s="41">
        <f t="shared" si="19"/>
        <v>0</v>
      </c>
      <c r="T22" s="54"/>
      <c r="U22" s="44">
        <v>0</v>
      </c>
      <c r="V22" s="41">
        <f t="shared" si="20"/>
        <v>0</v>
      </c>
      <c r="X22" s="54">
        <f t="shared" si="21"/>
        <v>0</v>
      </c>
      <c r="Y22" s="43">
        <f t="shared" si="22"/>
        <v>0</v>
      </c>
      <c r="Z22" s="55"/>
    </row>
    <row r="23" spans="1:26">
      <c r="A23" s="22">
        <v>6</v>
      </c>
      <c r="B23" s="12" t="s">
        <v>6</v>
      </c>
      <c r="C23" s="7"/>
      <c r="D23" s="130"/>
      <c r="E23" s="130">
        <v>0</v>
      </c>
      <c r="F23" s="41">
        <f t="shared" si="10"/>
        <v>0</v>
      </c>
      <c r="H23" s="54"/>
      <c r="I23" s="44">
        <v>0</v>
      </c>
      <c r="J23" s="41">
        <f t="shared" si="18"/>
        <v>0</v>
      </c>
      <c r="L23" s="54">
        <f t="shared" si="23"/>
        <v>0</v>
      </c>
      <c r="M23" s="43">
        <f t="shared" si="24"/>
        <v>0</v>
      </c>
      <c r="N23" s="55"/>
      <c r="O23" s="61"/>
      <c r="P23" s="39"/>
      <c r="Q23" s="40">
        <v>0</v>
      </c>
      <c r="R23" s="41">
        <f t="shared" si="19"/>
        <v>0</v>
      </c>
      <c r="T23" s="54"/>
      <c r="U23" s="44">
        <v>0</v>
      </c>
      <c r="V23" s="41">
        <f t="shared" si="20"/>
        <v>0</v>
      </c>
      <c r="X23" s="54">
        <f t="shared" si="21"/>
        <v>0</v>
      </c>
      <c r="Y23" s="43">
        <f t="shared" si="22"/>
        <v>0</v>
      </c>
      <c r="Z23" s="55"/>
    </row>
    <row r="24" spans="1:26">
      <c r="A24" s="22">
        <v>7</v>
      </c>
      <c r="B24" s="12" t="s">
        <v>10</v>
      </c>
      <c r="C24" s="8"/>
      <c r="D24" s="130"/>
      <c r="E24" s="130">
        <v>2899030930.999999</v>
      </c>
      <c r="F24" s="41">
        <f t="shared" si="10"/>
        <v>2899030930.999999</v>
      </c>
      <c r="H24" s="54">
        <v>2899030931</v>
      </c>
      <c r="I24" s="44"/>
      <c r="J24" s="41">
        <f t="shared" si="18"/>
        <v>2899030931</v>
      </c>
      <c r="L24" s="54">
        <f t="shared" si="23"/>
        <v>-2899030931</v>
      </c>
      <c r="M24" s="43">
        <f t="shared" si="24"/>
        <v>0</v>
      </c>
      <c r="N24" s="55"/>
      <c r="O24" s="61"/>
      <c r="P24" s="39">
        <v>2085306.58</v>
      </c>
      <c r="Q24" s="40">
        <v>-2085306.58</v>
      </c>
      <c r="R24" s="41">
        <f t="shared" si="19"/>
        <v>0</v>
      </c>
      <c r="T24" s="54"/>
      <c r="U24" s="44">
        <v>0</v>
      </c>
      <c r="V24" s="41">
        <f t="shared" si="20"/>
        <v>0</v>
      </c>
      <c r="X24" s="54">
        <f t="shared" si="21"/>
        <v>2085306.58</v>
      </c>
      <c r="Y24" s="43">
        <f t="shared" si="22"/>
        <v>0</v>
      </c>
      <c r="Z24" s="55"/>
    </row>
    <row r="25" spans="1:26">
      <c r="A25" s="22">
        <v>8</v>
      </c>
      <c r="B25" s="12" t="s">
        <v>11</v>
      </c>
      <c r="C25" s="7"/>
      <c r="D25" s="130"/>
      <c r="E25" s="130">
        <v>0</v>
      </c>
      <c r="F25" s="130">
        <v>0</v>
      </c>
      <c r="H25" s="54"/>
      <c r="I25" s="44">
        <v>0</v>
      </c>
      <c r="J25" s="41">
        <f t="shared" si="18"/>
        <v>0</v>
      </c>
      <c r="L25" s="54">
        <f t="shared" si="23"/>
        <v>0</v>
      </c>
      <c r="M25" s="43">
        <f t="shared" si="24"/>
        <v>0</v>
      </c>
      <c r="N25" s="55"/>
      <c r="O25" s="61"/>
      <c r="P25" s="39"/>
      <c r="Q25" s="40">
        <v>0</v>
      </c>
      <c r="R25" s="41">
        <f t="shared" si="19"/>
        <v>0</v>
      </c>
      <c r="T25" s="54"/>
      <c r="U25" s="44">
        <v>0</v>
      </c>
      <c r="V25" s="41">
        <f t="shared" si="20"/>
        <v>0</v>
      </c>
      <c r="X25" s="54">
        <f t="shared" si="21"/>
        <v>0</v>
      </c>
      <c r="Y25" s="43">
        <f t="shared" si="22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444164700</v>
      </c>
      <c r="E28" s="40">
        <v>45290200</v>
      </c>
      <c r="F28" s="41">
        <f t="shared" ref="F28" si="25">D28+E28</f>
        <v>489454900</v>
      </c>
      <c r="H28" s="54">
        <v>489454900</v>
      </c>
      <c r="I28" s="44">
        <v>0</v>
      </c>
      <c r="J28" s="41">
        <f t="shared" ref="J28" si="26">H28+I28</f>
        <v>489454900</v>
      </c>
      <c r="L28" s="54">
        <f t="shared" ref="L28" si="27">D28-H28</f>
        <v>-45290200</v>
      </c>
      <c r="M28" s="43">
        <f t="shared" ref="M28" si="28">F28-J28</f>
        <v>0</v>
      </c>
      <c r="N28" s="55"/>
      <c r="O28" s="61"/>
      <c r="P28" s="39"/>
      <c r="Q28" s="40"/>
      <c r="R28" s="41">
        <f t="shared" ref="R28" si="29">P28+Q28</f>
        <v>0</v>
      </c>
      <c r="T28" s="54"/>
      <c r="U28" s="44">
        <v>0</v>
      </c>
      <c r="V28" s="41">
        <f t="shared" ref="V28" si="30">T28+U28</f>
        <v>0</v>
      </c>
      <c r="X28" s="54">
        <f t="shared" ref="X28" si="31">P28-T28</f>
        <v>0</v>
      </c>
      <c r="Y28" s="43">
        <f t="shared" ref="Y28" si="32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33">D30+E30</f>
        <v>0</v>
      </c>
      <c r="H30" s="54"/>
      <c r="I30" s="44">
        <v>0</v>
      </c>
      <c r="J30" s="41">
        <f t="shared" ref="J30:J31" si="34">H30+I30</f>
        <v>0</v>
      </c>
      <c r="L30" s="54">
        <f t="shared" ref="L30:L31" si="35">D30-H30</f>
        <v>0</v>
      </c>
      <c r="M30" s="43">
        <f t="shared" ref="M30:M31" si="36">F30-J30</f>
        <v>0</v>
      </c>
      <c r="N30" s="55"/>
      <c r="O30" s="61"/>
      <c r="P30" s="39"/>
      <c r="Q30" s="40"/>
      <c r="R30" s="41">
        <f t="shared" ref="R30:R31" si="37">P30+Q30</f>
        <v>0</v>
      </c>
      <c r="T30" s="54"/>
      <c r="U30" s="44">
        <v>0</v>
      </c>
      <c r="V30" s="41">
        <f t="shared" ref="V30:V31" si="38">T30+U30</f>
        <v>0</v>
      </c>
      <c r="X30" s="54">
        <f t="shared" ref="X30:X31" si="39">P30-T30</f>
        <v>0</v>
      </c>
      <c r="Y30" s="43">
        <f t="shared" ref="Y30:Y31" si="40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33"/>
        <v>0</v>
      </c>
      <c r="H31" s="54"/>
      <c r="I31" s="44">
        <v>0</v>
      </c>
      <c r="J31" s="41">
        <f t="shared" si="34"/>
        <v>0</v>
      </c>
      <c r="L31" s="54">
        <f t="shared" si="35"/>
        <v>0</v>
      </c>
      <c r="M31" s="43">
        <f t="shared" si="36"/>
        <v>0</v>
      </c>
      <c r="N31" s="55"/>
      <c r="O31" s="61"/>
      <c r="P31" s="39"/>
      <c r="Q31" s="40"/>
      <c r="R31" s="41">
        <f t="shared" si="37"/>
        <v>0</v>
      </c>
      <c r="T31" s="54"/>
      <c r="U31" s="44">
        <v>0</v>
      </c>
      <c r="V31" s="41">
        <f t="shared" si="38"/>
        <v>0</v>
      </c>
      <c r="X31" s="54">
        <f t="shared" si="39"/>
        <v>0</v>
      </c>
      <c r="Y31" s="43">
        <f t="shared" si="40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41">D34+E34</f>
        <v>0</v>
      </c>
      <c r="H34" s="54"/>
      <c r="I34" s="44">
        <v>0</v>
      </c>
      <c r="J34" s="41">
        <f t="shared" ref="J34:J41" si="42">H34+I34</f>
        <v>0</v>
      </c>
      <c r="L34" s="54">
        <f t="shared" ref="L34:L41" si="43">D34-H34</f>
        <v>0</v>
      </c>
      <c r="M34" s="43">
        <f t="shared" ref="M34:M41" si="44">F34-J34</f>
        <v>0</v>
      </c>
      <c r="N34" s="55"/>
      <c r="O34" s="61"/>
      <c r="P34" s="39"/>
      <c r="Q34" s="40">
        <v>0</v>
      </c>
      <c r="R34" s="41">
        <f t="shared" ref="R34:R41" si="45">P34+Q34</f>
        <v>0</v>
      </c>
      <c r="T34" s="54">
        <v>53953.22</v>
      </c>
      <c r="U34" s="44">
        <v>-53953.22</v>
      </c>
      <c r="V34" s="41">
        <f t="shared" ref="V34:V41" si="46">T34+U34</f>
        <v>0</v>
      </c>
      <c r="X34" s="54">
        <f t="shared" ref="X34:X41" si="47">P34-T34</f>
        <v>-53953.22</v>
      </c>
      <c r="Y34" s="43">
        <f t="shared" ref="Y34:Y41" si="48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41"/>
        <v>0</v>
      </c>
      <c r="H35" s="54">
        <v>5657112.7388399988</v>
      </c>
      <c r="I35" s="44">
        <v>0</v>
      </c>
      <c r="J35" s="41">
        <f t="shared" si="42"/>
        <v>5657112.7388399988</v>
      </c>
      <c r="L35" s="54">
        <f t="shared" si="43"/>
        <v>-5657112.7388399988</v>
      </c>
      <c r="M35" s="43">
        <f t="shared" si="44"/>
        <v>-5657112.7388399988</v>
      </c>
      <c r="N35" s="55" t="s">
        <v>210</v>
      </c>
      <c r="O35" s="61"/>
      <c r="P35" s="39"/>
      <c r="Q35" s="40">
        <v>0</v>
      </c>
      <c r="R35" s="41">
        <f t="shared" si="45"/>
        <v>0</v>
      </c>
      <c r="T35" s="54"/>
      <c r="U35" s="44">
        <v>0</v>
      </c>
      <c r="V35" s="41">
        <f t="shared" si="46"/>
        <v>0</v>
      </c>
      <c r="X35" s="54">
        <f t="shared" si="47"/>
        <v>0</v>
      </c>
      <c r="Y35" s="43">
        <f t="shared" si="48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41"/>
        <v>0</v>
      </c>
      <c r="H36" s="54"/>
      <c r="I36" s="44">
        <v>0</v>
      </c>
      <c r="J36" s="41">
        <f t="shared" si="42"/>
        <v>0</v>
      </c>
      <c r="L36" s="54">
        <f t="shared" si="43"/>
        <v>0</v>
      </c>
      <c r="M36" s="43">
        <f t="shared" si="44"/>
        <v>0</v>
      </c>
      <c r="N36" s="55"/>
      <c r="O36" s="61"/>
      <c r="P36" s="39"/>
      <c r="Q36" s="40">
        <v>0</v>
      </c>
      <c r="R36" s="41">
        <f t="shared" si="45"/>
        <v>0</v>
      </c>
      <c r="T36" s="54">
        <v>2085306.58</v>
      </c>
      <c r="U36" s="44">
        <v>-2085306.58</v>
      </c>
      <c r="V36" s="41">
        <f t="shared" si="46"/>
        <v>0</v>
      </c>
      <c r="X36" s="54">
        <f t="shared" si="47"/>
        <v>-2085306.58</v>
      </c>
      <c r="Y36" s="43">
        <f t="shared" si="48"/>
        <v>0</v>
      </c>
      <c r="Z36" s="55"/>
    </row>
    <row r="37" spans="1:26">
      <c r="A37" s="22">
        <v>4</v>
      </c>
      <c r="B37" s="11" t="s">
        <v>54</v>
      </c>
      <c r="C37" s="5"/>
      <c r="D37" s="39">
        <v>0</v>
      </c>
      <c r="E37" s="40">
        <v>0</v>
      </c>
      <c r="F37" s="41">
        <f t="shared" si="41"/>
        <v>0</v>
      </c>
      <c r="H37" s="54"/>
      <c r="I37" s="44">
        <v>0</v>
      </c>
      <c r="J37" s="41">
        <f t="shared" si="42"/>
        <v>0</v>
      </c>
      <c r="L37" s="54">
        <f t="shared" si="43"/>
        <v>0</v>
      </c>
      <c r="M37" s="43">
        <f t="shared" si="44"/>
        <v>0</v>
      </c>
      <c r="N37" s="55"/>
      <c r="O37" s="61"/>
      <c r="P37" s="39">
        <v>2036672.41</v>
      </c>
      <c r="Q37" s="40">
        <v>0</v>
      </c>
      <c r="R37" s="41">
        <f t="shared" si="45"/>
        <v>2036672.41</v>
      </c>
      <c r="T37" s="54">
        <v>2036672.41</v>
      </c>
      <c r="U37" s="44">
        <v>0</v>
      </c>
      <c r="V37" s="41">
        <f t="shared" si="46"/>
        <v>2036672.41</v>
      </c>
      <c r="X37" s="54">
        <f t="shared" si="47"/>
        <v>0</v>
      </c>
      <c r="Y37" s="43">
        <f t="shared" si="48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41"/>
        <v>0</v>
      </c>
      <c r="H38" s="54"/>
      <c r="I38" s="44">
        <v>0</v>
      </c>
      <c r="J38" s="41">
        <f t="shared" si="42"/>
        <v>0</v>
      </c>
      <c r="L38" s="54">
        <f t="shared" si="43"/>
        <v>0</v>
      </c>
      <c r="M38" s="43">
        <f t="shared" si="44"/>
        <v>0</v>
      </c>
      <c r="N38" s="55"/>
      <c r="O38" s="61"/>
      <c r="P38" s="39">
        <v>376179.69</v>
      </c>
      <c r="Q38" s="40">
        <v>0</v>
      </c>
      <c r="R38" s="41">
        <f t="shared" si="45"/>
        <v>376179.69</v>
      </c>
      <c r="T38" s="54">
        <v>376179.69</v>
      </c>
      <c r="U38" s="44">
        <v>0</v>
      </c>
      <c r="V38" s="41">
        <f t="shared" si="46"/>
        <v>376179.69</v>
      </c>
      <c r="X38" s="54">
        <f t="shared" si="47"/>
        <v>0</v>
      </c>
      <c r="Y38" s="43">
        <f t="shared" si="48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41"/>
        <v>0</v>
      </c>
      <c r="H39" s="54"/>
      <c r="I39" s="44">
        <v>0</v>
      </c>
      <c r="J39" s="41">
        <f t="shared" si="42"/>
        <v>0</v>
      </c>
      <c r="L39" s="54">
        <f t="shared" si="43"/>
        <v>0</v>
      </c>
      <c r="M39" s="43">
        <f t="shared" si="44"/>
        <v>0</v>
      </c>
      <c r="N39" s="55"/>
      <c r="O39" s="61"/>
      <c r="P39" s="39">
        <v>82923.560000000012</v>
      </c>
      <c r="Q39" s="40">
        <v>0</v>
      </c>
      <c r="R39" s="41">
        <f t="shared" si="45"/>
        <v>82923.560000000012</v>
      </c>
      <c r="T39" s="54">
        <v>82923.56</v>
      </c>
      <c r="U39" s="44">
        <v>0</v>
      </c>
      <c r="V39" s="41">
        <f t="shared" si="46"/>
        <v>82923.56</v>
      </c>
      <c r="X39" s="54">
        <f t="shared" si="47"/>
        <v>0</v>
      </c>
      <c r="Y39" s="43">
        <f t="shared" si="48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41"/>
        <v>0</v>
      </c>
      <c r="H40" s="54">
        <v>377156.75261159998</v>
      </c>
      <c r="I40" s="44">
        <v>0</v>
      </c>
      <c r="J40" s="41">
        <f t="shared" si="42"/>
        <v>377156.75261159998</v>
      </c>
      <c r="L40" s="54">
        <f t="shared" si="43"/>
        <v>-377156.75261159998</v>
      </c>
      <c r="M40" s="43">
        <f t="shared" si="44"/>
        <v>-377156.75261159998</v>
      </c>
      <c r="N40" s="55" t="s">
        <v>195</v>
      </c>
      <c r="O40" s="61"/>
      <c r="P40" s="39"/>
      <c r="Q40" s="40">
        <v>0</v>
      </c>
      <c r="R40" s="41">
        <f t="shared" si="45"/>
        <v>0</v>
      </c>
      <c r="T40" s="54"/>
      <c r="U40" s="44">
        <v>0</v>
      </c>
      <c r="V40" s="41">
        <f t="shared" si="46"/>
        <v>0</v>
      </c>
      <c r="X40" s="54">
        <f t="shared" si="47"/>
        <v>0</v>
      </c>
      <c r="Y40" s="43">
        <f t="shared" si="48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41"/>
        <v>0</v>
      </c>
      <c r="H41" s="54"/>
      <c r="I41" s="44">
        <v>0</v>
      </c>
      <c r="J41" s="41">
        <f t="shared" si="42"/>
        <v>0</v>
      </c>
      <c r="L41" s="54">
        <f t="shared" si="43"/>
        <v>0</v>
      </c>
      <c r="M41" s="43">
        <f t="shared" si="44"/>
        <v>0</v>
      </c>
      <c r="N41" s="55"/>
      <c r="O41" s="61"/>
      <c r="P41" s="39"/>
      <c r="Q41" s="40">
        <v>0</v>
      </c>
      <c r="R41" s="41">
        <f t="shared" si="45"/>
        <v>0</v>
      </c>
      <c r="T41" s="54"/>
      <c r="U41" s="44">
        <v>0</v>
      </c>
      <c r="V41" s="41">
        <f t="shared" si="46"/>
        <v>0</v>
      </c>
      <c r="X41" s="54">
        <f t="shared" si="47"/>
        <v>0</v>
      </c>
      <c r="Y41" s="43">
        <f t="shared" si="48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49">SUM(E43,E45,E47)</f>
        <v>0</v>
      </c>
      <c r="F42" s="42">
        <f t="shared" si="49"/>
        <v>0</v>
      </c>
      <c r="H42" s="42">
        <f t="shared" ref="H42:J42" si="50">SUM(H43,H45,H47)</f>
        <v>0</v>
      </c>
      <c r="I42" s="42">
        <f t="shared" si="50"/>
        <v>0</v>
      </c>
      <c r="J42" s="42">
        <f t="shared" si="50"/>
        <v>0</v>
      </c>
      <c r="L42" s="42">
        <f t="shared" ref="L42:M42" si="51">SUM(L43,L45,L47)</f>
        <v>0</v>
      </c>
      <c r="M42" s="42">
        <f t="shared" si="51"/>
        <v>0</v>
      </c>
      <c r="N42" s="33"/>
      <c r="O42" s="66"/>
      <c r="P42" s="42">
        <f>SUM(P43,P45,P47)</f>
        <v>0</v>
      </c>
      <c r="Q42" s="42">
        <f t="shared" ref="Q42:R42" si="52">SUM(Q43,Q45,Q47)</f>
        <v>0</v>
      </c>
      <c r="R42" s="42">
        <f t="shared" si="52"/>
        <v>0</v>
      </c>
      <c r="T42" s="42">
        <f t="shared" ref="T42:V42" si="53">SUM(T43,T45,T47)</f>
        <v>0</v>
      </c>
      <c r="U42" s="42">
        <f t="shared" si="53"/>
        <v>0</v>
      </c>
      <c r="V42" s="42">
        <f t="shared" si="53"/>
        <v>0</v>
      </c>
      <c r="X42" s="42">
        <f t="shared" ref="X42:Y42" si="54">SUM(X43,X45,X47)</f>
        <v>0</v>
      </c>
      <c r="Y42" s="42">
        <f t="shared" si="54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5">E44</f>
        <v>0</v>
      </c>
      <c r="F43" s="38">
        <f t="shared" si="55"/>
        <v>0</v>
      </c>
      <c r="H43" s="38">
        <f t="shared" ref="H43:J43" si="56">H44</f>
        <v>0</v>
      </c>
      <c r="I43" s="38">
        <f t="shared" si="56"/>
        <v>0</v>
      </c>
      <c r="J43" s="38">
        <f t="shared" si="56"/>
        <v>0</v>
      </c>
      <c r="L43" s="38">
        <f t="shared" ref="L43:M43" si="57">L44</f>
        <v>0</v>
      </c>
      <c r="M43" s="38">
        <f t="shared" si="57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8">E46</f>
        <v>0</v>
      </c>
      <c r="F45" s="38">
        <f t="shared" si="58"/>
        <v>0</v>
      </c>
      <c r="H45" s="38">
        <f t="shared" ref="H45:J45" si="59">H46</f>
        <v>0</v>
      </c>
      <c r="I45" s="38">
        <f t="shared" si="59"/>
        <v>0</v>
      </c>
      <c r="J45" s="38">
        <f t="shared" si="59"/>
        <v>0</v>
      </c>
      <c r="L45" s="38">
        <f t="shared" ref="L45:M45" si="60">L46</f>
        <v>0</v>
      </c>
      <c r="M45" s="38">
        <f t="shared" si="60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1">SUM(E48:E49)</f>
        <v>0</v>
      </c>
      <c r="F47" s="38">
        <f t="shared" si="61"/>
        <v>0</v>
      </c>
      <c r="H47" s="38">
        <f t="shared" ref="H47:J47" si="62">SUM(H48:H49)</f>
        <v>0</v>
      </c>
      <c r="I47" s="38">
        <f t="shared" si="62"/>
        <v>0</v>
      </c>
      <c r="J47" s="38">
        <f t="shared" si="62"/>
        <v>0</v>
      </c>
      <c r="L47" s="38">
        <f t="shared" ref="L47:M47" si="63">SUM(L48:L49)</f>
        <v>0</v>
      </c>
      <c r="M47" s="38">
        <f t="shared" si="63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D1" activePane="topRight" state="frozen"/>
      <selection activeCell="D12" sqref="D12:D13"/>
      <selection pane="topRight" activeCell="D10" sqref="D10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69921875" customWidth="1"/>
    <col min="8" max="8" width="18.69921875" style="26" customWidth="1"/>
    <col min="9" max="9" width="18.59765625" style="26" bestFit="1" customWidth="1"/>
    <col min="10" max="10" width="20.19921875" style="26" bestFit="1" customWidth="1"/>
    <col min="11" max="11" width="2.19921875" customWidth="1"/>
    <col min="12" max="12" width="19.69921875" style="26" customWidth="1"/>
    <col min="13" max="13" width="25" style="26" customWidth="1"/>
    <col min="14" max="14" width="32.3984375" style="26" customWidth="1"/>
    <col min="15" max="15" width="1.19921875" customWidth="1"/>
    <col min="16" max="18" width="17.69921875" customWidth="1"/>
    <col min="19" max="19" width="2.3984375" customWidth="1"/>
    <col min="20" max="22" width="17" customWidth="1"/>
    <col min="23" max="23" width="2.3984375" customWidth="1"/>
    <col min="24" max="26" width="18.19921875" customWidth="1"/>
  </cols>
  <sheetData>
    <row r="1" spans="1:26">
      <c r="A1" s="19" t="s">
        <v>0</v>
      </c>
      <c r="B1" s="72" t="s">
        <v>112</v>
      </c>
    </row>
    <row r="2" spans="1:26">
      <c r="A2" s="19" t="s">
        <v>1</v>
      </c>
      <c r="B2" s="69"/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7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7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7" customHeight="1">
      <c r="A11" s="176" t="s">
        <v>42</v>
      </c>
      <c r="B11" s="177"/>
      <c r="C11" s="59"/>
      <c r="D11" s="31">
        <f>SUM(D12:D41)</f>
        <v>0</v>
      </c>
      <c r="E11" s="31">
        <f>SUM(E12:E41)</f>
        <v>0</v>
      </c>
      <c r="F11" s="31">
        <f>SUM(F12:F41)</f>
        <v>0</v>
      </c>
      <c r="H11" s="31">
        <f>SUM(H12:H41)</f>
        <v>2432266182</v>
      </c>
      <c r="I11" s="31">
        <f>SUM(I12:I41)</f>
        <v>-2432266182</v>
      </c>
      <c r="J11" s="31">
        <f>SUM(J12:J41)</f>
        <v>0</v>
      </c>
      <c r="L11" s="31">
        <f>SUM(L12:L41)</f>
        <v>-2432266182</v>
      </c>
      <c r="M11" s="31">
        <f>SUM(M12:M41)</f>
        <v>0</v>
      </c>
      <c r="N11" s="50"/>
      <c r="O11" s="64"/>
      <c r="P11" s="31">
        <f>SUM(P12:P41)</f>
        <v>0</v>
      </c>
      <c r="Q11" s="31">
        <f>SUM(Q12:Q41)</f>
        <v>0</v>
      </c>
      <c r="R11" s="31">
        <f>SUM(R12:R41)</f>
        <v>0</v>
      </c>
      <c r="T11" s="31">
        <f>SUM(T12:T41)</f>
        <v>0</v>
      </c>
      <c r="U11" s="31">
        <f>SUM(U12:U41)</f>
        <v>0</v>
      </c>
      <c r="V11" s="31">
        <f>SUM(V12:V41)</f>
        <v>0</v>
      </c>
      <c r="X11" s="31">
        <f>SUM(X12:X41)</f>
        <v>0</v>
      </c>
      <c r="Y11" s="31">
        <f>SUM(Y12:Y41)</f>
        <v>0</v>
      </c>
      <c r="Z11" s="50"/>
    </row>
    <row r="12" spans="1:26" s="1" customFormat="1" ht="26.7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7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0">D18+E18</f>
        <v>0</v>
      </c>
      <c r="H18" s="54">
        <v>668268861</v>
      </c>
      <c r="I18" s="44">
        <v>-668268861</v>
      </c>
      <c r="J18" s="41">
        <f t="shared" ref="J18:J25" si="1">H18+I18</f>
        <v>0</v>
      </c>
      <c r="L18" s="54">
        <f t="shared" ref="L18:L25" si="2">D18-H18</f>
        <v>-668268861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/>
      <c r="F19" s="41">
        <f t="shared" si="0"/>
        <v>0</v>
      </c>
      <c r="H19" s="54">
        <v>1763997321</v>
      </c>
      <c r="I19" s="44">
        <v>-1763997321</v>
      </c>
      <c r="J19" s="41">
        <f t="shared" si="1"/>
        <v>0</v>
      </c>
      <c r="L19" s="54">
        <f t="shared" si="2"/>
        <v>-1763997321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/>
      <c r="F24" s="41">
        <f t="shared" si="0"/>
        <v>0</v>
      </c>
      <c r="H24" s="54"/>
      <c r="I24" s="44"/>
      <c r="J24" s="41">
        <f t="shared" si="1"/>
        <v>0</v>
      </c>
      <c r="L24" s="54">
        <f t="shared" si="2"/>
        <v>0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/>
      <c r="F28" s="41">
        <f>D28+E28</f>
        <v>0</v>
      </c>
      <c r="H28" s="54"/>
      <c r="I28" s="44"/>
      <c r="J28" s="41">
        <f>H28+I28</f>
        <v>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54"/>
      <c r="U34" s="44"/>
      <c r="V34" s="41">
        <f t="shared" ref="V34:V41" si="13">T34+U34</f>
        <v>0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/>
      <c r="Q36" s="40"/>
      <c r="R36" s="41">
        <f t="shared" si="12"/>
        <v>0</v>
      </c>
      <c r="T36" s="54"/>
      <c r="U36" s="44"/>
      <c r="V36" s="41">
        <f t="shared" si="13"/>
        <v>0</v>
      </c>
      <c r="X36" s="54">
        <f t="shared" si="14"/>
        <v>0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/>
      <c r="R37" s="41">
        <f t="shared" si="12"/>
        <v>0</v>
      </c>
      <c r="T37" s="54"/>
      <c r="U37" s="44"/>
      <c r="V37" s="41">
        <f t="shared" si="13"/>
        <v>0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/>
      <c r="Q38" s="40"/>
      <c r="R38" s="41">
        <f t="shared" si="12"/>
        <v>0</v>
      </c>
      <c r="T38" s="54"/>
      <c r="U38" s="44"/>
      <c r="V38" s="41">
        <f t="shared" si="13"/>
        <v>0</v>
      </c>
      <c r="X38" s="54">
        <f t="shared" si="14"/>
        <v>0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K1" activePane="topRight" state="frozen"/>
      <selection activeCell="D12" sqref="D12:D13"/>
      <selection pane="topRight" activeCell="L15" sqref="L15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18.69921875" style="75" customWidth="1"/>
    <col min="9" max="9" width="17.5" style="75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110</v>
      </c>
    </row>
    <row r="2" spans="1:26">
      <c r="A2" s="19" t="s">
        <v>1</v>
      </c>
      <c r="B2" s="68" t="s">
        <v>111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187249770.44</v>
      </c>
      <c r="E11" s="106">
        <f>SUM(E12:E41)</f>
        <v>3151399.9799999991</v>
      </c>
      <c r="F11" s="106">
        <f>SUM(F12:F41)</f>
        <v>190401170.42000002</v>
      </c>
      <c r="H11" s="106">
        <f>SUM(H12:H41)</f>
        <v>193509026.99000001</v>
      </c>
      <c r="I11" s="106">
        <f>SUM(I12:I41)</f>
        <v>-3107856.17</v>
      </c>
      <c r="J11" s="106">
        <f>SUM(J12:J41)</f>
        <v>190401170.81999999</v>
      </c>
      <c r="L11" s="106">
        <f>SUM(L12:L41)</f>
        <v>-6259256.5500000063</v>
      </c>
      <c r="M11" s="106">
        <f>SUM(M12:M41)</f>
        <v>-0.40000000596046448</v>
      </c>
      <c r="N11" s="105"/>
      <c r="O11" s="107"/>
      <c r="P11" s="106">
        <f>SUM(P12:P41)</f>
        <v>2857794.91</v>
      </c>
      <c r="Q11" s="106">
        <f>SUM(Q12:Q41)</f>
        <v>-87969.029999999824</v>
      </c>
      <c r="R11" s="106">
        <f>SUM(R12:R41)</f>
        <v>2769825.8800000004</v>
      </c>
      <c r="T11" s="106">
        <f>SUM(T12:T41)</f>
        <v>2769825.91</v>
      </c>
      <c r="U11" s="106">
        <f>SUM(U12:U41)</f>
        <v>0</v>
      </c>
      <c r="V11" s="106">
        <f>SUM(V12:V41)</f>
        <v>2769825.91</v>
      </c>
      <c r="X11" s="106">
        <f>SUM(X12:X41)</f>
        <v>87969.000000000029</v>
      </c>
      <c r="Y11" s="106">
        <f>SUM(Y12:Y41)</f>
        <v>-2.9999999795109034E-2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>
        <v>1345157.44</v>
      </c>
      <c r="E14" s="79"/>
      <c r="F14" s="78">
        <f>D14+E14</f>
        <v>1345157.44</v>
      </c>
      <c r="H14" s="77">
        <v>1860824.47</v>
      </c>
      <c r="I14" s="43">
        <v>-515667.02999999997</v>
      </c>
      <c r="J14" s="78">
        <f>H14+I14</f>
        <v>1345157.44</v>
      </c>
      <c r="L14" s="77">
        <f>D14-H14</f>
        <v>-515667.03</v>
      </c>
      <c r="M14" s="43">
        <f>F14-J14</f>
        <v>0</v>
      </c>
      <c r="N14" s="76" t="s">
        <v>62</v>
      </c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>
        <v>3151399.9799999991</v>
      </c>
      <c r="F15" s="78">
        <f>D15+E15</f>
        <v>3151399.9799999991</v>
      </c>
      <c r="H15" s="77">
        <v>5743589.1200000001</v>
      </c>
      <c r="I15" s="43">
        <v>-2592189.14</v>
      </c>
      <c r="J15" s="78">
        <f>H15+I15</f>
        <v>3151399.98</v>
      </c>
      <c r="L15" s="77">
        <f>D15-H15</f>
        <v>-5743589.1200000001</v>
      </c>
      <c r="M15" s="43">
        <f>F15-J15</f>
        <v>0</v>
      </c>
      <c r="N15" s="76" t="s">
        <v>62</v>
      </c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>
        <v>0</v>
      </c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1230460</v>
      </c>
      <c r="E18" s="79"/>
      <c r="F18" s="78">
        <f t="shared" ref="F18:F25" si="0">D18+E18</f>
        <v>1230460</v>
      </c>
      <c r="H18" s="77">
        <v>1230460</v>
      </c>
      <c r="I18" s="43"/>
      <c r="J18" s="78">
        <f t="shared" ref="J18:J25" si="1">H18+I18</f>
        <v>1230460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89845653</v>
      </c>
      <c r="E19" s="79"/>
      <c r="F19" s="78">
        <f t="shared" si="0"/>
        <v>89845653</v>
      </c>
      <c r="H19" s="77">
        <v>89845653.400000006</v>
      </c>
      <c r="I19" s="43"/>
      <c r="J19" s="78">
        <f t="shared" si="1"/>
        <v>89845653.400000006</v>
      </c>
      <c r="L19" s="77">
        <f t="shared" si="2"/>
        <v>-0.40000000596046448</v>
      </c>
      <c r="M19" s="43">
        <f t="shared" si="3"/>
        <v>-0.40000000596046448</v>
      </c>
      <c r="N19" s="76" t="s">
        <v>62</v>
      </c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>
        <v>0</v>
      </c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>
        <v>0</v>
      </c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>
        <v>0</v>
      </c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>
        <v>0</v>
      </c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/>
      <c r="F24" s="78">
        <f t="shared" si="0"/>
        <v>0</v>
      </c>
      <c r="H24" s="77">
        <v>0</v>
      </c>
      <c r="I24" s="43"/>
      <c r="J24" s="78">
        <f t="shared" si="1"/>
        <v>0</v>
      </c>
      <c r="L24" s="77">
        <f t="shared" si="2"/>
        <v>0</v>
      </c>
      <c r="M24" s="43">
        <f t="shared" si="3"/>
        <v>0</v>
      </c>
      <c r="N24" s="76"/>
      <c r="O24" s="91"/>
      <c r="P24" s="80">
        <v>1215822.7100000002</v>
      </c>
      <c r="Q24" s="79">
        <v>-1215822.7100000002</v>
      </c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1215822.7100000002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>
        <v>0</v>
      </c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94828500</v>
      </c>
      <c r="E28" s="79"/>
      <c r="F28" s="78">
        <f>D28+E28</f>
        <v>94828500</v>
      </c>
      <c r="H28" s="77">
        <v>94828500</v>
      </c>
      <c r="I28" s="43"/>
      <c r="J28" s="78">
        <f>H28+I28</f>
        <v>94828500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>
        <v>62569.659999999989</v>
      </c>
      <c r="Q34" s="79">
        <v>-62569.659999999989</v>
      </c>
      <c r="R34" s="78">
        <f t="shared" ref="R34:R41" si="12">P34+Q34</f>
        <v>0</v>
      </c>
      <c r="T34" s="77"/>
      <c r="U34" s="43"/>
      <c r="V34" s="78">
        <f t="shared" ref="V34:V41" si="13">T34+U34</f>
        <v>0</v>
      </c>
      <c r="X34" s="77">
        <f t="shared" ref="X34:X41" si="14">P34-T34</f>
        <v>62569.659999999989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>
        <v>0</v>
      </c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>
        <v>1215822.7100000002</v>
      </c>
      <c r="R36" s="78">
        <f t="shared" si="12"/>
        <v>1215822.7100000002</v>
      </c>
      <c r="T36" s="77">
        <v>1215822.74</v>
      </c>
      <c r="U36" s="43"/>
      <c r="V36" s="78">
        <f t="shared" si="13"/>
        <v>1215822.74</v>
      </c>
      <c r="X36" s="77">
        <f t="shared" si="14"/>
        <v>-1215822.74</v>
      </c>
      <c r="Y36" s="43">
        <f t="shared" si="15"/>
        <v>-2.9999999795109034E-2</v>
      </c>
      <c r="Z36" s="76" t="s">
        <v>62</v>
      </c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>
        <v>1307088.21</v>
      </c>
      <c r="Q37" s="79">
        <v>-24362.659999999902</v>
      </c>
      <c r="R37" s="78">
        <f t="shared" si="12"/>
        <v>1282725.55</v>
      </c>
      <c r="T37" s="77">
        <v>1282725.55</v>
      </c>
      <c r="U37" s="43"/>
      <c r="V37" s="78">
        <f t="shared" si="13"/>
        <v>1282725.55</v>
      </c>
      <c r="X37" s="77">
        <f t="shared" si="14"/>
        <v>24362.659999999916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219450.33000000002</v>
      </c>
      <c r="Q38" s="79">
        <v>0</v>
      </c>
      <c r="R38" s="78">
        <f t="shared" si="12"/>
        <v>219450.33000000002</v>
      </c>
      <c r="T38" s="77">
        <v>219450.33</v>
      </c>
      <c r="U38" s="43"/>
      <c r="V38" s="78">
        <f t="shared" si="13"/>
        <v>219450.33</v>
      </c>
      <c r="X38" s="77">
        <f t="shared" si="14"/>
        <v>0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>
        <v>52864</v>
      </c>
      <c r="Q39" s="79">
        <v>-1036.71</v>
      </c>
      <c r="R39" s="78">
        <f t="shared" si="12"/>
        <v>51827.29</v>
      </c>
      <c r="T39" s="77">
        <v>51827.29</v>
      </c>
      <c r="U39" s="43"/>
      <c r="V39" s="78">
        <f t="shared" si="13"/>
        <v>51827.29</v>
      </c>
      <c r="X39" s="77">
        <f t="shared" si="14"/>
        <v>1036.7099999999991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K1" activePane="topRight" state="frozen"/>
      <selection activeCell="D12" sqref="D12:D13"/>
      <selection pane="topRight" activeCell="Z26" sqref="Z26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18.69921875" style="75" customWidth="1"/>
    <col min="9" max="9" width="17.5" style="75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108</v>
      </c>
    </row>
    <row r="2" spans="1:26">
      <c r="A2" s="19" t="s">
        <v>1</v>
      </c>
      <c r="B2" s="68" t="s">
        <v>109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173069225.30000001</v>
      </c>
      <c r="E11" s="106">
        <f>SUM(E12:E41)</f>
        <v>25257192</v>
      </c>
      <c r="F11" s="106">
        <f>SUM(F12:F41)</f>
        <v>198326417.30000001</v>
      </c>
      <c r="H11" s="106">
        <f>SUM(H12:H41)</f>
        <v>198325631.77000001</v>
      </c>
      <c r="I11" s="106">
        <f>SUM(I12:I41)</f>
        <v>0</v>
      </c>
      <c r="J11" s="106">
        <f>SUM(J12:J41)</f>
        <v>198325631.77000001</v>
      </c>
      <c r="L11" s="106">
        <f>SUM(L12:L41)</f>
        <v>-25256406.469999999</v>
      </c>
      <c r="M11" s="106">
        <f>SUM(M12:M41)</f>
        <v>785.53000000119209</v>
      </c>
      <c r="N11" s="105"/>
      <c r="O11" s="107"/>
      <c r="P11" s="106">
        <f>SUM(P12:P41)</f>
        <v>2429894.5</v>
      </c>
      <c r="Q11" s="106">
        <f>SUM(Q12:Q41)</f>
        <v>-35458.480000000054</v>
      </c>
      <c r="R11" s="106">
        <f>SUM(R12:R41)</f>
        <v>2394436.02</v>
      </c>
      <c r="T11" s="106">
        <f>SUM(T12:T41)</f>
        <v>2424346.1799999997</v>
      </c>
      <c r="U11" s="106">
        <f>SUM(U12:U41)</f>
        <v>-29910.06</v>
      </c>
      <c r="V11" s="106">
        <f>SUM(V12:V41)</f>
        <v>2394436.12</v>
      </c>
      <c r="X11" s="106">
        <f>SUM(X12:X41)</f>
        <v>5548.3200000000579</v>
      </c>
      <c r="Y11" s="106">
        <f>SUM(Y12:Y41)</f>
        <v>-9.9999999976716936E-2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>
        <v>5378011.2999999998</v>
      </c>
      <c r="E14" s="79"/>
      <c r="F14" s="78">
        <f>D14+E14</f>
        <v>5378011.2999999998</v>
      </c>
      <c r="H14" s="77">
        <v>5377864.96</v>
      </c>
      <c r="I14" s="43"/>
      <c r="J14" s="78">
        <f>H14+I14</f>
        <v>5377864.96</v>
      </c>
      <c r="L14" s="77">
        <f>D14-H14</f>
        <v>146.33999999985099</v>
      </c>
      <c r="M14" s="43">
        <f>F14-J14</f>
        <v>146.33999999985099</v>
      </c>
      <c r="N14" s="76" t="s">
        <v>62</v>
      </c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>
        <v>25257192</v>
      </c>
      <c r="F15" s="78">
        <f>D15+E15</f>
        <v>25257192</v>
      </c>
      <c r="H15" s="77">
        <v>25256552.550000001</v>
      </c>
      <c r="I15" s="43"/>
      <c r="J15" s="78">
        <f>H15+I15</f>
        <v>25256552.550000001</v>
      </c>
      <c r="L15" s="77">
        <f>D15-H15</f>
        <v>-25256552.550000001</v>
      </c>
      <c r="M15" s="43">
        <f>F15-J15</f>
        <v>639.44999999925494</v>
      </c>
      <c r="N15" s="76" t="s">
        <v>62</v>
      </c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>
        <v>0</v>
      </c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9046850</v>
      </c>
      <c r="E18" s="79"/>
      <c r="F18" s="78">
        <f t="shared" ref="F18:F25" si="0">D18+E18</f>
        <v>9046850</v>
      </c>
      <c r="H18" s="77">
        <v>9046850</v>
      </c>
      <c r="I18" s="43"/>
      <c r="J18" s="78">
        <f t="shared" ref="J18:J25" si="1">H18+I18</f>
        <v>9046850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43368814</v>
      </c>
      <c r="E19" s="79"/>
      <c r="F19" s="78">
        <f t="shared" si="0"/>
        <v>43368814</v>
      </c>
      <c r="H19" s="77">
        <v>43368814.259999998</v>
      </c>
      <c r="I19" s="43"/>
      <c r="J19" s="78">
        <f t="shared" si="1"/>
        <v>43368814.259999998</v>
      </c>
      <c r="L19" s="77">
        <f t="shared" si="2"/>
        <v>-0.25999999791383743</v>
      </c>
      <c r="M19" s="43">
        <f t="shared" si="3"/>
        <v>-0.25999999791383743</v>
      </c>
      <c r="N19" s="76" t="s">
        <v>62</v>
      </c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/>
      <c r="F24" s="78">
        <f t="shared" si="0"/>
        <v>0</v>
      </c>
      <c r="H24" s="77"/>
      <c r="I24" s="43"/>
      <c r="J24" s="78">
        <f t="shared" si="1"/>
        <v>0</v>
      </c>
      <c r="L24" s="77">
        <f t="shared" si="2"/>
        <v>0</v>
      </c>
      <c r="M24" s="43">
        <f t="shared" si="3"/>
        <v>0</v>
      </c>
      <c r="N24" s="76"/>
      <c r="O24" s="91"/>
      <c r="P24" s="80">
        <v>1029028.6400000001</v>
      </c>
      <c r="Q24" s="79">
        <v>-1029028.6400000001</v>
      </c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1029028.6400000001</v>
      </c>
      <c r="Y24" s="43">
        <f t="shared" si="7"/>
        <v>0</v>
      </c>
      <c r="Z24" s="76" t="s">
        <v>62</v>
      </c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115275550</v>
      </c>
      <c r="E28" s="79"/>
      <c r="F28" s="78">
        <f>D28+E28</f>
        <v>115275550</v>
      </c>
      <c r="H28" s="77">
        <v>115275550</v>
      </c>
      <c r="I28" s="43"/>
      <c r="J28" s="78">
        <f>H28+I28</f>
        <v>115275550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>
        <v>29910.060000000005</v>
      </c>
      <c r="Q34" s="79">
        <v>-29910.060000000005</v>
      </c>
      <c r="R34" s="78">
        <f t="shared" ref="R34:R41" si="12">P34+Q34</f>
        <v>0</v>
      </c>
      <c r="T34" s="77">
        <v>29910.06</v>
      </c>
      <c r="U34" s="43">
        <v>-29910.06</v>
      </c>
      <c r="V34" s="78">
        <f t="shared" ref="V34:V41" si="13">T34+U34</f>
        <v>0</v>
      </c>
      <c r="X34" s="77">
        <f t="shared" ref="X34:X41" si="14">P34-T34</f>
        <v>0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>
        <v>0</v>
      </c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>
        <v>1029028.6400000001</v>
      </c>
      <c r="R36" s="78">
        <f t="shared" si="12"/>
        <v>1029028.6400000001</v>
      </c>
      <c r="T36" s="77">
        <v>1029028.7200000001</v>
      </c>
      <c r="U36" s="43">
        <v>0</v>
      </c>
      <c r="V36" s="78">
        <f t="shared" si="13"/>
        <v>1029028.7200000001</v>
      </c>
      <c r="X36" s="77">
        <f t="shared" si="14"/>
        <v>-1029028.7200000001</v>
      </c>
      <c r="Y36" s="43">
        <f t="shared" si="15"/>
        <v>-7.9999999958090484E-2</v>
      </c>
      <c r="Z36" s="76" t="s">
        <v>62</v>
      </c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>
        <v>1138733.5</v>
      </c>
      <c r="Q37" s="79">
        <v>-5026.29</v>
      </c>
      <c r="R37" s="78">
        <f t="shared" si="12"/>
        <v>1133707.21</v>
      </c>
      <c r="T37" s="77">
        <v>1133707.23</v>
      </c>
      <c r="U37" s="43">
        <v>0</v>
      </c>
      <c r="V37" s="78">
        <f t="shared" si="13"/>
        <v>1133707.23</v>
      </c>
      <c r="X37" s="77">
        <f t="shared" si="14"/>
        <v>5026.2700000000186</v>
      </c>
      <c r="Y37" s="43">
        <f t="shared" si="15"/>
        <v>-2.0000000018626451E-2</v>
      </c>
      <c r="Z37" s="76" t="s">
        <v>62</v>
      </c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185893.80000000002</v>
      </c>
      <c r="Q38" s="79">
        <v>0</v>
      </c>
      <c r="R38" s="78">
        <f t="shared" si="12"/>
        <v>185893.80000000002</v>
      </c>
      <c r="T38" s="77">
        <v>185893.8</v>
      </c>
      <c r="U38" s="43">
        <v>0</v>
      </c>
      <c r="V38" s="78">
        <f t="shared" si="13"/>
        <v>185893.8</v>
      </c>
      <c r="X38" s="77">
        <f t="shared" si="14"/>
        <v>0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>
        <v>46328.5</v>
      </c>
      <c r="Q39" s="79">
        <v>-522.13</v>
      </c>
      <c r="R39" s="78">
        <f t="shared" si="12"/>
        <v>45806.37</v>
      </c>
      <c r="T39" s="77">
        <v>45806.37</v>
      </c>
      <c r="U39" s="43">
        <v>0</v>
      </c>
      <c r="V39" s="78">
        <f t="shared" si="13"/>
        <v>45806.37</v>
      </c>
      <c r="X39" s="77">
        <f t="shared" si="14"/>
        <v>522.12999999999738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K1" activePane="topRight" state="frozen"/>
      <selection activeCell="D12" sqref="D12:D13"/>
      <selection pane="topRight" activeCell="M16" sqref="M16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18.69921875" style="75" customWidth="1"/>
    <col min="9" max="9" width="18.69921875" style="75" bestFit="1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199</v>
      </c>
    </row>
    <row r="2" spans="1:26">
      <c r="A2" s="19" t="s">
        <v>1</v>
      </c>
      <c r="B2" s="68">
        <v>108045671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923514190.54999995</v>
      </c>
      <c r="E11" s="106">
        <f>SUM(E12:E41)</f>
        <v>-485297795.51999998</v>
      </c>
      <c r="F11" s="106">
        <f>SUM(F12:F41)</f>
        <v>438216395.02999997</v>
      </c>
      <c r="H11" s="106">
        <f>SUM(H12:H41)</f>
        <v>163363061.84999999</v>
      </c>
      <c r="I11" s="106">
        <f>SUM(I12:I41)</f>
        <v>274510891.46000004</v>
      </c>
      <c r="J11" s="106">
        <f>SUM(J12:J41)</f>
        <v>437873953.31</v>
      </c>
      <c r="L11" s="106">
        <f>SUM(L12:L41)</f>
        <v>760151128.70000005</v>
      </c>
      <c r="M11" s="106">
        <f>SUM(M12:M41)</f>
        <v>342441.72000002861</v>
      </c>
      <c r="N11" s="105"/>
      <c r="O11" s="107"/>
      <c r="P11" s="106">
        <f>SUM(P12:P41)</f>
        <v>514428.54000000004</v>
      </c>
      <c r="Q11" s="106">
        <f>SUM(Q12:Q41)</f>
        <v>0</v>
      </c>
      <c r="R11" s="106">
        <f>SUM(R12:R41)</f>
        <v>514428.54000000004</v>
      </c>
      <c r="T11" s="106">
        <f>SUM(T12:T41)</f>
        <v>514428.54</v>
      </c>
      <c r="U11" s="106">
        <f>SUM(U12:U41)</f>
        <v>0</v>
      </c>
      <c r="V11" s="106">
        <f>SUM(V12:V41)</f>
        <v>514428.54</v>
      </c>
      <c r="X11" s="106">
        <f>SUM(X12:X41)</f>
        <v>0</v>
      </c>
      <c r="Y11" s="106">
        <f>SUM(Y12:Y41)</f>
        <v>0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>
        <v>49732152.860000007</v>
      </c>
      <c r="E14" s="79">
        <v>0</v>
      </c>
      <c r="F14" s="78">
        <f>D14+E14</f>
        <v>49732152.860000007</v>
      </c>
      <c r="H14" s="77">
        <v>3511861.22</v>
      </c>
      <c r="I14" s="43">
        <v>46204533.080000006</v>
      </c>
      <c r="J14" s="78">
        <f>H14+I14</f>
        <v>49716394.300000004</v>
      </c>
      <c r="L14" s="77">
        <f>D14-H14</f>
        <v>46220291.640000008</v>
      </c>
      <c r="M14" s="43">
        <f>F14-J14</f>
        <v>15758.560000002384</v>
      </c>
      <c r="N14" s="76" t="s">
        <v>74</v>
      </c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>
        <v>165199507.02000001</v>
      </c>
      <c r="E15" s="79">
        <v>7807275.3799999952</v>
      </c>
      <c r="F15" s="78">
        <f>D15+E15</f>
        <v>173006782.40000001</v>
      </c>
      <c r="H15" s="77">
        <v>8458900.6300000008</v>
      </c>
      <c r="I15" s="43">
        <v>164221198.63</v>
      </c>
      <c r="J15" s="78">
        <f>H15+I15</f>
        <v>172680099.25999999</v>
      </c>
      <c r="L15" s="77">
        <f>D15-H15</f>
        <v>156740606.39000002</v>
      </c>
      <c r="M15" s="43">
        <f>F15-J15</f>
        <v>326683.1400000155</v>
      </c>
      <c r="N15" s="76" t="s">
        <v>74</v>
      </c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>
        <v>163952781.94999999</v>
      </c>
      <c r="E16" s="79">
        <v>-163952781.94999999</v>
      </c>
      <c r="F16" s="78">
        <f>D16+E16</f>
        <v>0</v>
      </c>
      <c r="H16" s="77">
        <v>0</v>
      </c>
      <c r="I16" s="43">
        <v>0</v>
      </c>
      <c r="J16" s="78">
        <f>H16+I16</f>
        <v>0</v>
      </c>
      <c r="L16" s="77">
        <f>D16-H16</f>
        <v>163952781.94999999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65085159.75</v>
      </c>
      <c r="E18" s="79"/>
      <c r="F18" s="78">
        <f t="shared" ref="F18:F25" si="0">D18+E18</f>
        <v>65085159.75</v>
      </c>
      <c r="H18" s="77">
        <v>1000000</v>
      </c>
      <c r="I18" s="43">
        <v>64085159.75</v>
      </c>
      <c r="J18" s="78">
        <f t="shared" ref="J18:J25" si="1">H18+I18</f>
        <v>65085159.75</v>
      </c>
      <c r="L18" s="77">
        <f t="shared" ref="L18:L25" si="2">D18-H18</f>
        <v>64085159.75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165199507.02000001</v>
      </c>
      <c r="E19" s="79">
        <v>-165199507</v>
      </c>
      <c r="F19" s="78">
        <f t="shared" si="0"/>
        <v>2.000001072883606E-2</v>
      </c>
      <c r="H19" s="77"/>
      <c r="I19" s="43"/>
      <c r="J19" s="78">
        <f t="shared" si="1"/>
        <v>0</v>
      </c>
      <c r="L19" s="77">
        <f t="shared" si="2"/>
        <v>165199507.02000001</v>
      </c>
      <c r="M19" s="43">
        <f t="shared" si="3"/>
        <v>2.000001072883606E-2</v>
      </c>
      <c r="N19" s="55" t="s">
        <v>62</v>
      </c>
      <c r="O19" s="91"/>
      <c r="P19" s="80">
        <v>11748.19</v>
      </c>
      <c r="Q19" s="79">
        <v>-11748.19</v>
      </c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11748.19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>
        <v>0</v>
      </c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>
        <v>0</v>
      </c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>
        <v>0</v>
      </c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>
        <v>0</v>
      </c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>
        <v>163952781.94999999</v>
      </c>
      <c r="E24" s="79">
        <v>-163952781.94999999</v>
      </c>
      <c r="F24" s="78">
        <f t="shared" si="0"/>
        <v>0</v>
      </c>
      <c r="H24" s="77"/>
      <c r="I24" s="43"/>
      <c r="J24" s="78">
        <f t="shared" si="1"/>
        <v>0</v>
      </c>
      <c r="L24" s="77">
        <f t="shared" si="2"/>
        <v>163952781.94999999</v>
      </c>
      <c r="M24" s="43">
        <f t="shared" si="3"/>
        <v>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>
        <v>0</v>
      </c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126">
        <v>150392300</v>
      </c>
      <c r="E28" s="125"/>
      <c r="F28" s="78">
        <f>D28+E28</f>
        <v>150392300</v>
      </c>
      <c r="H28" s="77">
        <v>150392300</v>
      </c>
      <c r="I28" s="43"/>
      <c r="J28" s="78">
        <f>H28+I28</f>
        <v>150392300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/>
      <c r="Q34" s="79">
        <v>11748.19</v>
      </c>
      <c r="R34" s="78">
        <f t="shared" ref="R34:R41" si="12">P34+Q34</f>
        <v>11748.19</v>
      </c>
      <c r="T34" s="77">
        <v>11748.19</v>
      </c>
      <c r="U34" s="43"/>
      <c r="V34" s="78">
        <f t="shared" ref="V34:V41" si="13">T34+U34</f>
        <v>11748.19</v>
      </c>
      <c r="X34" s="77">
        <f t="shared" ref="X34:X41" si="14">P34-T34</f>
        <v>-11748.19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425955.56000000006</v>
      </c>
      <c r="Q36" s="79"/>
      <c r="R36" s="78">
        <f t="shared" si="12"/>
        <v>425955.56000000006</v>
      </c>
      <c r="T36" s="77">
        <v>425955.56</v>
      </c>
      <c r="U36" s="43"/>
      <c r="V36" s="78">
        <f t="shared" si="13"/>
        <v>425955.56</v>
      </c>
      <c r="X36" s="77">
        <f t="shared" si="14"/>
        <v>0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/>
      <c r="R37" s="78">
        <f t="shared" si="12"/>
        <v>0</v>
      </c>
      <c r="T37" s="77"/>
      <c r="U37" s="43"/>
      <c r="V37" s="78">
        <f t="shared" si="13"/>
        <v>0</v>
      </c>
      <c r="X37" s="77">
        <f t="shared" si="14"/>
        <v>0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76724.789999999994</v>
      </c>
      <c r="Q38" s="79"/>
      <c r="R38" s="78">
        <f t="shared" si="12"/>
        <v>76724.789999999994</v>
      </c>
      <c r="T38" s="77">
        <v>76724.789999999994</v>
      </c>
      <c r="U38" s="43"/>
      <c r="V38" s="78">
        <f t="shared" si="13"/>
        <v>76724.789999999994</v>
      </c>
      <c r="X38" s="77">
        <f t="shared" si="14"/>
        <v>0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/>
      <c r="R39" s="78">
        <f t="shared" si="12"/>
        <v>0</v>
      </c>
      <c r="T39" s="77"/>
      <c r="U39" s="43"/>
      <c r="V39" s="78">
        <f t="shared" si="13"/>
        <v>0</v>
      </c>
      <c r="X39" s="77">
        <f t="shared" si="14"/>
        <v>0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11" zoomScale="59" zoomScaleNormal="59" workbookViewId="0">
      <pane xSplit="3" topLeftCell="N1" activePane="topRight" state="frozen"/>
      <selection activeCell="D12" sqref="D12:D13"/>
      <selection pane="topRight" activeCell="Y44" sqref="Y44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20" style="75" bestFit="1" customWidth="1"/>
    <col min="9" max="9" width="17.5" style="75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105</v>
      </c>
    </row>
    <row r="2" spans="1:26">
      <c r="A2" s="19" t="s">
        <v>1</v>
      </c>
      <c r="B2" s="68" t="s">
        <v>106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52429281.420000002</v>
      </c>
      <c r="E11" s="106">
        <f>SUM(E12:E41)</f>
        <v>304478783.57999998</v>
      </c>
      <c r="F11" s="106">
        <f>SUM(F12:F41)</f>
        <v>356908065</v>
      </c>
      <c r="H11" s="106">
        <f>SUM(H12:H41)</f>
        <v>356908065</v>
      </c>
      <c r="I11" s="106">
        <f>SUM(I12:I41)</f>
        <v>0</v>
      </c>
      <c r="J11" s="106">
        <f>SUM(J12:J41)</f>
        <v>356908065</v>
      </c>
      <c r="L11" s="106">
        <f>SUM(L12:L41)</f>
        <v>-304478783.57999998</v>
      </c>
      <c r="M11" s="106">
        <f>SUM(M12:M41)</f>
        <v>0</v>
      </c>
      <c r="N11" s="105"/>
      <c r="O11" s="107"/>
      <c r="P11" s="106">
        <f>SUM(P12:P41)</f>
        <v>454601.72000000003</v>
      </c>
      <c r="Q11" s="106">
        <f>SUM(Q12:Q41)</f>
        <v>-199875.11000000002</v>
      </c>
      <c r="R11" s="106">
        <f>SUM(R12:R41)</f>
        <v>254726.61000000004</v>
      </c>
      <c r="T11" s="106">
        <f>SUM(T12:T41)</f>
        <v>454335.81</v>
      </c>
      <c r="U11" s="106">
        <f>SUM(U12:U41)</f>
        <v>-199726.07</v>
      </c>
      <c r="V11" s="106">
        <f>SUM(V12:V41)</f>
        <v>254609.74000000002</v>
      </c>
      <c r="X11" s="106">
        <f>SUM(X12:X41)</f>
        <v>265.91000000004169</v>
      </c>
      <c r="Y11" s="106">
        <f>SUM(Y12:Y41)</f>
        <v>116.87000000003172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45105408</v>
      </c>
      <c r="E18" s="79"/>
      <c r="F18" s="78">
        <f t="shared" ref="F18:F25" si="0">D18+E18</f>
        <v>45105408</v>
      </c>
      <c r="H18" s="77">
        <v>45105408</v>
      </c>
      <c r="I18" s="43"/>
      <c r="J18" s="78">
        <f t="shared" ref="J18:J25" si="1">H18+I18</f>
        <v>45105408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7303116</v>
      </c>
      <c r="E19" s="79"/>
      <c r="F19" s="78">
        <f t="shared" si="0"/>
        <v>7303116</v>
      </c>
      <c r="H19" s="77">
        <v>7303116</v>
      </c>
      <c r="I19" s="43"/>
      <c r="J19" s="78">
        <f t="shared" si="1"/>
        <v>7303116</v>
      </c>
      <c r="L19" s="77">
        <f t="shared" si="2"/>
        <v>0</v>
      </c>
      <c r="M19" s="43">
        <f t="shared" si="3"/>
        <v>0</v>
      </c>
      <c r="N19" s="76"/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>
        <v>0</v>
      </c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>
        <v>0</v>
      </c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>
        <v>0</v>
      </c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>
        <v>0</v>
      </c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>
        <v>274269681</v>
      </c>
      <c r="F24" s="78">
        <f t="shared" si="0"/>
        <v>274269681</v>
      </c>
      <c r="H24" s="77">
        <v>274269681</v>
      </c>
      <c r="I24" s="43"/>
      <c r="J24" s="78">
        <f t="shared" si="1"/>
        <v>274269681</v>
      </c>
      <c r="L24" s="77">
        <f t="shared" si="2"/>
        <v>-274269681</v>
      </c>
      <c r="M24" s="43">
        <f t="shared" si="3"/>
        <v>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/>
      <c r="E28" s="79">
        <v>30229860</v>
      </c>
      <c r="F28" s="78">
        <f>D28+E28</f>
        <v>30229860</v>
      </c>
      <c r="H28" s="77">
        <v>30229860</v>
      </c>
      <c r="I28" s="43"/>
      <c r="J28" s="78">
        <f>H28+I28</f>
        <v>30229860</v>
      </c>
      <c r="L28" s="77">
        <f>D28-H28</f>
        <v>-30229860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>
        <v>5167.6399999999994</v>
      </c>
      <c r="Q34" s="79">
        <v>-5167.6399999999994</v>
      </c>
      <c r="R34" s="78">
        <f t="shared" ref="R34:R41" si="12">P34+Q34</f>
        <v>0</v>
      </c>
      <c r="T34" s="77">
        <v>5167.6400000000003</v>
      </c>
      <c r="U34" s="43">
        <v>-5167.6400000000003</v>
      </c>
      <c r="V34" s="78">
        <f t="shared" ref="V34:V41" si="13">T34+U34</f>
        <v>0</v>
      </c>
      <c r="X34" s="77">
        <f t="shared" ref="X34:X41" si="14">P34-T34</f>
        <v>0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>
        <v>0</v>
      </c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194558.44</v>
      </c>
      <c r="Q36" s="79">
        <v>-194558.44</v>
      </c>
      <c r="R36" s="78">
        <f t="shared" si="12"/>
        <v>0</v>
      </c>
      <c r="T36" s="77">
        <v>194558.43</v>
      </c>
      <c r="U36" s="43">
        <v>-194558.43</v>
      </c>
      <c r="V36" s="78">
        <f t="shared" si="13"/>
        <v>0</v>
      </c>
      <c r="X36" s="77">
        <f t="shared" si="14"/>
        <v>1.0000000009313226E-2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>
        <v>211003.29000000004</v>
      </c>
      <c r="Q37" s="79">
        <v>-149</v>
      </c>
      <c r="R37" s="78">
        <f t="shared" si="12"/>
        <v>210854.29000000004</v>
      </c>
      <c r="T37" s="77">
        <v>210853.82</v>
      </c>
      <c r="U37" s="43"/>
      <c r="V37" s="78">
        <f t="shared" si="13"/>
        <v>210853.82</v>
      </c>
      <c r="X37" s="77">
        <f t="shared" si="14"/>
        <v>149.47000000003027</v>
      </c>
      <c r="Y37" s="43">
        <f t="shared" si="15"/>
        <v>0.47000000003026798</v>
      </c>
      <c r="Z37" s="76" t="s">
        <v>62</v>
      </c>
    </row>
    <row r="38" spans="1:26" ht="26.4">
      <c r="A38" s="83">
        <v>5</v>
      </c>
      <c r="B38" s="82" t="s">
        <v>55</v>
      </c>
      <c r="C38" s="81"/>
      <c r="D38" s="80">
        <v>20757.419999999998</v>
      </c>
      <c r="E38" s="79">
        <v>-20757.419999999998</v>
      </c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20757.419999999998</v>
      </c>
      <c r="M38" s="43">
        <f t="shared" si="11"/>
        <v>0</v>
      </c>
      <c r="N38" s="76"/>
      <c r="O38" s="91"/>
      <c r="P38" s="80">
        <v>43872.35</v>
      </c>
      <c r="Q38" s="79">
        <v>-8710.9700000000012</v>
      </c>
      <c r="R38" s="78">
        <f t="shared" si="12"/>
        <v>35161.379999999997</v>
      </c>
      <c r="T38" s="77">
        <v>35044.949999999997</v>
      </c>
      <c r="U38" s="43"/>
      <c r="V38" s="78">
        <f t="shared" si="13"/>
        <v>35044.949999999997</v>
      </c>
      <c r="X38" s="77">
        <f t="shared" si="14"/>
        <v>8827.4000000000015</v>
      </c>
      <c r="Y38" s="43">
        <f t="shared" si="15"/>
        <v>116.43000000000029</v>
      </c>
      <c r="Z38" s="76" t="s">
        <v>62</v>
      </c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>
        <v>8710.94</v>
      </c>
      <c r="R39" s="78">
        <f t="shared" si="12"/>
        <v>8710.94</v>
      </c>
      <c r="T39" s="77">
        <v>8710.9699999999993</v>
      </c>
      <c r="U39" s="43"/>
      <c r="V39" s="78">
        <f t="shared" si="13"/>
        <v>8710.9699999999993</v>
      </c>
      <c r="X39" s="77">
        <f t="shared" si="14"/>
        <v>-8710.9699999999993</v>
      </c>
      <c r="Y39" s="43">
        <f t="shared" si="15"/>
        <v>-2.9999999998835847E-2</v>
      </c>
      <c r="Z39" s="76" t="s">
        <v>62</v>
      </c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7" zoomScale="60" zoomScaleNormal="60" workbookViewId="0">
      <pane xSplit="3" topLeftCell="O1" activePane="topRight" state="frozen"/>
      <selection activeCell="D12" sqref="D12:D13"/>
      <selection pane="topRight" activeCell="V45" sqref="V45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5" style="75" bestFit="1" customWidth="1"/>
    <col min="5" max="5" width="19.3984375" style="75" customWidth="1"/>
    <col min="6" max="6" width="21.8984375" style="75" bestFit="1" customWidth="1"/>
    <col min="7" max="7" width="2.69921875" style="75" customWidth="1"/>
    <col min="8" max="8" width="20.59765625" style="75" bestFit="1" customWidth="1"/>
    <col min="9" max="9" width="17.5" style="75" customWidth="1"/>
    <col min="10" max="10" width="21.8984375" style="75" bestFit="1" customWidth="1"/>
    <col min="11" max="11" width="2.19921875" style="75" customWidth="1"/>
    <col min="12" max="12" width="32.3984375" style="75" bestFit="1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103</v>
      </c>
    </row>
    <row r="2" spans="1:26">
      <c r="A2" s="19" t="s">
        <v>1</v>
      </c>
      <c r="B2" s="68" t="s">
        <v>104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192840729</v>
      </c>
      <c r="E11" s="106">
        <f>SUM(E12:E41)</f>
        <v>1765968111.396606</v>
      </c>
      <c r="F11" s="106">
        <f>SUM(F12:F41)</f>
        <v>1958808840.396606</v>
      </c>
      <c r="H11" s="106">
        <f>SUM(H12:H41)</f>
        <v>1952639994.7022738</v>
      </c>
      <c r="I11" s="106">
        <f>SUM(I12:I41)</f>
        <v>6168845.6943319999</v>
      </c>
      <c r="J11" s="106">
        <f>SUM(J12:J41)</f>
        <v>1958808840.396606</v>
      </c>
      <c r="L11" s="106">
        <f>SUM(L12:L41)</f>
        <v>-1759799265.7022738</v>
      </c>
      <c r="M11" s="106">
        <f>SUM(M12:M41)</f>
        <v>0</v>
      </c>
      <c r="N11" s="105"/>
      <c r="O11" s="107"/>
      <c r="P11" s="106">
        <f>SUM(P12:P41)</f>
        <v>1318232.53</v>
      </c>
      <c r="Q11" s="106">
        <f>SUM(Q12:Q41)</f>
        <v>417761.87000000029</v>
      </c>
      <c r="R11" s="106">
        <f>SUM(R12:R41)</f>
        <v>1735994.4000000001</v>
      </c>
      <c r="T11" s="106">
        <f>SUM(T12:T41)</f>
        <v>3055077.05</v>
      </c>
      <c r="U11" s="106">
        <f>SUM(U12:U41)</f>
        <v>-1319082.67</v>
      </c>
      <c r="V11" s="106">
        <f>SUM(V12:V41)</f>
        <v>1735994.38</v>
      </c>
      <c r="X11" s="106">
        <f>SUM(X12:X41)</f>
        <v>-1736844.52</v>
      </c>
      <c r="Y11" s="106">
        <f>SUM(Y12:Y41)</f>
        <v>2.0000000004074536E-2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55816545</v>
      </c>
      <c r="E18" s="79">
        <v>0</v>
      </c>
      <c r="F18" s="78">
        <f t="shared" ref="F18:F25" si="0">D18+E18</f>
        <v>55816545</v>
      </c>
      <c r="H18" s="77">
        <v>55816545</v>
      </c>
      <c r="I18" s="43"/>
      <c r="J18" s="78">
        <f t="shared" ref="J18:J25" si="1">H18+I18</f>
        <v>55816545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116896784</v>
      </c>
      <c r="E19" s="79">
        <v>0</v>
      </c>
      <c r="F19" s="78">
        <f t="shared" si="0"/>
        <v>116896784</v>
      </c>
      <c r="H19" s="77">
        <v>133854138.305668</v>
      </c>
      <c r="I19" s="43">
        <v>-16957354.305668</v>
      </c>
      <c r="J19" s="78">
        <f t="shared" si="1"/>
        <v>116896784</v>
      </c>
      <c r="L19" s="77">
        <f t="shared" si="2"/>
        <v>-16957354.305667996</v>
      </c>
      <c r="M19" s="43">
        <f t="shared" si="3"/>
        <v>0</v>
      </c>
      <c r="N19" s="76"/>
      <c r="O19" s="91"/>
      <c r="P19" s="80">
        <v>12371.53</v>
      </c>
      <c r="Q19" s="79">
        <v>-12371.53</v>
      </c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12371.53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>
        <v>0</v>
      </c>
      <c r="E20" s="79">
        <v>0</v>
      </c>
      <c r="F20" s="78">
        <f t="shared" si="0"/>
        <v>0</v>
      </c>
      <c r="H20" s="77">
        <v>0</v>
      </c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>
        <v>0</v>
      </c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>
        <v>0</v>
      </c>
      <c r="E21" s="79">
        <v>0</v>
      </c>
      <c r="F21" s="78">
        <f t="shared" si="0"/>
        <v>0</v>
      </c>
      <c r="H21" s="77">
        <v>0</v>
      </c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>
        <v>0</v>
      </c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>
        <v>0</v>
      </c>
      <c r="E22" s="79">
        <v>0</v>
      </c>
      <c r="F22" s="78">
        <f t="shared" si="0"/>
        <v>0</v>
      </c>
      <c r="H22" s="77">
        <v>0</v>
      </c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>
        <v>0</v>
      </c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>
        <v>0</v>
      </c>
      <c r="E23" s="79">
        <v>0</v>
      </c>
      <c r="F23" s="78">
        <f t="shared" si="0"/>
        <v>0</v>
      </c>
      <c r="H23" s="77">
        <v>0</v>
      </c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>
        <v>0</v>
      </c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>
        <v>0</v>
      </c>
      <c r="E24" s="79">
        <v>1762969311.396606</v>
      </c>
      <c r="F24" s="78">
        <f t="shared" si="0"/>
        <v>1762969311.396606</v>
      </c>
      <c r="H24" s="77">
        <v>1762969311.396606</v>
      </c>
      <c r="I24" s="43"/>
      <c r="J24" s="78">
        <f t="shared" si="1"/>
        <v>1762969311.396606</v>
      </c>
      <c r="L24" s="77">
        <f t="shared" si="2"/>
        <v>-1762969311.396606</v>
      </c>
      <c r="M24" s="43">
        <f t="shared" si="3"/>
        <v>0</v>
      </c>
      <c r="N24" s="76"/>
      <c r="O24" s="91"/>
      <c r="P24" s="80">
        <v>1305861</v>
      </c>
      <c r="Q24" s="79">
        <v>-1305860.9999999998</v>
      </c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1305861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20127400</v>
      </c>
      <c r="E28" s="79">
        <v>2998800</v>
      </c>
      <c r="F28" s="78">
        <f>D28+E28</f>
        <v>23126200</v>
      </c>
      <c r="H28" s="77"/>
      <c r="I28" s="43">
        <v>23126200</v>
      </c>
      <c r="J28" s="78">
        <f>H28+I28</f>
        <v>23126200</v>
      </c>
      <c r="L28" s="77">
        <f>D28-H28</f>
        <v>20127400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/>
      <c r="Q34" s="79"/>
      <c r="R34" s="78">
        <f t="shared" ref="R34:R41" si="12">P34+Q34</f>
        <v>0</v>
      </c>
      <c r="T34" s="77">
        <v>13221.48</v>
      </c>
      <c r="U34" s="43">
        <v>-13221.48</v>
      </c>
      <c r="V34" s="78">
        <f t="shared" ref="V34:V41" si="13">T34+U34</f>
        <v>0</v>
      </c>
      <c r="X34" s="77">
        <f t="shared" ref="X34:X41" si="14">P34-T34</f>
        <v>-13221.48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/>
      <c r="R36" s="78">
        <f t="shared" si="12"/>
        <v>0</v>
      </c>
      <c r="T36" s="77">
        <v>1305861.19</v>
      </c>
      <c r="U36" s="43">
        <v>-1305861.19</v>
      </c>
      <c r="V36" s="78">
        <f t="shared" si="13"/>
        <v>0</v>
      </c>
      <c r="X36" s="77">
        <f t="shared" si="14"/>
        <v>-1305861.19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>
        <v>1442298.12</v>
      </c>
      <c r="R37" s="78">
        <f t="shared" si="12"/>
        <v>1442298.12</v>
      </c>
      <c r="T37" s="77">
        <v>1442298.12</v>
      </c>
      <c r="U37" s="43"/>
      <c r="V37" s="78">
        <f t="shared" si="13"/>
        <v>1442298.12</v>
      </c>
      <c r="X37" s="77">
        <f t="shared" si="14"/>
        <v>-1442298.12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/>
      <c r="Q38" s="79">
        <v>235421.61000000002</v>
      </c>
      <c r="R38" s="78">
        <f t="shared" si="12"/>
        <v>235421.61000000002</v>
      </c>
      <c r="T38" s="77">
        <v>235421.61</v>
      </c>
      <c r="U38" s="43"/>
      <c r="V38" s="78">
        <f t="shared" si="13"/>
        <v>235421.61</v>
      </c>
      <c r="X38" s="77">
        <f t="shared" si="14"/>
        <v>-235421.61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>
        <v>58274.670000000006</v>
      </c>
      <c r="R39" s="78">
        <f t="shared" si="12"/>
        <v>58274.670000000006</v>
      </c>
      <c r="T39" s="77">
        <v>58274.65</v>
      </c>
      <c r="U39" s="43"/>
      <c r="V39" s="78">
        <f t="shared" si="13"/>
        <v>58274.65</v>
      </c>
      <c r="X39" s="77">
        <f t="shared" si="14"/>
        <v>-58274.65</v>
      </c>
      <c r="Y39" s="43">
        <f t="shared" si="15"/>
        <v>2.0000000004074536E-2</v>
      </c>
      <c r="Z39" s="76" t="s">
        <v>62</v>
      </c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N1" activePane="topRight" state="frozen"/>
      <selection activeCell="D12" sqref="D12:D13"/>
      <selection pane="topRight" activeCell="P30" sqref="P30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21.09765625" style="75" bestFit="1" customWidth="1"/>
    <col min="9" max="9" width="22.19921875" style="75" bestFit="1" customWidth="1"/>
    <col min="10" max="10" width="20.3984375" style="75" bestFit="1" customWidth="1"/>
    <col min="11" max="11" width="2.19921875" style="75" customWidth="1"/>
    <col min="12" max="12" width="32.3984375" style="75" bestFit="1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99</v>
      </c>
    </row>
    <row r="2" spans="1:26">
      <c r="A2" s="19" t="s">
        <v>1</v>
      </c>
      <c r="B2" s="68" t="s">
        <v>100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197112400.54000002</v>
      </c>
      <c r="E11" s="106">
        <f>SUM(E12:E41)</f>
        <v>26300000</v>
      </c>
      <c r="F11" s="106">
        <f>SUM(F12:F41)</f>
        <v>223412400.54000002</v>
      </c>
      <c r="H11" s="106">
        <f>SUM(H12:H41)</f>
        <v>2149700864.5999999</v>
      </c>
      <c r="I11" s="106">
        <f>SUM(I12:I41)</f>
        <v>-1926288462.7699997</v>
      </c>
      <c r="J11" s="106">
        <f>SUM(J12:J41)</f>
        <v>223412401.83000022</v>
      </c>
      <c r="L11" s="106">
        <f>SUM(L12:L41)</f>
        <v>-1952588464.0599999</v>
      </c>
      <c r="M11" s="106">
        <f>SUM(M12:M41)</f>
        <v>-1.2900002002716064</v>
      </c>
      <c r="N11" s="105"/>
      <c r="O11" s="107"/>
      <c r="P11" s="106">
        <f>SUM(P12:P41)</f>
        <v>8151.09</v>
      </c>
      <c r="Q11" s="106">
        <f>SUM(Q12:Q41)</f>
        <v>0</v>
      </c>
      <c r="R11" s="106">
        <f>SUM(R12:R41)</f>
        <v>8151.09</v>
      </c>
      <c r="T11" s="106">
        <f>SUM(T12:T41)</f>
        <v>53435.820000000007</v>
      </c>
      <c r="U11" s="106">
        <f>SUM(U12:U41)</f>
        <v>-45284.73</v>
      </c>
      <c r="V11" s="106">
        <f>SUM(V12:V41)</f>
        <v>8151.09</v>
      </c>
      <c r="X11" s="106">
        <f>SUM(X12:X41)</f>
        <v>-45284.73</v>
      </c>
      <c r="Y11" s="106">
        <f>SUM(Y12:Y41)</f>
        <v>0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>
        <v>365934671.60000002</v>
      </c>
      <c r="I14" s="43">
        <v>-365934671.62</v>
      </c>
      <c r="J14" s="78">
        <f>H14+I14</f>
        <v>-1.9999980926513672E-2</v>
      </c>
      <c r="L14" s="77">
        <f>D14-H14</f>
        <v>-365934671.60000002</v>
      </c>
      <c r="M14" s="43">
        <f>F14-J14</f>
        <v>1.9999980926513672E-2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>
        <v>1755117992</v>
      </c>
      <c r="I15" s="43">
        <v>-1755117991.6999998</v>
      </c>
      <c r="J15" s="78">
        <f>H15+I15</f>
        <v>0.30000019073486328</v>
      </c>
      <c r="L15" s="77">
        <f>D15-H15</f>
        <v>-1755117992</v>
      </c>
      <c r="M15" s="43">
        <f>F15-J15</f>
        <v>-0.30000019073486328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/>
      <c r="E18" s="79">
        <v>26300000</v>
      </c>
      <c r="F18" s="78">
        <f t="shared" ref="F18:F25" si="0">D18+E18</f>
        <v>26300000</v>
      </c>
      <c r="H18" s="77">
        <v>26300000</v>
      </c>
      <c r="I18" s="43"/>
      <c r="J18" s="78">
        <f t="shared" ref="J18:J25" si="1">H18+I18</f>
        <v>26300000</v>
      </c>
      <c r="L18" s="77">
        <f t="shared" ref="L18:L25" si="2">D18-H18</f>
        <v>-26300000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/>
      <c r="E19" s="79"/>
      <c r="F19" s="78">
        <f t="shared" si="0"/>
        <v>0</v>
      </c>
      <c r="H19" s="77"/>
      <c r="I19" s="43"/>
      <c r="J19" s="78">
        <f t="shared" si="1"/>
        <v>0</v>
      </c>
      <c r="L19" s="77">
        <f t="shared" si="2"/>
        <v>0</v>
      </c>
      <c r="M19" s="43">
        <f t="shared" si="3"/>
        <v>0</v>
      </c>
      <c r="N19" s="76"/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126">
        <v>194764200.54000002</v>
      </c>
      <c r="E24" s="79"/>
      <c r="F24" s="78">
        <f t="shared" si="0"/>
        <v>194764200.54000002</v>
      </c>
      <c r="H24" s="77">
        <v>1</v>
      </c>
      <c r="I24" s="43">
        <v>194764200.55000001</v>
      </c>
      <c r="J24" s="78">
        <f t="shared" si="1"/>
        <v>194764201.55000001</v>
      </c>
      <c r="L24" s="77">
        <f t="shared" si="2"/>
        <v>194764199.54000002</v>
      </c>
      <c r="M24" s="43">
        <f t="shared" si="3"/>
        <v>-1.0099999904632568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2348200</v>
      </c>
      <c r="E28" s="79"/>
      <c r="F28" s="78">
        <f>D28+E28</f>
        <v>2348200</v>
      </c>
      <c r="H28" s="127">
        <v>2348200</v>
      </c>
      <c r="I28" s="43"/>
      <c r="J28" s="78">
        <f>H28+I28</f>
        <v>2348200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/>
      <c r="Q34" s="79"/>
      <c r="R34" s="78">
        <f t="shared" ref="R34:R41" si="12">P34+Q34</f>
        <v>0</v>
      </c>
      <c r="T34" s="77"/>
      <c r="U34" s="43"/>
      <c r="V34" s="78">
        <f t="shared" ref="V34:V41" si="13">T34+U34</f>
        <v>0</v>
      </c>
      <c r="X34" s="77">
        <f t="shared" ref="X34:X41" si="14">P34-T34</f>
        <v>0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/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/>
      <c r="R36" s="78">
        <f t="shared" si="12"/>
        <v>0</v>
      </c>
      <c r="T36" s="77">
        <v>45284.73</v>
      </c>
      <c r="U36" s="43">
        <v>-45284.73</v>
      </c>
      <c r="V36" s="78">
        <f t="shared" si="13"/>
        <v>0</v>
      </c>
      <c r="X36" s="77">
        <f t="shared" si="14"/>
        <v>-45284.73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/>
      <c r="R37" s="78">
        <f t="shared" si="12"/>
        <v>0</v>
      </c>
      <c r="T37" s="77"/>
      <c r="U37" s="43"/>
      <c r="V37" s="78">
        <f t="shared" si="13"/>
        <v>0</v>
      </c>
      <c r="X37" s="77">
        <f t="shared" si="14"/>
        <v>0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8151.09</v>
      </c>
      <c r="Q38" s="79"/>
      <c r="R38" s="78">
        <f t="shared" si="12"/>
        <v>8151.09</v>
      </c>
      <c r="T38" s="77">
        <v>8151.09</v>
      </c>
      <c r="U38" s="43"/>
      <c r="V38" s="78">
        <f t="shared" si="13"/>
        <v>8151.09</v>
      </c>
      <c r="X38" s="77">
        <f t="shared" si="14"/>
        <v>0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/>
      <c r="R39" s="78">
        <f t="shared" si="12"/>
        <v>0</v>
      </c>
      <c r="T39" s="77"/>
      <c r="U39" s="43"/>
      <c r="V39" s="78">
        <f t="shared" si="13"/>
        <v>0</v>
      </c>
      <c r="X39" s="77">
        <f t="shared" si="14"/>
        <v>0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topLeftCell="M1" activePane="topRight" state="frozen"/>
      <selection activeCell="D12" sqref="D12:D13"/>
      <selection pane="topRight" activeCell="AA32" sqref="AA32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1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18.69921875" style="75" customWidth="1"/>
    <col min="9" max="9" width="17.5" style="75" customWidth="1"/>
    <col min="10" max="10" width="20.5" style="75" bestFit="1" customWidth="1"/>
    <col min="11" max="11" width="2.19921875" style="75" customWidth="1"/>
    <col min="12" max="12" width="32.3984375" style="75" bestFit="1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97</v>
      </c>
    </row>
    <row r="2" spans="1:26">
      <c r="A2" s="19" t="s">
        <v>1</v>
      </c>
      <c r="B2" s="68" t="s">
        <v>98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2246207245.6537509</v>
      </c>
      <c r="E11" s="106">
        <f>SUM(E12:E41)</f>
        <v>-1070554098.4237509</v>
      </c>
      <c r="F11" s="106">
        <f>SUM(F12:F41)</f>
        <v>1175653147.23</v>
      </c>
      <c r="H11" s="106">
        <f>SUM(H12:H41)</f>
        <v>1175653147.5724611</v>
      </c>
      <c r="I11" s="106">
        <f>SUM(I12:I41)</f>
        <v>0</v>
      </c>
      <c r="J11" s="106">
        <f>SUM(J12:J41)</f>
        <v>1175653147.5724611</v>
      </c>
      <c r="L11" s="106">
        <f>SUM(L12:L41)</f>
        <v>1070554098.0812898</v>
      </c>
      <c r="M11" s="106">
        <f>SUM(M12:M41)</f>
        <v>-0.34246109985178919</v>
      </c>
      <c r="N11" s="105"/>
      <c r="O11" s="107"/>
      <c r="P11" s="106">
        <f>SUM(P12:P41)</f>
        <v>1752553.9</v>
      </c>
      <c r="Q11" s="106">
        <f>SUM(Q12:Q41)</f>
        <v>-780601.17999999982</v>
      </c>
      <c r="R11" s="106">
        <f>SUM(R12:R41)</f>
        <v>971952.72</v>
      </c>
      <c r="T11" s="106">
        <f>SUM(T12:T41)</f>
        <v>1752553.54</v>
      </c>
      <c r="U11" s="106">
        <f>SUM(U12:U41)</f>
        <v>-780601.18</v>
      </c>
      <c r="V11" s="106">
        <f>SUM(V12:V41)</f>
        <v>971952.36</v>
      </c>
      <c r="X11" s="106">
        <f>SUM(X12:X41)</f>
        <v>0.35999999998603016</v>
      </c>
      <c r="Y11" s="106">
        <f>SUM(Y12:Y41)</f>
        <v>0.35999999998603016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>
        <v>665170.15</v>
      </c>
      <c r="E14" s="79"/>
      <c r="F14" s="78">
        <f>D14+E14</f>
        <v>665170.15</v>
      </c>
      <c r="H14" s="77">
        <v>665170.15</v>
      </c>
      <c r="I14" s="43"/>
      <c r="J14" s="78">
        <f>H14+I14</f>
        <v>665170.15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>
        <v>0</v>
      </c>
      <c r="E15" s="79"/>
      <c r="F15" s="78">
        <f>D15+E15</f>
        <v>0</v>
      </c>
      <c r="H15" s="77">
        <v>0</v>
      </c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>
        <v>2250492</v>
      </c>
      <c r="E16" s="79"/>
      <c r="F16" s="78">
        <f>D16+E16</f>
        <v>2250492</v>
      </c>
      <c r="H16" s="77">
        <v>2250492.34</v>
      </c>
      <c r="I16" s="43"/>
      <c r="J16" s="78">
        <f>H16+I16</f>
        <v>2250492.34</v>
      </c>
      <c r="L16" s="77">
        <f>D16-H16</f>
        <v>-0.33999999985098839</v>
      </c>
      <c r="M16" s="43">
        <f>F16-J16</f>
        <v>-0.33999999985098839</v>
      </c>
      <c r="N16" s="76" t="s">
        <v>62</v>
      </c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5879765</v>
      </c>
      <c r="E18" s="79"/>
      <c r="F18" s="78">
        <f t="shared" ref="F18:F25" si="0">D18+E18</f>
        <v>5879765</v>
      </c>
      <c r="H18" s="77">
        <v>5879765</v>
      </c>
      <c r="I18" s="43"/>
      <c r="J18" s="78">
        <f t="shared" ref="J18:J25" si="1">H18+I18</f>
        <v>5879765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59416075</v>
      </c>
      <c r="E19" s="79"/>
      <c r="F19" s="78">
        <f t="shared" si="0"/>
        <v>59416075</v>
      </c>
      <c r="H19" s="77">
        <v>59416075</v>
      </c>
      <c r="I19" s="43"/>
      <c r="J19" s="78">
        <f t="shared" si="1"/>
        <v>59416075</v>
      </c>
      <c r="L19" s="77">
        <f t="shared" si="2"/>
        <v>0</v>
      </c>
      <c r="M19" s="43">
        <f t="shared" si="3"/>
        <v>0</v>
      </c>
      <c r="N19" s="76"/>
      <c r="O19" s="91"/>
      <c r="P19" s="80"/>
      <c r="Q19" s="79"/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0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/>
      <c r="E20" s="79"/>
      <c r="F20" s="78">
        <f t="shared" si="0"/>
        <v>0</v>
      </c>
      <c r="H20" s="77">
        <v>0</v>
      </c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/>
      <c r="F21" s="78">
        <f t="shared" si="0"/>
        <v>0</v>
      </c>
      <c r="H21" s="77">
        <v>0</v>
      </c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/>
      <c r="F22" s="78">
        <f t="shared" si="0"/>
        <v>0</v>
      </c>
      <c r="H22" s="77">
        <v>0</v>
      </c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/>
      <c r="F23" s="78">
        <f t="shared" si="0"/>
        <v>0</v>
      </c>
      <c r="H23" s="77">
        <v>0</v>
      </c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>
        <v>1012986684</v>
      </c>
      <c r="E24" s="79"/>
      <c r="F24" s="78">
        <f t="shared" si="0"/>
        <v>1012986684</v>
      </c>
      <c r="H24" s="77">
        <v>1012986684</v>
      </c>
      <c r="I24" s="43"/>
      <c r="J24" s="78">
        <f t="shared" si="1"/>
        <v>1012986684</v>
      </c>
      <c r="L24" s="77">
        <f t="shared" si="2"/>
        <v>0</v>
      </c>
      <c r="M24" s="43">
        <f t="shared" si="3"/>
        <v>0</v>
      </c>
      <c r="N24" s="76"/>
      <c r="O24" s="91"/>
      <c r="P24" s="80"/>
      <c r="Q24" s="79"/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92606300</v>
      </c>
      <c r="E28" s="79">
        <v>1556480</v>
      </c>
      <c r="F28" s="78">
        <f>D28+E28</f>
        <v>94162780</v>
      </c>
      <c r="H28" s="77">
        <v>94162780</v>
      </c>
      <c r="I28" s="43"/>
      <c r="J28" s="78">
        <f>H28+I28</f>
        <v>94162780</v>
      </c>
      <c r="L28" s="77">
        <f>D28-H28</f>
        <v>-1556480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>
        <v>59416074.819999993</v>
      </c>
      <c r="E34" s="79">
        <v>-59416074.819999993</v>
      </c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59416074.819999993</v>
      </c>
      <c r="M34" s="43">
        <f t="shared" ref="M34:M41" si="11">F34-J34</f>
        <v>0</v>
      </c>
      <c r="N34" s="76"/>
      <c r="O34" s="91"/>
      <c r="P34" s="80">
        <v>42089.13</v>
      </c>
      <c r="Q34" s="79">
        <v>-42089.13</v>
      </c>
      <c r="R34" s="78">
        <f t="shared" ref="R34:R41" si="12">P34+Q34</f>
        <v>0</v>
      </c>
      <c r="T34" s="77">
        <v>42089.13</v>
      </c>
      <c r="U34" s="43">
        <v>-42089.13</v>
      </c>
      <c r="V34" s="78">
        <f t="shared" ref="V34:V41" si="13">T34+U34</f>
        <v>0</v>
      </c>
      <c r="X34" s="77">
        <f t="shared" ref="X34:X41" si="14">P34-T34</f>
        <v>0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>
        <v>0</v>
      </c>
      <c r="E35" s="79">
        <v>273919.03999999998</v>
      </c>
      <c r="F35" s="78">
        <f t="shared" si="8"/>
        <v>273919.03999999998</v>
      </c>
      <c r="H35" s="77">
        <v>273919.04288999998</v>
      </c>
      <c r="I35" s="43"/>
      <c r="J35" s="78">
        <f t="shared" si="9"/>
        <v>273919.04288999998</v>
      </c>
      <c r="L35" s="77">
        <f t="shared" si="10"/>
        <v>-273919.04288999998</v>
      </c>
      <c r="M35" s="43">
        <f t="shared" si="11"/>
        <v>-2.8900000033900142E-3</v>
      </c>
      <c r="N35" s="76"/>
      <c r="O35" s="91"/>
      <c r="P35" s="80"/>
      <c r="Q35" s="79">
        <v>0</v>
      </c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>
        <v>1012986684.6837509</v>
      </c>
      <c r="E36" s="79">
        <v>-1012986684.6837509</v>
      </c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1012986684.6837509</v>
      </c>
      <c r="M36" s="43">
        <f t="shared" si="11"/>
        <v>0</v>
      </c>
      <c r="N36" s="76"/>
      <c r="O36" s="91"/>
      <c r="P36" s="80">
        <v>738512.04999999981</v>
      </c>
      <c r="Q36" s="79">
        <v>-738512.04999999981</v>
      </c>
      <c r="R36" s="78">
        <f t="shared" si="12"/>
        <v>0</v>
      </c>
      <c r="T36" s="77">
        <v>738512.05</v>
      </c>
      <c r="U36" s="43">
        <v>-738512.05</v>
      </c>
      <c r="V36" s="78">
        <f t="shared" si="13"/>
        <v>0</v>
      </c>
      <c r="X36" s="77">
        <f t="shared" si="14"/>
        <v>0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>
        <v>806199.91</v>
      </c>
      <c r="Q37" s="79">
        <v>0</v>
      </c>
      <c r="R37" s="78">
        <f t="shared" si="12"/>
        <v>806199.91</v>
      </c>
      <c r="T37" s="77">
        <v>806199.91</v>
      </c>
      <c r="U37" s="43"/>
      <c r="V37" s="78">
        <f t="shared" si="13"/>
        <v>806199.91</v>
      </c>
      <c r="X37" s="77">
        <f t="shared" si="14"/>
        <v>0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133179.09</v>
      </c>
      <c r="Q38" s="79">
        <v>0</v>
      </c>
      <c r="R38" s="78">
        <f t="shared" si="12"/>
        <v>133179.09</v>
      </c>
      <c r="T38" s="77">
        <v>133178.73000000001</v>
      </c>
      <c r="U38" s="43"/>
      <c r="V38" s="78">
        <f t="shared" si="13"/>
        <v>133178.73000000001</v>
      </c>
      <c r="X38" s="77">
        <f t="shared" si="14"/>
        <v>0.35999999998603016</v>
      </c>
      <c r="Y38" s="43">
        <f t="shared" si="15"/>
        <v>0.35999999998603016</v>
      </c>
      <c r="Z38" s="76" t="s">
        <v>62</v>
      </c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>
        <v>32573.72</v>
      </c>
      <c r="Q39" s="79">
        <v>0</v>
      </c>
      <c r="R39" s="78">
        <f t="shared" si="12"/>
        <v>32573.72</v>
      </c>
      <c r="T39" s="77">
        <v>32573.72</v>
      </c>
      <c r="U39" s="43"/>
      <c r="V39" s="78">
        <f t="shared" si="13"/>
        <v>32573.72</v>
      </c>
      <c r="X39" s="77">
        <f t="shared" si="14"/>
        <v>0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>
        <v>18262.04</v>
      </c>
      <c r="F40" s="78">
        <f t="shared" si="8"/>
        <v>18262.04</v>
      </c>
      <c r="H40" s="77">
        <v>18262.039571099998</v>
      </c>
      <c r="I40" s="43"/>
      <c r="J40" s="78">
        <f t="shared" si="9"/>
        <v>18262.039571099998</v>
      </c>
      <c r="L40" s="77">
        <f t="shared" si="10"/>
        <v>-18262.039571099998</v>
      </c>
      <c r="M40" s="43">
        <f t="shared" si="11"/>
        <v>4.2890000258921646E-4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6" zoomScale="60" zoomScaleNormal="60" workbookViewId="0">
      <pane xSplit="3" topLeftCell="O1" activePane="topRight" state="frozen"/>
      <selection activeCell="D12" sqref="D12:D13"/>
      <selection pane="topRight" activeCell="Z42" sqref="Z42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19.3984375" style="75" customWidth="1"/>
    <col min="6" max="6" width="19.19921875" style="75" customWidth="1"/>
    <col min="7" max="7" width="2.69921875" style="75" customWidth="1"/>
    <col min="8" max="8" width="18.69921875" style="75" customWidth="1"/>
    <col min="9" max="9" width="17.5" style="75" customWidth="1"/>
    <col min="10" max="10" width="20.19921875" style="75" bestFit="1" customWidth="1"/>
    <col min="11" max="11" width="2.19921875" style="75" customWidth="1"/>
    <col min="12" max="12" width="19.69921875" style="75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96</v>
      </c>
    </row>
    <row r="2" spans="1:26">
      <c r="A2" s="19" t="s">
        <v>1</v>
      </c>
      <c r="B2" s="68">
        <v>469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0</v>
      </c>
      <c r="E11" s="106">
        <f>SUM(E12:E41)</f>
        <v>813275277.68000007</v>
      </c>
      <c r="F11" s="106">
        <f>SUM(F12:F41)</f>
        <v>813275277.68000007</v>
      </c>
      <c r="H11" s="106">
        <f>SUM(H12:H41)</f>
        <v>813275277.6500001</v>
      </c>
      <c r="I11" s="106">
        <f>SUM(I12:I41)</f>
        <v>-1976923.71</v>
      </c>
      <c r="J11" s="106">
        <f>SUM(J12:J41)</f>
        <v>811298353.94000006</v>
      </c>
      <c r="L11" s="106">
        <f>SUM(L12:L41)</f>
        <v>-813275277.6500001</v>
      </c>
      <c r="M11" s="106">
        <f>SUM(M12:M41)</f>
        <v>1976923.7399999714</v>
      </c>
      <c r="N11" s="105"/>
      <c r="O11" s="107"/>
      <c r="P11" s="106">
        <f>SUM(P12:P41)</f>
        <v>1429601.8500000003</v>
      </c>
      <c r="Q11" s="106">
        <f>SUM(Q12:Q41)</f>
        <v>-1173464.5500000003</v>
      </c>
      <c r="R11" s="106">
        <f>SUM(R12:R41)</f>
        <v>256137.30000000002</v>
      </c>
      <c r="T11" s="106">
        <f>SUM(T12:T41)</f>
        <v>1428181.37</v>
      </c>
      <c r="U11" s="106">
        <f>SUM(U12:U41)</f>
        <v>-1170654.5500000003</v>
      </c>
      <c r="V11" s="106">
        <f>SUM(V12:V41)</f>
        <v>257526.81999999998</v>
      </c>
      <c r="X11" s="106">
        <f>SUM(X12:X41)</f>
        <v>1420.4800000000018</v>
      </c>
      <c r="Y11" s="106">
        <f>SUM(Y12:Y41)</f>
        <v>-1389.5199999999982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/>
      <c r="E18" s="79"/>
      <c r="F18" s="78">
        <f t="shared" ref="F18:F25" si="0">D18+E18</f>
        <v>0</v>
      </c>
      <c r="H18" s="77"/>
      <c r="I18" s="43"/>
      <c r="J18" s="78">
        <f t="shared" ref="J18:J25" si="1">H18+I18</f>
        <v>0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/>
      <c r="E19" s="79">
        <v>1976923.71</v>
      </c>
      <c r="F19" s="78">
        <f t="shared" si="0"/>
        <v>1976923.71</v>
      </c>
      <c r="H19" s="77">
        <v>1976923.71</v>
      </c>
      <c r="I19" s="43">
        <v>-1976923.71</v>
      </c>
      <c r="J19" s="78">
        <f t="shared" si="1"/>
        <v>0</v>
      </c>
      <c r="L19" s="77">
        <f t="shared" si="2"/>
        <v>-1976923.71</v>
      </c>
      <c r="M19" s="43">
        <f t="shared" si="3"/>
        <v>1976923.71</v>
      </c>
      <c r="N19" s="76"/>
      <c r="O19" s="91"/>
      <c r="P19" s="80">
        <v>1388.85</v>
      </c>
      <c r="Q19" s="79">
        <v>-1388.85</v>
      </c>
      <c r="R19" s="78">
        <f t="shared" si="4"/>
        <v>0</v>
      </c>
      <c r="T19" s="77">
        <v>1388.85</v>
      </c>
      <c r="U19" s="43"/>
      <c r="V19" s="78">
        <f t="shared" si="5"/>
        <v>1388.85</v>
      </c>
      <c r="X19" s="77">
        <f t="shared" si="6"/>
        <v>0</v>
      </c>
      <c r="Y19" s="43">
        <f t="shared" si="7"/>
        <v>-1388.85</v>
      </c>
      <c r="Z19" s="55" t="s">
        <v>62</v>
      </c>
    </row>
    <row r="20" spans="1:26">
      <c r="A20" s="83">
        <v>3</v>
      </c>
      <c r="B20" s="82" t="s">
        <v>7</v>
      </c>
      <c r="C20" s="97"/>
      <c r="D20" s="80"/>
      <c r="E20" s="79">
        <v>0</v>
      </c>
      <c r="F20" s="78">
        <f t="shared" si="0"/>
        <v>0</v>
      </c>
      <c r="H20" s="77">
        <v>0</v>
      </c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>
        <v>0</v>
      </c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/>
      <c r="E21" s="79">
        <v>0</v>
      </c>
      <c r="F21" s="78">
        <f t="shared" si="0"/>
        <v>0</v>
      </c>
      <c r="H21" s="77">
        <v>0</v>
      </c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>
        <v>0</v>
      </c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/>
      <c r="E22" s="79">
        <v>0</v>
      </c>
      <c r="F22" s="78">
        <f t="shared" si="0"/>
        <v>0</v>
      </c>
      <c r="H22" s="77">
        <v>0</v>
      </c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>
        <v>0</v>
      </c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/>
      <c r="E23" s="79">
        <v>0</v>
      </c>
      <c r="F23" s="78">
        <f t="shared" si="0"/>
        <v>0</v>
      </c>
      <c r="H23" s="77">
        <v>0</v>
      </c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>
        <v>0</v>
      </c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/>
      <c r="E24" s="79">
        <v>811298353.97000003</v>
      </c>
      <c r="F24" s="78">
        <f t="shared" si="0"/>
        <v>811298353.97000003</v>
      </c>
      <c r="H24" s="77">
        <v>811298353.94000006</v>
      </c>
      <c r="I24" s="43"/>
      <c r="J24" s="78">
        <f t="shared" si="1"/>
        <v>811298353.94000006</v>
      </c>
      <c r="L24" s="77">
        <f t="shared" si="2"/>
        <v>-811298353.94000006</v>
      </c>
      <c r="M24" s="43">
        <f t="shared" si="3"/>
        <v>2.9999971389770508E-2</v>
      </c>
      <c r="N24" s="76" t="s">
        <v>62</v>
      </c>
      <c r="O24" s="91"/>
      <c r="P24" s="80">
        <v>584632.85000000009</v>
      </c>
      <c r="Q24" s="79">
        <v>-584632.85000000009</v>
      </c>
      <c r="R24" s="78">
        <f t="shared" si="4"/>
        <v>0</v>
      </c>
      <c r="T24" s="77">
        <v>584632.85</v>
      </c>
      <c r="U24" s="43">
        <v>-584632.85000000009</v>
      </c>
      <c r="V24" s="78">
        <f t="shared" si="5"/>
        <v>0</v>
      </c>
      <c r="X24" s="77">
        <f t="shared" si="6"/>
        <v>0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/>
      <c r="E28" s="79"/>
      <c r="F28" s="78">
        <f>D28+E28</f>
        <v>0</v>
      </c>
      <c r="H28" s="77"/>
      <c r="I28" s="43"/>
      <c r="J28" s="78">
        <f>H28+I28</f>
        <v>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/>
      <c r="Q34" s="79"/>
      <c r="R34" s="78">
        <f t="shared" ref="R34:R41" si="12">P34+Q34</f>
        <v>0</v>
      </c>
      <c r="T34" s="77">
        <v>1388.85</v>
      </c>
      <c r="U34" s="43">
        <v>-1388.85</v>
      </c>
      <c r="V34" s="78">
        <f t="shared" ref="V34:V41" si="13">T34+U34</f>
        <v>0</v>
      </c>
      <c r="X34" s="77">
        <f t="shared" ref="X34:X41" si="14">P34-T34</f>
        <v>-1388.85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>
        <v>584632.85000000009</v>
      </c>
      <c r="Q36" s="79">
        <v>-584632.85000000009</v>
      </c>
      <c r="R36" s="78">
        <f t="shared" si="12"/>
        <v>0</v>
      </c>
      <c r="T36" s="77">
        <v>584632.85</v>
      </c>
      <c r="U36" s="43">
        <v>-584632.85000000009</v>
      </c>
      <c r="V36" s="78">
        <f t="shared" si="13"/>
        <v>0</v>
      </c>
      <c r="X36" s="77">
        <f t="shared" si="14"/>
        <v>0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>
        <v>144141.83000000002</v>
      </c>
      <c r="Q37" s="79">
        <v>0</v>
      </c>
      <c r="R37" s="78">
        <f t="shared" si="12"/>
        <v>144141.83000000002</v>
      </c>
      <c r="T37" s="77">
        <v>144141.82999999999</v>
      </c>
      <c r="U37" s="43"/>
      <c r="V37" s="78">
        <f t="shared" si="13"/>
        <v>144141.82999999999</v>
      </c>
      <c r="X37" s="77">
        <f t="shared" si="14"/>
        <v>0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105231.14</v>
      </c>
      <c r="Q38" s="79">
        <v>0</v>
      </c>
      <c r="R38" s="78">
        <f t="shared" si="12"/>
        <v>105231.14</v>
      </c>
      <c r="T38" s="77">
        <v>105231.81</v>
      </c>
      <c r="U38" s="43"/>
      <c r="V38" s="78">
        <f t="shared" si="13"/>
        <v>105231.81</v>
      </c>
      <c r="X38" s="77">
        <f t="shared" si="14"/>
        <v>-0.66999999999825377</v>
      </c>
      <c r="Y38" s="43">
        <f t="shared" si="15"/>
        <v>-0.66999999999825377</v>
      </c>
      <c r="Z38" s="55" t="s">
        <v>62</v>
      </c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>
        <v>9574.33</v>
      </c>
      <c r="Q39" s="79">
        <v>-2810</v>
      </c>
      <c r="R39" s="78">
        <f t="shared" si="12"/>
        <v>6764.33</v>
      </c>
      <c r="T39" s="77">
        <v>6764.33</v>
      </c>
      <c r="U39" s="43"/>
      <c r="V39" s="78">
        <f t="shared" si="13"/>
        <v>6764.33</v>
      </c>
      <c r="X39" s="77">
        <f t="shared" si="14"/>
        <v>2810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5" zoomScaleNormal="55" workbookViewId="0">
      <pane xSplit="3" topLeftCell="O1" activePane="topRight" state="frozen"/>
      <selection activeCell="D12" sqref="D12:D13"/>
      <selection pane="topRight" activeCell="AC15" sqref="AC15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3984375" style="75" bestFit="1" customWidth="1"/>
    <col min="5" max="5" width="21.09765625" style="75" bestFit="1" customWidth="1"/>
    <col min="6" max="6" width="20.5" style="75" bestFit="1" customWidth="1"/>
    <col min="7" max="7" width="2.69921875" style="75" customWidth="1"/>
    <col min="8" max="8" width="20.59765625" style="75" bestFit="1" customWidth="1"/>
    <col min="9" max="9" width="17.5" style="75" customWidth="1"/>
    <col min="10" max="10" width="20.19921875" style="75" bestFit="1" customWidth="1"/>
    <col min="11" max="11" width="2.19921875" style="75" customWidth="1"/>
    <col min="12" max="12" width="32.3984375" style="75" bestFit="1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94</v>
      </c>
    </row>
    <row r="2" spans="1:26">
      <c r="A2" s="19" t="s">
        <v>1</v>
      </c>
      <c r="B2" s="68" t="s">
        <v>95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163527681.75999999</v>
      </c>
      <c r="E11" s="106">
        <f>SUM(E12:E41)</f>
        <v>1029958067.8439718</v>
      </c>
      <c r="F11" s="106">
        <f>SUM(F12:F41)</f>
        <v>1193485749.603972</v>
      </c>
      <c r="H11" s="106">
        <f>SUM(H12:H41)</f>
        <v>1193485744</v>
      </c>
      <c r="I11" s="106">
        <f>SUM(I12:I41)</f>
        <v>0</v>
      </c>
      <c r="J11" s="106">
        <f>SUM(J12:J41)</f>
        <v>1193485744</v>
      </c>
      <c r="L11" s="106">
        <f>SUM(L12:L41)</f>
        <v>-1029958062.24</v>
      </c>
      <c r="M11" s="106">
        <f>SUM(M12:M41)</f>
        <v>5.6039719004184008</v>
      </c>
      <c r="N11" s="105"/>
      <c r="O11" s="107"/>
      <c r="P11" s="106">
        <f>SUM(P12:P41)</f>
        <v>888986.05999999994</v>
      </c>
      <c r="Q11" s="106">
        <f>SUM(Q12:Q41)</f>
        <v>22788.180000000051</v>
      </c>
      <c r="R11" s="106">
        <f>SUM(R12:R41)</f>
        <v>911774.24</v>
      </c>
      <c r="T11" s="106">
        <f>SUM(T12:T41)</f>
        <v>1642212.39</v>
      </c>
      <c r="U11" s="106">
        <f>SUM(U12:U41)</f>
        <v>-730438.12235631363</v>
      </c>
      <c r="V11" s="106">
        <f>SUM(V12:V41)</f>
        <v>911774.26764368627</v>
      </c>
      <c r="X11" s="106">
        <f>SUM(X12:X41)</f>
        <v>-753226.33</v>
      </c>
      <c r="Y11" s="106">
        <f>SUM(Y12:Y41)</f>
        <v>-2.7643686276860535E-2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>
        <v>3171425.76</v>
      </c>
      <c r="E14" s="79">
        <v>0</v>
      </c>
      <c r="F14" s="78">
        <f>D14+E14</f>
        <v>3171425.76</v>
      </c>
      <c r="H14" s="77">
        <v>3171426</v>
      </c>
      <c r="I14" s="43"/>
      <c r="J14" s="78">
        <f>H14+I14</f>
        <v>3171426</v>
      </c>
      <c r="L14" s="77">
        <f>D14-H14</f>
        <v>-0.24000000022351742</v>
      </c>
      <c r="M14" s="43">
        <f>F14-J14</f>
        <v>-0.24000000022351742</v>
      </c>
      <c r="N14" s="55" t="s">
        <v>62</v>
      </c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>
        <v>0</v>
      </c>
      <c r="E15" s="79">
        <v>16015703</v>
      </c>
      <c r="F15" s="78">
        <f>D15+E15</f>
        <v>16015703</v>
      </c>
      <c r="H15" s="77">
        <v>16015697</v>
      </c>
      <c r="I15" s="43"/>
      <c r="J15" s="78">
        <f>H15+I15</f>
        <v>16015697</v>
      </c>
      <c r="L15" s="77">
        <f>D15-H15</f>
        <v>-16015697</v>
      </c>
      <c r="M15" s="43">
        <f>F15-J15</f>
        <v>6</v>
      </c>
      <c r="N15" s="55" t="s">
        <v>62</v>
      </c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>
        <v>0</v>
      </c>
      <c r="E16" s="79">
        <v>0</v>
      </c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6342853</v>
      </c>
      <c r="E18" s="79">
        <v>0</v>
      </c>
      <c r="F18" s="78">
        <f t="shared" ref="F18:F25" si="0">D18+E18</f>
        <v>6342853</v>
      </c>
      <c r="H18" s="77">
        <v>6342853</v>
      </c>
      <c r="I18" s="43"/>
      <c r="J18" s="78">
        <f t="shared" ref="J18:J25" si="1">H18+I18</f>
        <v>6342853</v>
      </c>
      <c r="L18" s="77">
        <f t="shared" ref="L18:L25" si="2">D18-H18</f>
        <v>0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16015703</v>
      </c>
      <c r="E19" s="79">
        <v>11161723.020628266</v>
      </c>
      <c r="F19" s="78">
        <f t="shared" si="0"/>
        <v>27177426.020628266</v>
      </c>
      <c r="H19" s="77">
        <v>27177426</v>
      </c>
      <c r="I19" s="43"/>
      <c r="J19" s="78">
        <f t="shared" si="1"/>
        <v>27177426</v>
      </c>
      <c r="L19" s="77">
        <f t="shared" si="2"/>
        <v>-11161723</v>
      </c>
      <c r="M19" s="43">
        <f t="shared" si="3"/>
        <v>2.0628266036510468E-2</v>
      </c>
      <c r="N19" s="55" t="s">
        <v>62</v>
      </c>
      <c r="O19" s="91"/>
      <c r="P19" s="80">
        <v>19276.440000000002</v>
      </c>
      <c r="Q19" s="79">
        <v>-19276.440000000002</v>
      </c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19276.440000000002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>
        <v>0</v>
      </c>
      <c r="E20" s="79">
        <v>0</v>
      </c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/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>
        <v>0</v>
      </c>
      <c r="E21" s="79">
        <v>0</v>
      </c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/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>
        <v>0</v>
      </c>
      <c r="E22" s="79">
        <v>0</v>
      </c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/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>
        <v>0</v>
      </c>
      <c r="E23" s="79">
        <v>0</v>
      </c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/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>
        <v>0</v>
      </c>
      <c r="E24" s="79">
        <v>1002780641.8233436</v>
      </c>
      <c r="F24" s="78">
        <f t="shared" si="0"/>
        <v>1002780641.8233436</v>
      </c>
      <c r="H24" s="77">
        <v>1002780642</v>
      </c>
      <c r="I24" s="43"/>
      <c r="J24" s="78">
        <f t="shared" si="1"/>
        <v>1002780642</v>
      </c>
      <c r="L24" s="77">
        <f t="shared" si="2"/>
        <v>-1002780642</v>
      </c>
      <c r="M24" s="43">
        <f t="shared" si="3"/>
        <v>-0.17665636539459229</v>
      </c>
      <c r="N24" s="55" t="s">
        <v>62</v>
      </c>
      <c r="O24" s="91"/>
      <c r="P24" s="80">
        <v>711161.71</v>
      </c>
      <c r="Q24" s="79">
        <v>-711161.71</v>
      </c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711161.71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>
        <v>0</v>
      </c>
      <c r="E25" s="79">
        <v>0</v>
      </c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137997700</v>
      </c>
      <c r="E28" s="79"/>
      <c r="F28" s="78">
        <f>D28+E28</f>
        <v>137997700</v>
      </c>
      <c r="H28" s="77">
        <v>137997700</v>
      </c>
      <c r="I28" s="43"/>
      <c r="J28" s="78">
        <f>H28+I28</f>
        <v>137997700</v>
      </c>
      <c r="L28" s="77">
        <f>D28-H28</f>
        <v>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/>
      <c r="Q34" s="79"/>
      <c r="R34" s="78">
        <f t="shared" ref="R34:R41" si="12">P34+Q34</f>
        <v>0</v>
      </c>
      <c r="T34" s="77">
        <v>19276.439999999999</v>
      </c>
      <c r="U34" s="43">
        <v>-19276.439999999999</v>
      </c>
      <c r="V34" s="78">
        <f t="shared" ref="V34:V41" si="13">T34+U34</f>
        <v>0</v>
      </c>
      <c r="X34" s="77">
        <f t="shared" ref="X34:X41" si="14">P34-T34</f>
        <v>-19276.439999999999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/>
      <c r="R36" s="78">
        <f t="shared" si="12"/>
        <v>0</v>
      </c>
      <c r="T36" s="77">
        <v>711161.71</v>
      </c>
      <c r="U36" s="43">
        <v>-711161.68235631369</v>
      </c>
      <c r="V36" s="78">
        <f t="shared" si="13"/>
        <v>2.7643686276860535E-2</v>
      </c>
      <c r="X36" s="77">
        <f t="shared" si="14"/>
        <v>-711161.71</v>
      </c>
      <c r="Y36" s="43">
        <f t="shared" si="15"/>
        <v>-2.7643686276860535E-2</v>
      </c>
      <c r="Z36" s="55" t="s">
        <v>62</v>
      </c>
    </row>
    <row r="37" spans="1:26">
      <c r="A37" s="83">
        <v>4</v>
      </c>
      <c r="B37" s="82" t="s">
        <v>54</v>
      </c>
      <c r="C37" s="81"/>
      <c r="D37" s="80"/>
      <c r="E37" s="79"/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0</v>
      </c>
      <c r="M37" s="43">
        <f t="shared" si="11"/>
        <v>0</v>
      </c>
      <c r="N37" s="76"/>
      <c r="O37" s="91"/>
      <c r="P37" s="80"/>
      <c r="Q37" s="79">
        <v>753226.33</v>
      </c>
      <c r="R37" s="78">
        <f t="shared" si="12"/>
        <v>753226.33</v>
      </c>
      <c r="T37" s="77">
        <v>753226.33</v>
      </c>
      <c r="U37" s="43"/>
      <c r="V37" s="78">
        <f t="shared" si="13"/>
        <v>753226.33</v>
      </c>
      <c r="X37" s="77">
        <f t="shared" si="14"/>
        <v>-753226.33</v>
      </c>
      <c r="Y37" s="43">
        <f t="shared" si="15"/>
        <v>0</v>
      </c>
      <c r="Z37" s="76"/>
    </row>
    <row r="38" spans="1:26" ht="26.4">
      <c r="A38" s="83">
        <v>5</v>
      </c>
      <c r="B38" s="82" t="s">
        <v>55</v>
      </c>
      <c r="C38" s="81"/>
      <c r="D38" s="80"/>
      <c r="E38" s="79"/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0</v>
      </c>
      <c r="M38" s="43">
        <f t="shared" si="11"/>
        <v>0</v>
      </c>
      <c r="N38" s="76"/>
      <c r="O38" s="91"/>
      <c r="P38" s="80">
        <v>158547.91</v>
      </c>
      <c r="Q38" s="79">
        <v>-30433.39</v>
      </c>
      <c r="R38" s="78">
        <f t="shared" si="12"/>
        <v>128114.52</v>
      </c>
      <c r="T38" s="77">
        <v>128114.52</v>
      </c>
      <c r="U38" s="43"/>
      <c r="V38" s="78">
        <f t="shared" si="13"/>
        <v>128114.52</v>
      </c>
      <c r="X38" s="77">
        <f t="shared" si="14"/>
        <v>30433.39</v>
      </c>
      <c r="Y38" s="43">
        <f t="shared" si="15"/>
        <v>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>
        <v>30433.39</v>
      </c>
      <c r="R39" s="78">
        <f t="shared" si="12"/>
        <v>30433.39</v>
      </c>
      <c r="T39" s="77">
        <v>30433.39</v>
      </c>
      <c r="U39" s="43"/>
      <c r="V39" s="78">
        <f t="shared" si="13"/>
        <v>30433.39</v>
      </c>
      <c r="X39" s="77">
        <f t="shared" si="14"/>
        <v>-30433.39</v>
      </c>
      <c r="Y39" s="43">
        <f t="shared" si="15"/>
        <v>0</v>
      </c>
      <c r="Z39" s="76"/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68" zoomScaleNormal="68" workbookViewId="0">
      <pane xSplit="3" topLeftCell="O1" activePane="topRight" state="frozen"/>
      <selection activeCell="M21" sqref="M21"/>
      <selection pane="topRight" activeCell="P28" sqref="P28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132</v>
      </c>
    </row>
    <row r="2" spans="1:26">
      <c r="A2" s="19" t="s">
        <v>1</v>
      </c>
      <c r="B2" s="69" t="s">
        <v>133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0</v>
      </c>
      <c r="E11" s="31">
        <f>SUM(E12:E41)</f>
        <v>2072041593</v>
      </c>
      <c r="F11" s="31">
        <f>SUM(F12:F41)</f>
        <v>2072041593</v>
      </c>
      <c r="H11" s="31">
        <f>SUM(H12:H41)</f>
        <v>2081086154.6178744</v>
      </c>
      <c r="I11" s="31">
        <f>SUM(I12:I41)</f>
        <v>0</v>
      </c>
      <c r="J11" s="31">
        <f>SUM(J12:J41)</f>
        <v>2081086154.6178744</v>
      </c>
      <c r="L11" s="31">
        <f>SUM(L12:L41)</f>
        <v>-2081086154.6178744</v>
      </c>
      <c r="M11" s="31">
        <f>SUM(M12:M41)</f>
        <v>-9044561.6178742982</v>
      </c>
      <c r="N11" s="50"/>
      <c r="O11" s="64"/>
      <c r="P11" s="31">
        <f>SUM(P12:P41)</f>
        <v>723081.64</v>
      </c>
      <c r="Q11" s="31">
        <f>SUM(Q12:Q41)</f>
        <v>-612782.92000000004</v>
      </c>
      <c r="R11" s="31">
        <f>SUM(R12:R41)</f>
        <v>110298.72</v>
      </c>
      <c r="T11" s="31">
        <f>SUM(T12:T41)</f>
        <v>1345964.46</v>
      </c>
      <c r="U11" s="31">
        <f>SUM(U12:U41)</f>
        <v>-1235665.74</v>
      </c>
      <c r="V11" s="31">
        <f>SUM(V12:V41)</f>
        <v>110298.72</v>
      </c>
      <c r="X11" s="31">
        <f>SUM(X12:X41)</f>
        <v>-622882.81999999995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>
        <v>0</v>
      </c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 t="shared" ref="F15:F16" si="10">D15+E15</f>
        <v>0</v>
      </c>
      <c r="H15" s="54"/>
      <c r="I15" s="44"/>
      <c r="J15" s="41">
        <f t="shared" ref="J15:J16" si="11">H15+I15</f>
        <v>0</v>
      </c>
      <c r="L15" s="54">
        <f t="shared" ref="L15:L16" si="12">D15-H15</f>
        <v>0</v>
      </c>
      <c r="M15" s="43">
        <f t="shared" ref="M15:M16" si="13">F15-J15</f>
        <v>0</v>
      </c>
      <c r="N15" s="55"/>
      <c r="O15" s="61"/>
      <c r="P15" s="39"/>
      <c r="Q15" s="40">
        <v>0</v>
      </c>
      <c r="R15" s="41">
        <f t="shared" ref="R15:R16" si="14">P15+Q15</f>
        <v>0</v>
      </c>
      <c r="T15" s="54"/>
      <c r="U15" s="44">
        <v>0</v>
      </c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/>
      <c r="I16" s="44">
        <v>0</v>
      </c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>
        <v>0</v>
      </c>
      <c r="R16" s="41">
        <f t="shared" si="14"/>
        <v>0</v>
      </c>
      <c r="T16" s="54"/>
      <c r="U16" s="44">
        <v>0</v>
      </c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0</v>
      </c>
      <c r="E18" s="40">
        <v>0</v>
      </c>
      <c r="F18" s="41">
        <f t="shared" ref="F18:F25" si="18">D18+E18</f>
        <v>0</v>
      </c>
      <c r="H18" s="54"/>
      <c r="I18" s="44">
        <v>0</v>
      </c>
      <c r="J18" s="41">
        <f t="shared" ref="J18:J25" si="19">H18+I18</f>
        <v>0</v>
      </c>
      <c r="L18" s="54">
        <f t="shared" ref="L18:L25" si="20">D18-H18</f>
        <v>0</v>
      </c>
      <c r="M18" s="43">
        <f t="shared" ref="M18:M25" si="21">F18-J18</f>
        <v>0</v>
      </c>
      <c r="N18" s="55"/>
      <c r="O18" s="61"/>
      <c r="P18" s="39"/>
      <c r="Q18" s="40">
        <v>0</v>
      </c>
      <c r="R18" s="41">
        <f t="shared" ref="R18:R25" si="22">P18+Q18</f>
        <v>0</v>
      </c>
      <c r="T18" s="54"/>
      <c r="U18" s="44">
        <v>0</v>
      </c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0</v>
      </c>
      <c r="E19" s="40">
        <v>7273272</v>
      </c>
      <c r="F19" s="41">
        <f t="shared" si="18"/>
        <v>7273272</v>
      </c>
      <c r="H19" s="54">
        <v>7273272</v>
      </c>
      <c r="I19" s="44">
        <v>0</v>
      </c>
      <c r="J19" s="41">
        <f t="shared" si="19"/>
        <v>7273272</v>
      </c>
      <c r="L19" s="54">
        <f t="shared" si="20"/>
        <v>-7273272</v>
      </c>
      <c r="M19" s="43">
        <f t="shared" si="21"/>
        <v>0</v>
      </c>
      <c r="N19" s="55"/>
      <c r="O19" s="61"/>
      <c r="P19" s="39"/>
      <c r="Q19" s="40">
        <v>0</v>
      </c>
      <c r="R19" s="41">
        <f t="shared" si="22"/>
        <v>0</v>
      </c>
      <c r="T19" s="54">
        <v>5049.95</v>
      </c>
      <c r="U19" s="44">
        <v>-5049.95</v>
      </c>
      <c r="V19" s="41">
        <f t="shared" si="23"/>
        <v>0</v>
      </c>
      <c r="X19" s="54">
        <f t="shared" si="24"/>
        <v>-5049.95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>
        <v>0</v>
      </c>
      <c r="E20" s="40">
        <v>0</v>
      </c>
      <c r="F20" s="41">
        <f t="shared" si="18"/>
        <v>0</v>
      </c>
      <c r="H20" s="54"/>
      <c r="I20" s="44">
        <v>0</v>
      </c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>
        <v>0</v>
      </c>
      <c r="R20" s="41">
        <f t="shared" si="22"/>
        <v>0</v>
      </c>
      <c r="T20" s="54"/>
      <c r="U20" s="44">
        <v>0</v>
      </c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>
        <v>0</v>
      </c>
      <c r="E21" s="40">
        <v>0</v>
      </c>
      <c r="F21" s="41">
        <f t="shared" si="18"/>
        <v>0</v>
      </c>
      <c r="H21" s="54"/>
      <c r="I21" s="44">
        <v>0</v>
      </c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>
        <v>0</v>
      </c>
      <c r="R21" s="41">
        <f t="shared" si="22"/>
        <v>0</v>
      </c>
      <c r="T21" s="54"/>
      <c r="U21" s="44">
        <v>0</v>
      </c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>
        <v>0</v>
      </c>
      <c r="E22" s="40">
        <v>0</v>
      </c>
      <c r="F22" s="41">
        <f t="shared" si="18"/>
        <v>0</v>
      </c>
      <c r="H22" s="54"/>
      <c r="I22" s="44">
        <v>0</v>
      </c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>
        <v>0</v>
      </c>
      <c r="R22" s="41">
        <f t="shared" si="22"/>
        <v>0</v>
      </c>
      <c r="T22" s="54"/>
      <c r="U22" s="44">
        <v>0</v>
      </c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>
        <v>0</v>
      </c>
      <c r="E23" s="40">
        <v>0</v>
      </c>
      <c r="F23" s="41">
        <f t="shared" si="18"/>
        <v>0</v>
      </c>
      <c r="H23" s="54"/>
      <c r="I23" s="44">
        <v>0</v>
      </c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>
        <v>0</v>
      </c>
      <c r="R23" s="41">
        <f t="shared" si="22"/>
        <v>0</v>
      </c>
      <c r="T23" s="54"/>
      <c r="U23" s="44">
        <v>0</v>
      </c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>
        <v>0</v>
      </c>
      <c r="E24" s="40">
        <v>825289561</v>
      </c>
      <c r="F24" s="41">
        <f t="shared" si="18"/>
        <v>825289561</v>
      </c>
      <c r="H24" s="54">
        <v>825289561</v>
      </c>
      <c r="I24" s="44">
        <v>0</v>
      </c>
      <c r="J24" s="41">
        <f t="shared" si="19"/>
        <v>825289561</v>
      </c>
      <c r="L24" s="54">
        <f t="shared" si="20"/>
        <v>-825289561</v>
      </c>
      <c r="M24" s="43">
        <f t="shared" si="21"/>
        <v>0</v>
      </c>
      <c r="N24" s="55"/>
      <c r="O24" s="61"/>
      <c r="P24" s="39"/>
      <c r="Q24" s="40">
        <v>0</v>
      </c>
      <c r="R24" s="41">
        <f t="shared" si="22"/>
        <v>0</v>
      </c>
      <c r="T24" s="54">
        <v>612782.92000000004</v>
      </c>
      <c r="U24" s="44">
        <v>-612782.92000000004</v>
      </c>
      <c r="V24" s="41">
        <f t="shared" si="23"/>
        <v>0</v>
      </c>
      <c r="X24" s="54">
        <f t="shared" si="24"/>
        <v>-612782.92000000004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>
        <v>0</v>
      </c>
      <c r="E25" s="40">
        <v>0</v>
      </c>
      <c r="F25" s="41">
        <f t="shared" si="18"/>
        <v>0</v>
      </c>
      <c r="H25" s="54"/>
      <c r="I25" s="44">
        <v>0</v>
      </c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>
        <v>0</v>
      </c>
      <c r="R25" s="41">
        <f t="shared" si="22"/>
        <v>0</v>
      </c>
      <c r="T25" s="54"/>
      <c r="U25" s="44">
        <v>0</v>
      </c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>
        <v>1239478760</v>
      </c>
      <c r="F28" s="41">
        <f t="shared" ref="F28" si="26">D28+E28</f>
        <v>1239478760</v>
      </c>
      <c r="H28" s="54">
        <v>1239478760</v>
      </c>
      <c r="I28" s="44">
        <v>0</v>
      </c>
      <c r="J28" s="41">
        <f t="shared" ref="J28" si="27">H28+I28</f>
        <v>1239478760</v>
      </c>
      <c r="L28" s="54">
        <f t="shared" ref="L28" si="28">D28-H28</f>
        <v>-1239478760</v>
      </c>
      <c r="M28" s="43">
        <f t="shared" ref="M28" si="29">F28-J28</f>
        <v>0</v>
      </c>
      <c r="N28" s="55"/>
      <c r="O28" s="61"/>
      <c r="P28" s="39"/>
      <c r="Q28" s="40">
        <v>0</v>
      </c>
      <c r="R28" s="41">
        <f t="shared" ref="R28" si="30">P28+Q28</f>
        <v>0</v>
      </c>
      <c r="T28" s="54"/>
      <c r="U28" s="44">
        <v>0</v>
      </c>
      <c r="V28" s="41">
        <f t="shared" ref="V28" si="31">T28+U28</f>
        <v>0</v>
      </c>
      <c r="X28" s="54">
        <f t="shared" ref="X28" si="32">P28-T28</f>
        <v>0</v>
      </c>
      <c r="Y28" s="43">
        <f t="shared" ref="Y28" si="3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34">D30+E30</f>
        <v>0</v>
      </c>
      <c r="H30" s="54"/>
      <c r="I30" s="44">
        <v>0</v>
      </c>
      <c r="J30" s="41">
        <f t="shared" ref="J30:J31" si="35">H30+I30</f>
        <v>0</v>
      </c>
      <c r="L30" s="54">
        <f t="shared" ref="L30:L31" si="36">D30-H30</f>
        <v>0</v>
      </c>
      <c r="M30" s="43">
        <f t="shared" ref="M30:M31" si="37">F30-J30</f>
        <v>0</v>
      </c>
      <c r="N30" s="55"/>
      <c r="O30" s="61"/>
      <c r="P30" s="39"/>
      <c r="Q30" s="40">
        <v>0</v>
      </c>
      <c r="R30" s="41">
        <f t="shared" ref="R30:R31" si="38">P30+Q30</f>
        <v>0</v>
      </c>
      <c r="T30" s="54"/>
      <c r="U30" s="44">
        <v>0</v>
      </c>
      <c r="V30" s="41">
        <f t="shared" ref="V30:V31" si="39">T30+U30</f>
        <v>0</v>
      </c>
      <c r="X30" s="54">
        <f t="shared" ref="X30:X31" si="40">P30-T30</f>
        <v>0</v>
      </c>
      <c r="Y30" s="43">
        <f t="shared" ref="Y30:Y31" si="41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34"/>
        <v>0</v>
      </c>
      <c r="H31" s="54"/>
      <c r="I31" s="44">
        <v>0</v>
      </c>
      <c r="J31" s="41">
        <f t="shared" si="35"/>
        <v>0</v>
      </c>
      <c r="L31" s="54">
        <f t="shared" si="36"/>
        <v>0</v>
      </c>
      <c r="M31" s="43">
        <f t="shared" si="37"/>
        <v>0</v>
      </c>
      <c r="N31" s="55"/>
      <c r="O31" s="61"/>
      <c r="P31" s="39"/>
      <c r="Q31" s="40">
        <v>0</v>
      </c>
      <c r="R31" s="41">
        <f t="shared" si="38"/>
        <v>0</v>
      </c>
      <c r="T31" s="54"/>
      <c r="U31" s="44">
        <v>0</v>
      </c>
      <c r="V31" s="41">
        <f t="shared" si="39"/>
        <v>0</v>
      </c>
      <c r="X31" s="54">
        <f t="shared" si="40"/>
        <v>0</v>
      </c>
      <c r="Y31" s="43">
        <f t="shared" si="41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42">D34+E34</f>
        <v>0</v>
      </c>
      <c r="H34" s="54"/>
      <c r="I34" s="44">
        <v>0</v>
      </c>
      <c r="J34" s="41">
        <f t="shared" ref="J34:J41" si="43">H34+I34</f>
        <v>0</v>
      </c>
      <c r="L34" s="54">
        <f t="shared" ref="L34:L41" si="44">D34-H34</f>
        <v>0</v>
      </c>
      <c r="M34" s="43">
        <f t="shared" ref="M34:M41" si="45">F34-J34</f>
        <v>0</v>
      </c>
      <c r="N34" s="55"/>
      <c r="O34" s="61"/>
      <c r="P34" s="39"/>
      <c r="Q34" s="40">
        <v>0</v>
      </c>
      <c r="R34" s="41">
        <f t="shared" ref="R34:R41" si="46">P34+Q34</f>
        <v>0</v>
      </c>
      <c r="T34" s="54">
        <v>5049.95</v>
      </c>
      <c r="U34" s="44">
        <v>-5049.95</v>
      </c>
      <c r="V34" s="41">
        <f t="shared" ref="V34:V41" si="47">T34+U34</f>
        <v>0</v>
      </c>
      <c r="X34" s="54">
        <f t="shared" ref="X34:X41" si="48">P34-T34</f>
        <v>-5049.95</v>
      </c>
      <c r="Y34" s="43">
        <f t="shared" ref="Y34:Y41" si="49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42"/>
        <v>0</v>
      </c>
      <c r="H35" s="54">
        <v>8479254.169569999</v>
      </c>
      <c r="I35" s="44">
        <v>0</v>
      </c>
      <c r="J35" s="41">
        <f t="shared" si="43"/>
        <v>8479254.169569999</v>
      </c>
      <c r="L35" s="54">
        <f t="shared" si="44"/>
        <v>-8479254.169569999</v>
      </c>
      <c r="M35" s="43">
        <f t="shared" si="45"/>
        <v>-8479254.169569999</v>
      </c>
      <c r="N35" s="55" t="s">
        <v>65</v>
      </c>
      <c r="O35" s="61"/>
      <c r="P35" s="39"/>
      <c r="Q35" s="40">
        <v>0</v>
      </c>
      <c r="R35" s="41">
        <f t="shared" si="46"/>
        <v>0</v>
      </c>
      <c r="T35" s="54"/>
      <c r="U35" s="44">
        <v>0</v>
      </c>
      <c r="V35" s="41">
        <f t="shared" si="47"/>
        <v>0</v>
      </c>
      <c r="X35" s="54">
        <f t="shared" si="48"/>
        <v>0</v>
      </c>
      <c r="Y35" s="43">
        <f t="shared" si="49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42"/>
        <v>0</v>
      </c>
      <c r="H36" s="54"/>
      <c r="I36" s="44">
        <v>0</v>
      </c>
      <c r="J36" s="41">
        <f t="shared" si="43"/>
        <v>0</v>
      </c>
      <c r="L36" s="54">
        <f t="shared" si="44"/>
        <v>0</v>
      </c>
      <c r="M36" s="43">
        <f t="shared" si="45"/>
        <v>0</v>
      </c>
      <c r="N36" s="55"/>
      <c r="O36" s="61"/>
      <c r="P36" s="39">
        <v>612782.92000000004</v>
      </c>
      <c r="Q36" s="40">
        <v>-612782.92000000004</v>
      </c>
      <c r="R36" s="41">
        <f t="shared" si="46"/>
        <v>0</v>
      </c>
      <c r="T36" s="54">
        <v>612782.92000000004</v>
      </c>
      <c r="U36" s="44">
        <v>-612782.92000000004</v>
      </c>
      <c r="V36" s="41">
        <f t="shared" si="47"/>
        <v>0</v>
      </c>
      <c r="X36" s="54">
        <f t="shared" si="48"/>
        <v>0</v>
      </c>
      <c r="Y36" s="43">
        <f t="shared" si="49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42"/>
        <v>0</v>
      </c>
      <c r="H37" s="54"/>
      <c r="I37" s="44">
        <v>0</v>
      </c>
      <c r="J37" s="41">
        <f t="shared" si="43"/>
        <v>0</v>
      </c>
      <c r="L37" s="54">
        <f t="shared" si="44"/>
        <v>0</v>
      </c>
      <c r="M37" s="43">
        <f t="shared" si="45"/>
        <v>0</v>
      </c>
      <c r="N37" s="55"/>
      <c r="O37" s="61"/>
      <c r="P37" s="39"/>
      <c r="Q37" s="40">
        <v>0</v>
      </c>
      <c r="R37" s="41">
        <f t="shared" si="46"/>
        <v>0</v>
      </c>
      <c r="T37" s="54"/>
      <c r="U37" s="44">
        <v>0</v>
      </c>
      <c r="V37" s="41">
        <f t="shared" si="47"/>
        <v>0</v>
      </c>
      <c r="X37" s="54">
        <f t="shared" si="48"/>
        <v>0</v>
      </c>
      <c r="Y37" s="43">
        <f t="shared" si="49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42"/>
        <v>0</v>
      </c>
      <c r="H38" s="54"/>
      <c r="I38" s="44">
        <v>0</v>
      </c>
      <c r="J38" s="41">
        <f t="shared" si="43"/>
        <v>0</v>
      </c>
      <c r="L38" s="54">
        <f t="shared" si="44"/>
        <v>0</v>
      </c>
      <c r="M38" s="43">
        <f t="shared" si="45"/>
        <v>0</v>
      </c>
      <c r="N38" s="55"/>
      <c r="O38" s="61"/>
      <c r="P38" s="39">
        <v>110298.72</v>
      </c>
      <c r="Q38" s="40">
        <v>0</v>
      </c>
      <c r="R38" s="41">
        <f t="shared" si="46"/>
        <v>110298.72</v>
      </c>
      <c r="T38" s="54">
        <v>110298.72</v>
      </c>
      <c r="U38" s="44">
        <v>0</v>
      </c>
      <c r="V38" s="41">
        <f t="shared" si="47"/>
        <v>110298.72</v>
      </c>
      <c r="X38" s="54">
        <f t="shared" si="48"/>
        <v>0</v>
      </c>
      <c r="Y38" s="43">
        <f t="shared" si="49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42"/>
        <v>0</v>
      </c>
      <c r="H39" s="54"/>
      <c r="I39" s="44">
        <v>0</v>
      </c>
      <c r="J39" s="41">
        <f t="shared" si="43"/>
        <v>0</v>
      </c>
      <c r="L39" s="54">
        <f t="shared" si="44"/>
        <v>0</v>
      </c>
      <c r="M39" s="43">
        <f t="shared" si="45"/>
        <v>0</v>
      </c>
      <c r="N39" s="55"/>
      <c r="O39" s="61"/>
      <c r="P39" s="39"/>
      <c r="Q39" s="40">
        <v>0</v>
      </c>
      <c r="R39" s="41">
        <f t="shared" si="46"/>
        <v>0</v>
      </c>
      <c r="T39" s="54"/>
      <c r="U39" s="44">
        <v>0</v>
      </c>
      <c r="V39" s="41">
        <f t="shared" si="47"/>
        <v>0</v>
      </c>
      <c r="X39" s="54">
        <f t="shared" si="48"/>
        <v>0</v>
      </c>
      <c r="Y39" s="43">
        <f t="shared" si="49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42"/>
        <v>0</v>
      </c>
      <c r="H40" s="54">
        <v>565307.44830429996</v>
      </c>
      <c r="I40" s="44">
        <v>0</v>
      </c>
      <c r="J40" s="41">
        <f t="shared" si="43"/>
        <v>565307.44830429996</v>
      </c>
      <c r="L40" s="54">
        <f t="shared" si="44"/>
        <v>-565307.44830429996</v>
      </c>
      <c r="M40" s="43">
        <f t="shared" si="45"/>
        <v>-565307.44830429996</v>
      </c>
      <c r="N40" s="55" t="s">
        <v>195</v>
      </c>
      <c r="O40" s="61"/>
      <c r="P40" s="39"/>
      <c r="Q40" s="40">
        <v>0</v>
      </c>
      <c r="R40" s="41">
        <f t="shared" si="46"/>
        <v>0</v>
      </c>
      <c r="T40" s="54"/>
      <c r="U40" s="44">
        <v>0</v>
      </c>
      <c r="V40" s="41">
        <f t="shared" si="47"/>
        <v>0</v>
      </c>
      <c r="X40" s="54">
        <f t="shared" si="48"/>
        <v>0</v>
      </c>
      <c r="Y40" s="43">
        <f t="shared" si="49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42"/>
        <v>0</v>
      </c>
      <c r="H41" s="54"/>
      <c r="I41" s="44">
        <v>0</v>
      </c>
      <c r="J41" s="41">
        <f t="shared" si="43"/>
        <v>0</v>
      </c>
      <c r="L41" s="54">
        <f t="shared" si="44"/>
        <v>0</v>
      </c>
      <c r="M41" s="43">
        <f t="shared" si="45"/>
        <v>0</v>
      </c>
      <c r="N41" s="55"/>
      <c r="O41" s="61"/>
      <c r="P41" s="39"/>
      <c r="Q41" s="40">
        <v>0</v>
      </c>
      <c r="R41" s="41">
        <f t="shared" si="46"/>
        <v>0</v>
      </c>
      <c r="T41" s="54"/>
      <c r="U41" s="44">
        <v>0</v>
      </c>
      <c r="V41" s="41">
        <f t="shared" si="47"/>
        <v>0</v>
      </c>
      <c r="X41" s="54">
        <f t="shared" si="48"/>
        <v>0</v>
      </c>
      <c r="Y41" s="43">
        <f t="shared" si="49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50">SUM(E43,E45,E47)</f>
        <v>0</v>
      </c>
      <c r="F42" s="42">
        <f t="shared" si="50"/>
        <v>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 t="shared" ref="L42:M42" si="52">SUM(L43,L45,L47)</f>
        <v>0</v>
      </c>
      <c r="M42" s="42">
        <f t="shared" si="52"/>
        <v>0</v>
      </c>
      <c r="N42" s="33"/>
      <c r="O42" s="66"/>
      <c r="P42" s="42">
        <f>SUM(P43,P45,P47)</f>
        <v>0</v>
      </c>
      <c r="Q42" s="42">
        <f t="shared" ref="Q42:R42" si="53">SUM(Q43,Q45,Q47)</f>
        <v>0</v>
      </c>
      <c r="R42" s="42">
        <f t="shared" si="53"/>
        <v>0</v>
      </c>
      <c r="T42" s="42">
        <f t="shared" ref="T42:V42" si="54">SUM(T43,T45,T47)</f>
        <v>0</v>
      </c>
      <c r="U42" s="42">
        <f t="shared" si="54"/>
        <v>0</v>
      </c>
      <c r="V42" s="42">
        <f t="shared" si="54"/>
        <v>0</v>
      </c>
      <c r="X42" s="42">
        <f t="shared" ref="X42:Y42" si="55">SUM(X43,X45,X47)</f>
        <v>0</v>
      </c>
      <c r="Y42" s="42">
        <f t="shared" si="55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6">E44</f>
        <v>0</v>
      </c>
      <c r="F43" s="38">
        <f t="shared" si="56"/>
        <v>0</v>
      </c>
      <c r="H43" s="38">
        <f t="shared" ref="H43:J43" si="57">H44</f>
        <v>0</v>
      </c>
      <c r="I43" s="38">
        <f t="shared" si="57"/>
        <v>0</v>
      </c>
      <c r="J43" s="38">
        <f t="shared" si="57"/>
        <v>0</v>
      </c>
      <c r="L43" s="38">
        <f t="shared" ref="L43:M43" si="58">L44</f>
        <v>0</v>
      </c>
      <c r="M43" s="38">
        <f t="shared" si="58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9">E46</f>
        <v>0</v>
      </c>
      <c r="F45" s="38">
        <f t="shared" si="59"/>
        <v>0</v>
      </c>
      <c r="H45" s="38">
        <f t="shared" ref="H45:J45" si="60">H46</f>
        <v>0</v>
      </c>
      <c r="I45" s="38">
        <f t="shared" si="60"/>
        <v>0</v>
      </c>
      <c r="J45" s="38">
        <f t="shared" si="60"/>
        <v>0</v>
      </c>
      <c r="L45" s="38">
        <f t="shared" ref="L45:M45" si="61">L46</f>
        <v>0</v>
      </c>
      <c r="M45" s="38">
        <f t="shared" si="61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2">SUM(E48:E49)</f>
        <v>0</v>
      </c>
      <c r="F47" s="38">
        <f t="shared" si="62"/>
        <v>0</v>
      </c>
      <c r="H47" s="38">
        <f t="shared" ref="H47:J47" si="63">SUM(H48:H49)</f>
        <v>0</v>
      </c>
      <c r="I47" s="38">
        <f t="shared" si="63"/>
        <v>0</v>
      </c>
      <c r="J47" s="38">
        <f t="shared" si="63"/>
        <v>0</v>
      </c>
      <c r="L47" s="38">
        <f t="shared" ref="L47:M47" si="64">SUM(L48:L49)</f>
        <v>0</v>
      </c>
      <c r="M47" s="38">
        <f t="shared" si="64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60" zoomScaleNormal="60" workbookViewId="0">
      <pane xSplit="3" ySplit="7" topLeftCell="O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X43" sqref="X43:Z49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201</v>
      </c>
    </row>
    <row r="2" spans="1:26">
      <c r="A2" s="19" t="s">
        <v>1</v>
      </c>
      <c r="B2" s="69"/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549124107.59489048</v>
      </c>
      <c r="E11" s="31">
        <f>SUM(E12:E41)</f>
        <v>0</v>
      </c>
      <c r="F11" s="31">
        <f>SUM(F12:F41)</f>
        <v>549124107.59489048</v>
      </c>
      <c r="H11" s="31">
        <f>SUM(H12:H41)</f>
        <v>482569497.68087429</v>
      </c>
      <c r="I11" s="31">
        <f>SUM(I12:I41)</f>
        <v>0</v>
      </c>
      <c r="J11" s="31">
        <f>SUM(J12:J41)</f>
        <v>482569497.68087429</v>
      </c>
      <c r="L11" s="31">
        <f>SUM(L12:L41)</f>
        <v>66554609.914016224</v>
      </c>
      <c r="M11" s="31">
        <f>SUM(M12:M41)</f>
        <v>66554609.914016224</v>
      </c>
      <c r="N11" s="50"/>
      <c r="O11" s="64"/>
      <c r="P11" s="31">
        <f>SUM(P12:P41)</f>
        <v>0</v>
      </c>
      <c r="Q11" s="31">
        <f>SUM(Q12:Q41)</f>
        <v>0</v>
      </c>
      <c r="R11" s="31">
        <f>SUM(R12:R41)</f>
        <v>0</v>
      </c>
      <c r="T11" s="31">
        <f>SUM(T12:T41)</f>
        <v>382688.82</v>
      </c>
      <c r="U11" s="31">
        <f>SUM(U12:U41)</f>
        <v>-324575.07</v>
      </c>
      <c r="V11" s="31">
        <f>SUM(V12:V41)</f>
        <v>58113.75</v>
      </c>
      <c r="X11" s="31">
        <f>SUM(X12:X41)</f>
        <v>-382688.82</v>
      </c>
      <c r="Y11" s="31">
        <f>SUM(Y12:Y41)</f>
        <v>-58113.75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0">D18+E18</f>
        <v>0</v>
      </c>
      <c r="H18" s="54">
        <v>17871329</v>
      </c>
      <c r="I18" s="44"/>
      <c r="J18" s="41">
        <f t="shared" ref="J18:J25" si="1">H18+I18</f>
        <v>17871329</v>
      </c>
      <c r="L18" s="54">
        <f t="shared" ref="L18:L25" si="2">D18-H18</f>
        <v>-17871329</v>
      </c>
      <c r="M18" s="43">
        <f t="shared" ref="M18:M25" si="3">F18-J18</f>
        <v>-17871329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6200208.3898200002</v>
      </c>
      <c r="E19" s="40"/>
      <c r="F19" s="41">
        <f t="shared" si="0"/>
        <v>6200208.3898200002</v>
      </c>
      <c r="H19" s="54">
        <v>2437818</v>
      </c>
      <c r="I19" s="44"/>
      <c r="J19" s="41">
        <f t="shared" si="1"/>
        <v>2437818</v>
      </c>
      <c r="L19" s="54">
        <f t="shared" si="2"/>
        <v>3762390.3898200002</v>
      </c>
      <c r="M19" s="43">
        <f t="shared" si="3"/>
        <v>3762390.3898200002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459203984.39214903</v>
      </c>
      <c r="E24" s="40"/>
      <c r="F24" s="41">
        <f t="shared" si="0"/>
        <v>459203984.39214903</v>
      </c>
      <c r="H24" s="54">
        <v>459116110</v>
      </c>
      <c r="I24" s="44"/>
      <c r="J24" s="41">
        <f t="shared" si="1"/>
        <v>459116110</v>
      </c>
      <c r="L24" s="54">
        <f t="shared" si="2"/>
        <v>87874.392149031162</v>
      </c>
      <c r="M24" s="43">
        <f t="shared" si="3"/>
        <v>87874.392149031162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1039444.8777135001</v>
      </c>
      <c r="E28" s="40"/>
      <c r="F28" s="41">
        <f>D28+E28</f>
        <v>1039444.8777135001</v>
      </c>
      <c r="H28" s="54"/>
      <c r="I28" s="44"/>
      <c r="J28" s="41">
        <f>H28+I28</f>
        <v>0</v>
      </c>
      <c r="L28" s="54">
        <f>D28-H28</f>
        <v>1039444.8777135001</v>
      </c>
      <c r="M28" s="43">
        <f>F28-J28</f>
        <v>1039444.8777135001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54">
        <v>1714.45</v>
      </c>
      <c r="U34" s="152">
        <v>-1714.45</v>
      </c>
      <c r="V34" s="41">
        <f t="shared" ref="V34:V41" si="13">T34+U34</f>
        <v>0</v>
      </c>
      <c r="X34" s="54">
        <f t="shared" ref="X34:X41" si="14">P34-T34</f>
        <v>-1714.45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>
        <v>2947717.8695699996</v>
      </c>
      <c r="I35" s="44"/>
      <c r="J35" s="41">
        <f t="shared" si="9"/>
        <v>2947717.8695699996</v>
      </c>
      <c r="L35" s="54">
        <f t="shared" si="10"/>
        <v>-2947717.8695699996</v>
      </c>
      <c r="M35" s="43">
        <f t="shared" si="11"/>
        <v>-2947717.8695699996</v>
      </c>
      <c r="N35" s="55"/>
      <c r="O35" s="61"/>
      <c r="P35" s="39"/>
      <c r="Q35" s="40"/>
      <c r="R35" s="41">
        <f t="shared" si="12"/>
        <v>0</v>
      </c>
      <c r="T35" s="54"/>
      <c r="U35" s="152">
        <v>0</v>
      </c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/>
      <c r="Q36" s="40"/>
      <c r="R36" s="41">
        <f t="shared" si="12"/>
        <v>0</v>
      </c>
      <c r="T36" s="54">
        <v>322860.62</v>
      </c>
      <c r="U36" s="152">
        <v>-322860.62</v>
      </c>
      <c r="V36" s="41">
        <f t="shared" si="13"/>
        <v>0</v>
      </c>
      <c r="X36" s="54">
        <f t="shared" si="14"/>
        <v>-322860.62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/>
      <c r="R37" s="41">
        <f t="shared" si="12"/>
        <v>0</v>
      </c>
      <c r="T37" s="54"/>
      <c r="U37" s="44"/>
      <c r="V37" s="41">
        <f t="shared" si="13"/>
        <v>0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>
        <v>82680469.935207993</v>
      </c>
      <c r="E38" s="40"/>
      <c r="F38" s="41">
        <f t="shared" si="8"/>
        <v>82680469.935207993</v>
      </c>
      <c r="H38" s="54"/>
      <c r="I38" s="44"/>
      <c r="J38" s="41">
        <f t="shared" si="9"/>
        <v>0</v>
      </c>
      <c r="L38" s="54">
        <f t="shared" si="10"/>
        <v>82680469.935207993</v>
      </c>
      <c r="M38" s="43">
        <f t="shared" si="11"/>
        <v>82680469.935207993</v>
      </c>
      <c r="N38" s="55"/>
      <c r="O38" s="61"/>
      <c r="P38" s="39"/>
      <c r="Q38" s="40"/>
      <c r="R38" s="41">
        <f t="shared" si="12"/>
        <v>0</v>
      </c>
      <c r="T38" s="54">
        <v>58113.75</v>
      </c>
      <c r="U38" s="44"/>
      <c r="V38" s="41">
        <f t="shared" si="13"/>
        <v>58113.75</v>
      </c>
      <c r="X38" s="54">
        <f t="shared" si="14"/>
        <v>-58113.75</v>
      </c>
      <c r="Y38" s="43">
        <f t="shared" si="15"/>
        <v>-58113.75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>
        <v>196522.81130429998</v>
      </c>
      <c r="I40" s="44"/>
      <c r="J40" s="41">
        <f t="shared" si="9"/>
        <v>196522.81130429998</v>
      </c>
      <c r="L40" s="54">
        <f t="shared" si="10"/>
        <v>-196522.81130429998</v>
      </c>
      <c r="M40" s="43">
        <f t="shared" si="11"/>
        <v>-196522.81130429998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  <c r="P43" s="38">
        <f>P44</f>
        <v>0</v>
      </c>
      <c r="Q43" s="38">
        <f>Q44</f>
        <v>0</v>
      </c>
      <c r="R43" s="58"/>
      <c r="T43" s="38">
        <f>T44</f>
        <v>0</v>
      </c>
      <c r="U43" s="38">
        <f>U44</f>
        <v>0</v>
      </c>
      <c r="V43" s="58"/>
      <c r="X43" s="38">
        <f>X44</f>
        <v>0</v>
      </c>
      <c r="Y43" s="38">
        <f>Y44</f>
        <v>0</v>
      </c>
      <c r="Z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  <c r="P44" s="54"/>
      <c r="Q44" s="44"/>
      <c r="R44" s="55"/>
      <c r="T44" s="54"/>
      <c r="U44" s="44"/>
      <c r="V44" s="55"/>
      <c r="X44" s="54"/>
      <c r="Y44" s="44"/>
      <c r="Z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  <c r="P45" s="38">
        <f>P46</f>
        <v>0</v>
      </c>
      <c r="Q45" s="38">
        <f>Q46</f>
        <v>0</v>
      </c>
      <c r="R45" s="58"/>
      <c r="T45" s="38">
        <f>T46</f>
        <v>0</v>
      </c>
      <c r="U45" s="38">
        <f>U46</f>
        <v>0</v>
      </c>
      <c r="V45" s="58"/>
      <c r="X45" s="38">
        <f>X46</f>
        <v>0</v>
      </c>
      <c r="Y45" s="38">
        <f>Y46</f>
        <v>0</v>
      </c>
      <c r="Z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  <c r="P46" s="54"/>
      <c r="Q46" s="44"/>
      <c r="R46" s="55"/>
      <c r="T46" s="54"/>
      <c r="U46" s="44"/>
      <c r="V46" s="55"/>
      <c r="X46" s="54"/>
      <c r="Y46" s="44"/>
      <c r="Z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  <c r="P47" s="38">
        <f>SUM(P48:P49)</f>
        <v>0</v>
      </c>
      <c r="Q47" s="38">
        <f>SUM(Q48:Q49)</f>
        <v>0</v>
      </c>
      <c r="R47" s="58"/>
      <c r="T47" s="38">
        <f>SUM(T48:T49)</f>
        <v>0</v>
      </c>
      <c r="U47" s="38">
        <f>SUM(U48:U49)</f>
        <v>0</v>
      </c>
      <c r="V47" s="58"/>
      <c r="X47" s="38">
        <f>SUM(X48:X49)</f>
        <v>0</v>
      </c>
      <c r="Y47" s="38">
        <f>SUM(Y48:Y49)</f>
        <v>0</v>
      </c>
      <c r="Z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  <c r="P48" s="54"/>
      <c r="Q48" s="44"/>
      <c r="R48" s="55"/>
      <c r="T48" s="54"/>
      <c r="U48" s="44"/>
      <c r="V48" s="55"/>
      <c r="X48" s="54"/>
      <c r="Y48" s="44"/>
      <c r="Z48" s="55"/>
    </row>
    <row r="49" spans="1:26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  <c r="P49" s="54"/>
      <c r="Q49" s="44"/>
      <c r="R49" s="55"/>
      <c r="T49" s="54"/>
      <c r="U49" s="44"/>
      <c r="V49" s="55"/>
      <c r="X49" s="54"/>
      <c r="Y49" s="44"/>
      <c r="Z49" s="55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J10" zoomScale="60" zoomScaleNormal="60" workbookViewId="0">
      <selection activeCell="V41" sqref="V41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5.296875" style="26" bestFit="1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5" width="18.296875" customWidth="1"/>
    <col min="26" max="26" width="35.296875" bestFit="1" customWidth="1"/>
  </cols>
  <sheetData>
    <row r="1" spans="1:26">
      <c r="A1" s="19" t="s">
        <v>0</v>
      </c>
      <c r="B1" s="72" t="s">
        <v>202</v>
      </c>
    </row>
    <row r="2" spans="1:26">
      <c r="A2" s="19" t="s">
        <v>1</v>
      </c>
      <c r="B2" s="69"/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602519456.86000001</v>
      </c>
      <c r="E11" s="31">
        <f>SUM(E12:E41)</f>
        <v>0</v>
      </c>
      <c r="F11" s="31">
        <f>SUM(F12:F41)</f>
        <v>602519456.86000001</v>
      </c>
      <c r="H11" s="31">
        <f>SUM(H12:H41)</f>
        <v>600904807</v>
      </c>
      <c r="I11" s="31">
        <f>SUM(I12:I41)</f>
        <v>1614650</v>
      </c>
      <c r="J11" s="31">
        <f>SUM(J12:J41)</f>
        <v>602519457</v>
      </c>
      <c r="L11" s="31">
        <f>SUM(L12:L41)</f>
        <v>1614649.8600000069</v>
      </c>
      <c r="M11" s="31">
        <f>SUM(M12:M41)</f>
        <v>-0.13999999314546585</v>
      </c>
      <c r="N11" s="50"/>
      <c r="O11" s="64"/>
      <c r="P11" s="31">
        <f>SUM(P12:P41)</f>
        <v>388358.67</v>
      </c>
      <c r="Q11" s="31">
        <f>SUM(Q12:Q41)</f>
        <v>-2192.9899999999998</v>
      </c>
      <c r="R11" s="31">
        <f>SUM(R12:R41)</f>
        <v>386165.68</v>
      </c>
      <c r="T11" s="31">
        <f>SUM(T12:T41)</f>
        <v>671003.96</v>
      </c>
      <c r="U11" s="31">
        <f>SUM(U12:U41)</f>
        <v>-284838.36000000004</v>
      </c>
      <c r="V11" s="31">
        <f>SUM(V12:V41)</f>
        <v>386165.6</v>
      </c>
      <c r="X11" s="31">
        <f>SUM(X12:X41)</f>
        <v>-282645.29000000004</v>
      </c>
      <c r="Y11" s="31">
        <f>SUM(Y12:Y41)</f>
        <v>7.9999999987194315E-2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1614650</v>
      </c>
      <c r="E14" s="40">
        <v>0</v>
      </c>
      <c r="F14" s="41">
        <f>D14+E14</f>
        <v>1614650</v>
      </c>
      <c r="H14" s="54"/>
      <c r="I14" s="44">
        <v>1614650</v>
      </c>
      <c r="J14" s="41">
        <f>H14+I14</f>
        <v>1614650</v>
      </c>
      <c r="L14" s="54">
        <f>D14-H14</f>
        <v>1614650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>
        <v>0</v>
      </c>
      <c r="E15" s="40">
        <v>8153987</v>
      </c>
      <c r="F15" s="41">
        <f>D15+E15</f>
        <v>8153987</v>
      </c>
      <c r="H15" s="54"/>
      <c r="I15" s="44">
        <v>8153987</v>
      </c>
      <c r="J15" s="41">
        <f>H15+I15</f>
        <v>8153987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210526731</v>
      </c>
      <c r="E18" s="40">
        <v>0</v>
      </c>
      <c r="F18" s="41">
        <f t="shared" ref="F18:F25" si="0">D18+E18</f>
        <v>210526731</v>
      </c>
      <c r="H18" s="54">
        <v>210526731</v>
      </c>
      <c r="I18" s="44"/>
      <c r="J18" s="41">
        <f t="shared" ref="J18:J25" si="1">H18+I18</f>
        <v>210526731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13458529.990000002</v>
      </c>
      <c r="E19" s="40">
        <v>-8153987</v>
      </c>
      <c r="F19" s="41">
        <f t="shared" si="0"/>
        <v>5304542.9900000021</v>
      </c>
      <c r="H19" s="54">
        <v>13458530</v>
      </c>
      <c r="I19" s="44">
        <v>-8153987</v>
      </c>
      <c r="J19" s="41">
        <f t="shared" si="1"/>
        <v>5304543</v>
      </c>
      <c r="L19" s="54">
        <f t="shared" si="2"/>
        <v>-9.9999979138374329E-3</v>
      </c>
      <c r="M19" s="43">
        <f t="shared" si="3"/>
        <v>-9.9999979138374329E-3</v>
      </c>
      <c r="N19" s="55" t="s">
        <v>62</v>
      </c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376350945.87</v>
      </c>
      <c r="E24" s="40">
        <v>0</v>
      </c>
      <c r="F24" s="41">
        <f t="shared" si="0"/>
        <v>376350945.87</v>
      </c>
      <c r="H24" s="54">
        <v>376350946</v>
      </c>
      <c r="I24" s="44">
        <v>0</v>
      </c>
      <c r="J24" s="41">
        <f t="shared" si="1"/>
        <v>376350946</v>
      </c>
      <c r="L24" s="54">
        <f t="shared" si="2"/>
        <v>-0.12999999523162842</v>
      </c>
      <c r="M24" s="43">
        <f t="shared" si="3"/>
        <v>-0.12999999523162842</v>
      </c>
      <c r="N24" s="55" t="s">
        <v>62</v>
      </c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568600</v>
      </c>
      <c r="E28" s="40"/>
      <c r="F28" s="41">
        <f>D28+E28</f>
        <v>568600</v>
      </c>
      <c r="H28" s="54">
        <v>568600</v>
      </c>
      <c r="I28" s="44">
        <v>0</v>
      </c>
      <c r="J28" s="41">
        <f>H28+I28</f>
        <v>568600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54">
        <v>3709.9</v>
      </c>
      <c r="U34" s="44">
        <v>-3709.9</v>
      </c>
      <c r="V34" s="41">
        <f t="shared" ref="V34:V41" si="13">T34+U34</f>
        <v>0</v>
      </c>
      <c r="X34" s="54">
        <f t="shared" ref="X34:X41" si="14">P34-T34</f>
        <v>-3709.9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/>
      <c r="Q36" s="40"/>
      <c r="R36" s="41">
        <f t="shared" si="12"/>
        <v>0</v>
      </c>
      <c r="T36" s="54">
        <v>281128.46000000002</v>
      </c>
      <c r="U36" s="44">
        <v>-281128.46000000002</v>
      </c>
      <c r="V36" s="41">
        <f t="shared" si="13"/>
        <v>0</v>
      </c>
      <c r="X36" s="54">
        <f t="shared" si="14"/>
        <v>-281128.46000000002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>
        <v>323227.20999999996</v>
      </c>
      <c r="Q37" s="40">
        <v>-1268.99</v>
      </c>
      <c r="R37" s="41">
        <f t="shared" si="12"/>
        <v>321958.21999999997</v>
      </c>
      <c r="T37" s="54">
        <v>321958.17</v>
      </c>
      <c r="U37" s="44">
        <v>0</v>
      </c>
      <c r="V37" s="41">
        <f t="shared" si="13"/>
        <v>321958.17</v>
      </c>
      <c r="X37" s="54">
        <f t="shared" si="14"/>
        <v>1269.039999999979</v>
      </c>
      <c r="Y37" s="43">
        <f t="shared" si="15"/>
        <v>4.9999999988358468E-2</v>
      </c>
      <c r="Z37" s="55" t="s">
        <v>62</v>
      </c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51202.14</v>
      </c>
      <c r="Q38" s="40">
        <v>-600</v>
      </c>
      <c r="R38" s="41">
        <f t="shared" si="12"/>
        <v>50602.14</v>
      </c>
      <c r="T38" s="54">
        <v>50602.11</v>
      </c>
      <c r="U38" s="44">
        <v>0</v>
      </c>
      <c r="V38" s="41">
        <f t="shared" si="13"/>
        <v>50602.11</v>
      </c>
      <c r="X38" s="54">
        <f t="shared" si="14"/>
        <v>600.02999999999884</v>
      </c>
      <c r="Y38" s="43">
        <f t="shared" si="15"/>
        <v>2.9999999998835847E-2</v>
      </c>
      <c r="Z38" s="55" t="s">
        <v>62</v>
      </c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13929.32</v>
      </c>
      <c r="Q39" s="40">
        <v>-324</v>
      </c>
      <c r="R39" s="41">
        <f t="shared" si="12"/>
        <v>13605.32</v>
      </c>
      <c r="T39" s="54">
        <v>13605.32</v>
      </c>
      <c r="U39" s="44">
        <v>0</v>
      </c>
      <c r="V39" s="41">
        <f t="shared" si="13"/>
        <v>13605.32</v>
      </c>
      <c r="X39" s="54">
        <f t="shared" si="14"/>
        <v>324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C1" zoomScale="50" zoomScaleNormal="50" workbookViewId="0">
      <selection activeCell="Z15" sqref="Z15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203</v>
      </c>
    </row>
    <row r="2" spans="1:26">
      <c r="A2" s="19" t="s">
        <v>1</v>
      </c>
      <c r="B2" s="69"/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15224068</v>
      </c>
      <c r="E11" s="31">
        <f>SUM(E12:E41)</f>
        <v>252670128.51299998</v>
      </c>
      <c r="F11" s="31">
        <f>SUM(F12:F41)</f>
        <v>267894196.51299998</v>
      </c>
      <c r="H11" s="31">
        <f>SUM(H12:H41)</f>
        <v>257161799.24000001</v>
      </c>
      <c r="I11" s="31">
        <f>SUM(I12:I41)</f>
        <v>8600000</v>
      </c>
      <c r="J11" s="31">
        <f>SUM(J12:J41)</f>
        <v>265761799.24000001</v>
      </c>
      <c r="L11" s="31">
        <f>SUM(L12:L41)</f>
        <v>-241937731.24000001</v>
      </c>
      <c r="M11" s="31">
        <f>SUM(M12:M41)</f>
        <v>2132397.2729999926</v>
      </c>
      <c r="N11" s="50"/>
      <c r="O11" s="64"/>
      <c r="P11" s="31">
        <f>SUM(P12:P41)</f>
        <v>428182</v>
      </c>
      <c r="Q11" s="31">
        <f>SUM(Q12:Q41)</f>
        <v>-189681.90000000002</v>
      </c>
      <c r="R11" s="31">
        <f>SUM(R12:R41)</f>
        <v>238500.1</v>
      </c>
      <c r="T11" s="31">
        <f>SUM(T12:T41)</f>
        <v>431323.77999999997</v>
      </c>
      <c r="U11" s="31">
        <f>SUM(U12:U41)</f>
        <v>-192823.68000000002</v>
      </c>
      <c r="V11" s="31">
        <f>SUM(V12:V41)</f>
        <v>238500.1</v>
      </c>
      <c r="X11" s="31">
        <f>SUM(X12:X41)</f>
        <v>-3141.7799999999879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273989</v>
      </c>
      <c r="E18" s="40">
        <v>0</v>
      </c>
      <c r="F18" s="41">
        <f t="shared" ref="F18:F25" si="0">D18+E18</f>
        <v>273989</v>
      </c>
      <c r="H18" s="54">
        <v>273989</v>
      </c>
      <c r="I18" s="44">
        <v>0</v>
      </c>
      <c r="J18" s="41">
        <f t="shared" ref="J18:J25" si="1">H18+I18</f>
        <v>273989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 ht="27.6">
      <c r="A19" s="22">
        <v>2</v>
      </c>
      <c r="B19" s="12" t="s">
        <v>5</v>
      </c>
      <c r="C19" s="6"/>
      <c r="D19" s="39">
        <v>577604</v>
      </c>
      <c r="E19" s="40">
        <v>31502959.767000001</v>
      </c>
      <c r="F19" s="41">
        <f t="shared" si="0"/>
        <v>32080563.767000001</v>
      </c>
      <c r="H19" s="54">
        <v>32080564</v>
      </c>
      <c r="I19" s="44">
        <v>0</v>
      </c>
      <c r="J19" s="41">
        <f t="shared" si="1"/>
        <v>32080564</v>
      </c>
      <c r="L19" s="54">
        <f t="shared" si="2"/>
        <v>-31502960</v>
      </c>
      <c r="M19" s="43">
        <f t="shared" si="3"/>
        <v>-0.23299999907612801</v>
      </c>
      <c r="N19" s="128" t="s">
        <v>62</v>
      </c>
      <c r="O19" s="61"/>
      <c r="P19" s="39">
        <v>20353.03</v>
      </c>
      <c r="Q19" s="40">
        <v>-20353.03</v>
      </c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20353.03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 ht="27.6">
      <c r="A24" s="22">
        <v>7</v>
      </c>
      <c r="B24" s="12" t="s">
        <v>10</v>
      </c>
      <c r="C24" s="8"/>
      <c r="D24" s="39">
        <v>502175</v>
      </c>
      <c r="E24" s="40">
        <v>221167168.74599999</v>
      </c>
      <c r="F24" s="41">
        <f t="shared" si="0"/>
        <v>221669343.74599999</v>
      </c>
      <c r="H24" s="54">
        <v>221669344</v>
      </c>
      <c r="I24" s="44">
        <v>0</v>
      </c>
      <c r="J24" s="41">
        <f t="shared" si="1"/>
        <v>221669344</v>
      </c>
      <c r="L24" s="54">
        <f t="shared" si="2"/>
        <v>-221167169</v>
      </c>
      <c r="M24" s="43">
        <f t="shared" si="3"/>
        <v>-0.25400000810623169</v>
      </c>
      <c r="N24" s="128" t="s">
        <v>195</v>
      </c>
      <c r="O24" s="61"/>
      <c r="P24" s="39">
        <v>169328.87000000002</v>
      </c>
      <c r="Q24" s="40">
        <v>-169328.87000000002</v>
      </c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169328.87000000002</v>
      </c>
      <c r="Y24" s="43">
        <f t="shared" si="7"/>
        <v>0</v>
      </c>
      <c r="Z24" s="55"/>
    </row>
    <row r="25" spans="1:26" ht="27.6">
      <c r="A25" s="22">
        <v>8</v>
      </c>
      <c r="B25" s="12" t="s">
        <v>11</v>
      </c>
      <c r="C25" s="7"/>
      <c r="D25" s="39">
        <v>2577600</v>
      </c>
      <c r="E25" s="40">
        <v>0</v>
      </c>
      <c r="F25" s="41">
        <f t="shared" si="0"/>
        <v>2577600</v>
      </c>
      <c r="H25" s="54"/>
      <c r="I25" s="44"/>
      <c r="J25" s="41">
        <f t="shared" si="1"/>
        <v>0</v>
      </c>
      <c r="L25" s="54">
        <f t="shared" si="2"/>
        <v>2577600</v>
      </c>
      <c r="M25" s="43">
        <f t="shared" si="3"/>
        <v>2577600</v>
      </c>
      <c r="N25" s="128" t="s">
        <v>195</v>
      </c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11292700</v>
      </c>
      <c r="E28" s="40">
        <v>0</v>
      </c>
      <c r="F28" s="41">
        <f>D28+E28</f>
        <v>11292700</v>
      </c>
      <c r="H28" s="54">
        <v>2692700</v>
      </c>
      <c r="I28" s="44">
        <v>8600000</v>
      </c>
      <c r="J28" s="41">
        <f>H28+I28</f>
        <v>11292700</v>
      </c>
      <c r="L28" s="54">
        <f>D28-H28</f>
        <v>8600000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39">
        <v>23815.78</v>
      </c>
      <c r="U34" s="39">
        <v>-23815.78</v>
      </c>
      <c r="V34" s="41">
        <f t="shared" ref="V34:V41" si="13">T34+U34</f>
        <v>0</v>
      </c>
      <c r="X34" s="54">
        <f t="shared" ref="X34:X41" si="14">P34-T34</f>
        <v>-23815.78</v>
      </c>
      <c r="Y34" s="43">
        <f t="shared" ref="Y34:Y41" si="15">R34-V34</f>
        <v>0</v>
      </c>
      <c r="Z34" s="55"/>
    </row>
    <row r="35" spans="1:26" ht="41.4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>
        <v>417376</v>
      </c>
      <c r="I35" s="44"/>
      <c r="J35" s="41">
        <f t="shared" si="9"/>
        <v>417376</v>
      </c>
      <c r="L35" s="54">
        <f t="shared" si="10"/>
        <v>-417376</v>
      </c>
      <c r="M35" s="43">
        <f t="shared" si="11"/>
        <v>-417376</v>
      </c>
      <c r="N35" s="128" t="s">
        <v>65</v>
      </c>
      <c r="O35" s="61"/>
      <c r="P35" s="39"/>
      <c r="Q35" s="40"/>
      <c r="R35" s="41">
        <f t="shared" si="12"/>
        <v>0</v>
      </c>
      <c r="T35" s="39"/>
      <c r="U35" s="39">
        <v>0</v>
      </c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/>
      <c r="Q36" s="40"/>
      <c r="R36" s="41">
        <f t="shared" si="12"/>
        <v>0</v>
      </c>
      <c r="T36" s="39">
        <v>169065.89</v>
      </c>
      <c r="U36" s="39">
        <v>-169065.89</v>
      </c>
      <c r="V36" s="41">
        <f t="shared" si="13"/>
        <v>0</v>
      </c>
      <c r="X36" s="54">
        <f t="shared" si="14"/>
        <v>-169065.89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>
        <v>198870.06</v>
      </c>
      <c r="Q37" s="40">
        <v>0</v>
      </c>
      <c r="R37" s="41">
        <f t="shared" si="12"/>
        <v>198870.06</v>
      </c>
      <c r="T37" s="39">
        <v>198870.06</v>
      </c>
      <c r="U37" s="39">
        <v>0</v>
      </c>
      <c r="V37" s="41">
        <f t="shared" si="13"/>
        <v>198870.06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31091.79</v>
      </c>
      <c r="Q38" s="40">
        <v>0</v>
      </c>
      <c r="R38" s="41">
        <f t="shared" si="12"/>
        <v>31091.79</v>
      </c>
      <c r="T38" s="39">
        <v>31033.8</v>
      </c>
      <c r="U38" s="39">
        <v>57.99</v>
      </c>
      <c r="V38" s="41">
        <f t="shared" si="13"/>
        <v>31091.79</v>
      </c>
      <c r="X38" s="54">
        <f t="shared" si="14"/>
        <v>57.990000000001601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8538.25</v>
      </c>
      <c r="Q39" s="40">
        <v>0</v>
      </c>
      <c r="R39" s="41">
        <f t="shared" si="12"/>
        <v>8538.25</v>
      </c>
      <c r="T39" s="39">
        <v>8538.25</v>
      </c>
      <c r="U39" s="39">
        <v>0</v>
      </c>
      <c r="V39" s="41">
        <f t="shared" si="13"/>
        <v>8538.25</v>
      </c>
      <c r="X39" s="54">
        <f t="shared" si="14"/>
        <v>0</v>
      </c>
      <c r="Y39" s="43">
        <f t="shared" si="15"/>
        <v>0</v>
      </c>
      <c r="Z39" s="55"/>
    </row>
    <row r="40" spans="1:26" ht="41.4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>
        <v>27826.240000000002</v>
      </c>
      <c r="I40" s="44"/>
      <c r="J40" s="41">
        <f t="shared" si="9"/>
        <v>27826.240000000002</v>
      </c>
      <c r="L40" s="54">
        <f t="shared" si="10"/>
        <v>-27826.240000000002</v>
      </c>
      <c r="M40" s="43">
        <f t="shared" si="11"/>
        <v>-27826.240000000002</v>
      </c>
      <c r="N40" s="128" t="s">
        <v>65</v>
      </c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1063565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1063565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>
        <v>1063565</v>
      </c>
      <c r="E44" s="40">
        <v>0</v>
      </c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I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B27" sqref="AB27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93</v>
      </c>
    </row>
    <row r="2" spans="1:26">
      <c r="A2" s="19" t="s">
        <v>1</v>
      </c>
      <c r="B2" s="69">
        <v>108045671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304651964</v>
      </c>
      <c r="E11" s="31">
        <f>SUM(E12:E41)</f>
        <v>-111998404</v>
      </c>
      <c r="F11" s="31">
        <f>SUM(F12:F41)</f>
        <v>192653560</v>
      </c>
      <c r="H11" s="31">
        <f>SUM(H12:H41)</f>
        <v>312188866.80925</v>
      </c>
      <c r="I11" s="31">
        <f>SUM(I12:I41)</f>
        <v>-111998404.08</v>
      </c>
      <c r="J11" s="31">
        <f>SUM(J12:J41)</f>
        <v>200190462.72924998</v>
      </c>
      <c r="L11" s="31">
        <f>SUM(L12:L41)</f>
        <v>-7536902.8092499981</v>
      </c>
      <c r="M11" s="31">
        <f>SUM(M12:M41)</f>
        <v>-7536902.7292499999</v>
      </c>
      <c r="N11" s="50"/>
      <c r="O11" s="64"/>
      <c r="P11" s="31">
        <f>SUM(P12:P41)</f>
        <v>4495213.0573158246</v>
      </c>
      <c r="Q11" s="31">
        <f>SUM(Q12:Q41)</f>
        <v>0</v>
      </c>
      <c r="R11" s="31">
        <f>SUM(R12:R41)</f>
        <v>4495213.0573158246</v>
      </c>
      <c r="T11" s="31">
        <f>SUM(T12:T41)</f>
        <v>4495213.0573158246</v>
      </c>
      <c r="U11" s="31">
        <f>SUM(U12:U41)</f>
        <v>0</v>
      </c>
      <c r="V11" s="31">
        <f>SUM(V12:V41)</f>
        <v>4495213.0573158246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76625449</v>
      </c>
      <c r="E19" s="40">
        <v>-76625449</v>
      </c>
      <c r="F19" s="41">
        <f t="shared" si="0"/>
        <v>0</v>
      </c>
      <c r="H19" s="54">
        <v>76625449.079999998</v>
      </c>
      <c r="I19" s="44">
        <v>-76625449.079999998</v>
      </c>
      <c r="J19" s="41">
        <f t="shared" si="1"/>
        <v>0</v>
      </c>
      <c r="L19" s="54">
        <f t="shared" si="2"/>
        <v>-7.9999998211860657E-2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35372955</v>
      </c>
      <c r="E24" s="40">
        <v>-35372955</v>
      </c>
      <c r="F24" s="41">
        <f t="shared" si="0"/>
        <v>0</v>
      </c>
      <c r="H24" s="54">
        <v>35372955</v>
      </c>
      <c r="I24" s="44">
        <v>-35372955</v>
      </c>
      <c r="J24" s="41">
        <f t="shared" si="1"/>
        <v>0</v>
      </c>
      <c r="L24" s="54">
        <f t="shared" si="2"/>
        <v>0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192653560</v>
      </c>
      <c r="E28" s="40">
        <v>0</v>
      </c>
      <c r="F28" s="41">
        <f>D28+E28</f>
        <v>192653560</v>
      </c>
      <c r="H28" s="54">
        <v>192653560</v>
      </c>
      <c r="I28" s="44">
        <v>0</v>
      </c>
      <c r="J28" s="41">
        <f>H28+I28</f>
        <v>192653560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65433.079999999965</v>
      </c>
      <c r="Q34" s="40">
        <v>0</v>
      </c>
      <c r="R34" s="41">
        <f t="shared" ref="R34:R41" si="12">P34+Q34</f>
        <v>65433.079999999965</v>
      </c>
      <c r="T34" s="54">
        <v>65433.08</v>
      </c>
      <c r="U34" s="44"/>
      <c r="V34" s="41">
        <f t="shared" ref="V34:V41" si="13">T34+U34</f>
        <v>65433.08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 ht="41.4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>
        <v>2774246.1</v>
      </c>
      <c r="I35" s="44">
        <v>0</v>
      </c>
      <c r="J35" s="41">
        <f t="shared" si="9"/>
        <v>2774246.1</v>
      </c>
      <c r="L35" s="54">
        <f t="shared" si="10"/>
        <v>-2774246.1</v>
      </c>
      <c r="M35" s="43">
        <f t="shared" si="11"/>
        <v>-2774246.1</v>
      </c>
      <c r="N35" s="128" t="s">
        <v>65</v>
      </c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1829389.12</v>
      </c>
      <c r="Q36" s="40">
        <v>0</v>
      </c>
      <c r="R36" s="41">
        <f t="shared" si="12"/>
        <v>1829389.12</v>
      </c>
      <c r="T36" s="54">
        <v>1829389.1199999999</v>
      </c>
      <c r="U36" s="44"/>
      <c r="V36" s="41">
        <f t="shared" si="13"/>
        <v>1829389.1199999999</v>
      </c>
      <c r="X36" s="54">
        <f t="shared" si="14"/>
        <v>0</v>
      </c>
      <c r="Y36" s="43">
        <f t="shared" si="15"/>
        <v>0</v>
      </c>
      <c r="Z36" s="55"/>
    </row>
    <row r="37" spans="1:26" ht="41.4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>
        <v>4577699.0902500004</v>
      </c>
      <c r="I37" s="44">
        <v>0</v>
      </c>
      <c r="J37" s="41">
        <f t="shared" si="9"/>
        <v>4577699.0902500004</v>
      </c>
      <c r="L37" s="54">
        <f t="shared" si="10"/>
        <v>-4577699.0902500004</v>
      </c>
      <c r="M37" s="43">
        <f t="shared" si="11"/>
        <v>-4577699.0902500004</v>
      </c>
      <c r="N37" s="128" t="s">
        <v>65</v>
      </c>
      <c r="O37" s="61"/>
      <c r="P37" s="39">
        <v>2182115.7173158242</v>
      </c>
      <c r="Q37" s="40">
        <v>0</v>
      </c>
      <c r="R37" s="41">
        <f t="shared" si="12"/>
        <v>2182115.7173158242</v>
      </c>
      <c r="T37" s="54">
        <v>2182115.7173158242</v>
      </c>
      <c r="U37" s="44"/>
      <c r="V37" s="41">
        <f t="shared" si="13"/>
        <v>2182115.7173158242</v>
      </c>
      <c r="X37" s="54">
        <f t="shared" si="14"/>
        <v>0</v>
      </c>
      <c r="Y37" s="43">
        <f t="shared" si="15"/>
        <v>0</v>
      </c>
      <c r="Z37" s="55"/>
    </row>
    <row r="38" spans="1:26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330108.89999999997</v>
      </c>
      <c r="Q38" s="40">
        <v>0</v>
      </c>
      <c r="R38" s="41">
        <f t="shared" si="12"/>
        <v>330108.89999999997</v>
      </c>
      <c r="T38" s="54">
        <v>330108.90000000002</v>
      </c>
      <c r="U38" s="44"/>
      <c r="V38" s="41">
        <f t="shared" si="13"/>
        <v>330108.90000000002</v>
      </c>
      <c r="X38" s="54">
        <f t="shared" si="14"/>
        <v>0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88166.240000000034</v>
      </c>
      <c r="Q39" s="40">
        <v>0</v>
      </c>
      <c r="R39" s="41">
        <f t="shared" si="12"/>
        <v>88166.240000000034</v>
      </c>
      <c r="T39" s="54">
        <v>88166.24</v>
      </c>
      <c r="U39" s="44"/>
      <c r="V39" s="41">
        <f t="shared" si="13"/>
        <v>88166.24</v>
      </c>
      <c r="X39" s="54">
        <f t="shared" si="14"/>
        <v>0</v>
      </c>
      <c r="Y39" s="43">
        <f t="shared" si="15"/>
        <v>0</v>
      </c>
      <c r="Z39" s="55"/>
    </row>
    <row r="40" spans="1:26" ht="41.4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>
        <v>184957.53899999999</v>
      </c>
      <c r="I40" s="44">
        <v>0</v>
      </c>
      <c r="J40" s="41">
        <f t="shared" si="9"/>
        <v>184957.53899999999</v>
      </c>
      <c r="L40" s="54">
        <f t="shared" si="10"/>
        <v>-184957.53899999999</v>
      </c>
      <c r="M40" s="43">
        <f t="shared" si="11"/>
        <v>-184957.53899999999</v>
      </c>
      <c r="N40" s="128" t="s">
        <v>65</v>
      </c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K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C19" sqref="AC19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5" width="18.296875" customWidth="1"/>
    <col min="26" max="26" width="35.09765625" bestFit="1" customWidth="1"/>
  </cols>
  <sheetData>
    <row r="1" spans="1:26">
      <c r="A1" s="19" t="s">
        <v>0</v>
      </c>
      <c r="B1" s="72" t="s">
        <v>92</v>
      </c>
    </row>
    <row r="2" spans="1:26">
      <c r="A2" s="19" t="s">
        <v>1</v>
      </c>
      <c r="B2" s="69">
        <v>108045671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487067309</v>
      </c>
      <c r="E11" s="31">
        <f>SUM(E12:E41)</f>
        <v>0</v>
      </c>
      <c r="F11" s="31">
        <f>SUM(F12:F41)</f>
        <v>487067309</v>
      </c>
      <c r="H11" s="31">
        <f>SUM(H12:H41)</f>
        <v>487067308</v>
      </c>
      <c r="I11" s="31">
        <f>SUM(I12:I41)</f>
        <v>0</v>
      </c>
      <c r="J11" s="31">
        <f>SUM(J12:J41)</f>
        <v>487067308</v>
      </c>
      <c r="L11" s="31">
        <f>SUM(L12:L41)</f>
        <v>1</v>
      </c>
      <c r="M11" s="31">
        <f>SUM(M12:M41)</f>
        <v>1</v>
      </c>
      <c r="N11" s="50"/>
      <c r="O11" s="64"/>
      <c r="P11" s="31">
        <f>SUM(P12:P41)</f>
        <v>347752.93999999994</v>
      </c>
      <c r="Q11" s="31">
        <f>SUM(Q12:Q41)</f>
        <v>109398.56999999999</v>
      </c>
      <c r="R11" s="31">
        <f>SUM(R12:R41)</f>
        <v>457151.51000000007</v>
      </c>
      <c r="T11" s="31">
        <f>SUM(T12:T41)</f>
        <v>804904.54</v>
      </c>
      <c r="U11" s="31">
        <f>SUM(U12:U41)</f>
        <v>-347752.94000000006</v>
      </c>
      <c r="V11" s="31">
        <f>SUM(V12:V41)</f>
        <v>457151.60000000003</v>
      </c>
      <c r="X11" s="31">
        <f>SUM(X12:X41)</f>
        <v>-457151.60000000003</v>
      </c>
      <c r="Y11" s="31">
        <f>SUM(Y12:Y41)</f>
        <v>-8.999999996740371E-2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>
        <v>0</v>
      </c>
      <c r="I15" s="44">
        <v>0</v>
      </c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213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35819697</v>
      </c>
      <c r="E19" s="40">
        <v>0</v>
      </c>
      <c r="F19" s="41">
        <f t="shared" si="0"/>
        <v>35819697</v>
      </c>
      <c r="H19" s="54">
        <v>35819697</v>
      </c>
      <c r="I19" s="44">
        <v>0</v>
      </c>
      <c r="J19" s="41">
        <f t="shared" si="1"/>
        <v>35819697</v>
      </c>
      <c r="L19" s="54">
        <f t="shared" si="2"/>
        <v>0</v>
      </c>
      <c r="M19" s="43">
        <f t="shared" si="3"/>
        <v>0</v>
      </c>
      <c r="N19" s="55"/>
      <c r="O19" s="61"/>
      <c r="P19" s="39">
        <v>26313.650000000005</v>
      </c>
      <c r="Q19" s="40">
        <v>-26313.650000000005</v>
      </c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26313.650000000005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449456612</v>
      </c>
      <c r="E24" s="40">
        <v>0</v>
      </c>
      <c r="F24" s="41">
        <f t="shared" si="0"/>
        <v>449456612</v>
      </c>
      <c r="H24" s="54">
        <v>449456611</v>
      </c>
      <c r="I24" s="44">
        <v>0</v>
      </c>
      <c r="J24" s="41">
        <f t="shared" si="1"/>
        <v>449456611</v>
      </c>
      <c r="L24" s="54">
        <f t="shared" si="2"/>
        <v>1</v>
      </c>
      <c r="M24" s="43">
        <f t="shared" si="3"/>
        <v>1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1791000</v>
      </c>
      <c r="E28" s="40">
        <v>0</v>
      </c>
      <c r="F28" s="41">
        <f>D28+E28</f>
        <v>1791000</v>
      </c>
      <c r="H28" s="54">
        <v>1791000</v>
      </c>
      <c r="I28" s="44">
        <v>0</v>
      </c>
      <c r="J28" s="41">
        <f>H28+I28</f>
        <v>1791000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54">
        <v>26313.65</v>
      </c>
      <c r="U34" s="44">
        <v>-26313.65</v>
      </c>
      <c r="V34" s="41">
        <f t="shared" ref="V34:V41" si="13">T34+U34</f>
        <v>0</v>
      </c>
      <c r="X34" s="54">
        <f t="shared" ref="X34:X41" si="14">P34-T34</f>
        <v>-26313.65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321439.28999999992</v>
      </c>
      <c r="Q36" s="40">
        <v>-321439.29000000004</v>
      </c>
      <c r="R36" s="41">
        <f t="shared" si="12"/>
        <v>0</v>
      </c>
      <c r="T36" s="54">
        <v>321439.29000000004</v>
      </c>
      <c r="U36" s="44">
        <v>-321439.29000000004</v>
      </c>
      <c r="V36" s="41">
        <f t="shared" si="13"/>
        <v>0</v>
      </c>
      <c r="X36" s="54">
        <f t="shared" si="14"/>
        <v>0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>
        <v>383337.48000000004</v>
      </c>
      <c r="R37" s="41">
        <f t="shared" si="12"/>
        <v>383337.48000000004</v>
      </c>
      <c r="T37" s="54">
        <v>383337.57</v>
      </c>
      <c r="U37" s="44">
        <v>0</v>
      </c>
      <c r="V37" s="41">
        <f t="shared" si="13"/>
        <v>383337.57</v>
      </c>
      <c r="X37" s="54">
        <f t="shared" si="14"/>
        <v>-383337.57</v>
      </c>
      <c r="Y37" s="43">
        <f t="shared" si="15"/>
        <v>-8.999999996740371E-2</v>
      </c>
      <c r="Z37" s="55" t="s">
        <v>62</v>
      </c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/>
      <c r="Q38" s="40">
        <v>58325.640000000007</v>
      </c>
      <c r="R38" s="41">
        <f t="shared" si="12"/>
        <v>58325.640000000007</v>
      </c>
      <c r="T38" s="54">
        <v>58325.64</v>
      </c>
      <c r="U38" s="44">
        <v>0</v>
      </c>
      <c r="V38" s="41">
        <f t="shared" si="13"/>
        <v>58325.64</v>
      </c>
      <c r="X38" s="54">
        <f t="shared" si="14"/>
        <v>-58325.64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>
        <v>15488.39</v>
      </c>
      <c r="R39" s="41">
        <f t="shared" si="12"/>
        <v>15488.39</v>
      </c>
      <c r="T39" s="54">
        <v>15488.39</v>
      </c>
      <c r="U39" s="44">
        <v>0</v>
      </c>
      <c r="V39" s="41">
        <f t="shared" si="13"/>
        <v>15488.39</v>
      </c>
      <c r="X39" s="54">
        <f t="shared" si="14"/>
        <v>-15488.39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K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E15" sqref="AE15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5" width="18.296875" customWidth="1"/>
    <col min="26" max="26" width="30.8984375" bestFit="1" customWidth="1"/>
  </cols>
  <sheetData>
    <row r="1" spans="1:26">
      <c r="A1" s="19" t="s">
        <v>0</v>
      </c>
      <c r="B1" s="72" t="s">
        <v>85</v>
      </c>
    </row>
    <row r="2" spans="1:26">
      <c r="A2" s="19" t="s">
        <v>1</v>
      </c>
      <c r="B2" s="69" t="s">
        <v>86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747552904.73000002</v>
      </c>
      <c r="E11" s="31">
        <f>SUM(E12:E41)</f>
        <v>248323867.27000001</v>
      </c>
      <c r="F11" s="31">
        <f>SUM(F12:F41)</f>
        <v>995876772</v>
      </c>
      <c r="H11" s="31">
        <f>SUM(H12:H41)</f>
        <v>813999657.47292817</v>
      </c>
      <c r="I11" s="31">
        <f>SUM(I12:I41)</f>
        <v>184398475.53647608</v>
      </c>
      <c r="J11" s="31">
        <f>SUM(J12:J41)</f>
        <v>998398133.0094043</v>
      </c>
      <c r="L11" s="31">
        <f>SUM(L12:L41)</f>
        <v>-66446752.742928222</v>
      </c>
      <c r="M11" s="31">
        <f>SUM(M12:M41)</f>
        <v>-2521361.0094043002</v>
      </c>
      <c r="N11" s="50"/>
      <c r="O11" s="64"/>
      <c r="P11" s="31">
        <f>SUM(P12:P41)</f>
        <v>598719.12</v>
      </c>
      <c r="Q11" s="31">
        <f>SUM(Q12:Q41)</f>
        <v>-22444.190000000002</v>
      </c>
      <c r="R11" s="31">
        <f>SUM(R12:R41)</f>
        <v>576274.93000000005</v>
      </c>
      <c r="T11" s="31">
        <f>SUM(T12:T41)</f>
        <v>598719.04999999993</v>
      </c>
      <c r="U11" s="31">
        <f>SUM(U12:U41)</f>
        <v>-22444.190000000002</v>
      </c>
      <c r="V11" s="31">
        <f>SUM(V12:V41)</f>
        <v>576274.86</v>
      </c>
      <c r="X11" s="31">
        <f>SUM(X12:X41)</f>
        <v>6.9999999963329174E-2</v>
      </c>
      <c r="Y11" s="31">
        <f>SUM(Y12:Y41)</f>
        <v>6.9999999992433004E-2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269728.73</v>
      </c>
      <c r="E14" s="40">
        <v>-269728.73</v>
      </c>
      <c r="F14" s="41">
        <f>D14+E14</f>
        <v>0</v>
      </c>
      <c r="H14" s="54"/>
      <c r="I14" s="44"/>
      <c r="J14" s="41">
        <f>H14+I14</f>
        <v>0</v>
      </c>
      <c r="L14" s="54">
        <f>D14-H14</f>
        <v>269728.73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284579446</v>
      </c>
      <c r="E18" s="40">
        <v>-539458</v>
      </c>
      <c r="F18" s="41">
        <f t="shared" ref="F18:F25" si="0">D18+E18</f>
        <v>284039988</v>
      </c>
      <c r="H18" s="54">
        <v>25000000</v>
      </c>
      <c r="I18" s="44">
        <v>259039988</v>
      </c>
      <c r="J18" s="41">
        <f t="shared" ref="J18:J25" si="1">H18+I18</f>
        <v>284039988</v>
      </c>
      <c r="L18" s="54">
        <f t="shared" ref="L18:L25" si="2">D18-H18</f>
        <v>259579446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1362130</v>
      </c>
      <c r="E19" s="40">
        <v>30409554</v>
      </c>
      <c r="F19" s="41">
        <f t="shared" si="0"/>
        <v>31771684</v>
      </c>
      <c r="H19" s="54">
        <v>31771684</v>
      </c>
      <c r="I19" s="44">
        <v>0</v>
      </c>
      <c r="J19" s="41">
        <f t="shared" si="1"/>
        <v>31771684</v>
      </c>
      <c r="L19" s="54">
        <f t="shared" si="2"/>
        <v>-30409554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/>
      <c r="F24" s="41">
        <f t="shared" si="0"/>
        <v>0</v>
      </c>
      <c r="H24" s="54">
        <v>71506230</v>
      </c>
      <c r="I24" s="44">
        <v>-71506230</v>
      </c>
      <c r="J24" s="41">
        <f t="shared" si="1"/>
        <v>0</v>
      </c>
      <c r="L24" s="54">
        <f t="shared" si="2"/>
        <v>-71506230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461341600</v>
      </c>
      <c r="E28" s="40">
        <v>218723500</v>
      </c>
      <c r="F28" s="41">
        <f>D28+E28</f>
        <v>680065100</v>
      </c>
      <c r="H28" s="54">
        <v>680065100</v>
      </c>
      <c r="I28" s="44">
        <v>0</v>
      </c>
      <c r="J28" s="41">
        <f>H28+I28</f>
        <v>680065100</v>
      </c>
      <c r="L28" s="54">
        <f>D28-H28</f>
        <v>-218723500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22444.190000000002</v>
      </c>
      <c r="Q34" s="40">
        <v>-22444.190000000002</v>
      </c>
      <c r="R34" s="41">
        <f t="shared" ref="R34:R41" si="12">P34+Q34</f>
        <v>0</v>
      </c>
      <c r="T34" s="54">
        <v>22444.19</v>
      </c>
      <c r="U34" s="44">
        <v>-22444.190000000002</v>
      </c>
      <c r="V34" s="41">
        <f t="shared" ref="V34:V41" si="13">T34+U34</f>
        <v>0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>
        <v>2363769.7165700002</v>
      </c>
      <c r="I35" s="44">
        <v>0</v>
      </c>
      <c r="J35" s="41">
        <f t="shared" si="9"/>
        <v>2363769.7165700002</v>
      </c>
      <c r="L35" s="54">
        <f t="shared" si="10"/>
        <v>-2363769.7165700002</v>
      </c>
      <c r="M35" s="43">
        <f t="shared" si="11"/>
        <v>-2363769.7165700002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270195.63999999996</v>
      </c>
      <c r="Q36" s="40">
        <v>7303.53</v>
      </c>
      <c r="R36" s="41">
        <f t="shared" si="12"/>
        <v>277499.17</v>
      </c>
      <c r="T36" s="54">
        <v>277498.17</v>
      </c>
      <c r="U36" s="44">
        <v>0</v>
      </c>
      <c r="V36" s="41">
        <f t="shared" si="13"/>
        <v>277498.17</v>
      </c>
      <c r="X36" s="54">
        <f t="shared" si="14"/>
        <v>-7302.5300000000279</v>
      </c>
      <c r="Y36" s="43">
        <f t="shared" si="15"/>
        <v>1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>
        <v>3135282.4635239202</v>
      </c>
      <c r="I37" s="44">
        <v>-3135282.4635239202</v>
      </c>
      <c r="J37" s="41">
        <f t="shared" si="9"/>
        <v>0</v>
      </c>
      <c r="L37" s="54">
        <f t="shared" si="10"/>
        <v>-3135282.4635239202</v>
      </c>
      <c r="M37" s="43">
        <f t="shared" si="11"/>
        <v>0</v>
      </c>
      <c r="N37" s="55"/>
      <c r="O37" s="61"/>
      <c r="P37" s="39">
        <v>246289.65</v>
      </c>
      <c r="Q37" s="40">
        <v>-7303.53</v>
      </c>
      <c r="R37" s="41">
        <f t="shared" si="12"/>
        <v>238986.12</v>
      </c>
      <c r="T37" s="54">
        <v>238987.07</v>
      </c>
      <c r="U37" s="44">
        <v>0</v>
      </c>
      <c r="V37" s="41">
        <f t="shared" si="13"/>
        <v>238987.07</v>
      </c>
      <c r="X37" s="54">
        <f t="shared" si="14"/>
        <v>7302.5799999999872</v>
      </c>
      <c r="Y37" s="43">
        <f t="shared" si="15"/>
        <v>-0.95000000001164153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50133.590000000004</v>
      </c>
      <c r="Q38" s="40">
        <v>0</v>
      </c>
      <c r="R38" s="41">
        <f t="shared" si="12"/>
        <v>50133.590000000004</v>
      </c>
      <c r="T38" s="54">
        <v>50133.57</v>
      </c>
      <c r="U38" s="44">
        <v>0</v>
      </c>
      <c r="V38" s="41">
        <f t="shared" si="13"/>
        <v>50133.57</v>
      </c>
      <c r="X38" s="54">
        <f t="shared" si="14"/>
        <v>2.0000000004074536E-2</v>
      </c>
      <c r="Y38" s="43">
        <f t="shared" si="15"/>
        <v>2.0000000004074536E-2</v>
      </c>
      <c r="Z38" s="55" t="s">
        <v>73</v>
      </c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9656.0499999999993</v>
      </c>
      <c r="Q39" s="40">
        <v>0</v>
      </c>
      <c r="R39" s="41">
        <f t="shared" si="12"/>
        <v>9656.0499999999993</v>
      </c>
      <c r="T39" s="54">
        <v>9656.0499999999993</v>
      </c>
      <c r="U39" s="44">
        <v>0</v>
      </c>
      <c r="V39" s="41">
        <f t="shared" si="13"/>
        <v>9656.0499999999993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>
        <v>157591.29283430002</v>
      </c>
      <c r="I40" s="44">
        <v>0</v>
      </c>
      <c r="J40" s="41">
        <f t="shared" si="9"/>
        <v>157591.29283430002</v>
      </c>
      <c r="L40" s="54">
        <f t="shared" si="10"/>
        <v>-157591.29283430002</v>
      </c>
      <c r="M40" s="43">
        <f t="shared" si="11"/>
        <v>-157591.29283430002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K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E14" sqref="AE14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23.09765625" style="26" bestFit="1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91</v>
      </c>
    </row>
    <row r="2" spans="1:26">
      <c r="A2" s="19" t="s">
        <v>1</v>
      </c>
      <c r="B2" s="69">
        <v>786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36377</v>
      </c>
      <c r="Q9" s="34">
        <f>SUM(Q10)</f>
        <v>-36377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209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>
        <v>36377</v>
      </c>
      <c r="Q10" s="35">
        <v>-36377</v>
      </c>
      <c r="R10" s="37">
        <f>P10+Q10</f>
        <v>0</v>
      </c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20208943232.400295</v>
      </c>
      <c r="E11" s="31">
        <f>SUM(E12:E41)</f>
        <v>-1450420094.03</v>
      </c>
      <c r="F11" s="31">
        <f>SUM(F12:F41)</f>
        <v>18758523138.370296</v>
      </c>
      <c r="H11" s="31">
        <f>SUM(H12:H41)</f>
        <v>36831849190.830475</v>
      </c>
      <c r="I11" s="31">
        <f>SUM(I12:I41)</f>
        <v>-18073326077.329998</v>
      </c>
      <c r="J11" s="31">
        <f>SUM(J12:J41)</f>
        <v>18758523113.500477</v>
      </c>
      <c r="L11" s="31">
        <f>SUM(L12:L41)</f>
        <v>-16622905958.43018</v>
      </c>
      <c r="M11" s="31">
        <f>SUM(M12:M41)</f>
        <v>24.869819803163409</v>
      </c>
      <c r="N11" s="50"/>
      <c r="O11" s="64"/>
      <c r="P11" s="31">
        <f>SUM(P12:P41)</f>
        <v>0</v>
      </c>
      <c r="Q11" s="31">
        <f>SUM(Q12:Q41)</f>
        <v>1228468.56</v>
      </c>
      <c r="R11" s="31">
        <f>SUM(R12:R41)</f>
        <v>1228468.56</v>
      </c>
      <c r="T11" s="31">
        <f>SUM(T12:T41)</f>
        <v>1228468.56</v>
      </c>
      <c r="U11" s="31">
        <f>SUM(U12:U41)</f>
        <v>0</v>
      </c>
      <c r="V11" s="31">
        <f>SUM(V12:V41)</f>
        <v>1228468.56</v>
      </c>
      <c r="X11" s="31">
        <f>SUM(X12:X41)</f>
        <v>-1228468.56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1113575</v>
      </c>
      <c r="E14" s="40">
        <v>0</v>
      </c>
      <c r="F14" s="41">
        <f>D14+E14</f>
        <v>1113575</v>
      </c>
      <c r="H14" s="54">
        <v>3176226317</v>
      </c>
      <c r="I14" s="44">
        <v>-3175112767.5500002</v>
      </c>
      <c r="J14" s="41">
        <f>H14+I14</f>
        <v>1113549.4499998093</v>
      </c>
      <c r="L14" s="54">
        <f>D14-H14</f>
        <v>-3175112742</v>
      </c>
      <c r="M14" s="43">
        <f>F14-J14</f>
        <v>25.550000190734863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>
        <v>14898213310.780001</v>
      </c>
      <c r="I15" s="44">
        <v>-14898213309.779999</v>
      </c>
      <c r="J15" s="41">
        <f>H15+I15</f>
        <v>1.0000019073486328</v>
      </c>
      <c r="L15" s="54">
        <f>D15-H15</f>
        <v>-14898213310.780001</v>
      </c>
      <c r="M15" s="43">
        <f>F15-J15</f>
        <v>-1.0000019073486328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>
        <v>3767594</v>
      </c>
      <c r="E16" s="40">
        <v>-3767594</v>
      </c>
      <c r="F16" s="41">
        <f>D16+E16</f>
        <v>0</v>
      </c>
      <c r="H16" s="54"/>
      <c r="I16" s="44"/>
      <c r="J16" s="41">
        <f>H16+I16</f>
        <v>0</v>
      </c>
      <c r="L16" s="54">
        <f>D16-H16</f>
        <v>3767594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1484766</v>
      </c>
      <c r="E18" s="40">
        <v>0</v>
      </c>
      <c r="F18" s="41">
        <f t="shared" ref="F18:F25" si="0">D18+E18</f>
        <v>1484766</v>
      </c>
      <c r="H18" s="54">
        <v>1484766</v>
      </c>
      <c r="I18" s="44">
        <v>0</v>
      </c>
      <c r="J18" s="41">
        <f t="shared" ref="J18:J25" si="1">H18+I18</f>
        <v>1484766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12497906.5913</v>
      </c>
      <c r="E19" s="40">
        <v>0</v>
      </c>
      <c r="F19" s="41">
        <f t="shared" si="0"/>
        <v>12497906.5913</v>
      </c>
      <c r="H19" s="54">
        <v>12497906.591172999</v>
      </c>
      <c r="I19" s="44">
        <v>0</v>
      </c>
      <c r="J19" s="41">
        <f t="shared" si="1"/>
        <v>12497906.591172999</v>
      </c>
      <c r="L19" s="54">
        <f t="shared" si="2"/>
        <v>1.2700073421001434E-4</v>
      </c>
      <c r="M19" s="43">
        <f t="shared" si="3"/>
        <v>1.2700073421001434E-4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18727064790.778996</v>
      </c>
      <c r="E24" s="40">
        <v>0</v>
      </c>
      <c r="F24" s="41">
        <f t="shared" si="0"/>
        <v>18727064790.778996</v>
      </c>
      <c r="H24" s="54">
        <v>18727064790.459301</v>
      </c>
      <c r="I24" s="44">
        <v>0</v>
      </c>
      <c r="J24" s="41">
        <f t="shared" si="1"/>
        <v>18727064790.459301</v>
      </c>
      <c r="L24" s="54">
        <f t="shared" si="2"/>
        <v>0.31969451904296875</v>
      </c>
      <c r="M24" s="43">
        <f t="shared" si="3"/>
        <v>0.31969451904296875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16362100</v>
      </c>
      <c r="E28" s="40">
        <v>0</v>
      </c>
      <c r="F28" s="41">
        <f>D28+E28</f>
        <v>16362100</v>
      </c>
      <c r="H28" s="54">
        <v>16362100</v>
      </c>
      <c r="I28" s="44">
        <v>0</v>
      </c>
      <c r="J28" s="41">
        <f>H28+I28</f>
        <v>16362100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>
        <v>6570234.4400000004</v>
      </c>
      <c r="E34" s="40">
        <v>-6570234.4400000004</v>
      </c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6570234.4400000004</v>
      </c>
      <c r="M34" s="43">
        <f t="shared" ref="M34:M41" si="11">F34-J34</f>
        <v>0</v>
      </c>
      <c r="N34" s="55"/>
      <c r="O34" s="61"/>
      <c r="P34" s="39"/>
      <c r="Q34" s="40">
        <v>6037.12</v>
      </c>
      <c r="R34" s="41">
        <f t="shared" ref="R34:R41" si="12">P34+Q34</f>
        <v>6037.12</v>
      </c>
      <c r="T34" s="54">
        <v>6037.12</v>
      </c>
      <c r="U34" s="44"/>
      <c r="V34" s="41">
        <f t="shared" ref="V34:V41" si="13">T34+U34</f>
        <v>6037.12</v>
      </c>
      <c r="X34" s="54">
        <f t="shared" ref="X34:X41" si="14">P34-T34</f>
        <v>-6037.12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>
        <v>510047937.25</v>
      </c>
      <c r="E36" s="40">
        <v>-510047937.25</v>
      </c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510047937.25</v>
      </c>
      <c r="M36" s="43">
        <f t="shared" si="11"/>
        <v>0</v>
      </c>
      <c r="N36" s="55"/>
      <c r="O36" s="61"/>
      <c r="P36" s="39"/>
      <c r="Q36" s="40">
        <v>504900.43000000005</v>
      </c>
      <c r="R36" s="41">
        <f t="shared" si="12"/>
        <v>504900.43000000005</v>
      </c>
      <c r="T36" s="54">
        <v>504900.43000000005</v>
      </c>
      <c r="U36" s="44"/>
      <c r="V36" s="41">
        <f t="shared" si="13"/>
        <v>504900.43000000005</v>
      </c>
      <c r="X36" s="54">
        <f t="shared" si="14"/>
        <v>-504900.43000000005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>
        <v>813558329</v>
      </c>
      <c r="E37" s="40">
        <v>-813558329</v>
      </c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813558329</v>
      </c>
      <c r="M37" s="43">
        <f t="shared" si="11"/>
        <v>0</v>
      </c>
      <c r="N37" s="55"/>
      <c r="O37" s="61"/>
      <c r="P37" s="39"/>
      <c r="Q37" s="40">
        <v>602303.66</v>
      </c>
      <c r="R37" s="41">
        <f t="shared" si="12"/>
        <v>602303.66</v>
      </c>
      <c r="T37" s="54">
        <v>602303.66</v>
      </c>
      <c r="U37" s="44"/>
      <c r="V37" s="41">
        <f t="shared" si="13"/>
        <v>602303.66</v>
      </c>
      <c r="X37" s="54">
        <f t="shared" si="14"/>
        <v>-602303.66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>
        <v>91818986.069999993</v>
      </c>
      <c r="E38" s="40">
        <v>-91818986.069999993</v>
      </c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91818986.069999993</v>
      </c>
      <c r="M38" s="43">
        <f t="shared" si="11"/>
        <v>0</v>
      </c>
      <c r="N38" s="55"/>
      <c r="O38" s="61"/>
      <c r="P38" s="39"/>
      <c r="Q38" s="40">
        <v>90891.839999999997</v>
      </c>
      <c r="R38" s="41">
        <f t="shared" si="12"/>
        <v>90891.839999999997</v>
      </c>
      <c r="T38" s="54">
        <v>90891.839999999997</v>
      </c>
      <c r="U38" s="44"/>
      <c r="V38" s="41">
        <f t="shared" si="13"/>
        <v>90891.839999999997</v>
      </c>
      <c r="X38" s="54">
        <f t="shared" si="14"/>
        <v>-90891.839999999997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>
        <v>24657013.27</v>
      </c>
      <c r="E39" s="40">
        <v>-24657013.27</v>
      </c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24657013.27</v>
      </c>
      <c r="M39" s="43">
        <f t="shared" si="11"/>
        <v>0</v>
      </c>
      <c r="N39" s="55"/>
      <c r="O39" s="61"/>
      <c r="P39" s="39"/>
      <c r="Q39" s="40">
        <v>24335.51</v>
      </c>
      <c r="R39" s="41">
        <f t="shared" si="12"/>
        <v>24335.51</v>
      </c>
      <c r="T39" s="54">
        <v>24335.51</v>
      </c>
      <c r="U39" s="44"/>
      <c r="V39" s="41">
        <f t="shared" si="13"/>
        <v>24335.51</v>
      </c>
      <c r="X39" s="54">
        <f t="shared" si="14"/>
        <v>-24335.51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K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D19" sqref="AD19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5" width="18.296875" customWidth="1"/>
    <col min="26" max="26" width="35.09765625" bestFit="1" customWidth="1"/>
  </cols>
  <sheetData>
    <row r="1" spans="1:26">
      <c r="A1" s="19" t="s">
        <v>0</v>
      </c>
      <c r="B1" s="72" t="s">
        <v>204</v>
      </c>
    </row>
    <row r="2" spans="1:26">
      <c r="A2" s="19" t="s">
        <v>1</v>
      </c>
      <c r="B2" s="69"/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541001836.94000006</v>
      </c>
      <c r="E11" s="31">
        <f>SUM(E12:E41)</f>
        <v>0</v>
      </c>
      <c r="F11" s="31">
        <f>SUM(F12:F41)</f>
        <v>541001836.94000006</v>
      </c>
      <c r="H11" s="31">
        <f>SUM(H12:H41)</f>
        <v>207742410.03466234</v>
      </c>
      <c r="I11" s="31">
        <f>SUM(I12:I41)</f>
        <v>334957004.88</v>
      </c>
      <c r="J11" s="31">
        <f>SUM(J12:J41)</f>
        <v>542699414.91466236</v>
      </c>
      <c r="L11" s="31">
        <f>SUM(L12:L41)</f>
        <v>333259426.90533763</v>
      </c>
      <c r="M11" s="31">
        <f>SUM(M12:M41)</f>
        <v>-1697577.974662337</v>
      </c>
      <c r="N11" s="50"/>
      <c r="O11" s="64"/>
      <c r="P11" s="31">
        <f>SUM(P12:P41)</f>
        <v>0</v>
      </c>
      <c r="Q11" s="31">
        <f>SUM(Q12:Q41)</f>
        <v>391688.41999999993</v>
      </c>
      <c r="R11" s="31">
        <f>SUM(R12:R41)</f>
        <v>391688.41999999993</v>
      </c>
      <c r="T11" s="31">
        <f>SUM(T12:T41)</f>
        <v>711512.39000000013</v>
      </c>
      <c r="U11" s="31">
        <f>SUM(U12:U41)</f>
        <v>-319827.39</v>
      </c>
      <c r="V11" s="31">
        <f>SUM(V12:V41)</f>
        <v>391685</v>
      </c>
      <c r="X11" s="31">
        <f>SUM(X12:X41)</f>
        <v>-711512.39000000013</v>
      </c>
      <c r="Y11" s="31">
        <f>SUM(Y12:Y41)</f>
        <v>3.4199999999436841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45000000</v>
      </c>
      <c r="E18" s="40">
        <v>0</v>
      </c>
      <c r="F18" s="41">
        <f t="shared" ref="F18:F25" si="0">D18+E18</f>
        <v>45000000</v>
      </c>
      <c r="H18" s="54">
        <v>45000000</v>
      </c>
      <c r="I18" s="44">
        <v>0</v>
      </c>
      <c r="J18" s="41">
        <f t="shared" ref="J18:J25" si="1">H18+I18</f>
        <v>45000000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50470341.490000002</v>
      </c>
      <c r="E19" s="40">
        <v>0</v>
      </c>
      <c r="F19" s="41">
        <f t="shared" si="0"/>
        <v>50470341.490000002</v>
      </c>
      <c r="H19" s="54">
        <v>53849634.109999999</v>
      </c>
      <c r="I19" s="44">
        <v>-3379292.1199999996</v>
      </c>
      <c r="J19" s="41">
        <f t="shared" si="1"/>
        <v>50470341.990000002</v>
      </c>
      <c r="L19" s="54">
        <f t="shared" si="2"/>
        <v>-3379292.6199999973</v>
      </c>
      <c r="M19" s="43">
        <f t="shared" si="3"/>
        <v>-0.5</v>
      </c>
      <c r="N19" s="55" t="s">
        <v>62</v>
      </c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396284415.44999999</v>
      </c>
      <c r="E24" s="40">
        <v>0</v>
      </c>
      <c r="F24" s="41">
        <f t="shared" si="0"/>
        <v>396284415.44999999</v>
      </c>
      <c r="H24" s="54">
        <v>107195199</v>
      </c>
      <c r="I24" s="44">
        <v>289089217</v>
      </c>
      <c r="J24" s="41">
        <f t="shared" si="1"/>
        <v>396284416</v>
      </c>
      <c r="L24" s="54">
        <f t="shared" si="2"/>
        <v>289089216.44999999</v>
      </c>
      <c r="M24" s="43">
        <f t="shared" si="3"/>
        <v>-0.55000001192092896</v>
      </c>
      <c r="N24" s="55" t="s">
        <v>62</v>
      </c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49247080</v>
      </c>
      <c r="E28" s="40">
        <v>0</v>
      </c>
      <c r="F28" s="41">
        <f>D28+E28</f>
        <v>49247080</v>
      </c>
      <c r="H28" s="54">
        <v>0</v>
      </c>
      <c r="I28" s="44">
        <v>49247080</v>
      </c>
      <c r="J28" s="41">
        <f>H28+I28</f>
        <v>49247080</v>
      </c>
      <c r="L28" s="54">
        <f>D28-H28</f>
        <v>49247080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54">
        <v>36261.86</v>
      </c>
      <c r="U34" s="44">
        <v>-36261.86</v>
      </c>
      <c r="V34" s="41">
        <f t="shared" ref="V34:V41" si="13">T34+U34</f>
        <v>0</v>
      </c>
      <c r="X34" s="54">
        <f t="shared" ref="X34:X41" si="14">P34-T34</f>
        <v>-36261.86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>
        <v>1328975.66041</v>
      </c>
      <c r="I35" s="44">
        <v>0</v>
      </c>
      <c r="J35" s="41">
        <f t="shared" si="9"/>
        <v>1328975.66041</v>
      </c>
      <c r="L35" s="54">
        <f t="shared" si="10"/>
        <v>-1328975.66041</v>
      </c>
      <c r="M35" s="43">
        <f t="shared" si="11"/>
        <v>-1328975.66041</v>
      </c>
      <c r="N35" s="55" t="s">
        <v>66</v>
      </c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/>
      <c r="Q36" s="40"/>
      <c r="R36" s="41">
        <f t="shared" si="12"/>
        <v>0</v>
      </c>
      <c r="T36" s="54">
        <v>283565.53000000003</v>
      </c>
      <c r="U36" s="44">
        <v>-283565.53000000003</v>
      </c>
      <c r="V36" s="41">
        <f t="shared" si="13"/>
        <v>0</v>
      </c>
      <c r="X36" s="54">
        <f t="shared" si="14"/>
        <v>-283565.53000000003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>
        <v>279999.150856425</v>
      </c>
      <c r="I37" s="44">
        <v>0</v>
      </c>
      <c r="J37" s="41">
        <f t="shared" si="9"/>
        <v>279999.150856425</v>
      </c>
      <c r="L37" s="54">
        <f t="shared" si="10"/>
        <v>-279999.150856425</v>
      </c>
      <c r="M37" s="43">
        <f t="shared" si="11"/>
        <v>-279999.150856425</v>
      </c>
      <c r="N37" s="55" t="s">
        <v>66</v>
      </c>
      <c r="O37" s="61"/>
      <c r="P37" s="39"/>
      <c r="Q37" s="40">
        <v>327048.63999999996</v>
      </c>
      <c r="R37" s="41">
        <f t="shared" si="12"/>
        <v>327048.63999999996</v>
      </c>
      <c r="T37" s="54">
        <v>327045.64</v>
      </c>
      <c r="U37" s="44">
        <v>0</v>
      </c>
      <c r="V37" s="41">
        <f t="shared" si="13"/>
        <v>327045.64</v>
      </c>
      <c r="X37" s="54">
        <f t="shared" si="14"/>
        <v>-327045.64</v>
      </c>
      <c r="Y37" s="43">
        <f t="shared" si="15"/>
        <v>2.9999999999417923</v>
      </c>
      <c r="Z37" s="55" t="s">
        <v>62</v>
      </c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/>
      <c r="Q38" s="40">
        <v>51425.430000000008</v>
      </c>
      <c r="R38" s="41">
        <f t="shared" si="12"/>
        <v>51425.430000000008</v>
      </c>
      <c r="T38" s="54">
        <v>51425.43</v>
      </c>
      <c r="U38" s="44">
        <v>0</v>
      </c>
      <c r="V38" s="41">
        <f t="shared" si="13"/>
        <v>51425.43</v>
      </c>
      <c r="X38" s="54">
        <f t="shared" si="14"/>
        <v>-51425.43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>
        <v>13214.350000000002</v>
      </c>
      <c r="R39" s="41">
        <f t="shared" si="12"/>
        <v>13214.350000000002</v>
      </c>
      <c r="T39" s="54">
        <v>13213.93</v>
      </c>
      <c r="U39" s="44">
        <v>0</v>
      </c>
      <c r="V39" s="41">
        <f t="shared" si="13"/>
        <v>13213.93</v>
      </c>
      <c r="X39" s="54">
        <f t="shared" si="14"/>
        <v>-13213.93</v>
      </c>
      <c r="Y39" s="43">
        <f t="shared" si="15"/>
        <v>0.42000000000189175</v>
      </c>
      <c r="Z39" s="55" t="s">
        <v>62</v>
      </c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>
        <v>88602.1133959</v>
      </c>
      <c r="I40" s="44">
        <v>0</v>
      </c>
      <c r="J40" s="41">
        <f t="shared" si="9"/>
        <v>88602.1133959</v>
      </c>
      <c r="L40" s="54">
        <f t="shared" si="10"/>
        <v>-88602.1133959</v>
      </c>
      <c r="M40" s="43">
        <f t="shared" si="11"/>
        <v>-88602.1133959</v>
      </c>
      <c r="N40" s="55" t="s">
        <v>66</v>
      </c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J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E16" sqref="AE16"/>
    </sheetView>
  </sheetViews>
  <sheetFormatPr defaultRowHeight="13.8"/>
  <cols>
    <col min="1" max="1" width="17" customWidth="1"/>
    <col min="2" max="2" width="36.898437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205</v>
      </c>
    </row>
    <row r="2" spans="1:26">
      <c r="A2" s="19" t="s">
        <v>1</v>
      </c>
      <c r="B2" s="69">
        <v>101538060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57.4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8" customHeight="1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164115511.59999999</v>
      </c>
      <c r="E11" s="31">
        <f>SUM(E12:E41)</f>
        <v>1197388083.49</v>
      </c>
      <c r="F11" s="31">
        <f>SUM(F12:F41)</f>
        <v>1361503595.0900002</v>
      </c>
      <c r="H11" s="31">
        <f>SUM(H12:H41)</f>
        <v>1768066148.8099999</v>
      </c>
      <c r="I11" s="31">
        <f>SUM(I12:I41)</f>
        <v>-406561700</v>
      </c>
      <c r="J11" s="31">
        <f>SUM(J12:J41)</f>
        <v>1361504448.8099999</v>
      </c>
      <c r="L11" s="31">
        <f>SUM(L12:L41)</f>
        <v>-1603950637.21</v>
      </c>
      <c r="M11" s="31">
        <f>SUM(M12:M41)</f>
        <v>-853.71999996900558</v>
      </c>
      <c r="N11" s="50"/>
      <c r="O11" s="64"/>
      <c r="P11" s="31">
        <f>SUM(P12:P41)</f>
        <v>859441.68</v>
      </c>
      <c r="Q11" s="31">
        <f>SUM(Q12:Q41)</f>
        <v>-732264.15</v>
      </c>
      <c r="R11" s="31">
        <f>SUM(R12:R41)</f>
        <v>127177.52999999998</v>
      </c>
      <c r="T11" s="31">
        <f>SUM(T12:T41)</f>
        <v>859441.68</v>
      </c>
      <c r="U11" s="31">
        <f>SUM(U12:U41)</f>
        <v>-732264.15</v>
      </c>
      <c r="V11" s="31">
        <f>SUM(V12:V41)</f>
        <v>127177.53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56483511.599999994</v>
      </c>
      <c r="E14" s="40">
        <v>0</v>
      </c>
      <c r="F14" s="41">
        <f>D14+E14</f>
        <v>56483511.599999994</v>
      </c>
      <c r="H14" s="54">
        <v>108830812</v>
      </c>
      <c r="I14" s="44">
        <v>-52346453</v>
      </c>
      <c r="J14" s="41">
        <f>H14+I14</f>
        <v>56484359</v>
      </c>
      <c r="L14" s="54">
        <f>D14-H14</f>
        <v>-52347300.400000006</v>
      </c>
      <c r="M14" s="43">
        <f>F14-J14</f>
        <v>-847.40000000596046</v>
      </c>
      <c r="N14" s="55" t="s">
        <v>62</v>
      </c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205213579.84999999</v>
      </c>
      <c r="F15" s="41">
        <f>D15+E15</f>
        <v>205213579.84999999</v>
      </c>
      <c r="H15" s="54">
        <v>559428833.16999996</v>
      </c>
      <c r="I15" s="44">
        <v>-354215247</v>
      </c>
      <c r="J15" s="41">
        <f>H15+I15</f>
        <v>205213586.16999996</v>
      </c>
      <c r="L15" s="54">
        <f>D15-H15</f>
        <v>-559428833.16999996</v>
      </c>
      <c r="M15" s="43">
        <f>F15-J15</f>
        <v>-6.3199999630451202</v>
      </c>
      <c r="N15" s="55" t="s">
        <v>62</v>
      </c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0</v>
      </c>
      <c r="E19" s="40">
        <v>42865201.089999996</v>
      </c>
      <c r="F19" s="41">
        <f t="shared" si="0"/>
        <v>42865201.089999996</v>
      </c>
      <c r="H19" s="54">
        <v>42865201.089999996</v>
      </c>
      <c r="I19" s="44">
        <v>0</v>
      </c>
      <c r="J19" s="41">
        <f t="shared" si="1"/>
        <v>42865201.089999996</v>
      </c>
      <c r="L19" s="54">
        <f t="shared" si="2"/>
        <v>-42865201.089999996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0</v>
      </c>
      <c r="E24" s="40">
        <v>949309302.55000007</v>
      </c>
      <c r="F24" s="41">
        <f t="shared" si="0"/>
        <v>949309302.55000007</v>
      </c>
      <c r="H24" s="54">
        <v>949309302.55000007</v>
      </c>
      <c r="I24" s="44">
        <v>0</v>
      </c>
      <c r="J24" s="41">
        <f t="shared" si="1"/>
        <v>949309302.55000007</v>
      </c>
      <c r="L24" s="54">
        <f t="shared" si="2"/>
        <v>-949309302.55000007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107632000</v>
      </c>
      <c r="E28" s="40">
        <v>0</v>
      </c>
      <c r="F28" s="41">
        <f>D28+E28</f>
        <v>107632000</v>
      </c>
      <c r="H28" s="54">
        <v>107632000</v>
      </c>
      <c r="I28" s="44">
        <v>0</v>
      </c>
      <c r="J28" s="41">
        <f>H28+I28</f>
        <v>107632000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30852.420000000002</v>
      </c>
      <c r="Q34" s="40">
        <v>-30852.420000000002</v>
      </c>
      <c r="R34" s="41">
        <f t="shared" ref="R34:R41" si="12">P34+Q34</f>
        <v>0</v>
      </c>
      <c r="T34" s="54">
        <v>30852.42</v>
      </c>
      <c r="U34" s="44">
        <v>-30852.420000000002</v>
      </c>
      <c r="V34" s="41">
        <f t="shared" ref="V34:V41" si="13">T34+U34</f>
        <v>0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4.45" customHeight="1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701411.73</v>
      </c>
      <c r="Q36" s="40">
        <v>-701411.73</v>
      </c>
      <c r="R36" s="41">
        <f t="shared" si="12"/>
        <v>0</v>
      </c>
      <c r="T36" s="54">
        <v>701411.73</v>
      </c>
      <c r="U36" s="44">
        <v>-701411.73</v>
      </c>
      <c r="V36" s="41">
        <f t="shared" si="13"/>
        <v>0</v>
      </c>
      <c r="X36" s="54">
        <f t="shared" si="14"/>
        <v>0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/>
      <c r="R37" s="41">
        <f t="shared" si="12"/>
        <v>0</v>
      </c>
      <c r="T37" s="54"/>
      <c r="U37" s="44"/>
      <c r="V37" s="41">
        <f t="shared" si="13"/>
        <v>0</v>
      </c>
      <c r="X37" s="54">
        <f t="shared" si="14"/>
        <v>0</v>
      </c>
      <c r="Y37" s="43">
        <f t="shared" si="15"/>
        <v>0</v>
      </c>
      <c r="Z37" s="55"/>
    </row>
    <row r="38" spans="1:26" ht="28.95" customHeight="1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127177.52999999998</v>
      </c>
      <c r="Q38" s="40">
        <v>0</v>
      </c>
      <c r="R38" s="41">
        <f t="shared" si="12"/>
        <v>127177.52999999998</v>
      </c>
      <c r="T38" s="54">
        <v>127177.53</v>
      </c>
      <c r="U38" s="44">
        <v>0</v>
      </c>
      <c r="V38" s="41">
        <f t="shared" si="13"/>
        <v>127177.53</v>
      </c>
      <c r="X38" s="54">
        <f t="shared" si="14"/>
        <v>0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G13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P27" sqref="P27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89</v>
      </c>
    </row>
    <row r="2" spans="1:26">
      <c r="A2" s="19" t="s">
        <v>1</v>
      </c>
      <c r="B2" s="69" t="s">
        <v>90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3060751407</v>
      </c>
      <c r="E11" s="31">
        <f>SUM(E12:E41)</f>
        <v>-3046309557</v>
      </c>
      <c r="F11" s="31">
        <f>SUM(F12:F41)</f>
        <v>14441850</v>
      </c>
      <c r="H11" s="31">
        <f>SUM(H12:H41)</f>
        <v>14441850</v>
      </c>
      <c r="I11" s="31">
        <f>SUM(I12:I41)</f>
        <v>0</v>
      </c>
      <c r="J11" s="31">
        <f>SUM(J12:J41)</f>
        <v>14441850</v>
      </c>
      <c r="L11" s="31">
        <f>SUM(L12:L41)</f>
        <v>3046309557</v>
      </c>
      <c r="M11" s="31">
        <f>SUM(M12:M41)</f>
        <v>0</v>
      </c>
      <c r="N11" s="50"/>
      <c r="O11" s="64"/>
      <c r="P11" s="31">
        <f>SUM(P12:P41)</f>
        <v>617766.47357072507</v>
      </c>
      <c r="Q11" s="31">
        <f>SUM(Q12:Q41)</f>
        <v>29771.691999999974</v>
      </c>
      <c r="R11" s="31">
        <f>SUM(R12:R41)</f>
        <v>647538.16557072487</v>
      </c>
      <c r="T11" s="31">
        <f>SUM(T12:T41)</f>
        <v>647537.72</v>
      </c>
      <c r="U11" s="31">
        <f>SUM(U12:U41)</f>
        <v>0</v>
      </c>
      <c r="V11" s="31">
        <f>SUM(V12:V41)</f>
        <v>647537.72</v>
      </c>
      <c r="X11" s="31">
        <f>SUM(X12:X41)</f>
        <v>-29771.246429275005</v>
      </c>
      <c r="Y11" s="31">
        <f>SUM(Y12:Y41)</f>
        <v>0.44557072499719652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160713222</v>
      </c>
      <c r="E18" s="40">
        <v>-160713222</v>
      </c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160713222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2886532335</v>
      </c>
      <c r="E19" s="40">
        <v>-2886532335</v>
      </c>
      <c r="F19" s="41">
        <f t="shared" si="0"/>
        <v>0</v>
      </c>
      <c r="H19" s="54"/>
      <c r="I19" s="44"/>
      <c r="J19" s="41">
        <f t="shared" si="1"/>
        <v>0</v>
      </c>
      <c r="L19" s="54">
        <f t="shared" si="2"/>
        <v>2886532335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/>
      <c r="F24" s="41">
        <f t="shared" si="0"/>
        <v>0</v>
      </c>
      <c r="H24" s="54"/>
      <c r="I24" s="44"/>
      <c r="J24" s="41">
        <f t="shared" si="1"/>
        <v>0</v>
      </c>
      <c r="L24" s="54">
        <f t="shared" si="2"/>
        <v>0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13505850</v>
      </c>
      <c r="E28" s="40">
        <v>936000</v>
      </c>
      <c r="F28" s="41">
        <f>D28+E28</f>
        <v>14441850</v>
      </c>
      <c r="H28" s="54">
        <v>14441850</v>
      </c>
      <c r="I28" s="44">
        <v>0</v>
      </c>
      <c r="J28" s="41">
        <f>H28+I28</f>
        <v>14441850</v>
      </c>
      <c r="L28" s="54">
        <f>D28-H28</f>
        <v>-936000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4929.3203800000001</v>
      </c>
      <c r="Q34" s="40">
        <v>2640.48</v>
      </c>
      <c r="R34" s="41">
        <f t="shared" ref="R34:R41" si="12">P34+Q34</f>
        <v>7569.8003800000006</v>
      </c>
      <c r="T34" s="54">
        <v>7569.8</v>
      </c>
      <c r="U34" s="44">
        <v>0</v>
      </c>
      <c r="V34" s="41">
        <f t="shared" ref="V34:V41" si="13">T34+U34</f>
        <v>7569.8</v>
      </c>
      <c r="X34" s="54">
        <f t="shared" ref="X34:X41" si="14">P34-T34</f>
        <v>-2640.4796200000001</v>
      </c>
      <c r="Y34" s="43">
        <f t="shared" ref="Y34:Y41" si="15">R34-V34</f>
        <v>3.8000000040483428E-4</v>
      </c>
      <c r="Z34" s="55" t="s">
        <v>62</v>
      </c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318867.85800000001</v>
      </c>
      <c r="Q36" s="40">
        <v>11181.471999999976</v>
      </c>
      <c r="R36" s="41">
        <f t="shared" si="12"/>
        <v>330049.32999999996</v>
      </c>
      <c r="T36" s="54">
        <v>330049.33</v>
      </c>
      <c r="U36" s="44">
        <v>0</v>
      </c>
      <c r="V36" s="41">
        <f t="shared" si="13"/>
        <v>330049.33</v>
      </c>
      <c r="X36" s="54">
        <f t="shared" si="14"/>
        <v>-11181.472000000009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>
        <v>227264.757941925</v>
      </c>
      <c r="Q37" s="40">
        <v>13319.71</v>
      </c>
      <c r="R37" s="41">
        <f t="shared" si="12"/>
        <v>240584.46794192499</v>
      </c>
      <c r="T37" s="54">
        <v>240584.02</v>
      </c>
      <c r="U37" s="44">
        <v>0</v>
      </c>
      <c r="V37" s="41">
        <f t="shared" si="13"/>
        <v>240584.02</v>
      </c>
      <c r="X37" s="54">
        <f t="shared" si="14"/>
        <v>-13319.262058074994</v>
      </c>
      <c r="Y37" s="43">
        <f t="shared" si="15"/>
        <v>0.44794192499830388</v>
      </c>
      <c r="Z37" s="55" t="s">
        <v>62</v>
      </c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57522.119999999995</v>
      </c>
      <c r="Q38" s="40">
        <v>2091.87</v>
      </c>
      <c r="R38" s="41">
        <f t="shared" si="12"/>
        <v>59613.99</v>
      </c>
      <c r="T38" s="54">
        <v>59613.99</v>
      </c>
      <c r="U38" s="44">
        <v>0</v>
      </c>
      <c r="V38" s="41">
        <f t="shared" si="13"/>
        <v>59613.99</v>
      </c>
      <c r="X38" s="54">
        <f t="shared" si="14"/>
        <v>-2091.8700000000026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9182.4172487999986</v>
      </c>
      <c r="Q39" s="40">
        <v>538.16</v>
      </c>
      <c r="R39" s="41">
        <f t="shared" si="12"/>
        <v>9720.5772487999984</v>
      </c>
      <c r="T39" s="54">
        <v>9720.58</v>
      </c>
      <c r="U39" s="44">
        <v>0</v>
      </c>
      <c r="V39" s="41">
        <f t="shared" si="13"/>
        <v>9720.58</v>
      </c>
      <c r="X39" s="54">
        <f t="shared" si="14"/>
        <v>-538.16275120000137</v>
      </c>
      <c r="Y39" s="43">
        <f t="shared" si="15"/>
        <v>-2.7512000015121885E-3</v>
      </c>
      <c r="Z39" s="55" t="s">
        <v>62</v>
      </c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48" zoomScaleNormal="48" workbookViewId="0">
      <pane xSplit="3" topLeftCell="P1" activePane="topRight" state="frozen"/>
      <selection activeCell="M21" sqref="M21"/>
      <selection pane="topRight" activeCell="T32" sqref="A32:XFD32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5" width="18.296875" customWidth="1"/>
    <col min="26" max="26" width="56.296875" customWidth="1"/>
  </cols>
  <sheetData>
    <row r="1" spans="1:26">
      <c r="A1" s="19" t="s">
        <v>0</v>
      </c>
      <c r="B1" s="72" t="s">
        <v>134</v>
      </c>
    </row>
    <row r="2" spans="1:26">
      <c r="A2" s="19" t="s">
        <v>1</v>
      </c>
      <c r="B2" s="67"/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8.5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0</v>
      </c>
      <c r="E11" s="31">
        <f>SUM(E12:E41)</f>
        <v>0</v>
      </c>
      <c r="F11" s="31">
        <f>SUM(F12:F41)</f>
        <v>0</v>
      </c>
      <c r="H11" s="31">
        <f>SUM(H12:H41)</f>
        <v>321665427</v>
      </c>
      <c r="I11" s="31">
        <f>SUM(I12:I41)</f>
        <v>-321665427</v>
      </c>
      <c r="J11" s="31">
        <f>SUM(J12:J41)</f>
        <v>0</v>
      </c>
      <c r="L11" s="31">
        <f>SUM(L12:L41)</f>
        <v>-321665427</v>
      </c>
      <c r="M11" s="31">
        <f>SUM(M12:M41)</f>
        <v>0</v>
      </c>
      <c r="N11" s="50"/>
      <c r="O11" s="64"/>
      <c r="P11" s="31">
        <f>SUM(P12:P41)</f>
        <v>606135.11999999988</v>
      </c>
      <c r="Q11" s="31">
        <f>SUM(Q12:Q41)</f>
        <v>0</v>
      </c>
      <c r="R11" s="31">
        <f>SUM(R12:R41)</f>
        <v>606135.11999999988</v>
      </c>
      <c r="T11" s="31">
        <f>SUM(T12:T41)</f>
        <v>609698.96000000008</v>
      </c>
      <c r="U11" s="31">
        <f>SUM(U12:U41)</f>
        <v>0</v>
      </c>
      <c r="V11" s="31">
        <f>SUM(V12:V41)</f>
        <v>609698.96000000008</v>
      </c>
      <c r="X11" s="31">
        <f>SUM(X12:X41)</f>
        <v>-3563.8399999999911</v>
      </c>
      <c r="Y11" s="31">
        <f>SUM(Y12:Y41)</f>
        <v>-3563.8399999999911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0</v>
      </c>
      <c r="F14" s="41">
        <f>D14+E14</f>
        <v>0</v>
      </c>
      <c r="H14" s="54"/>
      <c r="I14" s="44">
        <v>0</v>
      </c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>
        <v>0</v>
      </c>
      <c r="F15" s="41">
        <f t="shared" ref="F15:F16" si="10">D15+E15</f>
        <v>0</v>
      </c>
      <c r="H15" s="54"/>
      <c r="I15" s="44">
        <v>0</v>
      </c>
      <c r="J15" s="41">
        <f t="shared" ref="J15:J16" si="11">H15+I15</f>
        <v>0</v>
      </c>
      <c r="L15" s="54">
        <f t="shared" ref="L15:L16" si="12">D15-H15</f>
        <v>0</v>
      </c>
      <c r="M15" s="43">
        <f t="shared" ref="M15:M16" si="13">F15-J15</f>
        <v>0</v>
      </c>
      <c r="N15" s="55"/>
      <c r="O15" s="61"/>
      <c r="P15" s="39"/>
      <c r="Q15" s="40"/>
      <c r="R15" s="41">
        <f t="shared" ref="R15:R16" si="14">P15+Q15</f>
        <v>0</v>
      </c>
      <c r="T15" s="54"/>
      <c r="U15" s="44">
        <v>0</v>
      </c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/>
      <c r="I16" s="44">
        <v>0</v>
      </c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/>
      <c r="R16" s="41">
        <f t="shared" si="14"/>
        <v>0</v>
      </c>
      <c r="T16" s="54"/>
      <c r="U16" s="44">
        <v>0</v>
      </c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18">D18+E18</f>
        <v>0</v>
      </c>
      <c r="H18" s="54">
        <v>0</v>
      </c>
      <c r="I18" s="44">
        <v>0</v>
      </c>
      <c r="J18" s="41">
        <f t="shared" ref="J18:J25" si="19">H18+I18</f>
        <v>0</v>
      </c>
      <c r="L18" s="54">
        <f t="shared" ref="L18:L25" si="20">D18-H18</f>
        <v>0</v>
      </c>
      <c r="M18" s="43">
        <f t="shared" ref="M18:M25" si="21">F18-J18</f>
        <v>0</v>
      </c>
      <c r="N18" s="55"/>
      <c r="O18" s="61"/>
      <c r="P18" s="39"/>
      <c r="Q18" s="40">
        <v>0</v>
      </c>
      <c r="R18" s="41">
        <f t="shared" ref="R18:R25" si="22">P18+Q18</f>
        <v>0</v>
      </c>
      <c r="T18" s="54"/>
      <c r="U18" s="44">
        <v>0</v>
      </c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/>
      <c r="F19" s="41">
        <f t="shared" si="18"/>
        <v>0</v>
      </c>
      <c r="H19" s="54">
        <v>1313241</v>
      </c>
      <c r="I19" s="44">
        <v>-1313241</v>
      </c>
      <c r="J19" s="41">
        <f t="shared" si="19"/>
        <v>0</v>
      </c>
      <c r="L19" s="54">
        <f t="shared" si="20"/>
        <v>-1313241</v>
      </c>
      <c r="M19" s="43">
        <f t="shared" si="21"/>
        <v>0</v>
      </c>
      <c r="N19" s="55"/>
      <c r="O19" s="61"/>
      <c r="P19" s="39">
        <v>969.95</v>
      </c>
      <c r="Q19" s="40">
        <v>-969.95</v>
      </c>
      <c r="R19" s="41">
        <f t="shared" si="22"/>
        <v>0</v>
      </c>
      <c r="T19" s="54"/>
      <c r="U19" s="44"/>
      <c r="V19" s="41">
        <f>T19+U19</f>
        <v>0</v>
      </c>
      <c r="X19" s="54">
        <f t="shared" si="24"/>
        <v>969.95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8"/>
        <v>0</v>
      </c>
      <c r="H20" s="54">
        <v>0</v>
      </c>
      <c r="I20" s="44">
        <v>0</v>
      </c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>
        <v>0</v>
      </c>
      <c r="R20" s="41">
        <f t="shared" si="22"/>
        <v>0</v>
      </c>
      <c r="T20" s="54"/>
      <c r="U20" s="44">
        <v>0</v>
      </c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8"/>
        <v>0</v>
      </c>
      <c r="H21" s="54">
        <v>0</v>
      </c>
      <c r="I21" s="44">
        <v>0</v>
      </c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>
        <v>0</v>
      </c>
      <c r="R21" s="41">
        <f t="shared" si="22"/>
        <v>0</v>
      </c>
      <c r="T21" s="54"/>
      <c r="U21" s="44">
        <v>0</v>
      </c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8"/>
        <v>0</v>
      </c>
      <c r="H22" s="54">
        <v>0</v>
      </c>
      <c r="I22" s="44">
        <v>0</v>
      </c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>
        <v>0</v>
      </c>
      <c r="R22" s="41">
        <f t="shared" si="22"/>
        <v>0</v>
      </c>
      <c r="T22" s="54"/>
      <c r="U22" s="44">
        <v>0</v>
      </c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8"/>
        <v>0</v>
      </c>
      <c r="H23" s="54">
        <v>0</v>
      </c>
      <c r="I23" s="44">
        <v>0</v>
      </c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>
        <v>0</v>
      </c>
      <c r="R23" s="41">
        <f t="shared" si="22"/>
        <v>0</v>
      </c>
      <c r="T23" s="54"/>
      <c r="U23" s="44">
        <v>0</v>
      </c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0</v>
      </c>
      <c r="F24" s="41">
        <f t="shared" si="18"/>
        <v>0</v>
      </c>
      <c r="H24" s="54">
        <v>320352186</v>
      </c>
      <c r="I24" s="44">
        <v>-320352186</v>
      </c>
      <c r="J24" s="41">
        <f t="shared" si="19"/>
        <v>0</v>
      </c>
      <c r="L24" s="54">
        <f t="shared" si="20"/>
        <v>-320352186</v>
      </c>
      <c r="M24" s="43">
        <f t="shared" si="21"/>
        <v>0</v>
      </c>
      <c r="N24" s="55"/>
      <c r="O24" s="61"/>
      <c r="P24" s="39">
        <v>249904.66</v>
      </c>
      <c r="Q24" s="40">
        <v>-249904.66</v>
      </c>
      <c r="R24" s="41">
        <f t="shared" si="22"/>
        <v>0</v>
      </c>
      <c r="T24" s="54"/>
      <c r="U24" s="44">
        <v>0</v>
      </c>
      <c r="V24" s="41">
        <f t="shared" si="23"/>
        <v>0</v>
      </c>
      <c r="X24" s="54">
        <f t="shared" si="24"/>
        <v>249904.66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8"/>
        <v>0</v>
      </c>
      <c r="H25" s="54">
        <v>0</v>
      </c>
      <c r="I25" s="44">
        <v>0</v>
      </c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>
        <v>0</v>
      </c>
      <c r="R25" s="41">
        <f t="shared" si="22"/>
        <v>0</v>
      </c>
      <c r="T25" s="54"/>
      <c r="U25" s="44">
        <v>0</v>
      </c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>
        <v>0</v>
      </c>
      <c r="F28" s="41">
        <f t="shared" ref="F28" si="26">D28+E28</f>
        <v>0</v>
      </c>
      <c r="H28" s="54"/>
      <c r="I28" s="44">
        <v>0</v>
      </c>
      <c r="J28" s="41">
        <f t="shared" ref="J28" si="27">H28+I28</f>
        <v>0</v>
      </c>
      <c r="L28" s="54">
        <f t="shared" ref="L28" si="28">D28-H28</f>
        <v>0</v>
      </c>
      <c r="M28" s="43">
        <f t="shared" ref="M28" si="29">F28-J28</f>
        <v>0</v>
      </c>
      <c r="N28" s="55"/>
      <c r="O28" s="61"/>
      <c r="P28" s="39"/>
      <c r="Q28" s="40"/>
      <c r="R28" s="41">
        <f t="shared" ref="R28" si="30">P28+Q28</f>
        <v>0</v>
      </c>
      <c r="T28" s="54"/>
      <c r="U28" s="44">
        <v>0</v>
      </c>
      <c r="V28" s="41">
        <f t="shared" ref="V28" si="31">T28+U28</f>
        <v>0</v>
      </c>
      <c r="X28" s="54">
        <f t="shared" ref="X28" si="32">P28-T28</f>
        <v>0</v>
      </c>
      <c r="Y28" s="43">
        <f t="shared" ref="Y28" si="3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34">D30+E30</f>
        <v>0</v>
      </c>
      <c r="H30" s="54"/>
      <c r="I30" s="44">
        <v>0</v>
      </c>
      <c r="J30" s="41">
        <f t="shared" ref="J30:J31" si="35">H30+I30</f>
        <v>0</v>
      </c>
      <c r="L30" s="54">
        <f t="shared" ref="L30:L31" si="36">D30-H30</f>
        <v>0</v>
      </c>
      <c r="M30" s="43">
        <f t="shared" ref="M30:M31" si="37">F30-J30</f>
        <v>0</v>
      </c>
      <c r="N30" s="55"/>
      <c r="O30" s="61"/>
      <c r="P30" s="39"/>
      <c r="Q30" s="40"/>
      <c r="R30" s="41">
        <f t="shared" ref="R30:R31" si="38">P30+Q30</f>
        <v>0</v>
      </c>
      <c r="T30" s="54"/>
      <c r="U30" s="44">
        <v>0</v>
      </c>
      <c r="V30" s="41">
        <f t="shared" ref="V30:V31" si="39">T30+U30</f>
        <v>0</v>
      </c>
      <c r="X30" s="54">
        <f t="shared" ref="X30:X31" si="40">P30-T30</f>
        <v>0</v>
      </c>
      <c r="Y30" s="43">
        <f t="shared" ref="Y30:Y31" si="41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34"/>
        <v>0</v>
      </c>
      <c r="H31" s="54"/>
      <c r="I31" s="44">
        <v>0</v>
      </c>
      <c r="J31" s="41">
        <f t="shared" si="35"/>
        <v>0</v>
      </c>
      <c r="L31" s="54">
        <f t="shared" si="36"/>
        <v>0</v>
      </c>
      <c r="M31" s="43">
        <f t="shared" si="37"/>
        <v>0</v>
      </c>
      <c r="N31" s="55"/>
      <c r="O31" s="61"/>
      <c r="P31" s="39"/>
      <c r="Q31" s="40"/>
      <c r="R31" s="41">
        <f t="shared" si="38"/>
        <v>0</v>
      </c>
      <c r="T31" s="54"/>
      <c r="U31" s="44">
        <v>0</v>
      </c>
      <c r="V31" s="41">
        <f t="shared" si="39"/>
        <v>0</v>
      </c>
      <c r="X31" s="54">
        <f t="shared" si="40"/>
        <v>0</v>
      </c>
      <c r="Y31" s="43">
        <f t="shared" si="41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>
        <v>0</v>
      </c>
      <c r="F34" s="41">
        <f t="shared" ref="F34:F41" si="42">D34+E34</f>
        <v>0</v>
      </c>
      <c r="H34" s="54"/>
      <c r="I34" s="44">
        <v>0</v>
      </c>
      <c r="J34" s="41">
        <f t="shared" ref="J34:J41" si="43">H34+I34</f>
        <v>0</v>
      </c>
      <c r="L34" s="54">
        <f t="shared" ref="L34:L41" si="44">D34-H34</f>
        <v>0</v>
      </c>
      <c r="M34" s="43">
        <f t="shared" ref="M34:M41" si="45">F34-J34</f>
        <v>0</v>
      </c>
      <c r="N34" s="55"/>
      <c r="O34" s="61"/>
      <c r="P34" s="39"/>
      <c r="Q34" s="40">
        <v>969.95</v>
      </c>
      <c r="R34" s="41">
        <f t="shared" ref="R34:R41" si="46">P34+Q34</f>
        <v>969.95</v>
      </c>
      <c r="T34" s="54">
        <v>1357.7</v>
      </c>
      <c r="U34" s="44">
        <v>0</v>
      </c>
      <c r="V34" s="41">
        <f t="shared" ref="V34:V41" si="47">T34+U34</f>
        <v>1357.7</v>
      </c>
      <c r="X34" s="54">
        <f t="shared" ref="X34:X41" si="48">P34-T34</f>
        <v>-1357.7</v>
      </c>
      <c r="Y34" s="43">
        <f t="shared" ref="Y34:Y41" si="49">R34-V34</f>
        <v>-387.75</v>
      </c>
      <c r="Z34" s="55" t="s">
        <v>195</v>
      </c>
    </row>
    <row r="35" spans="1:26">
      <c r="A35" s="22">
        <v>2</v>
      </c>
      <c r="B35" s="11" t="s">
        <v>52</v>
      </c>
      <c r="C35" s="5"/>
      <c r="D35" s="39"/>
      <c r="E35" s="40">
        <v>0</v>
      </c>
      <c r="F35" s="41">
        <f t="shared" si="42"/>
        <v>0</v>
      </c>
      <c r="H35" s="54"/>
      <c r="I35" s="44">
        <v>0</v>
      </c>
      <c r="J35" s="41">
        <f t="shared" si="43"/>
        <v>0</v>
      </c>
      <c r="L35" s="54">
        <f t="shared" si="44"/>
        <v>0</v>
      </c>
      <c r="M35" s="43">
        <f t="shared" si="45"/>
        <v>0</v>
      </c>
      <c r="N35" s="55"/>
      <c r="O35" s="61"/>
      <c r="P35" s="39"/>
      <c r="Q35" s="40">
        <v>0</v>
      </c>
      <c r="R35" s="41">
        <f t="shared" si="46"/>
        <v>0</v>
      </c>
      <c r="T35" s="54"/>
      <c r="U35" s="44">
        <v>0</v>
      </c>
      <c r="V35" s="41">
        <f t="shared" si="47"/>
        <v>0</v>
      </c>
      <c r="X35" s="54">
        <f t="shared" si="48"/>
        <v>0</v>
      </c>
      <c r="Y35" s="43">
        <f t="shared" si="49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>
        <v>0</v>
      </c>
      <c r="F36" s="41">
        <f t="shared" si="42"/>
        <v>0</v>
      </c>
      <c r="H36" s="54"/>
      <c r="I36" s="44">
        <v>0</v>
      </c>
      <c r="J36" s="41">
        <f t="shared" si="43"/>
        <v>0</v>
      </c>
      <c r="L36" s="54">
        <f t="shared" si="44"/>
        <v>0</v>
      </c>
      <c r="M36" s="43">
        <f t="shared" si="45"/>
        <v>0</v>
      </c>
      <c r="N36" s="55"/>
      <c r="O36" s="61"/>
      <c r="P36" s="39"/>
      <c r="Q36" s="40">
        <v>249904.66</v>
      </c>
      <c r="R36" s="41">
        <f t="shared" si="46"/>
        <v>249904.66</v>
      </c>
      <c r="T36" s="54">
        <v>251197.19</v>
      </c>
      <c r="U36" s="44">
        <v>0</v>
      </c>
      <c r="V36" s="41">
        <f t="shared" si="47"/>
        <v>251197.19</v>
      </c>
      <c r="X36" s="54">
        <f t="shared" si="48"/>
        <v>-251197.19</v>
      </c>
      <c r="Y36" s="43">
        <f t="shared" si="49"/>
        <v>-1292.5299999999988</v>
      </c>
      <c r="Z36" s="55" t="s">
        <v>195</v>
      </c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42"/>
        <v>0</v>
      </c>
      <c r="H37" s="54"/>
      <c r="I37" s="44">
        <v>0</v>
      </c>
      <c r="J37" s="41">
        <f t="shared" si="43"/>
        <v>0</v>
      </c>
      <c r="L37" s="54">
        <f t="shared" si="44"/>
        <v>0</v>
      </c>
      <c r="M37" s="43">
        <f t="shared" si="45"/>
        <v>0</v>
      </c>
      <c r="N37" s="55"/>
      <c r="O37" s="61"/>
      <c r="P37" s="39">
        <v>298077.61</v>
      </c>
      <c r="Q37" s="40">
        <v>0</v>
      </c>
      <c r="R37" s="41">
        <f t="shared" si="46"/>
        <v>298077.61</v>
      </c>
      <c r="T37" s="54">
        <v>299603.92</v>
      </c>
      <c r="U37" s="44">
        <v>0</v>
      </c>
      <c r="V37" s="41">
        <f t="shared" si="47"/>
        <v>299603.92</v>
      </c>
      <c r="X37" s="54">
        <f t="shared" si="48"/>
        <v>-1526.3099999999977</v>
      </c>
      <c r="Y37" s="43">
        <f t="shared" si="49"/>
        <v>-1526.3099999999977</v>
      </c>
      <c r="Z37" s="55" t="s">
        <v>195</v>
      </c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42"/>
        <v>0</v>
      </c>
      <c r="H38" s="54"/>
      <c r="I38" s="44">
        <v>0</v>
      </c>
      <c r="J38" s="41">
        <f t="shared" si="43"/>
        <v>0</v>
      </c>
      <c r="L38" s="54">
        <f t="shared" si="44"/>
        <v>0</v>
      </c>
      <c r="M38" s="43">
        <f t="shared" si="45"/>
        <v>0</v>
      </c>
      <c r="N38" s="55"/>
      <c r="O38" s="61"/>
      <c r="P38" s="39">
        <v>44981.94</v>
      </c>
      <c r="Q38" s="40">
        <v>0</v>
      </c>
      <c r="R38" s="41">
        <f t="shared" si="46"/>
        <v>44981.94</v>
      </c>
      <c r="T38" s="54">
        <v>45214.59</v>
      </c>
      <c r="U38" s="44">
        <v>0</v>
      </c>
      <c r="V38" s="41">
        <f t="shared" si="47"/>
        <v>45214.59</v>
      </c>
      <c r="X38" s="54">
        <f t="shared" si="48"/>
        <v>-232.64999999999418</v>
      </c>
      <c r="Y38" s="43">
        <f t="shared" si="49"/>
        <v>-232.64999999999418</v>
      </c>
      <c r="Z38" s="55" t="s">
        <v>195</v>
      </c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42"/>
        <v>0</v>
      </c>
      <c r="H39" s="54"/>
      <c r="I39" s="44">
        <v>0</v>
      </c>
      <c r="J39" s="41">
        <f t="shared" si="43"/>
        <v>0</v>
      </c>
      <c r="L39" s="54">
        <f t="shared" si="44"/>
        <v>0</v>
      </c>
      <c r="M39" s="43">
        <f t="shared" si="45"/>
        <v>0</v>
      </c>
      <c r="N39" s="55"/>
      <c r="O39" s="61"/>
      <c r="P39" s="39">
        <v>12200.96</v>
      </c>
      <c r="Q39" s="40">
        <v>0</v>
      </c>
      <c r="R39" s="41">
        <f t="shared" si="46"/>
        <v>12200.96</v>
      </c>
      <c r="T39" s="54">
        <v>12325.56</v>
      </c>
      <c r="U39" s="44">
        <v>0</v>
      </c>
      <c r="V39" s="41">
        <f t="shared" si="47"/>
        <v>12325.56</v>
      </c>
      <c r="X39" s="54">
        <f t="shared" si="48"/>
        <v>-124.60000000000036</v>
      </c>
      <c r="Y39" s="43">
        <f t="shared" si="49"/>
        <v>-124.60000000000036</v>
      </c>
      <c r="Z39" s="55" t="s">
        <v>195</v>
      </c>
    </row>
    <row r="40" spans="1:26">
      <c r="A40" s="22">
        <v>7</v>
      </c>
      <c r="B40" s="11" t="s">
        <v>57</v>
      </c>
      <c r="C40" s="5"/>
      <c r="D40" s="39"/>
      <c r="E40" s="40">
        <v>0</v>
      </c>
      <c r="F40" s="41">
        <f t="shared" si="42"/>
        <v>0</v>
      </c>
      <c r="H40" s="54"/>
      <c r="I40" s="44">
        <v>0</v>
      </c>
      <c r="J40" s="41">
        <f t="shared" si="43"/>
        <v>0</v>
      </c>
      <c r="L40" s="54">
        <f t="shared" si="44"/>
        <v>0</v>
      </c>
      <c r="M40" s="43">
        <f t="shared" si="45"/>
        <v>0</v>
      </c>
      <c r="N40" s="55"/>
      <c r="O40" s="61"/>
      <c r="P40" s="39"/>
      <c r="Q40" s="40">
        <v>0</v>
      </c>
      <c r="R40" s="41">
        <f t="shared" si="46"/>
        <v>0</v>
      </c>
      <c r="T40" s="54"/>
      <c r="U40" s="44">
        <v>0</v>
      </c>
      <c r="V40" s="41">
        <f t="shared" si="47"/>
        <v>0</v>
      </c>
      <c r="X40" s="54">
        <f t="shared" si="48"/>
        <v>0</v>
      </c>
      <c r="Y40" s="43">
        <f t="shared" si="49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42"/>
        <v>0</v>
      </c>
      <c r="H41" s="54"/>
      <c r="I41" s="44">
        <v>0</v>
      </c>
      <c r="J41" s="41">
        <f t="shared" si="43"/>
        <v>0</v>
      </c>
      <c r="L41" s="54">
        <f t="shared" si="44"/>
        <v>0</v>
      </c>
      <c r="M41" s="43">
        <f t="shared" si="45"/>
        <v>0</v>
      </c>
      <c r="N41" s="55"/>
      <c r="O41" s="61"/>
      <c r="P41" s="39"/>
      <c r="Q41" s="40">
        <v>0</v>
      </c>
      <c r="R41" s="41">
        <f t="shared" si="46"/>
        <v>0</v>
      </c>
      <c r="T41" s="54"/>
      <c r="U41" s="44">
        <v>0</v>
      </c>
      <c r="V41" s="41">
        <f t="shared" si="47"/>
        <v>0</v>
      </c>
      <c r="X41" s="54">
        <f t="shared" si="48"/>
        <v>0</v>
      </c>
      <c r="Y41" s="43">
        <f t="shared" si="49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50">SUM(E43,E45,E47)</f>
        <v>0</v>
      </c>
      <c r="F42" s="42">
        <f t="shared" si="50"/>
        <v>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 t="shared" ref="L42:M42" si="52">SUM(L43,L45,L47)</f>
        <v>0</v>
      </c>
      <c r="M42" s="42">
        <f t="shared" si="52"/>
        <v>0</v>
      </c>
      <c r="N42" s="33"/>
      <c r="O42" s="66"/>
      <c r="P42" s="42">
        <f>SUM(P43,P45,P47)</f>
        <v>0</v>
      </c>
      <c r="Q42" s="42">
        <f t="shared" ref="Q42:R42" si="53">SUM(Q43,Q45,Q47)</f>
        <v>0</v>
      </c>
      <c r="R42" s="42">
        <f t="shared" si="53"/>
        <v>0</v>
      </c>
      <c r="T42" s="42">
        <f t="shared" ref="T42:V42" si="54">SUM(T43,T45,T47)</f>
        <v>0</v>
      </c>
      <c r="U42" s="42">
        <f t="shared" si="54"/>
        <v>0</v>
      </c>
      <c r="V42" s="42">
        <f t="shared" si="54"/>
        <v>0</v>
      </c>
      <c r="X42" s="42">
        <f t="shared" ref="X42:Y42" si="55">SUM(X43,X45,X47)</f>
        <v>0</v>
      </c>
      <c r="Y42" s="42">
        <f t="shared" si="55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6">E44</f>
        <v>0</v>
      </c>
      <c r="F43" s="38">
        <f t="shared" si="56"/>
        <v>0</v>
      </c>
      <c r="H43" s="38">
        <f t="shared" ref="H43:J43" si="57">H44</f>
        <v>0</v>
      </c>
      <c r="I43" s="38">
        <f t="shared" si="57"/>
        <v>0</v>
      </c>
      <c r="J43" s="38">
        <f t="shared" si="57"/>
        <v>0</v>
      </c>
      <c r="L43" s="38">
        <f t="shared" ref="L43:M43" si="58">L44</f>
        <v>0</v>
      </c>
      <c r="M43" s="38">
        <f t="shared" si="58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9">E46</f>
        <v>0</v>
      </c>
      <c r="F45" s="38">
        <f t="shared" si="59"/>
        <v>0</v>
      </c>
      <c r="H45" s="38">
        <f t="shared" ref="H45:J45" si="60">H46</f>
        <v>0</v>
      </c>
      <c r="I45" s="38">
        <f t="shared" si="60"/>
        <v>0</v>
      </c>
      <c r="J45" s="38">
        <f t="shared" si="60"/>
        <v>0</v>
      </c>
      <c r="L45" s="38">
        <f t="shared" ref="L45:M45" si="61">L46</f>
        <v>0</v>
      </c>
      <c r="M45" s="38">
        <f t="shared" si="61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2">SUM(E48:E49)</f>
        <v>0</v>
      </c>
      <c r="F47" s="38">
        <f t="shared" si="62"/>
        <v>0</v>
      </c>
      <c r="H47" s="38">
        <f t="shared" ref="H47:J47" si="63">SUM(H48:H49)</f>
        <v>0</v>
      </c>
      <c r="I47" s="38">
        <f t="shared" si="63"/>
        <v>0</v>
      </c>
      <c r="J47" s="38">
        <f t="shared" si="63"/>
        <v>0</v>
      </c>
      <c r="L47" s="38">
        <f t="shared" ref="L47:M47" si="64">SUM(L48:L49)</f>
        <v>0</v>
      </c>
      <c r="M47" s="38">
        <f t="shared" si="64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7:Z49"/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5" zoomScaleNormal="55" workbookViewId="0">
      <pane xSplit="3" topLeftCell="M1" activePane="topRight" state="frozen"/>
      <selection activeCell="M21" sqref="M21"/>
      <selection pane="topRight" activeCell="AB30" sqref="AB30"/>
    </sheetView>
  </sheetViews>
  <sheetFormatPr defaultColWidth="9" defaultRowHeight="13.8"/>
  <cols>
    <col min="1" max="1" width="17" style="75" customWidth="1"/>
    <col min="2" max="2" width="48.09765625" style="75" customWidth="1"/>
    <col min="3" max="3" width="3.09765625" style="75" customWidth="1"/>
    <col min="4" max="4" width="20.5" style="75" bestFit="1" customWidth="1"/>
    <col min="5" max="5" width="19.3984375" style="75" customWidth="1"/>
    <col min="6" max="6" width="21.8984375" style="75" bestFit="1" customWidth="1"/>
    <col min="7" max="7" width="2.69921875" style="75" customWidth="1"/>
    <col min="8" max="8" width="20.59765625" style="75" bestFit="1" customWidth="1"/>
    <col min="9" max="9" width="17.5" style="75" customWidth="1"/>
    <col min="10" max="10" width="21.8984375" style="75" bestFit="1" customWidth="1"/>
    <col min="11" max="11" width="2.19921875" style="75" customWidth="1"/>
    <col min="12" max="12" width="32.3984375" style="75" bestFit="1" customWidth="1"/>
    <col min="13" max="13" width="25" style="75" customWidth="1"/>
    <col min="14" max="14" width="32.3984375" style="75" customWidth="1"/>
    <col min="15" max="15" width="1.19921875" style="75" customWidth="1"/>
    <col min="16" max="18" width="17.69921875" style="75" customWidth="1"/>
    <col min="19" max="19" width="2.3984375" style="75" customWidth="1"/>
    <col min="20" max="22" width="17" style="75" customWidth="1"/>
    <col min="23" max="23" width="2.3984375" style="75" customWidth="1"/>
    <col min="24" max="26" width="18.19921875" style="75" customWidth="1"/>
    <col min="27" max="16384" width="9" style="75"/>
  </cols>
  <sheetData>
    <row r="1" spans="1:26">
      <c r="A1" s="19" t="s">
        <v>0</v>
      </c>
      <c r="B1" s="72" t="s">
        <v>101</v>
      </c>
    </row>
    <row r="2" spans="1:26">
      <c r="A2" s="19" t="s">
        <v>1</v>
      </c>
      <c r="B2" s="68" t="s">
        <v>102</v>
      </c>
    </row>
    <row r="3" spans="1:26">
      <c r="A3" s="20" t="s">
        <v>2</v>
      </c>
      <c r="B3" s="70" t="s">
        <v>196</v>
      </c>
    </row>
    <row r="4" spans="1:26">
      <c r="A4" s="18"/>
      <c r="B4" s="10"/>
      <c r="C4" s="10"/>
      <c r="D4" s="194" t="s">
        <v>24</v>
      </c>
      <c r="E4" s="194"/>
      <c r="F4" s="194"/>
      <c r="G4" s="194"/>
      <c r="H4" s="194"/>
      <c r="I4" s="194"/>
      <c r="J4" s="194"/>
      <c r="K4" s="194"/>
      <c r="L4" s="194"/>
      <c r="M4" s="194"/>
      <c r="N4" s="194"/>
      <c r="P4" s="194" t="s">
        <v>59</v>
      </c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spans="1:26">
      <c r="D5" s="195" t="s">
        <v>22</v>
      </c>
      <c r="E5" s="196"/>
      <c r="F5" s="197"/>
      <c r="H5" s="198" t="s">
        <v>23</v>
      </c>
      <c r="I5" s="199"/>
      <c r="J5" s="200"/>
      <c r="L5" s="201" t="s">
        <v>27</v>
      </c>
      <c r="M5" s="189" t="s">
        <v>26</v>
      </c>
      <c r="N5" s="191" t="s">
        <v>25</v>
      </c>
      <c r="O5" s="91"/>
      <c r="P5" s="195" t="s">
        <v>22</v>
      </c>
      <c r="Q5" s="196"/>
      <c r="R5" s="197"/>
      <c r="T5" s="198" t="s">
        <v>23</v>
      </c>
      <c r="U5" s="199"/>
      <c r="V5" s="200"/>
      <c r="X5" s="201" t="s">
        <v>27</v>
      </c>
      <c r="Y5" s="189" t="s">
        <v>26</v>
      </c>
      <c r="Z5" s="191" t="s">
        <v>25</v>
      </c>
    </row>
    <row r="6" spans="1:26" s="102" customFormat="1" ht="67.95" customHeight="1">
      <c r="A6" s="170" t="s">
        <v>14</v>
      </c>
      <c r="B6" s="171" t="s">
        <v>15</v>
      </c>
      <c r="C6" s="2"/>
      <c r="D6" s="124" t="s">
        <v>16</v>
      </c>
      <c r="E6" s="123" t="s">
        <v>17</v>
      </c>
      <c r="F6" s="122" t="s">
        <v>19</v>
      </c>
      <c r="H6" s="120" t="s">
        <v>20</v>
      </c>
      <c r="I6" s="119" t="s">
        <v>21</v>
      </c>
      <c r="J6" s="121" t="s">
        <v>19</v>
      </c>
      <c r="L6" s="202"/>
      <c r="M6" s="190"/>
      <c r="N6" s="192"/>
      <c r="O6" s="103"/>
      <c r="P6" s="124" t="s">
        <v>16</v>
      </c>
      <c r="Q6" s="123" t="s">
        <v>17</v>
      </c>
      <c r="R6" s="122" t="s">
        <v>19</v>
      </c>
      <c r="T6" s="120" t="s">
        <v>20</v>
      </c>
      <c r="U6" s="119" t="s">
        <v>21</v>
      </c>
      <c r="V6" s="121" t="s">
        <v>19</v>
      </c>
      <c r="X6" s="202"/>
      <c r="Y6" s="190"/>
      <c r="Z6" s="192"/>
    </row>
    <row r="7" spans="1:26" s="102" customFormat="1" ht="15.6">
      <c r="A7" s="170"/>
      <c r="B7" s="171"/>
      <c r="C7" s="2"/>
      <c r="D7" s="118" t="s">
        <v>24</v>
      </c>
      <c r="E7" s="123" t="s">
        <v>18</v>
      </c>
      <c r="F7" s="122" t="s">
        <v>18</v>
      </c>
      <c r="H7" s="120" t="s">
        <v>18</v>
      </c>
      <c r="I7" s="119" t="s">
        <v>18</v>
      </c>
      <c r="J7" s="121" t="s">
        <v>18</v>
      </c>
      <c r="L7" s="120" t="s">
        <v>18</v>
      </c>
      <c r="M7" s="119" t="s">
        <v>18</v>
      </c>
      <c r="N7" s="193"/>
      <c r="O7" s="103"/>
      <c r="P7" s="118" t="s">
        <v>59</v>
      </c>
      <c r="Q7" s="118" t="s">
        <v>59</v>
      </c>
      <c r="R7" s="118" t="s">
        <v>59</v>
      </c>
      <c r="T7" s="118" t="s">
        <v>59</v>
      </c>
      <c r="U7" s="118" t="s">
        <v>59</v>
      </c>
      <c r="V7" s="118" t="s">
        <v>59</v>
      </c>
      <c r="X7" s="118" t="s">
        <v>59</v>
      </c>
      <c r="Y7" s="118" t="s">
        <v>59</v>
      </c>
      <c r="Z7" s="193"/>
    </row>
    <row r="8" spans="1:26" s="104" customFormat="1" ht="26.7" customHeight="1">
      <c r="A8" s="172" t="s">
        <v>43</v>
      </c>
      <c r="B8" s="173"/>
      <c r="C8" s="14"/>
      <c r="D8" s="106"/>
      <c r="E8" s="117"/>
      <c r="F8" s="87"/>
      <c r="H8" s="116"/>
      <c r="I8" s="115"/>
      <c r="J8" s="105"/>
      <c r="L8" s="116"/>
      <c r="M8" s="115"/>
      <c r="N8" s="105"/>
      <c r="O8" s="107"/>
      <c r="P8" s="106"/>
      <c r="Q8" s="117"/>
      <c r="R8" s="87"/>
      <c r="T8" s="116"/>
      <c r="U8" s="115"/>
      <c r="V8" s="105"/>
      <c r="X8" s="116"/>
      <c r="Y8" s="115"/>
      <c r="Z8" s="105"/>
    </row>
    <row r="9" spans="1:26" s="102" customFormat="1" ht="26.7" customHeight="1">
      <c r="A9" s="174" t="s">
        <v>44</v>
      </c>
      <c r="B9" s="175"/>
      <c r="C9" s="2"/>
      <c r="D9" s="13">
        <f>SUM(D10)</f>
        <v>0</v>
      </c>
      <c r="E9" s="13">
        <f>SUM(E10)</f>
        <v>0</v>
      </c>
      <c r="F9" s="13">
        <f>SUM(F10)</f>
        <v>0</v>
      </c>
      <c r="H9" s="13">
        <f>SUM(H10)</f>
        <v>0</v>
      </c>
      <c r="I9" s="13">
        <f>SUM(I10)</f>
        <v>0</v>
      </c>
      <c r="J9" s="13">
        <f>SUM(J10)</f>
        <v>0</v>
      </c>
      <c r="L9" s="13">
        <f>SUM(L10)</f>
        <v>0</v>
      </c>
      <c r="M9" s="13">
        <f>SUM(M10)</f>
        <v>0</v>
      </c>
      <c r="N9" s="95"/>
      <c r="O9" s="103"/>
      <c r="P9" s="13">
        <f>SUM(P10)</f>
        <v>0</v>
      </c>
      <c r="Q9" s="13">
        <f>SUM(Q10)</f>
        <v>0</v>
      </c>
      <c r="R9" s="13">
        <f>SUM(R10)</f>
        <v>0</v>
      </c>
      <c r="T9" s="13">
        <f>SUM(T10)</f>
        <v>0</v>
      </c>
      <c r="U9" s="13">
        <f>SUM(U10)</f>
        <v>0</v>
      </c>
      <c r="V9" s="13">
        <f>SUM(V10)</f>
        <v>0</v>
      </c>
      <c r="X9" s="13">
        <f>SUM(X10)</f>
        <v>0</v>
      </c>
      <c r="Y9" s="13">
        <f>SUM(Y10)</f>
        <v>0</v>
      </c>
      <c r="Z9" s="95"/>
    </row>
    <row r="10" spans="1:26" s="108" customFormat="1" ht="15.6">
      <c r="A10" s="83">
        <v>1</v>
      </c>
      <c r="B10" s="82" t="s">
        <v>45</v>
      </c>
      <c r="C10" s="2"/>
      <c r="D10" s="114"/>
      <c r="E10" s="113"/>
      <c r="F10" s="112"/>
      <c r="H10" s="111"/>
      <c r="I10" s="110"/>
      <c r="J10" s="109"/>
      <c r="L10" s="111"/>
      <c r="M10" s="110"/>
      <c r="N10" s="109"/>
      <c r="O10" s="103"/>
      <c r="P10" s="114"/>
      <c r="Q10" s="113"/>
      <c r="R10" s="112"/>
      <c r="T10" s="111"/>
      <c r="U10" s="110"/>
      <c r="V10" s="109"/>
      <c r="X10" s="111"/>
      <c r="Y10" s="110"/>
      <c r="Z10" s="109"/>
    </row>
    <row r="11" spans="1:26" s="104" customFormat="1" ht="26.7" customHeight="1">
      <c r="A11" s="172" t="s">
        <v>42</v>
      </c>
      <c r="B11" s="173"/>
      <c r="C11" s="14"/>
      <c r="D11" s="106">
        <f>SUM(D12:D41)</f>
        <v>1245425656.1200001</v>
      </c>
      <c r="E11" s="106">
        <f>SUM(E12:E41)</f>
        <v>43761284.649999961</v>
      </c>
      <c r="F11" s="106">
        <f>SUM(F12:F41)</f>
        <v>1289186940.77</v>
      </c>
      <c r="H11" s="106">
        <f>SUM(H12:H41)</f>
        <v>1298816392.5699999</v>
      </c>
      <c r="I11" s="106">
        <f>SUM(I12:I41)</f>
        <v>-9629451.799999997</v>
      </c>
      <c r="J11" s="106">
        <f>SUM(J12:J41)</f>
        <v>1289186940.77</v>
      </c>
      <c r="L11" s="106">
        <f>SUM(L12:L41)</f>
        <v>-53390736.449999973</v>
      </c>
      <c r="M11" s="106">
        <f>SUM(M12:M41)</f>
        <v>0</v>
      </c>
      <c r="N11" s="105"/>
      <c r="O11" s="107"/>
      <c r="P11" s="106">
        <f>SUM(P12:P41)</f>
        <v>8605671.9699999988</v>
      </c>
      <c r="Q11" s="106">
        <f>SUM(Q12:Q41)</f>
        <v>-3301918.1099999989</v>
      </c>
      <c r="R11" s="106">
        <f>SUM(R12:R41)</f>
        <v>5303753.8600000013</v>
      </c>
      <c r="T11" s="106">
        <f>SUM(T12:T41)</f>
        <v>5342470.1399999997</v>
      </c>
      <c r="U11" s="106">
        <f>SUM(U12:U41)</f>
        <v>-38716.28</v>
      </c>
      <c r="V11" s="106">
        <f>SUM(V12:V41)</f>
        <v>5303753.8599999994</v>
      </c>
      <c r="X11" s="106">
        <f>SUM(X12:X41)</f>
        <v>3263201.8299999996</v>
      </c>
      <c r="Y11" s="106">
        <f>SUM(Y12:Y41)</f>
        <v>-4.6566128730773926E-10</v>
      </c>
      <c r="Z11" s="105"/>
    </row>
    <row r="12" spans="1:26" s="102" customFormat="1" ht="26.7" customHeight="1">
      <c r="A12" s="174" t="s">
        <v>32</v>
      </c>
      <c r="B12" s="175"/>
      <c r="C12" s="2"/>
      <c r="D12" s="13">
        <f>SUM(D13,D17)</f>
        <v>0</v>
      </c>
      <c r="E12" s="13">
        <f>SUM(E13,E17)</f>
        <v>0</v>
      </c>
      <c r="F12" s="13">
        <f>SUM(F13,F17)</f>
        <v>0</v>
      </c>
      <c r="H12" s="13">
        <f>SUM(H13,H17)</f>
        <v>0</v>
      </c>
      <c r="I12" s="13">
        <f>SUM(I13,I17)</f>
        <v>0</v>
      </c>
      <c r="J12" s="13">
        <f>SUM(J13,J17)</f>
        <v>0</v>
      </c>
      <c r="L12" s="13">
        <f>SUM(L13,L17)</f>
        <v>0</v>
      </c>
      <c r="M12" s="13">
        <f>SUM(M13,M17)</f>
        <v>0</v>
      </c>
      <c r="N12" s="95"/>
      <c r="O12" s="103"/>
      <c r="P12" s="13">
        <f>SUM(P13,P17)</f>
        <v>0</v>
      </c>
      <c r="Q12" s="13">
        <f>SUM(Q13,Q17)</f>
        <v>0</v>
      </c>
      <c r="R12" s="13">
        <f>SUM(R13,R17)</f>
        <v>0</v>
      </c>
      <c r="T12" s="13">
        <f>SUM(T13,T17)</f>
        <v>0</v>
      </c>
      <c r="U12" s="13">
        <f>SUM(U13,U17)</f>
        <v>0</v>
      </c>
      <c r="V12" s="13">
        <f>SUM(V13,V17)</f>
        <v>0</v>
      </c>
      <c r="X12" s="13">
        <f>SUM(X13,X17)</f>
        <v>0</v>
      </c>
      <c r="Y12" s="13">
        <f>SUM(Y13,Y17)</f>
        <v>0</v>
      </c>
      <c r="Z12" s="95"/>
    </row>
    <row r="13" spans="1:26" s="92" customFormat="1">
      <c r="A13" s="187" t="s">
        <v>31</v>
      </c>
      <c r="B13" s="188"/>
      <c r="C13" s="101"/>
      <c r="D13" s="25"/>
      <c r="E13" s="25"/>
      <c r="F13" s="25"/>
      <c r="H13" s="25"/>
      <c r="I13" s="25"/>
      <c r="J13" s="25"/>
      <c r="L13" s="25"/>
      <c r="M13" s="25"/>
      <c r="N13" s="93"/>
      <c r="O13" s="94"/>
      <c r="P13" s="25"/>
      <c r="Q13" s="25"/>
      <c r="R13" s="25"/>
      <c r="T13" s="25"/>
      <c r="U13" s="25"/>
      <c r="V13" s="25"/>
      <c r="X13" s="25"/>
      <c r="Y13" s="25"/>
      <c r="Z13" s="93"/>
    </row>
    <row r="14" spans="1:26">
      <c r="A14" s="83">
        <v>1</v>
      </c>
      <c r="B14" s="82" t="s">
        <v>3</v>
      </c>
      <c r="C14" s="97"/>
      <c r="D14" s="80"/>
      <c r="E14" s="79"/>
      <c r="F14" s="78">
        <f>D14+E14</f>
        <v>0</v>
      </c>
      <c r="H14" s="77"/>
      <c r="I14" s="43"/>
      <c r="J14" s="78">
        <f>H14+I14</f>
        <v>0</v>
      </c>
      <c r="L14" s="77">
        <f>D14-H14</f>
        <v>0</v>
      </c>
      <c r="M14" s="43">
        <f>F14-J14</f>
        <v>0</v>
      </c>
      <c r="N14" s="76"/>
      <c r="O14" s="91"/>
      <c r="P14" s="80"/>
      <c r="Q14" s="79"/>
      <c r="R14" s="78">
        <f>P14+Q14</f>
        <v>0</v>
      </c>
      <c r="T14" s="77"/>
      <c r="U14" s="43"/>
      <c r="V14" s="78">
        <f>T14+U14</f>
        <v>0</v>
      </c>
      <c r="X14" s="77">
        <f>P14-T14</f>
        <v>0</v>
      </c>
      <c r="Y14" s="43">
        <f>R14-V14</f>
        <v>0</v>
      </c>
      <c r="Z14" s="76"/>
    </row>
    <row r="15" spans="1:26" ht="26.7" customHeight="1">
      <c r="A15" s="83">
        <v>2</v>
      </c>
      <c r="B15" s="82" t="s">
        <v>46</v>
      </c>
      <c r="C15" s="97"/>
      <c r="D15" s="80"/>
      <c r="E15" s="79"/>
      <c r="F15" s="78">
        <f>D15+E15</f>
        <v>0</v>
      </c>
      <c r="H15" s="77"/>
      <c r="I15" s="43"/>
      <c r="J15" s="78">
        <f>H15+I15</f>
        <v>0</v>
      </c>
      <c r="L15" s="77">
        <f>D15-H15</f>
        <v>0</v>
      </c>
      <c r="M15" s="43">
        <f>F15-J15</f>
        <v>0</v>
      </c>
      <c r="N15" s="76"/>
      <c r="O15" s="91"/>
      <c r="P15" s="80"/>
      <c r="Q15" s="79"/>
      <c r="R15" s="78">
        <f>P15+Q15</f>
        <v>0</v>
      </c>
      <c r="T15" s="77"/>
      <c r="U15" s="43"/>
      <c r="V15" s="78">
        <f>T15+U15</f>
        <v>0</v>
      </c>
      <c r="X15" s="77">
        <f>P15-T15</f>
        <v>0</v>
      </c>
      <c r="Y15" s="43">
        <f>R15-V15</f>
        <v>0</v>
      </c>
      <c r="Z15" s="76"/>
    </row>
    <row r="16" spans="1:26" ht="30" customHeight="1">
      <c r="A16" s="83">
        <v>3</v>
      </c>
      <c r="B16" s="82" t="s">
        <v>47</v>
      </c>
      <c r="C16" s="81"/>
      <c r="D16" s="80"/>
      <c r="E16" s="79"/>
      <c r="F16" s="78">
        <f>D16+E16</f>
        <v>0</v>
      </c>
      <c r="H16" s="77"/>
      <c r="I16" s="43"/>
      <c r="J16" s="78">
        <f>H16+I16</f>
        <v>0</v>
      </c>
      <c r="L16" s="77">
        <f>D16-H16</f>
        <v>0</v>
      </c>
      <c r="M16" s="43">
        <f>F16-J16</f>
        <v>0</v>
      </c>
      <c r="N16" s="76"/>
      <c r="O16" s="91"/>
      <c r="P16" s="80"/>
      <c r="Q16" s="79"/>
      <c r="R16" s="78">
        <f>P16+Q16</f>
        <v>0</v>
      </c>
      <c r="T16" s="77"/>
      <c r="U16" s="43"/>
      <c r="V16" s="78">
        <f>T16+U16</f>
        <v>0</v>
      </c>
      <c r="X16" s="77">
        <f>P16-T16</f>
        <v>0</v>
      </c>
      <c r="Y16" s="43">
        <f>R16-V16</f>
        <v>0</v>
      </c>
      <c r="Z16" s="76"/>
    </row>
    <row r="17" spans="1:26" s="92" customFormat="1">
      <c r="A17" s="187" t="s">
        <v>30</v>
      </c>
      <c r="B17" s="188"/>
      <c r="C17" s="101"/>
      <c r="D17" s="25"/>
      <c r="E17" s="25"/>
      <c r="F17" s="25"/>
      <c r="H17" s="25"/>
      <c r="I17" s="25"/>
      <c r="J17" s="25"/>
      <c r="L17" s="25">
        <v>0</v>
      </c>
      <c r="M17" s="25">
        <v>0</v>
      </c>
      <c r="N17" s="93"/>
      <c r="O17" s="94"/>
      <c r="P17" s="25"/>
      <c r="Q17" s="25"/>
      <c r="R17" s="25"/>
      <c r="T17" s="25"/>
      <c r="U17" s="25"/>
      <c r="V17" s="25"/>
      <c r="X17" s="25">
        <v>0</v>
      </c>
      <c r="Y17" s="25">
        <v>0</v>
      </c>
      <c r="Z17" s="93"/>
    </row>
    <row r="18" spans="1:26">
      <c r="A18" s="83">
        <v>1</v>
      </c>
      <c r="B18" s="82" t="s">
        <v>4</v>
      </c>
      <c r="C18" s="100"/>
      <c r="D18" s="80">
        <v>378511001.35000002</v>
      </c>
      <c r="E18" s="79">
        <v>-378511001.35000002</v>
      </c>
      <c r="F18" s="78">
        <f t="shared" ref="F18:F25" si="0">D18+E18</f>
        <v>0</v>
      </c>
      <c r="H18" s="77"/>
      <c r="I18" s="43"/>
      <c r="J18" s="78">
        <f t="shared" ref="J18:J25" si="1">H18+I18</f>
        <v>0</v>
      </c>
      <c r="L18" s="77">
        <f t="shared" ref="L18:L25" si="2">D18-H18</f>
        <v>378511001.35000002</v>
      </c>
      <c r="M18" s="43">
        <f t="shared" ref="M18:M25" si="3">F18-J18</f>
        <v>0</v>
      </c>
      <c r="N18" s="76"/>
      <c r="O18" s="91"/>
      <c r="P18" s="80"/>
      <c r="Q18" s="79"/>
      <c r="R18" s="78">
        <f t="shared" ref="R18:R25" si="4">P18+Q18</f>
        <v>0</v>
      </c>
      <c r="T18" s="77"/>
      <c r="U18" s="43"/>
      <c r="V18" s="78">
        <f t="shared" ref="V18:V25" si="5">T18+U18</f>
        <v>0</v>
      </c>
      <c r="X18" s="77">
        <f t="shared" ref="X18:X25" si="6">P18-T18</f>
        <v>0</v>
      </c>
      <c r="Y18" s="43">
        <f t="shared" ref="Y18:Y25" si="7">R18-V18</f>
        <v>0</v>
      </c>
      <c r="Z18" s="76"/>
    </row>
    <row r="19" spans="1:26">
      <c r="A19" s="83">
        <v>2</v>
      </c>
      <c r="B19" s="98" t="s">
        <v>5</v>
      </c>
      <c r="C19" s="100"/>
      <c r="D19" s="80">
        <v>0</v>
      </c>
      <c r="E19" s="79">
        <v>54441500.770000003</v>
      </c>
      <c r="F19" s="78">
        <f t="shared" si="0"/>
        <v>54441500.770000003</v>
      </c>
      <c r="H19" s="77">
        <v>64070952.57</v>
      </c>
      <c r="I19" s="43">
        <v>-9629451.799999997</v>
      </c>
      <c r="J19" s="78">
        <f t="shared" si="1"/>
        <v>54441500.770000003</v>
      </c>
      <c r="L19" s="77">
        <f t="shared" si="2"/>
        <v>-64070952.57</v>
      </c>
      <c r="M19" s="43">
        <f t="shared" si="3"/>
        <v>0</v>
      </c>
      <c r="N19" s="76"/>
      <c r="O19" s="91"/>
      <c r="P19" s="80">
        <v>44529.86</v>
      </c>
      <c r="Q19" s="79">
        <v>-44529.86</v>
      </c>
      <c r="R19" s="78">
        <f t="shared" si="4"/>
        <v>0</v>
      </c>
      <c r="T19" s="77"/>
      <c r="U19" s="43"/>
      <c r="V19" s="78">
        <f t="shared" si="5"/>
        <v>0</v>
      </c>
      <c r="X19" s="77">
        <f t="shared" si="6"/>
        <v>44529.86</v>
      </c>
      <c r="Y19" s="43">
        <f t="shared" si="7"/>
        <v>0</v>
      </c>
      <c r="Z19" s="76"/>
    </row>
    <row r="20" spans="1:26">
      <c r="A20" s="83">
        <v>3</v>
      </c>
      <c r="B20" s="82" t="s">
        <v>7</v>
      </c>
      <c r="C20" s="97"/>
      <c r="D20" s="80">
        <v>0</v>
      </c>
      <c r="E20" s="79">
        <v>0</v>
      </c>
      <c r="F20" s="78">
        <f t="shared" si="0"/>
        <v>0</v>
      </c>
      <c r="H20" s="77"/>
      <c r="I20" s="43"/>
      <c r="J20" s="78">
        <f t="shared" si="1"/>
        <v>0</v>
      </c>
      <c r="L20" s="77">
        <f t="shared" si="2"/>
        <v>0</v>
      </c>
      <c r="M20" s="43">
        <f t="shared" si="3"/>
        <v>0</v>
      </c>
      <c r="N20" s="76"/>
      <c r="O20" s="91"/>
      <c r="P20" s="80"/>
      <c r="Q20" s="79">
        <v>0</v>
      </c>
      <c r="R20" s="78">
        <f t="shared" si="4"/>
        <v>0</v>
      </c>
      <c r="T20" s="77"/>
      <c r="U20" s="43"/>
      <c r="V20" s="78">
        <f t="shared" si="5"/>
        <v>0</v>
      </c>
      <c r="X20" s="77">
        <f t="shared" si="6"/>
        <v>0</v>
      </c>
      <c r="Y20" s="43">
        <f t="shared" si="7"/>
        <v>0</v>
      </c>
      <c r="Z20" s="76"/>
    </row>
    <row r="21" spans="1:26">
      <c r="A21" s="83">
        <v>4</v>
      </c>
      <c r="B21" s="82" t="s">
        <v>8</v>
      </c>
      <c r="C21" s="81"/>
      <c r="D21" s="80">
        <v>0</v>
      </c>
      <c r="E21" s="79">
        <v>0</v>
      </c>
      <c r="F21" s="78">
        <f t="shared" si="0"/>
        <v>0</v>
      </c>
      <c r="H21" s="77"/>
      <c r="I21" s="43"/>
      <c r="J21" s="78">
        <f t="shared" si="1"/>
        <v>0</v>
      </c>
      <c r="L21" s="77">
        <f t="shared" si="2"/>
        <v>0</v>
      </c>
      <c r="M21" s="43">
        <f t="shared" si="3"/>
        <v>0</v>
      </c>
      <c r="N21" s="76"/>
      <c r="O21" s="91"/>
      <c r="P21" s="80"/>
      <c r="Q21" s="79">
        <v>0</v>
      </c>
      <c r="R21" s="78">
        <f t="shared" si="4"/>
        <v>0</v>
      </c>
      <c r="T21" s="77"/>
      <c r="U21" s="43"/>
      <c r="V21" s="78">
        <f t="shared" si="5"/>
        <v>0</v>
      </c>
      <c r="X21" s="77">
        <f t="shared" si="6"/>
        <v>0</v>
      </c>
      <c r="Y21" s="43">
        <f t="shared" si="7"/>
        <v>0</v>
      </c>
      <c r="Z21" s="76"/>
    </row>
    <row r="22" spans="1:26">
      <c r="A22" s="83">
        <v>5</v>
      </c>
      <c r="B22" s="98" t="s">
        <v>9</v>
      </c>
      <c r="C22" s="96"/>
      <c r="D22" s="80">
        <v>0</v>
      </c>
      <c r="E22" s="79">
        <v>0</v>
      </c>
      <c r="F22" s="78">
        <f t="shared" si="0"/>
        <v>0</v>
      </c>
      <c r="H22" s="77"/>
      <c r="I22" s="43"/>
      <c r="J22" s="78">
        <f t="shared" si="1"/>
        <v>0</v>
      </c>
      <c r="L22" s="77">
        <f t="shared" si="2"/>
        <v>0</v>
      </c>
      <c r="M22" s="43">
        <f t="shared" si="3"/>
        <v>0</v>
      </c>
      <c r="N22" s="76"/>
      <c r="O22" s="91"/>
      <c r="P22" s="80"/>
      <c r="Q22" s="79">
        <v>0</v>
      </c>
      <c r="R22" s="78">
        <f t="shared" si="4"/>
        <v>0</v>
      </c>
      <c r="T22" s="77"/>
      <c r="U22" s="43"/>
      <c r="V22" s="78">
        <f t="shared" si="5"/>
        <v>0</v>
      </c>
      <c r="X22" s="77">
        <f t="shared" si="6"/>
        <v>0</v>
      </c>
      <c r="Y22" s="43">
        <f t="shared" si="7"/>
        <v>0</v>
      </c>
      <c r="Z22" s="76"/>
    </row>
    <row r="23" spans="1:26">
      <c r="A23" s="83">
        <v>6</v>
      </c>
      <c r="B23" s="98" t="s">
        <v>6</v>
      </c>
      <c r="C23" s="96"/>
      <c r="D23" s="80">
        <v>0</v>
      </c>
      <c r="E23" s="79">
        <v>0</v>
      </c>
      <c r="F23" s="78">
        <f t="shared" si="0"/>
        <v>0</v>
      </c>
      <c r="H23" s="77"/>
      <c r="I23" s="43"/>
      <c r="J23" s="78">
        <f t="shared" si="1"/>
        <v>0</v>
      </c>
      <c r="L23" s="77">
        <f t="shared" si="2"/>
        <v>0</v>
      </c>
      <c r="M23" s="43">
        <f t="shared" si="3"/>
        <v>0</v>
      </c>
      <c r="N23" s="76"/>
      <c r="O23" s="91"/>
      <c r="P23" s="80"/>
      <c r="Q23" s="79">
        <v>0</v>
      </c>
      <c r="R23" s="78">
        <f t="shared" si="4"/>
        <v>0</v>
      </c>
      <c r="T23" s="77"/>
      <c r="U23" s="43"/>
      <c r="V23" s="78">
        <f t="shared" si="5"/>
        <v>0</v>
      </c>
      <c r="X23" s="77">
        <f t="shared" si="6"/>
        <v>0</v>
      </c>
      <c r="Y23" s="43">
        <f t="shared" si="7"/>
        <v>0</v>
      </c>
      <c r="Z23" s="76"/>
    </row>
    <row r="24" spans="1:26">
      <c r="A24" s="83">
        <v>7</v>
      </c>
      <c r="B24" s="98" t="s">
        <v>10</v>
      </c>
      <c r="C24" s="99"/>
      <c r="D24" s="80">
        <v>69242915.739999995</v>
      </c>
      <c r="E24" s="79">
        <v>-69242915.739999995</v>
      </c>
      <c r="F24" s="78">
        <f t="shared" si="0"/>
        <v>0</v>
      </c>
      <c r="H24" s="77"/>
      <c r="I24" s="43"/>
      <c r="J24" s="78">
        <f t="shared" si="1"/>
        <v>0</v>
      </c>
      <c r="L24" s="77">
        <f t="shared" si="2"/>
        <v>69242915.739999995</v>
      </c>
      <c r="M24" s="43">
        <f t="shared" si="3"/>
        <v>0</v>
      </c>
      <c r="N24" s="76"/>
      <c r="O24" s="91"/>
      <c r="P24" s="80">
        <v>3552748.66</v>
      </c>
      <c r="Q24" s="79">
        <v>-3552748.66</v>
      </c>
      <c r="R24" s="78">
        <f t="shared" si="4"/>
        <v>0</v>
      </c>
      <c r="T24" s="77"/>
      <c r="U24" s="43"/>
      <c r="V24" s="78">
        <f t="shared" si="5"/>
        <v>0</v>
      </c>
      <c r="X24" s="77">
        <f t="shared" si="6"/>
        <v>3552748.66</v>
      </c>
      <c r="Y24" s="43">
        <f t="shared" si="7"/>
        <v>0</v>
      </c>
      <c r="Z24" s="76"/>
    </row>
    <row r="25" spans="1:26">
      <c r="A25" s="83">
        <v>8</v>
      </c>
      <c r="B25" s="98" t="s">
        <v>11</v>
      </c>
      <c r="C25" s="96"/>
      <c r="D25" s="80"/>
      <c r="E25" s="79"/>
      <c r="F25" s="78">
        <f t="shared" si="0"/>
        <v>0</v>
      </c>
      <c r="H25" s="77"/>
      <c r="I25" s="43"/>
      <c r="J25" s="78">
        <f t="shared" si="1"/>
        <v>0</v>
      </c>
      <c r="L25" s="77">
        <f t="shared" si="2"/>
        <v>0</v>
      </c>
      <c r="M25" s="43">
        <f t="shared" si="3"/>
        <v>0</v>
      </c>
      <c r="N25" s="76"/>
      <c r="O25" s="91"/>
      <c r="P25" s="80"/>
      <c r="Q25" s="79"/>
      <c r="R25" s="78">
        <f t="shared" si="4"/>
        <v>0</v>
      </c>
      <c r="T25" s="77"/>
      <c r="U25" s="43"/>
      <c r="V25" s="78">
        <f t="shared" si="5"/>
        <v>0</v>
      </c>
      <c r="X25" s="77">
        <f t="shared" si="6"/>
        <v>0</v>
      </c>
      <c r="Y25" s="43">
        <f t="shared" si="7"/>
        <v>0</v>
      </c>
      <c r="Z25" s="76"/>
    </row>
    <row r="26" spans="1:26" ht="30" customHeight="1">
      <c r="A26" s="174" t="s">
        <v>28</v>
      </c>
      <c r="B26" s="175"/>
      <c r="C26" s="96"/>
      <c r="D26" s="13"/>
      <c r="E26" s="13"/>
      <c r="F26" s="13"/>
      <c r="H26" s="13"/>
      <c r="I26" s="13"/>
      <c r="J26" s="13"/>
      <c r="L26" s="13"/>
      <c r="M26" s="13"/>
      <c r="N26" s="95"/>
      <c r="O26" s="91"/>
      <c r="P26" s="13"/>
      <c r="Q26" s="13"/>
      <c r="R26" s="13"/>
      <c r="T26" s="13"/>
      <c r="U26" s="13"/>
      <c r="V26" s="13"/>
      <c r="X26" s="13"/>
      <c r="Y26" s="13"/>
      <c r="Z26" s="95"/>
    </row>
    <row r="27" spans="1:26" s="92" customFormat="1">
      <c r="A27" s="187" t="s">
        <v>29</v>
      </c>
      <c r="B27" s="188"/>
      <c r="C27" s="85"/>
      <c r="D27" s="25"/>
      <c r="E27" s="25"/>
      <c r="F27" s="25"/>
      <c r="H27" s="25"/>
      <c r="I27" s="25"/>
      <c r="J27" s="25"/>
      <c r="L27" s="25">
        <v>0</v>
      </c>
      <c r="M27" s="25">
        <v>0</v>
      </c>
      <c r="N27" s="93"/>
      <c r="O27" s="94"/>
      <c r="P27" s="25"/>
      <c r="Q27" s="25"/>
      <c r="R27" s="25"/>
      <c r="T27" s="25"/>
      <c r="U27" s="25"/>
      <c r="V27" s="25"/>
      <c r="X27" s="25">
        <v>0</v>
      </c>
      <c r="Y27" s="25">
        <v>0</v>
      </c>
      <c r="Z27" s="93"/>
    </row>
    <row r="28" spans="1:26" ht="26.4">
      <c r="A28" s="83">
        <v>1</v>
      </c>
      <c r="B28" s="82" t="s">
        <v>48</v>
      </c>
      <c r="C28" s="97"/>
      <c r="D28" s="80">
        <v>668296300</v>
      </c>
      <c r="E28" s="79">
        <v>566449140</v>
      </c>
      <c r="F28" s="78">
        <f>D28+E28</f>
        <v>1234745440</v>
      </c>
      <c r="H28" s="77">
        <v>1234745440</v>
      </c>
      <c r="I28" s="43"/>
      <c r="J28" s="78">
        <f>H28+I28</f>
        <v>1234745440</v>
      </c>
      <c r="L28" s="77">
        <f>D28-H28</f>
        <v>-566449140</v>
      </c>
      <c r="M28" s="43">
        <f>F28-J28</f>
        <v>0</v>
      </c>
      <c r="N28" s="76"/>
      <c r="O28" s="91"/>
      <c r="P28" s="80"/>
      <c r="Q28" s="79"/>
      <c r="R28" s="78">
        <f>P28+Q28</f>
        <v>0</v>
      </c>
      <c r="T28" s="77"/>
      <c r="U28" s="43"/>
      <c r="V28" s="78">
        <f>T28+U28</f>
        <v>0</v>
      </c>
      <c r="X28" s="77">
        <f>P28-T28</f>
        <v>0</v>
      </c>
      <c r="Y28" s="43">
        <f>R28-V28</f>
        <v>0</v>
      </c>
      <c r="Z28" s="76"/>
    </row>
    <row r="29" spans="1:26" s="92" customFormat="1">
      <c r="A29" s="187" t="s">
        <v>12</v>
      </c>
      <c r="B29" s="188"/>
      <c r="C29" s="85"/>
      <c r="D29" s="25"/>
      <c r="E29" s="25"/>
      <c r="F29" s="25"/>
      <c r="H29" s="25"/>
      <c r="I29" s="25"/>
      <c r="J29" s="25"/>
      <c r="L29" s="25">
        <v>0</v>
      </c>
      <c r="M29" s="25">
        <v>0</v>
      </c>
      <c r="N29" s="93"/>
      <c r="O29" s="94"/>
      <c r="P29" s="25"/>
      <c r="Q29" s="25"/>
      <c r="R29" s="25"/>
      <c r="T29" s="25"/>
      <c r="U29" s="25"/>
      <c r="V29" s="25"/>
      <c r="X29" s="25">
        <v>0</v>
      </c>
      <c r="Y29" s="25">
        <v>0</v>
      </c>
      <c r="Z29" s="93"/>
    </row>
    <row r="30" spans="1:26">
      <c r="A30" s="83">
        <v>1</v>
      </c>
      <c r="B30" s="82" t="s">
        <v>49</v>
      </c>
      <c r="C30" s="81"/>
      <c r="D30" s="80"/>
      <c r="E30" s="79"/>
      <c r="F30" s="78">
        <f>D30+E30</f>
        <v>0</v>
      </c>
      <c r="H30" s="77"/>
      <c r="I30" s="43"/>
      <c r="J30" s="78">
        <f>H30+I30</f>
        <v>0</v>
      </c>
      <c r="L30" s="77">
        <f>D30-H30</f>
        <v>0</v>
      </c>
      <c r="M30" s="43">
        <f>F30-J30</f>
        <v>0</v>
      </c>
      <c r="N30" s="76"/>
      <c r="O30" s="91"/>
      <c r="P30" s="80"/>
      <c r="Q30" s="79"/>
      <c r="R30" s="78">
        <f>P30+Q30</f>
        <v>0</v>
      </c>
      <c r="T30" s="77"/>
      <c r="U30" s="43"/>
      <c r="V30" s="78">
        <f>T30+U30</f>
        <v>0</v>
      </c>
      <c r="X30" s="77">
        <f>P30-T30</f>
        <v>0</v>
      </c>
      <c r="Y30" s="43">
        <f>R30-V30</f>
        <v>0</v>
      </c>
      <c r="Z30" s="76"/>
    </row>
    <row r="31" spans="1:26">
      <c r="A31" s="83">
        <v>2</v>
      </c>
      <c r="B31" s="82" t="s">
        <v>13</v>
      </c>
      <c r="C31" s="81"/>
      <c r="D31" s="80"/>
      <c r="E31" s="79"/>
      <c r="F31" s="78">
        <f>D31+E31</f>
        <v>0</v>
      </c>
      <c r="H31" s="77"/>
      <c r="I31" s="43"/>
      <c r="J31" s="78">
        <f>H31+I31</f>
        <v>0</v>
      </c>
      <c r="L31" s="77">
        <f>D31-H31</f>
        <v>0</v>
      </c>
      <c r="M31" s="43">
        <f>F31-J31</f>
        <v>0</v>
      </c>
      <c r="N31" s="76"/>
      <c r="O31" s="91"/>
      <c r="P31" s="80"/>
      <c r="Q31" s="79"/>
      <c r="R31" s="78">
        <f>P31+Q31</f>
        <v>0</v>
      </c>
      <c r="T31" s="77"/>
      <c r="U31" s="43"/>
      <c r="V31" s="78">
        <f>T31+U31</f>
        <v>0</v>
      </c>
      <c r="X31" s="77">
        <f>P31-T31</f>
        <v>0</v>
      </c>
      <c r="Y31" s="43">
        <f>R31-V31</f>
        <v>0</v>
      </c>
      <c r="Z31" s="76"/>
    </row>
    <row r="32" spans="1:26" ht="15.6">
      <c r="A32" s="174" t="s">
        <v>41</v>
      </c>
      <c r="B32" s="175"/>
      <c r="C32" s="96"/>
      <c r="D32" s="13"/>
      <c r="E32" s="13"/>
      <c r="F32" s="13"/>
      <c r="H32" s="13"/>
      <c r="I32" s="13"/>
      <c r="J32" s="13"/>
      <c r="L32" s="13"/>
      <c r="M32" s="13"/>
      <c r="N32" s="95"/>
      <c r="O32" s="91"/>
      <c r="P32" s="13"/>
      <c r="Q32" s="13"/>
      <c r="R32" s="13"/>
      <c r="T32" s="13"/>
      <c r="U32" s="13"/>
      <c r="V32" s="13"/>
      <c r="X32" s="13"/>
      <c r="Y32" s="13"/>
      <c r="Z32" s="95"/>
    </row>
    <row r="33" spans="1:26" s="92" customFormat="1">
      <c r="A33" s="187" t="s">
        <v>50</v>
      </c>
      <c r="B33" s="188"/>
      <c r="C33" s="85"/>
      <c r="D33" s="25"/>
      <c r="E33" s="25"/>
      <c r="F33" s="25"/>
      <c r="H33" s="25"/>
      <c r="I33" s="25"/>
      <c r="J33" s="25"/>
      <c r="L33" s="25">
        <v>0</v>
      </c>
      <c r="M33" s="25">
        <v>0</v>
      </c>
      <c r="N33" s="93"/>
      <c r="O33" s="94"/>
      <c r="P33" s="25"/>
      <c r="Q33" s="25"/>
      <c r="R33" s="25"/>
      <c r="T33" s="25"/>
      <c r="U33" s="25"/>
      <c r="V33" s="25"/>
      <c r="X33" s="25">
        <v>0</v>
      </c>
      <c r="Y33" s="25">
        <v>0</v>
      </c>
      <c r="Z33" s="93"/>
    </row>
    <row r="34" spans="1:26">
      <c r="A34" s="83">
        <v>1</v>
      </c>
      <c r="B34" s="82" t="s">
        <v>51</v>
      </c>
      <c r="C34" s="81"/>
      <c r="D34" s="80"/>
      <c r="E34" s="79"/>
      <c r="F34" s="78">
        <f t="shared" ref="F34:F41" si="8">D34+E34</f>
        <v>0</v>
      </c>
      <c r="H34" s="77"/>
      <c r="I34" s="43"/>
      <c r="J34" s="78">
        <f t="shared" ref="J34:J41" si="9">H34+I34</f>
        <v>0</v>
      </c>
      <c r="L34" s="77">
        <f t="shared" ref="L34:L41" si="10">D34-H34</f>
        <v>0</v>
      </c>
      <c r="M34" s="43">
        <f t="shared" ref="M34:M41" si="11">F34-J34</f>
        <v>0</v>
      </c>
      <c r="N34" s="76"/>
      <c r="O34" s="91"/>
      <c r="P34" s="80"/>
      <c r="Q34" s="79"/>
      <c r="R34" s="78">
        <f t="shared" ref="R34:R41" si="12">P34+Q34</f>
        <v>0</v>
      </c>
      <c r="T34" s="77">
        <v>38716.28</v>
      </c>
      <c r="U34" s="43">
        <v>-38716.28</v>
      </c>
      <c r="V34" s="78">
        <f t="shared" ref="V34:V41" si="13">T34+U34</f>
        <v>0</v>
      </c>
      <c r="X34" s="77">
        <f t="shared" ref="X34:X41" si="14">P34-T34</f>
        <v>-38716.28</v>
      </c>
      <c r="Y34" s="43">
        <f t="shared" ref="Y34:Y41" si="15">R34-V34</f>
        <v>0</v>
      </c>
      <c r="Z34" s="76"/>
    </row>
    <row r="35" spans="1:26">
      <c r="A35" s="83">
        <v>2</v>
      </c>
      <c r="B35" s="82" t="s">
        <v>52</v>
      </c>
      <c r="C35" s="81"/>
      <c r="D35" s="80"/>
      <c r="E35" s="79"/>
      <c r="F35" s="78">
        <f t="shared" si="8"/>
        <v>0</v>
      </c>
      <c r="H35" s="77"/>
      <c r="I35" s="43"/>
      <c r="J35" s="78">
        <f t="shared" si="9"/>
        <v>0</v>
      </c>
      <c r="L35" s="77">
        <f t="shared" si="10"/>
        <v>0</v>
      </c>
      <c r="M35" s="43">
        <f t="shared" si="11"/>
        <v>0</v>
      </c>
      <c r="N35" s="76"/>
      <c r="O35" s="91"/>
      <c r="P35" s="80"/>
      <c r="Q35" s="79"/>
      <c r="R35" s="78">
        <f t="shared" si="12"/>
        <v>0</v>
      </c>
      <c r="T35" s="77"/>
      <c r="U35" s="43">
        <v>0</v>
      </c>
      <c r="V35" s="78">
        <f t="shared" si="13"/>
        <v>0</v>
      </c>
      <c r="X35" s="77">
        <f t="shared" si="14"/>
        <v>0</v>
      </c>
      <c r="Y35" s="43">
        <f t="shared" si="15"/>
        <v>0</v>
      </c>
      <c r="Z35" s="76"/>
    </row>
    <row r="36" spans="1:26">
      <c r="A36" s="83">
        <v>3</v>
      </c>
      <c r="B36" s="82" t="s">
        <v>53</v>
      </c>
      <c r="C36" s="81"/>
      <c r="D36" s="80"/>
      <c r="E36" s="79"/>
      <c r="F36" s="78">
        <f t="shared" si="8"/>
        <v>0</v>
      </c>
      <c r="H36" s="77"/>
      <c r="I36" s="43"/>
      <c r="J36" s="78">
        <f t="shared" si="9"/>
        <v>0</v>
      </c>
      <c r="L36" s="77">
        <f t="shared" si="10"/>
        <v>0</v>
      </c>
      <c r="M36" s="43">
        <f t="shared" si="11"/>
        <v>0</v>
      </c>
      <c r="N36" s="76"/>
      <c r="O36" s="91"/>
      <c r="P36" s="80"/>
      <c r="Q36" s="79">
        <v>2190567.7099999995</v>
      </c>
      <c r="R36" s="78">
        <f t="shared" si="12"/>
        <v>2190567.7099999995</v>
      </c>
      <c r="T36" s="77">
        <v>2190567.71</v>
      </c>
      <c r="U36" s="43">
        <v>0</v>
      </c>
      <c r="V36" s="78">
        <f t="shared" si="13"/>
        <v>2190567.71</v>
      </c>
      <c r="X36" s="77">
        <f t="shared" si="14"/>
        <v>-2190567.71</v>
      </c>
      <c r="Y36" s="43">
        <f t="shared" si="15"/>
        <v>0</v>
      </c>
      <c r="Z36" s="76"/>
    </row>
    <row r="37" spans="1:26">
      <c r="A37" s="83">
        <v>4</v>
      </c>
      <c r="B37" s="82" t="s">
        <v>54</v>
      </c>
      <c r="C37" s="81"/>
      <c r="D37" s="80">
        <v>112418672.66999999</v>
      </c>
      <c r="E37" s="79">
        <v>-112418672.66999999</v>
      </c>
      <c r="F37" s="78">
        <f t="shared" si="8"/>
        <v>0</v>
      </c>
      <c r="H37" s="77"/>
      <c r="I37" s="43"/>
      <c r="J37" s="78">
        <f t="shared" si="9"/>
        <v>0</v>
      </c>
      <c r="L37" s="77">
        <f t="shared" si="10"/>
        <v>112418672.66999999</v>
      </c>
      <c r="M37" s="43">
        <f t="shared" si="11"/>
        <v>0</v>
      </c>
      <c r="N37" s="76"/>
      <c r="O37" s="91"/>
      <c r="P37" s="80">
        <v>4182008.5999999996</v>
      </c>
      <c r="Q37" s="79">
        <v>-1568877.7099999983</v>
      </c>
      <c r="R37" s="78">
        <f t="shared" si="12"/>
        <v>2613130.8900000015</v>
      </c>
      <c r="T37" s="77">
        <v>2613130.89</v>
      </c>
      <c r="U37" s="43">
        <v>0</v>
      </c>
      <c r="V37" s="78">
        <f t="shared" si="13"/>
        <v>2613130.89</v>
      </c>
      <c r="X37" s="77">
        <f t="shared" si="14"/>
        <v>1568877.7099999995</v>
      </c>
      <c r="Y37" s="43">
        <f t="shared" si="15"/>
        <v>0</v>
      </c>
      <c r="Z37" s="76"/>
    </row>
    <row r="38" spans="1:26">
      <c r="A38" s="83">
        <v>5</v>
      </c>
      <c r="B38" s="82" t="s">
        <v>55</v>
      </c>
      <c r="C38" s="81"/>
      <c r="D38" s="80">
        <v>16956766.359999999</v>
      </c>
      <c r="E38" s="79">
        <v>-16956766.359999999</v>
      </c>
      <c r="F38" s="78">
        <f t="shared" si="8"/>
        <v>0</v>
      </c>
      <c r="H38" s="77"/>
      <c r="I38" s="43"/>
      <c r="J38" s="78">
        <f t="shared" si="9"/>
        <v>0</v>
      </c>
      <c r="L38" s="77">
        <f t="shared" si="10"/>
        <v>16956766.359999999</v>
      </c>
      <c r="M38" s="43">
        <f t="shared" si="11"/>
        <v>0</v>
      </c>
      <c r="N38" s="76"/>
      <c r="O38" s="91"/>
      <c r="P38" s="80">
        <v>826384.84999999986</v>
      </c>
      <c r="Q38" s="79">
        <v>-431910.68000000034</v>
      </c>
      <c r="R38" s="78">
        <f t="shared" si="12"/>
        <v>394474.16999999952</v>
      </c>
      <c r="T38" s="77">
        <v>394474.17</v>
      </c>
      <c r="U38" s="43">
        <v>0</v>
      </c>
      <c r="V38" s="78">
        <f t="shared" si="13"/>
        <v>394474.17</v>
      </c>
      <c r="X38" s="77">
        <f t="shared" si="14"/>
        <v>431910.67999999988</v>
      </c>
      <c r="Y38" s="43">
        <f t="shared" si="15"/>
        <v>-4.6566128730773926E-10</v>
      </c>
      <c r="Z38" s="76"/>
    </row>
    <row r="39" spans="1:26">
      <c r="A39" s="83">
        <v>6</v>
      </c>
      <c r="B39" s="82" t="s">
        <v>56</v>
      </c>
      <c r="C39" s="81"/>
      <c r="D39" s="80"/>
      <c r="E39" s="79"/>
      <c r="F39" s="78">
        <f t="shared" si="8"/>
        <v>0</v>
      </c>
      <c r="H39" s="77"/>
      <c r="I39" s="43"/>
      <c r="J39" s="78">
        <f t="shared" si="9"/>
        <v>0</v>
      </c>
      <c r="L39" s="77">
        <f t="shared" si="10"/>
        <v>0</v>
      </c>
      <c r="M39" s="43">
        <f t="shared" si="11"/>
        <v>0</v>
      </c>
      <c r="N39" s="76"/>
      <c r="O39" s="91"/>
      <c r="P39" s="80"/>
      <c r="Q39" s="79">
        <v>105581.08999999997</v>
      </c>
      <c r="R39" s="78">
        <f t="shared" si="12"/>
        <v>105581.08999999997</v>
      </c>
      <c r="T39" s="77">
        <v>105581.09</v>
      </c>
      <c r="U39" s="43">
        <v>0</v>
      </c>
      <c r="V39" s="78">
        <f t="shared" si="13"/>
        <v>105581.09</v>
      </c>
      <c r="X39" s="77">
        <f t="shared" si="14"/>
        <v>-105581.09</v>
      </c>
      <c r="Y39" s="43">
        <f t="shared" si="15"/>
        <v>0</v>
      </c>
      <c r="Z39" s="76" t="s">
        <v>62</v>
      </c>
    </row>
    <row r="40" spans="1:26">
      <c r="A40" s="83">
        <v>7</v>
      </c>
      <c r="B40" s="82" t="s">
        <v>57</v>
      </c>
      <c r="C40" s="81"/>
      <c r="D40" s="80"/>
      <c r="E40" s="79"/>
      <c r="F40" s="78">
        <f t="shared" si="8"/>
        <v>0</v>
      </c>
      <c r="H40" s="77"/>
      <c r="I40" s="43"/>
      <c r="J40" s="78">
        <f t="shared" si="9"/>
        <v>0</v>
      </c>
      <c r="L40" s="77">
        <f t="shared" si="10"/>
        <v>0</v>
      </c>
      <c r="M40" s="43">
        <f t="shared" si="11"/>
        <v>0</v>
      </c>
      <c r="N40" s="76"/>
      <c r="O40" s="91"/>
      <c r="P40" s="80"/>
      <c r="Q40" s="79"/>
      <c r="R40" s="78">
        <f t="shared" si="12"/>
        <v>0</v>
      </c>
      <c r="T40" s="77"/>
      <c r="U40" s="43"/>
      <c r="V40" s="78">
        <f t="shared" si="13"/>
        <v>0</v>
      </c>
      <c r="X40" s="77">
        <f t="shared" si="14"/>
        <v>0</v>
      </c>
      <c r="Y40" s="43">
        <f t="shared" si="15"/>
        <v>0</v>
      </c>
      <c r="Z40" s="76"/>
    </row>
    <row r="41" spans="1:26">
      <c r="A41" s="83">
        <v>8</v>
      </c>
      <c r="B41" s="82" t="s">
        <v>58</v>
      </c>
      <c r="C41" s="81"/>
      <c r="D41" s="80"/>
      <c r="E41" s="79"/>
      <c r="F41" s="78">
        <f t="shared" si="8"/>
        <v>0</v>
      </c>
      <c r="H41" s="77"/>
      <c r="I41" s="43"/>
      <c r="J41" s="78">
        <f t="shared" si="9"/>
        <v>0</v>
      </c>
      <c r="L41" s="77">
        <f t="shared" si="10"/>
        <v>0</v>
      </c>
      <c r="M41" s="43">
        <f t="shared" si="11"/>
        <v>0</v>
      </c>
      <c r="N41" s="76"/>
      <c r="O41" s="91"/>
      <c r="P41" s="80"/>
      <c r="Q41" s="79"/>
      <c r="R41" s="78">
        <f t="shared" si="12"/>
        <v>0</v>
      </c>
      <c r="T41" s="77"/>
      <c r="U41" s="43"/>
      <c r="V41" s="78">
        <f t="shared" si="13"/>
        <v>0</v>
      </c>
      <c r="X41" s="77">
        <f t="shared" si="14"/>
        <v>0</v>
      </c>
      <c r="Y41" s="43">
        <f t="shared" si="15"/>
        <v>0</v>
      </c>
      <c r="Z41" s="76"/>
    </row>
    <row r="42" spans="1:26" s="86" customFormat="1" ht="31.5" customHeight="1">
      <c r="A42" s="178" t="s">
        <v>33</v>
      </c>
      <c r="B42" s="179"/>
      <c r="C42" s="90"/>
      <c r="D42" s="88">
        <f>SUM(D43,D45,D47)</f>
        <v>0</v>
      </c>
      <c r="E42" s="88">
        <f>SUM(E43,E45,E47)</f>
        <v>0</v>
      </c>
      <c r="F42" s="88">
        <f>SUM(F43,F45,F47)</f>
        <v>0</v>
      </c>
      <c r="H42" s="88">
        <f>SUM(H43,H45,H47)</f>
        <v>0</v>
      </c>
      <c r="I42" s="88">
        <f>SUM(I43,I45,I47)</f>
        <v>0</v>
      </c>
      <c r="J42" s="88">
        <f>SUM(J43,J45,J47)</f>
        <v>0</v>
      </c>
      <c r="L42" s="88">
        <f>SUM(L43,L45,L47)</f>
        <v>0</v>
      </c>
      <c r="M42" s="88">
        <f>SUM(M43,M45,M47)</f>
        <v>0</v>
      </c>
      <c r="N42" s="87"/>
      <c r="O42" s="89"/>
      <c r="P42" s="88">
        <f>SUM(P43,P45,P47)</f>
        <v>0</v>
      </c>
      <c r="Q42" s="88">
        <f>SUM(Q43,Q45,Q47)</f>
        <v>0</v>
      </c>
      <c r="R42" s="88">
        <f>SUM(R43,R45,R47)</f>
        <v>0</v>
      </c>
      <c r="T42" s="88">
        <f>SUM(T43,T45,T47)</f>
        <v>0</v>
      </c>
      <c r="U42" s="88">
        <f>SUM(U43,U45,U47)</f>
        <v>0</v>
      </c>
      <c r="V42" s="88">
        <f>SUM(V43,V45,V47)</f>
        <v>0</v>
      </c>
      <c r="X42" s="88">
        <f>SUM(X43,X45,X47)</f>
        <v>0</v>
      </c>
      <c r="Y42" s="88">
        <f>SUM(Y43,Y45,Y47)</f>
        <v>0</v>
      </c>
      <c r="Z42" s="87"/>
    </row>
    <row r="43" spans="1:26">
      <c r="A43" s="187" t="s">
        <v>34</v>
      </c>
      <c r="B43" s="188"/>
      <c r="C43" s="85"/>
      <c r="D43" s="25">
        <f>D44</f>
        <v>0</v>
      </c>
      <c r="E43" s="25">
        <f>E44</f>
        <v>0</v>
      </c>
      <c r="F43" s="25">
        <f>F44</f>
        <v>0</v>
      </c>
      <c r="H43" s="25">
        <f>H44</f>
        <v>0</v>
      </c>
      <c r="I43" s="25">
        <f>I44</f>
        <v>0</v>
      </c>
      <c r="J43" s="25">
        <f>J44</f>
        <v>0</v>
      </c>
      <c r="L43" s="25">
        <f>L44</f>
        <v>0</v>
      </c>
      <c r="M43" s="25">
        <f>M44</f>
        <v>0</v>
      </c>
      <c r="N43" s="84"/>
    </row>
    <row r="44" spans="1:26">
      <c r="A44" s="83">
        <v>1</v>
      </c>
      <c r="B44" s="82" t="s">
        <v>35</v>
      </c>
      <c r="C44" s="81"/>
      <c r="D44" s="80"/>
      <c r="E44" s="79"/>
      <c r="F44" s="78"/>
      <c r="H44" s="77"/>
      <c r="I44" s="43"/>
      <c r="J44" s="76"/>
      <c r="L44" s="77"/>
      <c r="M44" s="43"/>
      <c r="N44" s="76"/>
    </row>
    <row r="45" spans="1:26">
      <c r="A45" s="187" t="s">
        <v>36</v>
      </c>
      <c r="B45" s="188"/>
      <c r="C45" s="81"/>
      <c r="D45" s="25">
        <f>D46</f>
        <v>0</v>
      </c>
      <c r="E45" s="25">
        <f>E46</f>
        <v>0</v>
      </c>
      <c r="F45" s="25">
        <f>F46</f>
        <v>0</v>
      </c>
      <c r="H45" s="25">
        <f>H46</f>
        <v>0</v>
      </c>
      <c r="I45" s="25">
        <f>I46</f>
        <v>0</v>
      </c>
      <c r="J45" s="25">
        <f>J46</f>
        <v>0</v>
      </c>
      <c r="L45" s="25">
        <f>L46</f>
        <v>0</v>
      </c>
      <c r="M45" s="25">
        <f>M46</f>
        <v>0</v>
      </c>
      <c r="N45" s="84"/>
    </row>
    <row r="46" spans="1:26">
      <c r="A46" s="83">
        <v>1</v>
      </c>
      <c r="B46" s="82" t="s">
        <v>37</v>
      </c>
      <c r="C46" s="81"/>
      <c r="D46" s="80"/>
      <c r="E46" s="79"/>
      <c r="F46" s="78"/>
      <c r="H46" s="77"/>
      <c r="I46" s="43"/>
      <c r="J46" s="76"/>
      <c r="L46" s="77"/>
      <c r="M46" s="43"/>
      <c r="N46" s="76"/>
    </row>
    <row r="47" spans="1:26">
      <c r="A47" s="187" t="s">
        <v>40</v>
      </c>
      <c r="B47" s="188"/>
      <c r="C47" s="81"/>
      <c r="D47" s="25">
        <f>SUM(D48:D49)</f>
        <v>0</v>
      </c>
      <c r="E47" s="25">
        <f>SUM(E48:E49)</f>
        <v>0</v>
      </c>
      <c r="F47" s="25">
        <f>SUM(F48:F49)</f>
        <v>0</v>
      </c>
      <c r="H47" s="25">
        <f>SUM(H48:H49)</f>
        <v>0</v>
      </c>
      <c r="I47" s="25">
        <f>SUM(I48:I49)</f>
        <v>0</v>
      </c>
      <c r="J47" s="25">
        <f>SUM(J48:J49)</f>
        <v>0</v>
      </c>
      <c r="L47" s="25">
        <f>SUM(L48:L49)</f>
        <v>0</v>
      </c>
      <c r="M47" s="25">
        <f>SUM(M48:M49)</f>
        <v>0</v>
      </c>
      <c r="N47" s="84"/>
    </row>
    <row r="48" spans="1:26">
      <c r="A48" s="83">
        <v>1</v>
      </c>
      <c r="B48" s="82" t="s">
        <v>38</v>
      </c>
      <c r="C48" s="81"/>
      <c r="D48" s="80"/>
      <c r="E48" s="79"/>
      <c r="F48" s="78"/>
      <c r="H48" s="77"/>
      <c r="I48" s="43"/>
      <c r="J48" s="76"/>
      <c r="L48" s="77"/>
      <c r="M48" s="43"/>
      <c r="N48" s="76"/>
    </row>
    <row r="49" spans="1:14">
      <c r="A49" s="83">
        <v>2</v>
      </c>
      <c r="B49" s="82" t="s">
        <v>39</v>
      </c>
      <c r="C49" s="81"/>
      <c r="D49" s="80"/>
      <c r="E49" s="79"/>
      <c r="F49" s="78"/>
      <c r="H49" s="77"/>
      <c r="I49" s="43"/>
      <c r="J49" s="76"/>
      <c r="L49" s="77"/>
      <c r="M49" s="43"/>
      <c r="N49" s="76"/>
    </row>
  </sheetData>
  <autoFilter ref="A8:Z49">
    <filterColumn colId="0" showButton="0"/>
  </autoFilter>
  <mergeCells count="29"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Y5:Y6"/>
    <mergeCell ref="Z5:Z7"/>
    <mergeCell ref="A9:B9"/>
    <mergeCell ref="A11:B11"/>
    <mergeCell ref="A12:B12"/>
    <mergeCell ref="A13:B13"/>
    <mergeCell ref="D4:N4"/>
    <mergeCell ref="A6:A7"/>
    <mergeCell ref="B6:B7"/>
    <mergeCell ref="A8:B8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  <mergeCell ref="A27:B27"/>
  </mergeCells>
  <pageMargins left="0.7" right="0.7" top="0.75" bottom="0.75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opLeftCell="A11" zoomScale="60" zoomScaleNormal="60" workbookViewId="0">
      <pane xSplit="3" topLeftCell="M1" activePane="topRight" state="frozen"/>
      <selection activeCell="M21" sqref="M21"/>
      <selection pane="topRight" activeCell="AA22" sqref="AA22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69921875" customWidth="1"/>
    <col min="8" max="8" width="18.69921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69921875" style="26" customWidth="1"/>
    <col min="13" max="13" width="25" style="26" customWidth="1"/>
    <col min="14" max="14" width="32.3984375" style="26" customWidth="1"/>
    <col min="15" max="15" width="1.19921875" customWidth="1"/>
    <col min="16" max="18" width="17.69921875" customWidth="1"/>
    <col min="19" max="19" width="2.3984375" customWidth="1"/>
    <col min="20" max="22" width="17" customWidth="1"/>
    <col min="23" max="23" width="2.3984375" customWidth="1"/>
    <col min="24" max="26" width="18.19921875" customWidth="1"/>
  </cols>
  <sheetData>
    <row r="1" spans="1:26">
      <c r="A1" s="19" t="s">
        <v>0</v>
      </c>
      <c r="B1" s="72" t="s">
        <v>107</v>
      </c>
    </row>
    <row r="2" spans="1:26">
      <c r="A2" s="19" t="s">
        <v>1</v>
      </c>
      <c r="B2" s="69">
        <v>102003918</v>
      </c>
    </row>
    <row r="3" spans="1:26">
      <c r="A3" s="20" t="s">
        <v>2</v>
      </c>
      <c r="B3" s="21" t="s">
        <v>196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7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7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7" customHeight="1">
      <c r="A11" s="176" t="s">
        <v>42</v>
      </c>
      <c r="B11" s="177"/>
      <c r="C11" s="59"/>
      <c r="D11" s="31">
        <f>SUM(D12:D41)</f>
        <v>45386700</v>
      </c>
      <c r="E11" s="31">
        <f>SUM(E12:E41)</f>
        <v>635102663</v>
      </c>
      <c r="F11" s="31">
        <f>SUM(F12:F41)</f>
        <v>680489363</v>
      </c>
      <c r="H11" s="31">
        <f>SUM(H12:H41)</f>
        <v>680489363</v>
      </c>
      <c r="I11" s="31">
        <f>SUM(I12:I41)</f>
        <v>0</v>
      </c>
      <c r="J11" s="31">
        <f>SUM(J12:J41)</f>
        <v>680489363</v>
      </c>
      <c r="L11" s="31">
        <f>SUM(L12:L41)</f>
        <v>-635102663</v>
      </c>
      <c r="M11" s="31">
        <f>SUM(M12:M41)</f>
        <v>0</v>
      </c>
      <c r="N11" s="50"/>
      <c r="O11" s="64"/>
      <c r="P11" s="31">
        <f>SUM(P12:P41)</f>
        <v>989435.3899999999</v>
      </c>
      <c r="Q11" s="31">
        <f>SUM(Q12:Q41)</f>
        <v>-448555.58</v>
      </c>
      <c r="R11" s="31">
        <f>SUM(R12:R41)</f>
        <v>540879.80999999994</v>
      </c>
      <c r="T11" s="31">
        <f>SUM(T12:T41)</f>
        <v>540879.80999999994</v>
      </c>
      <c r="U11" s="31">
        <f>SUM(U12:U41)</f>
        <v>0</v>
      </c>
      <c r="V11" s="31">
        <f>SUM(V12:V41)</f>
        <v>540879.80999999994</v>
      </c>
      <c r="X11" s="31">
        <f>SUM(X12:X41)</f>
        <v>448555.58</v>
      </c>
      <c r="Y11" s="31">
        <f>SUM(Y12:Y41)</f>
        <v>0</v>
      </c>
      <c r="Z11" s="50"/>
    </row>
    <row r="12" spans="1:26" s="1" customFormat="1" ht="26.7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>SUM(I13,I17)</f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7" customHeight="1">
      <c r="A15" s="22">
        <v>2</v>
      </c>
      <c r="B15" s="11" t="s">
        <v>46</v>
      </c>
      <c r="C15" s="4"/>
      <c r="D15" s="39"/>
      <c r="E15" s="40"/>
      <c r="F15" s="41">
        <f t="shared" ref="F15:F16" si="10">D15+E15</f>
        <v>0</v>
      </c>
      <c r="H15" s="54"/>
      <c r="I15" s="44"/>
      <c r="J15" s="41">
        <f t="shared" ref="J15:J16" si="11">H15+I15</f>
        <v>0</v>
      </c>
      <c r="L15" s="54">
        <f t="shared" ref="L15:L16" si="12">D15-H15</f>
        <v>0</v>
      </c>
      <c r="M15" s="43">
        <f t="shared" ref="M15:M16" si="13">F15-J15</f>
        <v>0</v>
      </c>
      <c r="N15" s="55"/>
      <c r="O15" s="61"/>
      <c r="P15" s="39"/>
      <c r="Q15" s="40"/>
      <c r="R15" s="41">
        <f t="shared" ref="R15:R16" si="14">P15+Q15</f>
        <v>0</v>
      </c>
      <c r="T15" s="54"/>
      <c r="U15" s="44"/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 t="shared" si="10"/>
        <v>0</v>
      </c>
      <c r="H16" s="54"/>
      <c r="I16" s="44"/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/>
      <c r="R16" s="41">
        <f t="shared" si="14"/>
        <v>0</v>
      </c>
      <c r="T16" s="54"/>
      <c r="U16" s="44"/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18">D18+E18</f>
        <v>0</v>
      </c>
      <c r="H18" s="54"/>
      <c r="I18" s="44"/>
      <c r="J18" s="41">
        <f t="shared" ref="J18:J25" si="19">H18+I18</f>
        <v>0</v>
      </c>
      <c r="L18" s="54">
        <f t="shared" ref="L18:L25" si="20">D18-H18</f>
        <v>0</v>
      </c>
      <c r="M18" s="43">
        <f t="shared" ref="M18:M25" si="21">F18-J18</f>
        <v>0</v>
      </c>
      <c r="N18" s="55"/>
      <c r="O18" s="61"/>
      <c r="P18" s="39"/>
      <c r="Q18" s="40"/>
      <c r="R18" s="41">
        <f t="shared" ref="R18:R25" si="22">P18+Q18</f>
        <v>0</v>
      </c>
      <c r="T18" s="54"/>
      <c r="U18" s="44"/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>
        <v>92781262</v>
      </c>
      <c r="F19" s="41">
        <f t="shared" si="18"/>
        <v>92781262</v>
      </c>
      <c r="H19" s="54">
        <v>92781262</v>
      </c>
      <c r="I19" s="44"/>
      <c r="J19" s="41">
        <f t="shared" si="19"/>
        <v>92781262</v>
      </c>
      <c r="L19" s="54">
        <f t="shared" si="20"/>
        <v>-92781262</v>
      </c>
      <c r="M19" s="43">
        <f t="shared" si="21"/>
        <v>0</v>
      </c>
      <c r="N19" s="55"/>
      <c r="O19" s="61"/>
      <c r="P19" s="39"/>
      <c r="Q19" s="40"/>
      <c r="R19" s="41">
        <f t="shared" si="22"/>
        <v>0</v>
      </c>
      <c r="T19" s="54"/>
      <c r="U19" s="44"/>
      <c r="V19" s="41">
        <f t="shared" si="23"/>
        <v>0</v>
      </c>
      <c r="X19" s="54">
        <f t="shared" si="24"/>
        <v>0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18"/>
        <v>0</v>
      </c>
      <c r="H20" s="54">
        <v>0</v>
      </c>
      <c r="I20" s="44"/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/>
      <c r="R20" s="41">
        <f t="shared" si="22"/>
        <v>0</v>
      </c>
      <c r="T20" s="54"/>
      <c r="U20" s="44"/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18"/>
        <v>0</v>
      </c>
      <c r="H21" s="54">
        <v>0</v>
      </c>
      <c r="I21" s="44"/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/>
      <c r="R21" s="41">
        <f t="shared" si="22"/>
        <v>0</v>
      </c>
      <c r="T21" s="54"/>
      <c r="U21" s="44"/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18"/>
        <v>0</v>
      </c>
      <c r="H22" s="54">
        <v>0</v>
      </c>
      <c r="I22" s="44"/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/>
      <c r="R22" s="41">
        <f t="shared" si="22"/>
        <v>0</v>
      </c>
      <c r="T22" s="54"/>
      <c r="U22" s="44"/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18"/>
        <v>0</v>
      </c>
      <c r="H23" s="54">
        <v>0</v>
      </c>
      <c r="I23" s="44"/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/>
      <c r="R23" s="41">
        <f t="shared" si="22"/>
        <v>0</v>
      </c>
      <c r="T23" s="54"/>
      <c r="U23" s="44"/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542321401</v>
      </c>
      <c r="F24" s="41">
        <f t="shared" si="18"/>
        <v>542321401</v>
      </c>
      <c r="H24" s="54">
        <v>542321401</v>
      </c>
      <c r="I24" s="44"/>
      <c r="J24" s="41">
        <f t="shared" si="19"/>
        <v>542321401</v>
      </c>
      <c r="L24" s="54">
        <f t="shared" si="20"/>
        <v>-542321401</v>
      </c>
      <c r="M24" s="43">
        <f t="shared" si="21"/>
        <v>0</v>
      </c>
      <c r="N24" s="55"/>
      <c r="O24" s="61"/>
      <c r="P24" s="39"/>
      <c r="Q24" s="40"/>
      <c r="R24" s="41">
        <f t="shared" si="22"/>
        <v>0</v>
      </c>
      <c r="T24" s="54"/>
      <c r="U24" s="44"/>
      <c r="V24" s="41">
        <f t="shared" si="23"/>
        <v>0</v>
      </c>
      <c r="X24" s="54">
        <f t="shared" si="24"/>
        <v>0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18"/>
        <v>0</v>
      </c>
      <c r="H25" s="54"/>
      <c r="I25" s="44"/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/>
      <c r="R25" s="41">
        <f t="shared" si="22"/>
        <v>0</v>
      </c>
      <c r="T25" s="54"/>
      <c r="U25" s="44"/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45386700</v>
      </c>
      <c r="E28" s="40"/>
      <c r="F28" s="41">
        <f t="shared" ref="F28" si="26">D28+E28</f>
        <v>45386700</v>
      </c>
      <c r="H28" s="54">
        <v>45386700</v>
      </c>
      <c r="I28" s="44"/>
      <c r="J28" s="41">
        <f t="shared" ref="J28" si="27">H28+I28</f>
        <v>45386700</v>
      </c>
      <c r="L28" s="54">
        <f t="shared" ref="L28" si="28">D28-H28</f>
        <v>0</v>
      </c>
      <c r="M28" s="43">
        <f t="shared" ref="M28" si="29">F28-J28</f>
        <v>0</v>
      </c>
      <c r="N28" s="55"/>
      <c r="O28" s="61"/>
      <c r="P28" s="39"/>
      <c r="Q28" s="40"/>
      <c r="R28" s="41">
        <f t="shared" ref="R28" si="30">P28+Q28</f>
        <v>0</v>
      </c>
      <c r="T28" s="54"/>
      <c r="U28" s="44"/>
      <c r="V28" s="41">
        <f t="shared" ref="V28" si="31">T28+U28</f>
        <v>0</v>
      </c>
      <c r="X28" s="54">
        <f t="shared" ref="X28" si="32">P28-T28</f>
        <v>0</v>
      </c>
      <c r="Y28" s="43">
        <f t="shared" ref="Y28" si="3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 t="shared" ref="F30:F31" si="34">D30+E30</f>
        <v>0</v>
      </c>
      <c r="H30" s="54"/>
      <c r="I30" s="44"/>
      <c r="J30" s="41">
        <f t="shared" ref="J30:J31" si="35">H30+I30</f>
        <v>0</v>
      </c>
      <c r="L30" s="54">
        <f t="shared" ref="L30:L31" si="36">D30-H30</f>
        <v>0</v>
      </c>
      <c r="M30" s="43">
        <f t="shared" ref="M30:M31" si="37">F30-J30</f>
        <v>0</v>
      </c>
      <c r="N30" s="55"/>
      <c r="O30" s="61"/>
      <c r="P30" s="39"/>
      <c r="Q30" s="40"/>
      <c r="R30" s="41">
        <f t="shared" ref="R30:R31" si="38">P30+Q30</f>
        <v>0</v>
      </c>
      <c r="T30" s="54"/>
      <c r="U30" s="44"/>
      <c r="V30" s="41">
        <f t="shared" ref="V30:V31" si="39">T30+U30</f>
        <v>0</v>
      </c>
      <c r="X30" s="54">
        <f t="shared" ref="X30:X31" si="40">P30-T30</f>
        <v>0</v>
      </c>
      <c r="Y30" s="43">
        <f t="shared" ref="Y30:Y31" si="41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 t="shared" si="34"/>
        <v>0</v>
      </c>
      <c r="H31" s="54"/>
      <c r="I31" s="44"/>
      <c r="J31" s="41">
        <f t="shared" si="35"/>
        <v>0</v>
      </c>
      <c r="L31" s="54">
        <f t="shared" si="36"/>
        <v>0</v>
      </c>
      <c r="M31" s="43">
        <f t="shared" si="37"/>
        <v>0</v>
      </c>
      <c r="N31" s="55"/>
      <c r="O31" s="61"/>
      <c r="P31" s="39"/>
      <c r="Q31" s="40"/>
      <c r="R31" s="41">
        <f t="shared" si="38"/>
        <v>0</v>
      </c>
      <c r="T31" s="54"/>
      <c r="U31" s="44"/>
      <c r="V31" s="41">
        <f t="shared" si="39"/>
        <v>0</v>
      </c>
      <c r="X31" s="54">
        <f t="shared" si="40"/>
        <v>0</v>
      </c>
      <c r="Y31" s="43">
        <f t="shared" si="41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42">D34+E34</f>
        <v>0</v>
      </c>
      <c r="H34" s="54"/>
      <c r="I34" s="44"/>
      <c r="J34" s="41">
        <f t="shared" ref="J34:J41" si="43">H34+I34</f>
        <v>0</v>
      </c>
      <c r="L34" s="54">
        <f t="shared" ref="L34:L41" si="44">D34-H34</f>
        <v>0</v>
      </c>
      <c r="M34" s="43">
        <f t="shared" ref="M34:M41" si="45">F34-J34</f>
        <v>0</v>
      </c>
      <c r="N34" s="55"/>
      <c r="O34" s="61"/>
      <c r="P34" s="39">
        <v>65302.69</v>
      </c>
      <c r="Q34" s="40">
        <v>-65302.69</v>
      </c>
      <c r="R34" s="41">
        <f t="shared" ref="R34:R41" si="46">P34+Q34</f>
        <v>0</v>
      </c>
      <c r="T34" s="54"/>
      <c r="U34" s="44"/>
      <c r="V34" s="41">
        <f t="shared" ref="V34:V41" si="47">T34+U34</f>
        <v>0</v>
      </c>
      <c r="X34" s="54">
        <f t="shared" ref="X34:X41" si="48">P34-T34</f>
        <v>65302.69</v>
      </c>
      <c r="Y34" s="43">
        <f t="shared" ref="Y34:Y41" si="49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42"/>
        <v>0</v>
      </c>
      <c r="H35" s="54"/>
      <c r="I35" s="44"/>
      <c r="J35" s="41">
        <f t="shared" si="43"/>
        <v>0</v>
      </c>
      <c r="L35" s="54">
        <f t="shared" si="44"/>
        <v>0</v>
      </c>
      <c r="M35" s="43">
        <f t="shared" si="45"/>
        <v>0</v>
      </c>
      <c r="N35" s="55"/>
      <c r="O35" s="61"/>
      <c r="P35" s="39"/>
      <c r="Q35" s="40">
        <v>0</v>
      </c>
      <c r="R35" s="41">
        <f t="shared" si="46"/>
        <v>0</v>
      </c>
      <c r="T35" s="54"/>
      <c r="U35" s="44"/>
      <c r="V35" s="41">
        <f t="shared" si="47"/>
        <v>0</v>
      </c>
      <c r="X35" s="54">
        <f t="shared" si="48"/>
        <v>0</v>
      </c>
      <c r="Y35" s="43">
        <f t="shared" si="49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42"/>
        <v>0</v>
      </c>
      <c r="H36" s="54"/>
      <c r="I36" s="44"/>
      <c r="J36" s="41">
        <f t="shared" si="43"/>
        <v>0</v>
      </c>
      <c r="L36" s="54">
        <f t="shared" si="44"/>
        <v>0</v>
      </c>
      <c r="M36" s="43">
        <f t="shared" si="45"/>
        <v>0</v>
      </c>
      <c r="N36" s="55"/>
      <c r="O36" s="61"/>
      <c r="P36" s="39">
        <v>380396.15</v>
      </c>
      <c r="Q36" s="40">
        <v>-380396.15</v>
      </c>
      <c r="R36" s="41">
        <f t="shared" si="46"/>
        <v>0</v>
      </c>
      <c r="T36" s="54"/>
      <c r="U36" s="44"/>
      <c r="V36" s="41">
        <f t="shared" si="47"/>
        <v>0</v>
      </c>
      <c r="X36" s="54">
        <f t="shared" si="48"/>
        <v>380396.15</v>
      </c>
      <c r="Y36" s="43">
        <f t="shared" si="49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42"/>
        <v>0</v>
      </c>
      <c r="H37" s="54"/>
      <c r="I37" s="44"/>
      <c r="J37" s="41">
        <f t="shared" si="43"/>
        <v>0</v>
      </c>
      <c r="L37" s="54">
        <f t="shared" si="44"/>
        <v>0</v>
      </c>
      <c r="M37" s="43">
        <f t="shared" si="45"/>
        <v>0</v>
      </c>
      <c r="N37" s="55"/>
      <c r="O37" s="61"/>
      <c r="P37" s="39">
        <v>456042.42</v>
      </c>
      <c r="Q37" s="40">
        <v>-2355.56</v>
      </c>
      <c r="R37" s="41">
        <f t="shared" si="46"/>
        <v>453686.86</v>
      </c>
      <c r="T37" s="54">
        <v>453686.86</v>
      </c>
      <c r="U37" s="44"/>
      <c r="V37" s="41">
        <f t="shared" si="47"/>
        <v>453686.86</v>
      </c>
      <c r="X37" s="54">
        <f t="shared" si="48"/>
        <v>2355.5599999999977</v>
      </c>
      <c r="Y37" s="43">
        <f t="shared" si="49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42"/>
        <v>0</v>
      </c>
      <c r="H38" s="54"/>
      <c r="I38" s="44"/>
      <c r="J38" s="41">
        <f t="shared" si="43"/>
        <v>0</v>
      </c>
      <c r="L38" s="54">
        <f t="shared" si="44"/>
        <v>0</v>
      </c>
      <c r="M38" s="43">
        <f t="shared" si="45"/>
        <v>0</v>
      </c>
      <c r="N38" s="55"/>
      <c r="O38" s="61"/>
      <c r="P38" s="39">
        <v>68862.179999999993</v>
      </c>
      <c r="Q38" s="40">
        <v>0</v>
      </c>
      <c r="R38" s="41">
        <f t="shared" si="46"/>
        <v>68862.179999999993</v>
      </c>
      <c r="T38" s="54">
        <v>68862.179999999993</v>
      </c>
      <c r="U38" s="44"/>
      <c r="V38" s="41">
        <f t="shared" si="47"/>
        <v>68862.179999999993</v>
      </c>
      <c r="X38" s="54">
        <f t="shared" si="48"/>
        <v>0</v>
      </c>
      <c r="Y38" s="43">
        <f t="shared" si="49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42"/>
        <v>0</v>
      </c>
      <c r="H39" s="54"/>
      <c r="I39" s="44"/>
      <c r="J39" s="41">
        <f t="shared" si="43"/>
        <v>0</v>
      </c>
      <c r="L39" s="54">
        <f t="shared" si="44"/>
        <v>0</v>
      </c>
      <c r="M39" s="43">
        <f t="shared" si="45"/>
        <v>0</v>
      </c>
      <c r="N39" s="55"/>
      <c r="O39" s="61"/>
      <c r="P39" s="39">
        <v>18831.949999999997</v>
      </c>
      <c r="Q39" s="40">
        <v>-501.18</v>
      </c>
      <c r="R39" s="41">
        <f t="shared" si="46"/>
        <v>18330.769999999997</v>
      </c>
      <c r="T39" s="54">
        <v>18330.77</v>
      </c>
      <c r="U39" s="44"/>
      <c r="V39" s="41">
        <f t="shared" si="47"/>
        <v>18330.77</v>
      </c>
      <c r="X39" s="54">
        <f t="shared" si="48"/>
        <v>501.17999999999665</v>
      </c>
      <c r="Y39" s="43">
        <f t="shared" si="49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42"/>
        <v>0</v>
      </c>
      <c r="H40" s="54"/>
      <c r="I40" s="44"/>
      <c r="J40" s="41">
        <f t="shared" si="43"/>
        <v>0</v>
      </c>
      <c r="L40" s="54">
        <f t="shared" si="44"/>
        <v>0</v>
      </c>
      <c r="M40" s="43">
        <f t="shared" si="45"/>
        <v>0</v>
      </c>
      <c r="N40" s="55"/>
      <c r="O40" s="61"/>
      <c r="P40" s="39"/>
      <c r="Q40" s="40"/>
      <c r="R40" s="41">
        <f t="shared" si="46"/>
        <v>0</v>
      </c>
      <c r="T40" s="54"/>
      <c r="U40" s="44"/>
      <c r="V40" s="41">
        <f t="shared" si="47"/>
        <v>0</v>
      </c>
      <c r="X40" s="54">
        <f t="shared" si="48"/>
        <v>0</v>
      </c>
      <c r="Y40" s="43">
        <f t="shared" si="49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42"/>
        <v>0</v>
      </c>
      <c r="H41" s="54"/>
      <c r="I41" s="44"/>
      <c r="J41" s="41">
        <f t="shared" si="43"/>
        <v>0</v>
      </c>
      <c r="L41" s="54">
        <f t="shared" si="44"/>
        <v>0</v>
      </c>
      <c r="M41" s="43">
        <f t="shared" si="45"/>
        <v>0</v>
      </c>
      <c r="N41" s="55"/>
      <c r="O41" s="61"/>
      <c r="P41" s="39"/>
      <c r="Q41" s="40"/>
      <c r="R41" s="41">
        <f t="shared" si="46"/>
        <v>0</v>
      </c>
      <c r="T41" s="54"/>
      <c r="U41" s="44"/>
      <c r="V41" s="41">
        <f t="shared" si="47"/>
        <v>0</v>
      </c>
      <c r="X41" s="54">
        <f t="shared" si="48"/>
        <v>0</v>
      </c>
      <c r="Y41" s="43">
        <f t="shared" si="49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50">SUM(E43,E45,E47)</f>
        <v>0</v>
      </c>
      <c r="F42" s="42">
        <f t="shared" si="50"/>
        <v>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 t="shared" ref="L42:M42" si="52">SUM(L43,L45,L47)</f>
        <v>0</v>
      </c>
      <c r="M42" s="42">
        <f t="shared" si="52"/>
        <v>0</v>
      </c>
      <c r="N42" s="33"/>
      <c r="O42" s="66"/>
      <c r="P42" s="42">
        <f>SUM(P43,P45,P47)</f>
        <v>0</v>
      </c>
      <c r="Q42" s="42">
        <f t="shared" ref="Q42:R42" si="53">SUM(Q43,Q45,Q47)</f>
        <v>0</v>
      </c>
      <c r="R42" s="42">
        <f t="shared" si="53"/>
        <v>0</v>
      </c>
      <c r="T42" s="42">
        <f t="shared" ref="T42:V42" si="54">SUM(T43,T45,T47)</f>
        <v>0</v>
      </c>
      <c r="U42" s="42">
        <f t="shared" si="54"/>
        <v>0</v>
      </c>
      <c r="V42" s="42">
        <f t="shared" si="54"/>
        <v>0</v>
      </c>
      <c r="X42" s="42">
        <f t="shared" ref="X42:Y42" si="55">SUM(X43,X45,X47)</f>
        <v>0</v>
      </c>
      <c r="Y42" s="42">
        <f t="shared" si="55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6">E44</f>
        <v>0</v>
      </c>
      <c r="F43" s="38">
        <f t="shared" si="56"/>
        <v>0</v>
      </c>
      <c r="H43" s="38">
        <f t="shared" ref="H43:J43" si="57">H44</f>
        <v>0</v>
      </c>
      <c r="I43" s="38">
        <f t="shared" si="57"/>
        <v>0</v>
      </c>
      <c r="J43" s="38">
        <f t="shared" si="57"/>
        <v>0</v>
      </c>
      <c r="L43" s="38">
        <f t="shared" ref="L43:M43" si="58">L44</f>
        <v>0</v>
      </c>
      <c r="M43" s="38">
        <f t="shared" si="58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9">E46</f>
        <v>0</v>
      </c>
      <c r="F45" s="38">
        <f t="shared" si="59"/>
        <v>0</v>
      </c>
      <c r="H45" s="38">
        <f t="shared" ref="H45:J45" si="60">H46</f>
        <v>0</v>
      </c>
      <c r="I45" s="38">
        <f t="shared" si="60"/>
        <v>0</v>
      </c>
      <c r="J45" s="38">
        <f t="shared" si="60"/>
        <v>0</v>
      </c>
      <c r="L45" s="38">
        <f t="shared" ref="L45:M45" si="61">L46</f>
        <v>0</v>
      </c>
      <c r="M45" s="38">
        <f t="shared" si="61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2">SUM(E48:E49)</f>
        <v>0</v>
      </c>
      <c r="F47" s="38">
        <f t="shared" si="62"/>
        <v>0</v>
      </c>
      <c r="H47" s="38">
        <f t="shared" ref="H47:J47" si="63">SUM(H48:H49)</f>
        <v>0</v>
      </c>
      <c r="I47" s="38">
        <f t="shared" si="63"/>
        <v>0</v>
      </c>
      <c r="J47" s="38">
        <f t="shared" si="63"/>
        <v>0</v>
      </c>
      <c r="L47" s="38">
        <f t="shared" ref="L47:M47" si="64">SUM(L48:L49)</f>
        <v>0</v>
      </c>
      <c r="M47" s="38">
        <f t="shared" si="64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</mergeCells>
  <pageMargins left="0.7" right="0.7" top="0.75" bottom="0.75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I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B23" sqref="AB23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87</v>
      </c>
    </row>
    <row r="2" spans="1:26">
      <c r="A2" s="19" t="s">
        <v>1</v>
      </c>
      <c r="B2" s="69" t="s">
        <v>88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0</v>
      </c>
      <c r="E11" s="31">
        <f>SUM(E12:E41)</f>
        <v>0</v>
      </c>
      <c r="F11" s="31">
        <f>SUM(F12:F41)</f>
        <v>0</v>
      </c>
      <c r="H11" s="31">
        <f>SUM(H12:H41)</f>
        <v>495913978</v>
      </c>
      <c r="I11" s="31">
        <f>SUM(I12:I41)</f>
        <v>-495913977.58699995</v>
      </c>
      <c r="J11" s="31">
        <f>SUM(J12:J41)</f>
        <v>0.41300003230571747</v>
      </c>
      <c r="L11" s="31">
        <f>SUM(L12:L41)</f>
        <v>-495913978</v>
      </c>
      <c r="M11" s="31">
        <f>SUM(M12:M41)</f>
        <v>-0.41300003230571747</v>
      </c>
      <c r="N11" s="50"/>
      <c r="O11" s="64"/>
      <c r="P11" s="31">
        <f>SUM(P12:P41)</f>
        <v>788652.84</v>
      </c>
      <c r="Q11" s="31">
        <f>SUM(Q12:Q41)</f>
        <v>-365038.01</v>
      </c>
      <c r="R11" s="31">
        <f>SUM(R12:R41)</f>
        <v>423614.82999999996</v>
      </c>
      <c r="T11" s="31">
        <f>SUM(T12:T41)</f>
        <v>423614.82999999996</v>
      </c>
      <c r="U11" s="31">
        <f>SUM(U12:U41)</f>
        <v>0</v>
      </c>
      <c r="V11" s="31">
        <f>SUM(V12:V41)</f>
        <v>423614.82999999996</v>
      </c>
      <c r="X11" s="31">
        <f>SUM(X12:X41)</f>
        <v>365038.01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/>
      <c r="F19" s="41">
        <f t="shared" si="0"/>
        <v>0</v>
      </c>
      <c r="H19" s="54">
        <v>44624682</v>
      </c>
      <c r="I19" s="44">
        <v>-44624682.200000003</v>
      </c>
      <c r="J19" s="41">
        <f t="shared" si="1"/>
        <v>-0.20000000298023224</v>
      </c>
      <c r="L19" s="54">
        <f t="shared" si="2"/>
        <v>-44624682</v>
      </c>
      <c r="M19" s="43">
        <f t="shared" si="3"/>
        <v>0.20000000298023224</v>
      </c>
      <c r="N19" s="55"/>
      <c r="O19" s="61"/>
      <c r="P19" s="39">
        <v>32050.600000000002</v>
      </c>
      <c r="Q19" s="40">
        <v>-32050.600000000002</v>
      </c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32050.600000000002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/>
      <c r="F24" s="41">
        <f t="shared" si="0"/>
        <v>0</v>
      </c>
      <c r="H24" s="54">
        <v>451289296</v>
      </c>
      <c r="I24" s="44">
        <v>-451289295.38699996</v>
      </c>
      <c r="J24" s="41">
        <f t="shared" si="1"/>
        <v>0.61300003528594971</v>
      </c>
      <c r="L24" s="54">
        <f t="shared" si="2"/>
        <v>-451289296</v>
      </c>
      <c r="M24" s="43">
        <f t="shared" si="3"/>
        <v>-0.61300003528594971</v>
      </c>
      <c r="N24" s="55"/>
      <c r="O24" s="61"/>
      <c r="P24" s="39">
        <v>331434.63</v>
      </c>
      <c r="Q24" s="40">
        <v>-331434.63</v>
      </c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331434.63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/>
      <c r="F28" s="41">
        <f>D28+E28</f>
        <v>0</v>
      </c>
      <c r="H28" s="54"/>
      <c r="I28" s="44"/>
      <c r="J28" s="41">
        <f>H28+I28</f>
        <v>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32050.600000000002</v>
      </c>
      <c r="Q34" s="40">
        <v>0</v>
      </c>
      <c r="R34" s="41">
        <f t="shared" ref="R34:R41" si="12">P34+Q34</f>
        <v>32050.600000000002</v>
      </c>
      <c r="T34" s="54">
        <v>32050.6</v>
      </c>
      <c r="U34" s="44">
        <v>0</v>
      </c>
      <c r="V34" s="41">
        <f t="shared" ref="V34:V41" si="13">T34+U34</f>
        <v>32050.6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331434.63</v>
      </c>
      <c r="Q36" s="40">
        <v>0</v>
      </c>
      <c r="R36" s="41">
        <f t="shared" si="12"/>
        <v>331434.63</v>
      </c>
      <c r="T36" s="54">
        <v>331434.63</v>
      </c>
      <c r="U36" s="44">
        <v>0</v>
      </c>
      <c r="V36" s="41">
        <f t="shared" si="13"/>
        <v>331434.63</v>
      </c>
      <c r="X36" s="54">
        <f t="shared" si="14"/>
        <v>0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/>
      <c r="R37" s="41">
        <f t="shared" si="12"/>
        <v>0</v>
      </c>
      <c r="T37" s="54"/>
      <c r="U37" s="44"/>
      <c r="V37" s="41">
        <f t="shared" si="13"/>
        <v>0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61682.380000000005</v>
      </c>
      <c r="Q38" s="40">
        <v>-1552.78</v>
      </c>
      <c r="R38" s="41">
        <f t="shared" si="12"/>
        <v>60129.600000000006</v>
      </c>
      <c r="T38" s="54">
        <v>60129.599999999999</v>
      </c>
      <c r="U38" s="44">
        <v>0</v>
      </c>
      <c r="V38" s="41">
        <f t="shared" si="13"/>
        <v>60129.599999999999</v>
      </c>
      <c r="X38" s="54">
        <f t="shared" si="14"/>
        <v>1552.7800000000061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J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L19" sqref="L19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5" width="18.296875" customWidth="1"/>
    <col min="26" max="26" width="43.19921875" bestFit="1" customWidth="1"/>
  </cols>
  <sheetData>
    <row r="1" spans="1:26">
      <c r="A1" s="19" t="s">
        <v>0</v>
      </c>
      <c r="B1" s="72" t="s">
        <v>83</v>
      </c>
    </row>
    <row r="2" spans="1:26">
      <c r="A2" s="19" t="s">
        <v>1</v>
      </c>
      <c r="B2" s="69" t="s">
        <v>84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 ht="13.95" customHeight="1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46.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279719084.77999997</v>
      </c>
      <c r="E11" s="31">
        <f>SUM(E12:E41)</f>
        <v>1397867889.0772815</v>
      </c>
      <c r="F11" s="31">
        <f>SUM(F12:F41)</f>
        <v>1677586973.8572814</v>
      </c>
      <c r="H11" s="31">
        <f>SUM(H12:H41)</f>
        <v>2386117020.3681555</v>
      </c>
      <c r="I11" s="31">
        <f>SUM(I12:I41)</f>
        <v>-705705794.94000006</v>
      </c>
      <c r="J11" s="31">
        <f>SUM(J12:J41)</f>
        <v>1680411225.4281557</v>
      </c>
      <c r="L11" s="31">
        <f>SUM(L12:L41)</f>
        <v>-2106397935.5881557</v>
      </c>
      <c r="M11" s="31">
        <f>SUM(M12:M41)</f>
        <v>-2824251.5708742999</v>
      </c>
      <c r="N11" s="50"/>
      <c r="O11" s="64"/>
      <c r="P11" s="31">
        <f>SUM(P12:P41)</f>
        <v>2161125.29</v>
      </c>
      <c r="Q11" s="31">
        <f>SUM(Q12:Q41)</f>
        <v>-1137279.4400000002</v>
      </c>
      <c r="R11" s="31">
        <f>SUM(R12:R41)</f>
        <v>1023845.8500000001</v>
      </c>
      <c r="T11" s="31">
        <f>SUM(T12:T41)</f>
        <v>2108321.9499999997</v>
      </c>
      <c r="U11" s="31">
        <f>SUM(U12:U41)</f>
        <v>-1084476.67</v>
      </c>
      <c r="V11" s="31">
        <f>SUM(V12:V41)</f>
        <v>1023845.28</v>
      </c>
      <c r="X11" s="31">
        <f>SUM(X12:X41)</f>
        <v>52803.340000000164</v>
      </c>
      <c r="Y11" s="31">
        <f>SUM(Y12:Y41)</f>
        <v>0.57000000006519258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73811459</v>
      </c>
      <c r="E18" s="40">
        <v>-73811459</v>
      </c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73811459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35285392</v>
      </c>
      <c r="E19" s="40">
        <v>0</v>
      </c>
      <c r="F19" s="41">
        <f t="shared" si="0"/>
        <v>35285392</v>
      </c>
      <c r="H19" s="54">
        <v>740991186.94000006</v>
      </c>
      <c r="I19" s="44">
        <v>-705705794.94000006</v>
      </c>
      <c r="J19" s="41">
        <f t="shared" si="1"/>
        <v>35285392</v>
      </c>
      <c r="L19" s="54">
        <f t="shared" si="2"/>
        <v>-705705794.94000006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1471746545</v>
      </c>
      <c r="F24" s="41">
        <f t="shared" si="0"/>
        <v>1471746545</v>
      </c>
      <c r="H24" s="54">
        <v>1471746545</v>
      </c>
      <c r="I24" s="44">
        <v>0</v>
      </c>
      <c r="J24" s="41">
        <f t="shared" si="1"/>
        <v>1471746545</v>
      </c>
      <c r="L24" s="54">
        <f t="shared" si="2"/>
        <v>-1471746545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166186100</v>
      </c>
      <c r="E28" s="40"/>
      <c r="F28" s="41">
        <f>D28+E28</f>
        <v>166186100</v>
      </c>
      <c r="H28" s="54">
        <v>166186100</v>
      </c>
      <c r="I28" s="44">
        <v>0</v>
      </c>
      <c r="J28" s="41">
        <f>H28+I28</f>
        <v>166186100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54">
        <v>24913.96</v>
      </c>
      <c r="U34" s="44">
        <v>-24913.96</v>
      </c>
      <c r="V34" s="41">
        <f t="shared" ref="V34:V41" si="13">T34+U34</f>
        <v>0</v>
      </c>
      <c r="X34" s="54">
        <f t="shared" ref="X34:X41" si="14">P34-T34</f>
        <v>-24913.96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>
        <v>2647728.8695700001</v>
      </c>
      <c r="I35" s="44">
        <v>0</v>
      </c>
      <c r="J35" s="41">
        <f t="shared" si="9"/>
        <v>2647728.8695700001</v>
      </c>
      <c r="L35" s="54">
        <f t="shared" si="10"/>
        <v>-2647728.8695700001</v>
      </c>
      <c r="M35" s="43">
        <f t="shared" si="11"/>
        <v>-2647728.8695700001</v>
      </c>
      <c r="N35" s="55" t="s">
        <v>65</v>
      </c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>
      <c r="A36" s="22">
        <v>3</v>
      </c>
      <c r="B36" s="11" t="s">
        <v>53</v>
      </c>
      <c r="C36" s="5"/>
      <c r="D36" s="39">
        <v>4396564.7</v>
      </c>
      <c r="E36" s="40">
        <v>-4396564.7</v>
      </c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4396564.7</v>
      </c>
      <c r="M36" s="43">
        <f t="shared" si="11"/>
        <v>0</v>
      </c>
      <c r="N36" s="55"/>
      <c r="O36" s="61"/>
      <c r="P36" s="39">
        <v>1063170.03</v>
      </c>
      <c r="Q36" s="40">
        <v>-1063170.03</v>
      </c>
      <c r="R36" s="41">
        <f t="shared" si="12"/>
        <v>0</v>
      </c>
      <c r="T36" s="54">
        <v>1059562.71</v>
      </c>
      <c r="U36" s="44">
        <v>-1059562.71</v>
      </c>
      <c r="V36" s="41">
        <f t="shared" si="13"/>
        <v>0</v>
      </c>
      <c r="X36" s="54">
        <f t="shared" si="14"/>
        <v>3607.3200000000652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4368936.8572814297</v>
      </c>
      <c r="F37" s="41">
        <f t="shared" si="8"/>
        <v>4368936.8572814297</v>
      </c>
      <c r="H37" s="54">
        <v>4368936.8572814297</v>
      </c>
      <c r="I37" s="44">
        <v>0</v>
      </c>
      <c r="J37" s="41">
        <f t="shared" si="9"/>
        <v>4368936.8572814297</v>
      </c>
      <c r="L37" s="54">
        <f t="shared" si="10"/>
        <v>-4368936.8572814297</v>
      </c>
      <c r="M37" s="43">
        <f t="shared" si="11"/>
        <v>0</v>
      </c>
      <c r="N37" s="55"/>
      <c r="O37" s="61"/>
      <c r="P37" s="39">
        <v>816885.34000000008</v>
      </c>
      <c r="Q37" s="40">
        <v>-16215.52</v>
      </c>
      <c r="R37" s="41">
        <f t="shared" si="12"/>
        <v>800669.82000000007</v>
      </c>
      <c r="T37" s="54">
        <v>800669.25</v>
      </c>
      <c r="U37" s="44">
        <v>0</v>
      </c>
      <c r="V37" s="41">
        <f t="shared" si="13"/>
        <v>800669.25</v>
      </c>
      <c r="X37" s="54">
        <f t="shared" si="14"/>
        <v>16216.090000000084</v>
      </c>
      <c r="Y37" s="43">
        <f t="shared" si="15"/>
        <v>0.57000000006519258</v>
      </c>
      <c r="Z37" s="55" t="s">
        <v>195</v>
      </c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277349.81</v>
      </c>
      <c r="Q38" s="40">
        <v>-86524.07</v>
      </c>
      <c r="R38" s="41">
        <f t="shared" si="12"/>
        <v>190825.74</v>
      </c>
      <c r="T38" s="54">
        <v>190825.74</v>
      </c>
      <c r="U38" s="44"/>
      <c r="V38" s="41">
        <f t="shared" si="13"/>
        <v>190825.74</v>
      </c>
      <c r="X38" s="54">
        <f t="shared" si="14"/>
        <v>86524.07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>
        <v>39569.08</v>
      </c>
      <c r="E39" s="40">
        <v>-39569.08</v>
      </c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39569.08</v>
      </c>
      <c r="M39" s="43">
        <f t="shared" si="11"/>
        <v>0</v>
      </c>
      <c r="N39" s="55"/>
      <c r="O39" s="61"/>
      <c r="P39" s="39">
        <v>3720.11</v>
      </c>
      <c r="Q39" s="40">
        <v>28630.18</v>
      </c>
      <c r="R39" s="41">
        <f t="shared" si="12"/>
        <v>32350.29</v>
      </c>
      <c r="T39" s="54">
        <v>32350.29</v>
      </c>
      <c r="U39" s="44">
        <v>0</v>
      </c>
      <c r="V39" s="41">
        <f t="shared" si="13"/>
        <v>32350.29</v>
      </c>
      <c r="X39" s="54">
        <f t="shared" si="14"/>
        <v>-28630.18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>
        <v>176522.70130429999</v>
      </c>
      <c r="I40" s="44">
        <v>0</v>
      </c>
      <c r="J40" s="41">
        <f t="shared" si="9"/>
        <v>176522.70130429999</v>
      </c>
      <c r="L40" s="54">
        <f t="shared" si="10"/>
        <v>-176522.70130429999</v>
      </c>
      <c r="M40" s="43">
        <f t="shared" si="11"/>
        <v>-176522.70130429999</v>
      </c>
      <c r="N40" s="55" t="s">
        <v>66</v>
      </c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G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H1" sqref="H1:H1048576"/>
    </sheetView>
  </sheetViews>
  <sheetFormatPr defaultRowHeight="13.8"/>
  <cols>
    <col min="1" max="1" width="17" customWidth="1"/>
    <col min="2" max="2" width="36.898437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75</v>
      </c>
    </row>
    <row r="2" spans="1:26">
      <c r="A2" s="19" t="s">
        <v>1</v>
      </c>
      <c r="B2" s="69">
        <v>110015348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1253417578.4099998</v>
      </c>
      <c r="E11" s="31">
        <f>SUM(E12:E41)</f>
        <v>-633124190.14086437</v>
      </c>
      <c r="F11" s="31">
        <f>SUM(F12:F41)</f>
        <v>620293388.26913571</v>
      </c>
      <c r="H11" s="31">
        <f>SUM(H12:H41)</f>
        <v>620138604.08643997</v>
      </c>
      <c r="I11" s="31">
        <f>SUM(I12:I41)</f>
        <v>154784.4</v>
      </c>
      <c r="J11" s="31">
        <f>SUM(J12:J41)</f>
        <v>620293388.48643994</v>
      </c>
      <c r="L11" s="31">
        <f>SUM(L12:L41)</f>
        <v>633278974.32356</v>
      </c>
      <c r="M11" s="31">
        <f>SUM(M12:M41)</f>
        <v>-0.21730437310179695</v>
      </c>
      <c r="N11" s="50"/>
      <c r="O11" s="64"/>
      <c r="P11" s="31">
        <f>SUM(P12:P41)</f>
        <v>0</v>
      </c>
      <c r="Q11" s="31">
        <f>SUM(Q12:Q41)</f>
        <v>70236.06</v>
      </c>
      <c r="R11" s="31">
        <f>SUM(R12:R41)</f>
        <v>70236.06</v>
      </c>
      <c r="T11" s="31">
        <f>SUM(T12:T41)</f>
        <v>467579.76999999996</v>
      </c>
      <c r="U11" s="31">
        <f>SUM(U12:U41)</f>
        <v>-397343.70999999996</v>
      </c>
      <c r="V11" s="31">
        <f>SUM(V12:V41)</f>
        <v>70236.06</v>
      </c>
      <c r="X11" s="31">
        <f>SUM(X12:X41)</f>
        <v>-467579.76999999996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11232224.130000001</v>
      </c>
      <c r="E19" s="40">
        <v>0</v>
      </c>
      <c r="F19" s="41">
        <f t="shared" si="0"/>
        <v>11232224.130000001</v>
      </c>
      <c r="H19" s="54">
        <v>11232224</v>
      </c>
      <c r="I19" s="44">
        <v>0</v>
      </c>
      <c r="J19" s="41">
        <f t="shared" si="1"/>
        <v>11232224</v>
      </c>
      <c r="L19" s="54">
        <f t="shared" si="2"/>
        <v>0.13000000081956387</v>
      </c>
      <c r="M19" s="43">
        <f t="shared" si="3"/>
        <v>0.13000000081956387</v>
      </c>
      <c r="N19" s="55" t="s">
        <v>62</v>
      </c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528841711.66000003</v>
      </c>
      <c r="E24" s="40">
        <v>0</v>
      </c>
      <c r="F24" s="41">
        <f t="shared" si="0"/>
        <v>528841711.66000003</v>
      </c>
      <c r="H24" s="54">
        <v>528841712</v>
      </c>
      <c r="I24" s="44">
        <v>0</v>
      </c>
      <c r="J24" s="41">
        <f t="shared" si="1"/>
        <v>528841712</v>
      </c>
      <c r="L24" s="54">
        <f t="shared" si="2"/>
        <v>-0.3399999737739563</v>
      </c>
      <c r="M24" s="43">
        <f t="shared" si="3"/>
        <v>-0.3399999737739563</v>
      </c>
      <c r="N24" s="55" t="s">
        <v>62</v>
      </c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77743000</v>
      </c>
      <c r="E28" s="40">
        <v>0</v>
      </c>
      <c r="F28" s="41">
        <f>D28+E28</f>
        <v>77743000</v>
      </c>
      <c r="H28" s="54">
        <v>77743000</v>
      </c>
      <c r="I28" s="44">
        <v>0</v>
      </c>
      <c r="J28" s="41">
        <f>H28+I28</f>
        <v>77743000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>
        <v>11232224</v>
      </c>
      <c r="E34" s="40">
        <v>-11232224</v>
      </c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11232224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54">
        <v>8563.41</v>
      </c>
      <c r="U34" s="44">
        <v>-8563.41</v>
      </c>
      <c r="V34" s="41">
        <f t="shared" ref="V34:V41" si="13">T34+U34</f>
        <v>0</v>
      </c>
      <c r="X34" s="54">
        <f t="shared" ref="X34:X41" si="14">P34-T34</f>
        <v>-8563.41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>
        <v>0</v>
      </c>
      <c r="E35" s="40">
        <v>2321668.08</v>
      </c>
      <c r="F35" s="41">
        <f t="shared" si="8"/>
        <v>2321668.08</v>
      </c>
      <c r="H35" s="54">
        <v>2321668.0864400002</v>
      </c>
      <c r="I35" s="44">
        <v>0</v>
      </c>
      <c r="J35" s="41">
        <f t="shared" si="9"/>
        <v>2321668.0864400002</v>
      </c>
      <c r="L35" s="54">
        <f t="shared" si="10"/>
        <v>-2321668.0864400002</v>
      </c>
      <c r="M35" s="43">
        <f t="shared" si="11"/>
        <v>-6.4400001429021358E-3</v>
      </c>
      <c r="N35" s="55" t="s">
        <v>62</v>
      </c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6.4">
      <c r="A36" s="22">
        <v>3</v>
      </c>
      <c r="B36" s="11" t="s">
        <v>53</v>
      </c>
      <c r="C36" s="5"/>
      <c r="D36" s="39">
        <v>528841712</v>
      </c>
      <c r="E36" s="40">
        <v>-528841712</v>
      </c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528841712</v>
      </c>
      <c r="M36" s="43">
        <f t="shared" si="11"/>
        <v>0</v>
      </c>
      <c r="N36" s="55"/>
      <c r="O36" s="61"/>
      <c r="P36" s="39"/>
      <c r="Q36" s="40"/>
      <c r="R36" s="41">
        <f t="shared" si="12"/>
        <v>0</v>
      </c>
      <c r="T36" s="54">
        <v>388780.3</v>
      </c>
      <c r="U36" s="44">
        <v>-388780.3</v>
      </c>
      <c r="V36" s="41">
        <f t="shared" si="13"/>
        <v>0</v>
      </c>
      <c r="X36" s="54">
        <f t="shared" si="14"/>
        <v>-388780.3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/>
      <c r="R37" s="41">
        <f t="shared" si="12"/>
        <v>0</v>
      </c>
      <c r="T37" s="54"/>
      <c r="U37" s="44"/>
      <c r="V37" s="41">
        <f t="shared" si="13"/>
        <v>0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>
        <v>95526706.620000005</v>
      </c>
      <c r="E38" s="40">
        <v>-95526706.620000005</v>
      </c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95526706.620000005</v>
      </c>
      <c r="M38" s="43">
        <f t="shared" si="11"/>
        <v>0</v>
      </c>
      <c r="N38" s="55"/>
      <c r="O38" s="61"/>
      <c r="P38" s="39"/>
      <c r="Q38" s="40">
        <v>70236.06</v>
      </c>
      <c r="R38" s="41">
        <f t="shared" si="12"/>
        <v>70236.06</v>
      </c>
      <c r="T38" s="54">
        <v>70236.06</v>
      </c>
      <c r="U38" s="44">
        <v>0</v>
      </c>
      <c r="V38" s="41">
        <f t="shared" si="13"/>
        <v>70236.06</v>
      </c>
      <c r="X38" s="54">
        <f t="shared" si="14"/>
        <v>-70236.06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154784.39913559999</v>
      </c>
      <c r="F40" s="41">
        <f t="shared" si="8"/>
        <v>154784.39913559999</v>
      </c>
      <c r="H40" s="54"/>
      <c r="I40" s="44">
        <v>154784.4</v>
      </c>
      <c r="J40" s="41">
        <f t="shared" si="9"/>
        <v>154784.4</v>
      </c>
      <c r="L40" s="54">
        <f t="shared" si="10"/>
        <v>0</v>
      </c>
      <c r="M40" s="43">
        <f t="shared" si="11"/>
        <v>-8.6440000450238585E-4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G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X34" sqref="X34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206</v>
      </c>
    </row>
    <row r="2" spans="1:26">
      <c r="A2" s="19" t="s">
        <v>1</v>
      </c>
      <c r="B2" s="69" t="s">
        <v>82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0</v>
      </c>
      <c r="E11" s="31">
        <f>SUM(E12:E41)</f>
        <v>74784880</v>
      </c>
      <c r="F11" s="31">
        <f>SUM(F12:F41)</f>
        <v>74784880</v>
      </c>
      <c r="H11" s="31">
        <f>SUM(H12:H41)</f>
        <v>74784880</v>
      </c>
      <c r="I11" s="31">
        <f>SUM(I12:I41)</f>
        <v>0</v>
      </c>
      <c r="J11" s="31">
        <f>SUM(J12:J41)</f>
        <v>74784880</v>
      </c>
      <c r="L11" s="31">
        <f>SUM(L12:L41)</f>
        <v>-74784880</v>
      </c>
      <c r="M11" s="31">
        <f>SUM(M12:M41)</f>
        <v>0</v>
      </c>
      <c r="N11" s="50"/>
      <c r="O11" s="64"/>
      <c r="P11" s="31">
        <f>SUM(P12:P41)</f>
        <v>1778520.71</v>
      </c>
      <c r="Q11" s="31">
        <f>SUM(Q12:Q41)</f>
        <v>-42497.759999999995</v>
      </c>
      <c r="R11" s="31">
        <f>SUM(R12:R41)</f>
        <v>1736022.95</v>
      </c>
      <c r="T11" s="31">
        <f>SUM(T12:T41)</f>
        <v>1778520.71</v>
      </c>
      <c r="U11" s="31">
        <f>SUM(U12:U41)</f>
        <v>-42497.759999999995</v>
      </c>
      <c r="V11" s="31">
        <f>SUM(V12:V41)</f>
        <v>1736022.9500000002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0</v>
      </c>
      <c r="E19" s="40">
        <v>58918580</v>
      </c>
      <c r="F19" s="41">
        <f t="shared" si="0"/>
        <v>58918580</v>
      </c>
      <c r="H19" s="54">
        <v>58918580</v>
      </c>
      <c r="I19" s="44">
        <v>0</v>
      </c>
      <c r="J19" s="41">
        <f t="shared" si="1"/>
        <v>58918580</v>
      </c>
      <c r="L19" s="54">
        <f t="shared" si="2"/>
        <v>-58918580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/>
      <c r="F24" s="41">
        <f t="shared" si="0"/>
        <v>0</v>
      </c>
      <c r="H24" s="54"/>
      <c r="I24" s="44"/>
      <c r="J24" s="41">
        <f t="shared" si="1"/>
        <v>0</v>
      </c>
      <c r="L24" s="54">
        <f t="shared" si="2"/>
        <v>0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0</v>
      </c>
      <c r="E28" s="40">
        <v>15866300</v>
      </c>
      <c r="F28" s="41">
        <f>D28+E28</f>
        <v>15866300</v>
      </c>
      <c r="H28" s="54">
        <v>15866300</v>
      </c>
      <c r="I28" s="44">
        <v>0</v>
      </c>
      <c r="J28" s="41">
        <f>H28+I28</f>
        <v>15866300</v>
      </c>
      <c r="L28" s="54">
        <f>D28-H28</f>
        <v>-15866300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42497.759999999995</v>
      </c>
      <c r="Q34" s="40">
        <v>-42497.759999999995</v>
      </c>
      <c r="R34" s="41">
        <f t="shared" ref="R34:R41" si="12">P34+Q34</f>
        <v>0</v>
      </c>
      <c r="T34" s="54">
        <v>42497.760000000002</v>
      </c>
      <c r="U34" s="44">
        <v>-42497.759999999995</v>
      </c>
      <c r="V34" s="41">
        <f t="shared" ref="V34:V41" si="13">T34+U34</f>
        <v>0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6.4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1468993.6</v>
      </c>
      <c r="Q36" s="40">
        <v>0</v>
      </c>
      <c r="R36" s="41">
        <f t="shared" si="12"/>
        <v>1468993.6</v>
      </c>
      <c r="T36" s="54">
        <v>1468993.6</v>
      </c>
      <c r="U36" s="44">
        <v>0</v>
      </c>
      <c r="V36" s="41">
        <f t="shared" si="13"/>
        <v>1468993.6</v>
      </c>
      <c r="X36" s="54">
        <f t="shared" si="14"/>
        <v>0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>
        <v>2084.08</v>
      </c>
      <c r="Q37" s="40">
        <v>0</v>
      </c>
      <c r="R37" s="41">
        <f t="shared" si="12"/>
        <v>2084.08</v>
      </c>
      <c r="T37" s="54">
        <v>2084.08</v>
      </c>
      <c r="U37" s="44">
        <v>0</v>
      </c>
      <c r="V37" s="41">
        <f t="shared" si="13"/>
        <v>2084.08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264775.1399999999</v>
      </c>
      <c r="Q38" s="40">
        <v>0</v>
      </c>
      <c r="R38" s="41">
        <f t="shared" si="12"/>
        <v>264775.1399999999</v>
      </c>
      <c r="T38" s="54">
        <v>264775.14</v>
      </c>
      <c r="U38" s="44">
        <v>0</v>
      </c>
      <c r="V38" s="41">
        <f t="shared" si="13"/>
        <v>264775.14</v>
      </c>
      <c r="X38" s="54">
        <f t="shared" si="14"/>
        <v>0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170.13</v>
      </c>
      <c r="Q39" s="40">
        <v>0</v>
      </c>
      <c r="R39" s="41">
        <f t="shared" si="12"/>
        <v>170.13</v>
      </c>
      <c r="T39" s="54">
        <v>170.13</v>
      </c>
      <c r="U39" s="44">
        <v>0</v>
      </c>
      <c r="V39" s="41">
        <f t="shared" si="13"/>
        <v>170.13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G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J13" sqref="J13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81</v>
      </c>
    </row>
    <row r="2" spans="1:26">
      <c r="A2" s="19" t="s">
        <v>1</v>
      </c>
      <c r="B2" s="69" t="s">
        <v>82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3788250</v>
      </c>
      <c r="E11" s="31">
        <f>SUM(E12:E41)</f>
        <v>1236200479.9000001</v>
      </c>
      <c r="F11" s="31">
        <f>SUM(F12:F41)</f>
        <v>1239988729.9000001</v>
      </c>
      <c r="H11" s="31">
        <f>SUM(H12:H41)</f>
        <v>1239988729.8903525</v>
      </c>
      <c r="I11" s="31">
        <f>SUM(I12:I41)</f>
        <v>0</v>
      </c>
      <c r="J11" s="31">
        <f>SUM(J12:J41)</f>
        <v>1239988729.8903525</v>
      </c>
      <c r="L11" s="31">
        <f>SUM(L12:L41)</f>
        <v>-1236200479.8903525</v>
      </c>
      <c r="M11" s="31">
        <f>SUM(M12:M41)</f>
        <v>9.6475249956711195E-3</v>
      </c>
      <c r="N11" s="50"/>
      <c r="O11" s="64"/>
      <c r="P11" s="31">
        <f>SUM(P12:P41)</f>
        <v>1736290.96</v>
      </c>
      <c r="Q11" s="31">
        <f>SUM(Q12:Q41)</f>
        <v>-875138.80999999994</v>
      </c>
      <c r="R11" s="31">
        <f>SUM(R12:R41)</f>
        <v>861152.15</v>
      </c>
      <c r="T11" s="31">
        <f>SUM(T12:T41)</f>
        <v>1736290.96</v>
      </c>
      <c r="U11" s="31">
        <f>SUM(U12:U41)</f>
        <v>-875138.80999999994</v>
      </c>
      <c r="V11" s="31">
        <f>SUM(V12:V41)</f>
        <v>861152.15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0</v>
      </c>
      <c r="E19" s="40">
        <v>63764262</v>
      </c>
      <c r="F19" s="41">
        <f t="shared" si="0"/>
        <v>63764262</v>
      </c>
      <c r="H19" s="54">
        <v>63764262</v>
      </c>
      <c r="I19" s="44">
        <v>0</v>
      </c>
      <c r="J19" s="41">
        <f t="shared" si="1"/>
        <v>63764262</v>
      </c>
      <c r="L19" s="54">
        <f t="shared" si="2"/>
        <v>-63764262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0</v>
      </c>
      <c r="E24" s="40">
        <v>1167094887</v>
      </c>
      <c r="F24" s="41">
        <f t="shared" si="0"/>
        <v>1167094887</v>
      </c>
      <c r="H24" s="54">
        <v>1167094887</v>
      </c>
      <c r="I24" s="44">
        <v>0</v>
      </c>
      <c r="J24" s="41">
        <f t="shared" si="1"/>
        <v>1167094887</v>
      </c>
      <c r="L24" s="54">
        <f t="shared" si="2"/>
        <v>-1167094887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3788250</v>
      </c>
      <c r="E28" s="40">
        <v>3804950</v>
      </c>
      <c r="F28" s="41">
        <f>D28+E28</f>
        <v>7593200</v>
      </c>
      <c r="H28" s="54">
        <v>7593200</v>
      </c>
      <c r="I28" s="44">
        <v>0</v>
      </c>
      <c r="J28" s="41">
        <f>H28+I28</f>
        <v>7593200</v>
      </c>
      <c r="L28" s="54">
        <f>D28-H28</f>
        <v>-3804950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45669.32</v>
      </c>
      <c r="Q34" s="40">
        <v>-45669.32</v>
      </c>
      <c r="R34" s="41">
        <f t="shared" ref="R34:R41" si="12">P34+Q34</f>
        <v>0</v>
      </c>
      <c r="T34" s="54">
        <v>45669.32</v>
      </c>
      <c r="U34" s="44">
        <v>-45669.32</v>
      </c>
      <c r="V34" s="41">
        <f t="shared" ref="V34:V41" si="13">T34+U34</f>
        <v>0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>
        <v>0</v>
      </c>
      <c r="E35" s="40">
        <v>857051.49</v>
      </c>
      <c r="F35" s="41">
        <f t="shared" si="8"/>
        <v>857051.49</v>
      </c>
      <c r="H35" s="54">
        <v>857051.48667000001</v>
      </c>
      <c r="I35" s="44">
        <v>0</v>
      </c>
      <c r="J35" s="41">
        <f t="shared" si="9"/>
        <v>857051.48667000001</v>
      </c>
      <c r="L35" s="54">
        <f t="shared" si="10"/>
        <v>-857051.48667000001</v>
      </c>
      <c r="M35" s="43">
        <f t="shared" si="11"/>
        <v>3.329999977722764E-3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4.45" customHeight="1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829469.49</v>
      </c>
      <c r="Q36" s="40">
        <v>-829469.49</v>
      </c>
      <c r="R36" s="41">
        <f t="shared" si="12"/>
        <v>0</v>
      </c>
      <c r="T36" s="54">
        <v>829469.49</v>
      </c>
      <c r="U36" s="44">
        <v>-829469.49</v>
      </c>
      <c r="V36" s="41">
        <f t="shared" si="13"/>
        <v>0</v>
      </c>
      <c r="X36" s="54">
        <f t="shared" si="14"/>
        <v>0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>
        <v>0</v>
      </c>
      <c r="E37" s="40">
        <v>622190.23</v>
      </c>
      <c r="F37" s="41">
        <f t="shared" si="8"/>
        <v>622190.23</v>
      </c>
      <c r="H37" s="54">
        <v>622190.22854917496</v>
      </c>
      <c r="I37" s="44">
        <v>0</v>
      </c>
      <c r="J37" s="41">
        <f t="shared" si="9"/>
        <v>622190.22854917496</v>
      </c>
      <c r="L37" s="54">
        <f t="shared" si="10"/>
        <v>-622190.22854917496</v>
      </c>
      <c r="M37" s="43">
        <f t="shared" si="11"/>
        <v>1.4508250169456005E-3</v>
      </c>
      <c r="N37" s="55"/>
      <c r="O37" s="61"/>
      <c r="P37" s="39">
        <v>682895.89</v>
      </c>
      <c r="Q37" s="40">
        <v>0</v>
      </c>
      <c r="R37" s="41">
        <f t="shared" si="12"/>
        <v>682895.89</v>
      </c>
      <c r="T37" s="54">
        <v>682895.89</v>
      </c>
      <c r="U37" s="44">
        <v>0</v>
      </c>
      <c r="V37" s="41">
        <f t="shared" si="13"/>
        <v>682895.89</v>
      </c>
      <c r="X37" s="54">
        <f t="shared" si="14"/>
        <v>0</v>
      </c>
      <c r="Y37" s="43">
        <f t="shared" si="15"/>
        <v>0</v>
      </c>
      <c r="Z37" s="55"/>
    </row>
    <row r="38" spans="1:26" ht="27.45" customHeight="1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150178.89000000001</v>
      </c>
      <c r="Q38" s="40">
        <v>0</v>
      </c>
      <c r="R38" s="41">
        <f t="shared" si="12"/>
        <v>150178.89000000001</v>
      </c>
      <c r="T38" s="54">
        <v>150178.89000000001</v>
      </c>
      <c r="U38" s="44">
        <v>0</v>
      </c>
      <c r="V38" s="41">
        <f t="shared" si="13"/>
        <v>150178.89000000001</v>
      </c>
      <c r="X38" s="54">
        <f t="shared" si="14"/>
        <v>0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28077.37</v>
      </c>
      <c r="Q39" s="40">
        <v>0</v>
      </c>
      <c r="R39" s="41">
        <f t="shared" si="12"/>
        <v>28077.37</v>
      </c>
      <c r="T39" s="54">
        <v>28077.37</v>
      </c>
      <c r="U39" s="44">
        <v>0</v>
      </c>
      <c r="V39" s="41">
        <f t="shared" si="13"/>
        <v>28077.37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>
        <v>0</v>
      </c>
      <c r="E40" s="40">
        <v>57139.18</v>
      </c>
      <c r="F40" s="41">
        <f t="shared" si="8"/>
        <v>57139.18</v>
      </c>
      <c r="H40" s="54">
        <v>57139.175133299999</v>
      </c>
      <c r="I40" s="44">
        <v>0</v>
      </c>
      <c r="J40" s="41">
        <f t="shared" si="9"/>
        <v>57139.175133299999</v>
      </c>
      <c r="L40" s="54">
        <f t="shared" si="10"/>
        <v>-57139.175133299999</v>
      </c>
      <c r="M40" s="43">
        <f t="shared" si="11"/>
        <v>4.866700001002755E-3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I23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D15" sqref="AD15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 ht="27.6">
      <c r="A1" s="19" t="s">
        <v>0</v>
      </c>
      <c r="B1" s="129" t="s">
        <v>80</v>
      </c>
    </row>
    <row r="2" spans="1:26">
      <c r="A2" s="19" t="s">
        <v>1</v>
      </c>
      <c r="B2" s="69">
        <v>103215811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1125175603.22</v>
      </c>
      <c r="E11" s="31">
        <f>SUM(E12:E41)</f>
        <v>-306111159.30999994</v>
      </c>
      <c r="F11" s="31">
        <f>SUM(F12:F41)</f>
        <v>819064443.90999997</v>
      </c>
      <c r="H11" s="31">
        <f>SUM(H12:H41)</f>
        <v>1273818822.49</v>
      </c>
      <c r="I11" s="31">
        <f>SUM(I12:I41)</f>
        <v>-454756058.38999987</v>
      </c>
      <c r="J11" s="31">
        <f>SUM(J12:J41)</f>
        <v>819062764.10000002</v>
      </c>
      <c r="L11" s="31">
        <f>SUM(L12:L41)</f>
        <v>-148643219.2700001</v>
      </c>
      <c r="M11" s="31">
        <f>SUM(M12:M41)</f>
        <v>1679.8099999651313</v>
      </c>
      <c r="N11" s="50"/>
      <c r="O11" s="64"/>
      <c r="P11" s="31">
        <f>SUM(P12:P41)</f>
        <v>781690.52</v>
      </c>
      <c r="Q11" s="31">
        <f>SUM(Q12:Q41)</f>
        <v>0</v>
      </c>
      <c r="R11" s="31">
        <f>SUM(R12:R41)</f>
        <v>781690.52</v>
      </c>
      <c r="T11" s="31">
        <f>SUM(T12:T41)</f>
        <v>781690.5199999999</v>
      </c>
      <c r="U11" s="31">
        <f>SUM(U12:U41)</f>
        <v>0</v>
      </c>
      <c r="V11" s="31">
        <f>SUM(V12:V41)</f>
        <v>781690.5199999999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 ht="55.2">
      <c r="A14" s="22">
        <v>1</v>
      </c>
      <c r="B14" s="11" t="s">
        <v>3</v>
      </c>
      <c r="C14" s="4"/>
      <c r="D14" s="39">
        <v>70993011.939999998</v>
      </c>
      <c r="E14" s="40">
        <v>22208336</v>
      </c>
      <c r="F14" s="41">
        <f>D14+E14</f>
        <v>93201347.939999998</v>
      </c>
      <c r="H14" s="54">
        <v>93200550.569999993</v>
      </c>
      <c r="I14" s="44"/>
      <c r="J14" s="41">
        <f>H14+I14</f>
        <v>93200550.569999993</v>
      </c>
      <c r="L14" s="54">
        <f>D14-H14</f>
        <v>-22207538.629999995</v>
      </c>
      <c r="M14" s="43">
        <f>F14-J14</f>
        <v>797.37000000476837</v>
      </c>
      <c r="N14" s="128" t="s">
        <v>67</v>
      </c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52.5" customHeight="1">
      <c r="A15" s="22">
        <v>2</v>
      </c>
      <c r="B15" s="11" t="s">
        <v>46</v>
      </c>
      <c r="C15" s="4"/>
      <c r="D15" s="39">
        <v>186991192.22999999</v>
      </c>
      <c r="E15" s="40">
        <v>89715101.580000028</v>
      </c>
      <c r="F15" s="41">
        <f>D15+E15</f>
        <v>276706293.81</v>
      </c>
      <c r="H15" s="54">
        <v>276705422.10000002</v>
      </c>
      <c r="I15" s="44"/>
      <c r="J15" s="41">
        <f>H15+I15</f>
        <v>276705422.10000002</v>
      </c>
      <c r="L15" s="54">
        <f>D15-H15</f>
        <v>-89714229.870000035</v>
      </c>
      <c r="M15" s="43">
        <f>F15-J15</f>
        <v>871.70999997854233</v>
      </c>
      <c r="N15" s="128" t="s">
        <v>67</v>
      </c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 ht="55.2">
      <c r="A18" s="22">
        <v>1</v>
      </c>
      <c r="B18" s="11" t="s">
        <v>4</v>
      </c>
      <c r="C18" s="6"/>
      <c r="D18" s="39">
        <v>96462898.159999982</v>
      </c>
      <c r="E18" s="40">
        <v>8862004</v>
      </c>
      <c r="F18" s="41">
        <f t="shared" ref="F18:F25" si="0">D18+E18</f>
        <v>105324902.15999998</v>
      </c>
      <c r="H18" s="54"/>
      <c r="I18" s="44">
        <v>105324892</v>
      </c>
      <c r="J18" s="41">
        <f t="shared" ref="J18:J25" si="1">H18+I18</f>
        <v>105324892</v>
      </c>
      <c r="L18" s="54">
        <f t="shared" ref="L18:L25" si="2">D18-H18</f>
        <v>96462898.159999982</v>
      </c>
      <c r="M18" s="43">
        <f t="shared" ref="M18:M25" si="3">F18-J18</f>
        <v>10.15999998152256</v>
      </c>
      <c r="N18" s="128" t="s">
        <v>67</v>
      </c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239905408.66</v>
      </c>
      <c r="E19" s="40">
        <v>-239905408.66</v>
      </c>
      <c r="F19" s="41">
        <f t="shared" si="0"/>
        <v>0</v>
      </c>
      <c r="H19" s="54">
        <v>33882467</v>
      </c>
      <c r="I19" s="44">
        <v>-33882467.57</v>
      </c>
      <c r="J19" s="41">
        <f t="shared" si="1"/>
        <v>-0.57000000029802322</v>
      </c>
      <c r="L19" s="54">
        <f t="shared" si="2"/>
        <v>206022941.66</v>
      </c>
      <c r="M19" s="43">
        <f t="shared" si="3"/>
        <v>0.57000000029802322</v>
      </c>
      <c r="N19" s="55" t="s">
        <v>62</v>
      </c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186991192.22999999</v>
      </c>
      <c r="E24" s="40">
        <v>-186991192.22999999</v>
      </c>
      <c r="F24" s="41">
        <f t="shared" si="0"/>
        <v>0</v>
      </c>
      <c r="H24" s="54">
        <v>870030382.82000005</v>
      </c>
      <c r="I24" s="44">
        <v>-870030382.81999981</v>
      </c>
      <c r="J24" s="41">
        <f t="shared" si="1"/>
        <v>0</v>
      </c>
      <c r="L24" s="54">
        <f t="shared" si="2"/>
        <v>-683039190.59000003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343831900</v>
      </c>
      <c r="E28" s="40"/>
      <c r="F28" s="41">
        <f>D28+E28</f>
        <v>343831900</v>
      </c>
      <c r="H28" s="54"/>
      <c r="I28" s="44">
        <v>343831900</v>
      </c>
      <c r="J28" s="41">
        <f>H28+I28</f>
        <v>343831900</v>
      </c>
      <c r="L28" s="54">
        <f>D28-H28</f>
        <v>343831900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24153.45</v>
      </c>
      <c r="Q34" s="40"/>
      <c r="R34" s="41">
        <f t="shared" ref="R34:R41" si="12">P34+Q34</f>
        <v>24153.45</v>
      </c>
      <c r="T34" s="54">
        <v>24153.45</v>
      </c>
      <c r="U34" s="44"/>
      <c r="V34" s="41">
        <f t="shared" ref="V34:V41" si="13">T34+U34</f>
        <v>24153.45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6.4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641449.6100000001</v>
      </c>
      <c r="Q36" s="40"/>
      <c r="R36" s="41">
        <f t="shared" si="12"/>
        <v>641449.6100000001</v>
      </c>
      <c r="T36" s="54">
        <v>641449.61</v>
      </c>
      <c r="U36" s="44"/>
      <c r="V36" s="41">
        <f t="shared" si="13"/>
        <v>641449.61</v>
      </c>
      <c r="X36" s="54">
        <f t="shared" si="14"/>
        <v>0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/>
      <c r="R37" s="41">
        <f t="shared" si="12"/>
        <v>0</v>
      </c>
      <c r="T37" s="54"/>
      <c r="U37" s="44"/>
      <c r="V37" s="41">
        <f t="shared" si="13"/>
        <v>0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116087.46000000002</v>
      </c>
      <c r="Q38" s="40"/>
      <c r="R38" s="41">
        <f t="shared" si="12"/>
        <v>116087.46000000002</v>
      </c>
      <c r="T38" s="54">
        <v>116087.46</v>
      </c>
      <c r="U38" s="44"/>
      <c r="V38" s="41">
        <f t="shared" si="13"/>
        <v>116087.46</v>
      </c>
      <c r="X38" s="54">
        <f t="shared" si="14"/>
        <v>0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G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22" sqref="A22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 ht="27.6">
      <c r="A1" s="19" t="s">
        <v>0</v>
      </c>
      <c r="B1" s="129" t="s">
        <v>78</v>
      </c>
    </row>
    <row r="2" spans="1:26">
      <c r="A2" s="19" t="s">
        <v>1</v>
      </c>
      <c r="B2" s="69" t="s">
        <v>79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23990351632.794022</v>
      </c>
      <c r="E11" s="31">
        <f>SUM(E12:E41)</f>
        <v>-15100903778.189753</v>
      </c>
      <c r="F11" s="31">
        <f>SUM(F12:F41)</f>
        <v>8889447854.6042671</v>
      </c>
      <c r="H11" s="31">
        <f>SUM(H12:H41)</f>
        <v>2293981404.859375</v>
      </c>
      <c r="I11" s="31">
        <f>SUM(I12:I41)</f>
        <v>6597977284.3289003</v>
      </c>
      <c r="J11" s="31">
        <f>SUM(J12:J41)</f>
        <v>8891958689.1882763</v>
      </c>
      <c r="L11" s="31">
        <f>SUM(L12:L41)</f>
        <v>21696370227.934643</v>
      </c>
      <c r="M11" s="31">
        <f>SUM(M12:M41)</f>
        <v>-2510834.5840082867</v>
      </c>
      <c r="N11" s="50"/>
      <c r="O11" s="64"/>
      <c r="P11" s="31">
        <f>SUM(P12:P41)</f>
        <v>0</v>
      </c>
      <c r="Q11" s="31">
        <f>SUM(Q12:Q41)</f>
        <v>7078479.2700000014</v>
      </c>
      <c r="R11" s="31">
        <f>SUM(R12:R41)</f>
        <v>7078479.2700000014</v>
      </c>
      <c r="T11" s="31">
        <f>SUM(T12:T41)</f>
        <v>12321567.029999999</v>
      </c>
      <c r="U11" s="31">
        <f>SUM(U12:U41)</f>
        <v>-5243087.76</v>
      </c>
      <c r="V11" s="31">
        <f>SUM(V12:V41)</f>
        <v>7078479.2699999996</v>
      </c>
      <c r="X11" s="31">
        <f>SUM(X12:X41)</f>
        <v>-12321567.029999999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512485926</v>
      </c>
      <c r="E18" s="40">
        <v>0</v>
      </c>
      <c r="F18" s="41">
        <f t="shared" ref="F18:F25" si="0">D18+E18</f>
        <v>512485926</v>
      </c>
      <c r="H18" s="54">
        <v>500000000</v>
      </c>
      <c r="I18" s="44">
        <v>12485926</v>
      </c>
      <c r="J18" s="41">
        <f t="shared" ref="J18:J25" si="1">H18+I18</f>
        <v>512485926</v>
      </c>
      <c r="L18" s="54">
        <f t="shared" ref="L18:L25" si="2">D18-H18</f>
        <v>12485926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256160481.49362272</v>
      </c>
      <c r="E19" s="40">
        <v>-16688958.716655003</v>
      </c>
      <c r="F19" s="41">
        <f t="shared" si="0"/>
        <v>239471522.7769677</v>
      </c>
      <c r="H19" s="54">
        <v>239471523.16</v>
      </c>
      <c r="I19" s="44">
        <v>0</v>
      </c>
      <c r="J19" s="41">
        <f t="shared" si="1"/>
        <v>239471523.16</v>
      </c>
      <c r="L19" s="54">
        <f t="shared" si="2"/>
        <v>16688958.333622724</v>
      </c>
      <c r="M19" s="43">
        <f t="shared" si="3"/>
        <v>-0.38303229212760925</v>
      </c>
      <c r="N19" s="55" t="s">
        <v>62</v>
      </c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9128073887.750227</v>
      </c>
      <c r="E24" s="40">
        <v>-2262771753.3112798</v>
      </c>
      <c r="F24" s="41">
        <f t="shared" si="0"/>
        <v>6865302134.4389477</v>
      </c>
      <c r="H24" s="54">
        <v>234520576.11000001</v>
      </c>
      <c r="I24" s="44">
        <v>6630781558.3289003</v>
      </c>
      <c r="J24" s="41">
        <f t="shared" si="1"/>
        <v>6865302134.4389</v>
      </c>
      <c r="L24" s="54">
        <f t="shared" si="2"/>
        <v>8893553311.6402264</v>
      </c>
      <c r="M24" s="43">
        <f t="shared" si="3"/>
        <v>4.76837158203125E-5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1172384200</v>
      </c>
      <c r="E28" s="40">
        <v>0</v>
      </c>
      <c r="F28" s="41">
        <f>D28+E28</f>
        <v>1172384200</v>
      </c>
      <c r="H28" s="54">
        <v>1217674400</v>
      </c>
      <c r="I28" s="44">
        <v>-45290200</v>
      </c>
      <c r="J28" s="41">
        <f>H28+I28</f>
        <v>1172384200</v>
      </c>
      <c r="L28" s="54">
        <f>D28-H28</f>
        <v>-45290200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54">
        <v>172579.14</v>
      </c>
      <c r="U34" s="44">
        <v>-172579.14</v>
      </c>
      <c r="V34" s="41">
        <f t="shared" ref="V34:V41" si="13">T34+U34</f>
        <v>0</v>
      </c>
      <c r="X34" s="54">
        <f t="shared" ref="X34:X41" si="14">P34-T34</f>
        <v>-172579.14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37660924.918350004</v>
      </c>
      <c r="F35" s="41">
        <f t="shared" si="8"/>
        <v>37660924.918350004</v>
      </c>
      <c r="H35" s="54">
        <v>37660924.918350004</v>
      </c>
      <c r="I35" s="44">
        <v>0</v>
      </c>
      <c r="J35" s="41">
        <f t="shared" si="9"/>
        <v>37660924.918350004</v>
      </c>
      <c r="L35" s="54">
        <f t="shared" si="10"/>
        <v>-37660924.918350004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6.4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/>
      <c r="Q36" s="40"/>
      <c r="R36" s="41">
        <f t="shared" si="12"/>
        <v>0</v>
      </c>
      <c r="T36" s="54">
        <v>5070508.62</v>
      </c>
      <c r="U36" s="44">
        <v>-5070508.62</v>
      </c>
      <c r="V36" s="41">
        <f t="shared" si="13"/>
        <v>0</v>
      </c>
      <c r="X36" s="54">
        <f t="shared" si="14"/>
        <v>-5070508.62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>
        <v>10841264797.251064</v>
      </c>
      <c r="E37" s="40">
        <v>-10779121650.781063</v>
      </c>
      <c r="F37" s="41">
        <f t="shared" si="8"/>
        <v>62143146.470001221</v>
      </c>
      <c r="H37" s="54">
        <v>62143146.470208399</v>
      </c>
      <c r="I37" s="44">
        <v>0</v>
      </c>
      <c r="J37" s="41">
        <f t="shared" si="9"/>
        <v>62143146.470208399</v>
      </c>
      <c r="L37" s="54">
        <f t="shared" si="10"/>
        <v>10779121650.780855</v>
      </c>
      <c r="M37" s="43">
        <f t="shared" si="11"/>
        <v>-2.0717829465866089E-4</v>
      </c>
      <c r="N37" s="55"/>
      <c r="O37" s="61"/>
      <c r="P37" s="39"/>
      <c r="Q37" s="40">
        <v>5923809.2500000019</v>
      </c>
      <c r="R37" s="41">
        <f t="shared" si="12"/>
        <v>5923809.2500000019</v>
      </c>
      <c r="T37" s="54">
        <v>5923809.25</v>
      </c>
      <c r="U37" s="44">
        <v>0</v>
      </c>
      <c r="V37" s="41">
        <f t="shared" si="13"/>
        <v>5923809.25</v>
      </c>
      <c r="X37" s="54">
        <f t="shared" si="14"/>
        <v>-5923809.25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>
        <v>2079982340.2991054</v>
      </c>
      <c r="E38" s="40">
        <v>-2079982340.2991054</v>
      </c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2079982340.2991054</v>
      </c>
      <c r="M38" s="43">
        <f t="shared" si="11"/>
        <v>0</v>
      </c>
      <c r="N38" s="55"/>
      <c r="O38" s="61"/>
      <c r="P38" s="39"/>
      <c r="Q38" s="40">
        <v>915324.21</v>
      </c>
      <c r="R38" s="41">
        <f t="shared" si="12"/>
        <v>915324.21</v>
      </c>
      <c r="T38" s="54">
        <v>915324.21</v>
      </c>
      <c r="U38" s="44">
        <v>0</v>
      </c>
      <c r="V38" s="41">
        <f t="shared" si="13"/>
        <v>915324.21</v>
      </c>
      <c r="X38" s="54">
        <f t="shared" si="14"/>
        <v>-915324.21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>
        <v>239345.81</v>
      </c>
      <c r="R39" s="41">
        <f t="shared" si="12"/>
        <v>239345.81</v>
      </c>
      <c r="T39" s="54">
        <v>239345.81</v>
      </c>
      <c r="U39" s="44">
        <v>0</v>
      </c>
      <c r="V39" s="41">
        <f t="shared" si="13"/>
        <v>239345.81</v>
      </c>
      <c r="X39" s="54">
        <f t="shared" si="14"/>
        <v>-239345.81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>
        <v>2510834.2008165</v>
      </c>
      <c r="I40" s="44">
        <v>0</v>
      </c>
      <c r="J40" s="41">
        <f t="shared" si="9"/>
        <v>2510834.2008165</v>
      </c>
      <c r="L40" s="54">
        <f t="shared" si="10"/>
        <v>-2510834.2008165</v>
      </c>
      <c r="M40" s="43">
        <f t="shared" si="11"/>
        <v>-2510834.2008165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G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P46" sqref="P46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76</v>
      </c>
    </row>
    <row r="2" spans="1:26">
      <c r="A2" s="19" t="s">
        <v>1</v>
      </c>
      <c r="B2" s="69" t="s">
        <v>77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5073151476.5435591</v>
      </c>
      <c r="E11" s="31">
        <f>SUM(E12:E41)</f>
        <v>-610705416.3435601</v>
      </c>
      <c r="F11" s="31">
        <f>SUM(F12:F41)</f>
        <v>4462446060.1999989</v>
      </c>
      <c r="H11" s="31">
        <f>SUM(H12:H41)</f>
        <v>4468896062</v>
      </c>
      <c r="I11" s="31">
        <f>SUM(I12:I41)</f>
        <v>-6450234</v>
      </c>
      <c r="J11" s="31">
        <f>SUM(J12:J41)</f>
        <v>4462445828</v>
      </c>
      <c r="L11" s="31">
        <f>SUM(L12:L41)</f>
        <v>604255414.54356015</v>
      </c>
      <c r="M11" s="31">
        <f>SUM(M12:M41)</f>
        <v>232.20000000018626</v>
      </c>
      <c r="N11" s="50"/>
      <c r="O11" s="64"/>
      <c r="P11" s="31">
        <f>SUM(P12:P41)</f>
        <v>0</v>
      </c>
      <c r="Q11" s="31">
        <f>SUM(Q12:Q41)</f>
        <v>441219.20999999996</v>
      </c>
      <c r="R11" s="31">
        <f>SUM(R12:R41)</f>
        <v>441219.20999999996</v>
      </c>
      <c r="T11" s="31">
        <f>SUM(T12:T41)</f>
        <v>2892486.05</v>
      </c>
      <c r="U11" s="31">
        <f>SUM(U12:U41)</f>
        <v>-2451266.84</v>
      </c>
      <c r="V11" s="31">
        <f>SUM(V12:V41)</f>
        <v>441219.21</v>
      </c>
      <c r="X11" s="31">
        <f>SUM(X12:X41)</f>
        <v>-2892486.05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6143280.2000000002</v>
      </c>
      <c r="E14" s="40"/>
      <c r="F14" s="41">
        <f>D14+E14</f>
        <v>6143280.2000000002</v>
      </c>
      <c r="H14" s="54">
        <v>6143065</v>
      </c>
      <c r="I14" s="44"/>
      <c r="J14" s="41">
        <f>H14+I14</f>
        <v>6143065</v>
      </c>
      <c r="L14" s="54">
        <f>D14-H14</f>
        <v>215.20000000018626</v>
      </c>
      <c r="M14" s="43">
        <f>F14-J14</f>
        <v>215.20000000018626</v>
      </c>
      <c r="N14" s="55" t="s">
        <v>62</v>
      </c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>
        <v>6450234</v>
      </c>
      <c r="E15" s="40"/>
      <c r="F15" s="41">
        <f>D15+E15</f>
        <v>6450234</v>
      </c>
      <c r="H15" s="54">
        <v>6450218</v>
      </c>
      <c r="I15" s="44"/>
      <c r="J15" s="41">
        <f>H15+I15</f>
        <v>6450218</v>
      </c>
      <c r="L15" s="54">
        <f>D15-H15</f>
        <v>16</v>
      </c>
      <c r="M15" s="43">
        <f>F15-J15</f>
        <v>16</v>
      </c>
      <c r="N15" s="55" t="s">
        <v>62</v>
      </c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369086686</v>
      </c>
      <c r="E18" s="40"/>
      <c r="F18" s="41">
        <f t="shared" ref="F18:F25" si="0">D18+E18</f>
        <v>369086686</v>
      </c>
      <c r="H18" s="54">
        <v>369086685</v>
      </c>
      <c r="I18" s="44">
        <v>0</v>
      </c>
      <c r="J18" s="41">
        <f t="shared" ref="J18:J25" si="1">H18+I18</f>
        <v>369086685</v>
      </c>
      <c r="L18" s="54">
        <f t="shared" ref="L18:L25" si="2">D18-H18</f>
        <v>1</v>
      </c>
      <c r="M18" s="43">
        <f t="shared" ref="M18:M25" si="3">F18-J18</f>
        <v>1</v>
      </c>
      <c r="N18" s="55" t="s">
        <v>62</v>
      </c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99708240</v>
      </c>
      <c r="E19" s="40"/>
      <c r="F19" s="41">
        <f t="shared" si="0"/>
        <v>99708240</v>
      </c>
      <c r="H19" s="54">
        <v>106158474</v>
      </c>
      <c r="I19" s="44">
        <v>-6450234</v>
      </c>
      <c r="J19" s="41">
        <f t="shared" si="1"/>
        <v>99708240</v>
      </c>
      <c r="L19" s="54">
        <f t="shared" si="2"/>
        <v>-6450234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3725239419.9999995</v>
      </c>
      <c r="E24" s="40"/>
      <c r="F24" s="41">
        <f t="shared" si="0"/>
        <v>3725239419.9999995</v>
      </c>
      <c r="H24" s="54">
        <v>3725239420</v>
      </c>
      <c r="I24" s="44"/>
      <c r="J24" s="41">
        <f t="shared" si="1"/>
        <v>3725239420</v>
      </c>
      <c r="L24" s="54">
        <f t="shared" si="2"/>
        <v>0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255818200</v>
      </c>
      <c r="E28" s="40"/>
      <c r="F28" s="41">
        <f>D28+E28</f>
        <v>255818200</v>
      </c>
      <c r="H28" s="54">
        <v>255818200</v>
      </c>
      <c r="I28" s="44"/>
      <c r="J28" s="41">
        <f>H28+I28</f>
        <v>255818200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/>
      <c r="Q34" s="40"/>
      <c r="R34" s="41">
        <f t="shared" ref="R34:R41" si="12">P34+Q34</f>
        <v>0</v>
      </c>
      <c r="T34" s="54"/>
      <c r="U34" s="44"/>
      <c r="V34" s="41">
        <f t="shared" ref="V34:V41" si="13">T34+U34</f>
        <v>0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1.45" customHeight="1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/>
      <c r="Q36" s="40"/>
      <c r="R36" s="41">
        <f t="shared" si="12"/>
        <v>0</v>
      </c>
      <c r="T36" s="54">
        <v>2451266.84</v>
      </c>
      <c r="U36" s="44">
        <v>-2451266.84</v>
      </c>
      <c r="V36" s="41">
        <f t="shared" si="13"/>
        <v>0</v>
      </c>
      <c r="X36" s="54">
        <f t="shared" si="14"/>
        <v>-2451266.84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/>
      <c r="R37" s="41">
        <f t="shared" si="12"/>
        <v>0</v>
      </c>
      <c r="T37" s="54"/>
      <c r="U37" s="44"/>
      <c r="V37" s="41">
        <f t="shared" si="13"/>
        <v>0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>
        <v>610705416.3435601</v>
      </c>
      <c r="E38" s="40">
        <v>-610705416.3435601</v>
      </c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610705416.3435601</v>
      </c>
      <c r="M38" s="43">
        <f t="shared" si="11"/>
        <v>0</v>
      </c>
      <c r="N38" s="55"/>
      <c r="O38" s="61"/>
      <c r="P38" s="39"/>
      <c r="Q38" s="40">
        <v>441219.20999999996</v>
      </c>
      <c r="R38" s="41">
        <f t="shared" si="12"/>
        <v>441219.20999999996</v>
      </c>
      <c r="T38" s="54">
        <v>441219.21</v>
      </c>
      <c r="U38" s="44">
        <v>0</v>
      </c>
      <c r="V38" s="41">
        <f t="shared" si="13"/>
        <v>441219.21</v>
      </c>
      <c r="X38" s="54">
        <f t="shared" si="14"/>
        <v>-441219.21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750420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750420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>
        <v>750420</v>
      </c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70" zoomScaleNormal="70" workbookViewId="0">
      <pane xSplit="3" topLeftCell="D1" activePane="topRight" state="frozen"/>
      <selection activeCell="M21" sqref="M21"/>
      <selection pane="topRight" activeCell="F16" sqref="F16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207</v>
      </c>
    </row>
    <row r="2" spans="1:26">
      <c r="A2" s="19" t="s">
        <v>1</v>
      </c>
      <c r="B2" s="73"/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 t="shared" ref="E9:F9" si="0">SUM(E10)</f>
        <v>0</v>
      </c>
      <c r="F9" s="34">
        <f t="shared" si="0"/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0</v>
      </c>
      <c r="E11" s="31">
        <f>SUM(E12:E41)</f>
        <v>0</v>
      </c>
      <c r="F11" s="31">
        <f>SUM(F12:F41)</f>
        <v>0</v>
      </c>
      <c r="H11" s="31">
        <f>SUM(H12:H41)</f>
        <v>0</v>
      </c>
      <c r="I11" s="31">
        <f>SUM(I12:I41)</f>
        <v>0</v>
      </c>
      <c r="J11" s="31">
        <f>SUM(J12:J41)</f>
        <v>0</v>
      </c>
      <c r="L11" s="31">
        <f>SUM(L12:L41)</f>
        <v>0</v>
      </c>
      <c r="M11" s="31">
        <f>SUM(M12:M41)</f>
        <v>0</v>
      </c>
      <c r="N11" s="50"/>
      <c r="O11" s="64"/>
      <c r="P11" s="31">
        <f>SUM(P12:P41)</f>
        <v>0</v>
      </c>
      <c r="Q11" s="31">
        <f>SUM(Q12:Q41)</f>
        <v>0</v>
      </c>
      <c r="R11" s="31">
        <f>SUM(R12:R41)</f>
        <v>0</v>
      </c>
      <c r="T11" s="31">
        <f>SUM(T12:T41)</f>
        <v>0</v>
      </c>
      <c r="U11" s="31">
        <f>SUM(U12:U41)</f>
        <v>0</v>
      </c>
      <c r="V11" s="31">
        <f>SUM(V12:V41)</f>
        <v>0</v>
      </c>
      <c r="X11" s="31">
        <f>SUM(X12:X41)</f>
        <v>0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 t="shared" ref="F15:F16" si="10">D15+E15</f>
        <v>0</v>
      </c>
      <c r="H15" s="54"/>
      <c r="I15" s="44"/>
      <c r="J15" s="41">
        <f t="shared" ref="J15:J16" si="11">H15+I15</f>
        <v>0</v>
      </c>
      <c r="L15" s="54">
        <f t="shared" ref="L15:L16" si="12">D15-H15</f>
        <v>0</v>
      </c>
      <c r="M15" s="43">
        <f t="shared" ref="M15:M16" si="13">F15-J15</f>
        <v>0</v>
      </c>
      <c r="N15" s="55"/>
      <c r="O15" s="61"/>
      <c r="P15" s="39"/>
      <c r="Q15" s="40"/>
      <c r="R15" s="41">
        <f t="shared" ref="R15:R16" si="14">P15+Q15</f>
        <v>0</v>
      </c>
      <c r="T15" s="54"/>
      <c r="U15" s="44"/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 t="shared" si="10"/>
        <v>0</v>
      </c>
      <c r="H16" s="54"/>
      <c r="I16" s="44"/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/>
      <c r="R16" s="41">
        <f t="shared" si="14"/>
        <v>0</v>
      </c>
      <c r="T16" s="54"/>
      <c r="U16" s="44"/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/>
      <c r="E18" s="40"/>
      <c r="F18" s="41">
        <f t="shared" ref="F18:F25" si="18">D18+E18</f>
        <v>0</v>
      </c>
      <c r="H18" s="54"/>
      <c r="I18" s="44"/>
      <c r="J18" s="41">
        <f t="shared" ref="J18:J25" si="19">H18+I18</f>
        <v>0</v>
      </c>
      <c r="L18" s="54">
        <f t="shared" ref="L18:L25" si="20">D18-H18</f>
        <v>0</v>
      </c>
      <c r="M18" s="43">
        <f t="shared" ref="M18:M25" si="21">F18-J18</f>
        <v>0</v>
      </c>
      <c r="N18" s="55"/>
      <c r="O18" s="61"/>
      <c r="P18" s="39"/>
      <c r="Q18" s="40"/>
      <c r="R18" s="41">
        <f t="shared" ref="R18:R25" si="22">P18+Q18</f>
        <v>0</v>
      </c>
      <c r="T18" s="54"/>
      <c r="U18" s="44"/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/>
      <c r="F19" s="41">
        <f t="shared" si="18"/>
        <v>0</v>
      </c>
      <c r="H19" s="54"/>
      <c r="I19" s="44"/>
      <c r="J19" s="41">
        <f t="shared" si="19"/>
        <v>0</v>
      </c>
      <c r="L19" s="54">
        <f t="shared" si="20"/>
        <v>0</v>
      </c>
      <c r="M19" s="43">
        <f t="shared" si="21"/>
        <v>0</v>
      </c>
      <c r="N19" s="55"/>
      <c r="O19" s="61"/>
      <c r="P19" s="39"/>
      <c r="Q19" s="40"/>
      <c r="R19" s="41">
        <f t="shared" si="22"/>
        <v>0</v>
      </c>
      <c r="T19" s="54"/>
      <c r="U19" s="44"/>
      <c r="V19" s="41">
        <f t="shared" si="23"/>
        <v>0</v>
      </c>
      <c r="X19" s="54">
        <f t="shared" si="24"/>
        <v>0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18"/>
        <v>0</v>
      </c>
      <c r="H20" s="54"/>
      <c r="I20" s="44"/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/>
      <c r="R20" s="41">
        <f t="shared" si="22"/>
        <v>0</v>
      </c>
      <c r="T20" s="54"/>
      <c r="U20" s="44"/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18"/>
        <v>0</v>
      </c>
      <c r="H21" s="54"/>
      <c r="I21" s="44"/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/>
      <c r="R21" s="41">
        <f t="shared" si="22"/>
        <v>0</v>
      </c>
      <c r="T21" s="54"/>
      <c r="U21" s="44"/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18"/>
        <v>0</v>
      </c>
      <c r="H22" s="54"/>
      <c r="I22" s="44"/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/>
      <c r="R22" s="41">
        <f t="shared" si="22"/>
        <v>0</v>
      </c>
      <c r="T22" s="54"/>
      <c r="U22" s="44"/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18"/>
        <v>0</v>
      </c>
      <c r="H23" s="54"/>
      <c r="I23" s="44"/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/>
      <c r="R23" s="41">
        <f t="shared" si="22"/>
        <v>0</v>
      </c>
      <c r="T23" s="54"/>
      <c r="U23" s="44"/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/>
      <c r="F24" s="41">
        <f t="shared" si="18"/>
        <v>0</v>
      </c>
      <c r="H24" s="54"/>
      <c r="I24" s="44"/>
      <c r="J24" s="41">
        <f t="shared" si="19"/>
        <v>0</v>
      </c>
      <c r="L24" s="54">
        <f t="shared" si="20"/>
        <v>0</v>
      </c>
      <c r="M24" s="43">
        <f t="shared" si="21"/>
        <v>0</v>
      </c>
      <c r="N24" s="55"/>
      <c r="O24" s="61"/>
      <c r="P24" s="39"/>
      <c r="Q24" s="40"/>
      <c r="R24" s="41">
        <f t="shared" si="22"/>
        <v>0</v>
      </c>
      <c r="T24" s="54"/>
      <c r="U24" s="44"/>
      <c r="V24" s="41">
        <f t="shared" si="23"/>
        <v>0</v>
      </c>
      <c r="X24" s="54">
        <f t="shared" si="24"/>
        <v>0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18"/>
        <v>0</v>
      </c>
      <c r="H25" s="54"/>
      <c r="I25" s="44"/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/>
      <c r="R25" s="41">
        <f t="shared" si="22"/>
        <v>0</v>
      </c>
      <c r="T25" s="54"/>
      <c r="U25" s="44"/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/>
      <c r="E28" s="40"/>
      <c r="F28" s="41">
        <f t="shared" ref="F28" si="26">D28+E28</f>
        <v>0</v>
      </c>
      <c r="H28" s="54"/>
      <c r="I28" s="44"/>
      <c r="J28" s="41">
        <f t="shared" ref="J28" si="27">H28+I28</f>
        <v>0</v>
      </c>
      <c r="L28" s="54">
        <f t="shared" ref="L28" si="28">D28-H28</f>
        <v>0</v>
      </c>
      <c r="M28" s="43">
        <f t="shared" ref="M28" si="29">F28-J28</f>
        <v>0</v>
      </c>
      <c r="N28" s="55"/>
      <c r="O28" s="61"/>
      <c r="P28" s="39"/>
      <c r="Q28" s="40"/>
      <c r="R28" s="41">
        <f t="shared" ref="R28" si="30">P28+Q28</f>
        <v>0</v>
      </c>
      <c r="T28" s="54"/>
      <c r="U28" s="44"/>
      <c r="V28" s="41">
        <f t="shared" ref="V28" si="31">T28+U28</f>
        <v>0</v>
      </c>
      <c r="X28" s="54">
        <f t="shared" ref="X28" si="32">P28-T28</f>
        <v>0</v>
      </c>
      <c r="Y28" s="43">
        <f t="shared" ref="Y28" si="3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 t="shared" ref="F30:F31" si="34">D30+E30</f>
        <v>0</v>
      </c>
      <c r="H30" s="54"/>
      <c r="I30" s="44"/>
      <c r="J30" s="41">
        <f t="shared" ref="J30:J31" si="35">H30+I30</f>
        <v>0</v>
      </c>
      <c r="L30" s="54">
        <f t="shared" ref="L30:L31" si="36">D30-H30</f>
        <v>0</v>
      </c>
      <c r="M30" s="43">
        <f t="shared" ref="M30:M31" si="37">F30-J30</f>
        <v>0</v>
      </c>
      <c r="N30" s="55"/>
      <c r="O30" s="61"/>
      <c r="P30" s="39"/>
      <c r="Q30" s="40"/>
      <c r="R30" s="41">
        <f t="shared" ref="R30:R31" si="38">P30+Q30</f>
        <v>0</v>
      </c>
      <c r="T30" s="54"/>
      <c r="U30" s="44"/>
      <c r="V30" s="41">
        <f t="shared" ref="V30:V31" si="39">T30+U30</f>
        <v>0</v>
      </c>
      <c r="X30" s="54">
        <f t="shared" ref="X30:X31" si="40">P30-T30</f>
        <v>0</v>
      </c>
      <c r="Y30" s="43">
        <f t="shared" ref="Y30:Y31" si="41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 t="shared" si="34"/>
        <v>0</v>
      </c>
      <c r="H31" s="54"/>
      <c r="I31" s="44"/>
      <c r="J31" s="41">
        <f t="shared" si="35"/>
        <v>0</v>
      </c>
      <c r="L31" s="54">
        <f t="shared" si="36"/>
        <v>0</v>
      </c>
      <c r="M31" s="43">
        <f t="shared" si="37"/>
        <v>0</v>
      </c>
      <c r="N31" s="55"/>
      <c r="O31" s="61"/>
      <c r="P31" s="39"/>
      <c r="Q31" s="40"/>
      <c r="R31" s="41">
        <f t="shared" si="38"/>
        <v>0</v>
      </c>
      <c r="T31" s="54"/>
      <c r="U31" s="44"/>
      <c r="V31" s="41">
        <f t="shared" si="39"/>
        <v>0</v>
      </c>
      <c r="X31" s="54">
        <f t="shared" si="40"/>
        <v>0</v>
      </c>
      <c r="Y31" s="43">
        <f t="shared" si="41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42">D34+E34</f>
        <v>0</v>
      </c>
      <c r="H34" s="54"/>
      <c r="I34" s="44"/>
      <c r="J34" s="41">
        <f t="shared" ref="J34:J41" si="43">H34+I34</f>
        <v>0</v>
      </c>
      <c r="L34" s="54">
        <f t="shared" ref="L34:L41" si="44">D34-H34</f>
        <v>0</v>
      </c>
      <c r="M34" s="43">
        <f t="shared" ref="M34:M41" si="45">F34-J34</f>
        <v>0</v>
      </c>
      <c r="N34" s="55"/>
      <c r="O34" s="61"/>
      <c r="P34" s="39"/>
      <c r="Q34" s="40"/>
      <c r="R34" s="41">
        <f t="shared" ref="R34:R41" si="46">P34+Q34</f>
        <v>0</v>
      </c>
      <c r="T34" s="54"/>
      <c r="U34" s="44"/>
      <c r="V34" s="41">
        <f t="shared" ref="V34:V41" si="47">T34+U34</f>
        <v>0</v>
      </c>
      <c r="X34" s="54">
        <f t="shared" ref="X34:X41" si="48">P34-T34</f>
        <v>0</v>
      </c>
      <c r="Y34" s="43">
        <f t="shared" ref="Y34:Y41" si="49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42"/>
        <v>0</v>
      </c>
      <c r="H35" s="54"/>
      <c r="I35" s="44"/>
      <c r="J35" s="41">
        <f t="shared" si="43"/>
        <v>0</v>
      </c>
      <c r="L35" s="54">
        <f t="shared" si="44"/>
        <v>0</v>
      </c>
      <c r="M35" s="43">
        <f t="shared" si="45"/>
        <v>0</v>
      </c>
      <c r="N35" s="55"/>
      <c r="O35" s="61"/>
      <c r="P35" s="39"/>
      <c r="Q35" s="40"/>
      <c r="R35" s="41">
        <f t="shared" si="46"/>
        <v>0</v>
      </c>
      <c r="T35" s="54"/>
      <c r="U35" s="44"/>
      <c r="V35" s="41">
        <f t="shared" si="47"/>
        <v>0</v>
      </c>
      <c r="X35" s="54">
        <f t="shared" si="48"/>
        <v>0</v>
      </c>
      <c r="Y35" s="43">
        <f t="shared" si="49"/>
        <v>0</v>
      </c>
      <c r="Z35" s="55"/>
    </row>
    <row r="36" spans="1:26">
      <c r="A36" s="22">
        <v>3</v>
      </c>
      <c r="B36" s="11" t="s">
        <v>53</v>
      </c>
      <c r="C36" s="5"/>
      <c r="D36" s="39"/>
      <c r="E36" s="40"/>
      <c r="F36" s="41">
        <f t="shared" si="42"/>
        <v>0</v>
      </c>
      <c r="H36" s="54"/>
      <c r="I36" s="44"/>
      <c r="J36" s="41">
        <f t="shared" si="43"/>
        <v>0</v>
      </c>
      <c r="L36" s="54">
        <f t="shared" si="44"/>
        <v>0</v>
      </c>
      <c r="M36" s="43">
        <f t="shared" si="45"/>
        <v>0</v>
      </c>
      <c r="N36" s="55"/>
      <c r="O36" s="61"/>
      <c r="P36" s="39"/>
      <c r="Q36" s="40"/>
      <c r="R36" s="41">
        <f t="shared" si="46"/>
        <v>0</v>
      </c>
      <c r="T36" s="54"/>
      <c r="U36" s="44"/>
      <c r="V36" s="41">
        <f t="shared" si="47"/>
        <v>0</v>
      </c>
      <c r="X36" s="54">
        <f t="shared" si="48"/>
        <v>0</v>
      </c>
      <c r="Y36" s="43">
        <f t="shared" si="49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42"/>
        <v>0</v>
      </c>
      <c r="H37" s="54"/>
      <c r="I37" s="44"/>
      <c r="J37" s="41">
        <f t="shared" si="43"/>
        <v>0</v>
      </c>
      <c r="L37" s="54">
        <f t="shared" si="44"/>
        <v>0</v>
      </c>
      <c r="M37" s="43">
        <f t="shared" si="45"/>
        <v>0</v>
      </c>
      <c r="N37" s="55"/>
      <c r="O37" s="61"/>
      <c r="P37" s="39"/>
      <c r="Q37" s="40"/>
      <c r="R37" s="41">
        <f t="shared" si="46"/>
        <v>0</v>
      </c>
      <c r="T37" s="54"/>
      <c r="U37" s="44"/>
      <c r="V37" s="41">
        <f t="shared" si="47"/>
        <v>0</v>
      </c>
      <c r="X37" s="54">
        <f t="shared" si="48"/>
        <v>0</v>
      </c>
      <c r="Y37" s="43">
        <f t="shared" si="49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42"/>
        <v>0</v>
      </c>
      <c r="H38" s="54"/>
      <c r="I38" s="44"/>
      <c r="J38" s="41">
        <f t="shared" si="43"/>
        <v>0</v>
      </c>
      <c r="L38" s="54">
        <f t="shared" si="44"/>
        <v>0</v>
      </c>
      <c r="M38" s="43">
        <f t="shared" si="45"/>
        <v>0</v>
      </c>
      <c r="N38" s="55"/>
      <c r="O38" s="61"/>
      <c r="P38" s="39"/>
      <c r="Q38" s="40"/>
      <c r="R38" s="41">
        <f t="shared" si="46"/>
        <v>0</v>
      </c>
      <c r="T38" s="54"/>
      <c r="U38" s="44"/>
      <c r="V38" s="41">
        <f t="shared" si="47"/>
        <v>0</v>
      </c>
      <c r="X38" s="54">
        <f t="shared" si="48"/>
        <v>0</v>
      </c>
      <c r="Y38" s="43">
        <f t="shared" si="49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42"/>
        <v>0</v>
      </c>
      <c r="H39" s="54"/>
      <c r="I39" s="44"/>
      <c r="J39" s="41">
        <f t="shared" si="43"/>
        <v>0</v>
      </c>
      <c r="L39" s="54">
        <f t="shared" si="44"/>
        <v>0</v>
      </c>
      <c r="M39" s="43">
        <f t="shared" si="45"/>
        <v>0</v>
      </c>
      <c r="N39" s="55"/>
      <c r="O39" s="61"/>
      <c r="P39" s="39"/>
      <c r="Q39" s="40"/>
      <c r="R39" s="41">
        <f t="shared" si="46"/>
        <v>0</v>
      </c>
      <c r="T39" s="54"/>
      <c r="U39" s="44"/>
      <c r="V39" s="41">
        <f t="shared" si="47"/>
        <v>0</v>
      </c>
      <c r="X39" s="54">
        <f t="shared" si="48"/>
        <v>0</v>
      </c>
      <c r="Y39" s="43">
        <f t="shared" si="49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42"/>
        <v>0</v>
      </c>
      <c r="H40" s="54"/>
      <c r="I40" s="44"/>
      <c r="J40" s="41">
        <f t="shared" si="43"/>
        <v>0</v>
      </c>
      <c r="L40" s="54">
        <f t="shared" si="44"/>
        <v>0</v>
      </c>
      <c r="M40" s="74">
        <f t="shared" si="45"/>
        <v>0</v>
      </c>
      <c r="N40" s="55"/>
      <c r="O40" s="61"/>
      <c r="P40" s="39"/>
      <c r="Q40" s="40"/>
      <c r="R40" s="41">
        <f t="shared" si="46"/>
        <v>0</v>
      </c>
      <c r="T40" s="54"/>
      <c r="U40" s="44"/>
      <c r="V40" s="41">
        <f t="shared" si="47"/>
        <v>0</v>
      </c>
      <c r="X40" s="54">
        <f t="shared" si="48"/>
        <v>0</v>
      </c>
      <c r="Y40" s="43">
        <f t="shared" si="49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42"/>
        <v>0</v>
      </c>
      <c r="H41" s="54"/>
      <c r="I41" s="44"/>
      <c r="J41" s="41">
        <f t="shared" si="43"/>
        <v>0</v>
      </c>
      <c r="L41" s="54">
        <f t="shared" si="44"/>
        <v>0</v>
      </c>
      <c r="M41" s="43">
        <f t="shared" si="45"/>
        <v>0</v>
      </c>
      <c r="N41" s="55"/>
      <c r="O41" s="61"/>
      <c r="P41" s="39"/>
      <c r="Q41" s="40"/>
      <c r="R41" s="41">
        <f t="shared" si="46"/>
        <v>0</v>
      </c>
      <c r="T41" s="54"/>
      <c r="U41" s="44"/>
      <c r="V41" s="41">
        <f t="shared" si="47"/>
        <v>0</v>
      </c>
      <c r="X41" s="54">
        <f t="shared" si="48"/>
        <v>0</v>
      </c>
      <c r="Y41" s="43">
        <f t="shared" si="49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50">SUM(E43,E45,E47)</f>
        <v>0</v>
      </c>
      <c r="F42" s="42">
        <f t="shared" si="50"/>
        <v>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 t="shared" ref="L42:M42" si="52">SUM(L43,L45,L47)</f>
        <v>0</v>
      </c>
      <c r="M42" s="42">
        <f t="shared" si="52"/>
        <v>0</v>
      </c>
      <c r="N42" s="33"/>
      <c r="O42" s="66"/>
      <c r="P42" s="42">
        <f>SUM(P43,P45,P47)</f>
        <v>0</v>
      </c>
      <c r="Q42" s="42">
        <f t="shared" ref="Q42:R42" si="53">SUM(Q43,Q45,Q47)</f>
        <v>0</v>
      </c>
      <c r="R42" s="42">
        <f t="shared" si="53"/>
        <v>0</v>
      </c>
      <c r="T42" s="42">
        <f t="shared" ref="T42:V42" si="54">SUM(T43,T45,T47)</f>
        <v>0</v>
      </c>
      <c r="U42" s="42">
        <f t="shared" si="54"/>
        <v>0</v>
      </c>
      <c r="V42" s="42">
        <f t="shared" si="54"/>
        <v>0</v>
      </c>
      <c r="X42" s="42">
        <f t="shared" ref="X42:Y42" si="55">SUM(X43,X45,X47)</f>
        <v>0</v>
      </c>
      <c r="Y42" s="42">
        <f t="shared" si="55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6">E44</f>
        <v>0</v>
      </c>
      <c r="F43" s="38">
        <f t="shared" si="56"/>
        <v>0</v>
      </c>
      <c r="H43" s="38">
        <f t="shared" ref="H43:J43" si="57">H44</f>
        <v>0</v>
      </c>
      <c r="I43" s="38">
        <f t="shared" si="57"/>
        <v>0</v>
      </c>
      <c r="J43" s="38">
        <f t="shared" si="57"/>
        <v>0</v>
      </c>
      <c r="L43" s="38">
        <f t="shared" ref="L43:M43" si="58">L44</f>
        <v>0</v>
      </c>
      <c r="M43" s="38">
        <f t="shared" si="58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9">E46</f>
        <v>0</v>
      </c>
      <c r="F45" s="38">
        <f t="shared" si="59"/>
        <v>0</v>
      </c>
      <c r="H45" s="38">
        <f t="shared" ref="H45:J45" si="60">H46</f>
        <v>0</v>
      </c>
      <c r="I45" s="38">
        <f t="shared" si="60"/>
        <v>0</v>
      </c>
      <c r="J45" s="38">
        <f t="shared" si="60"/>
        <v>0</v>
      </c>
      <c r="L45" s="38">
        <f t="shared" ref="L45:M45" si="61">L46</f>
        <v>0</v>
      </c>
      <c r="M45" s="38">
        <f t="shared" si="61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2">SUM(E48:E49)</f>
        <v>0</v>
      </c>
      <c r="F47" s="38">
        <f t="shared" si="62"/>
        <v>0</v>
      </c>
      <c r="H47" s="38">
        <f t="shared" ref="H47:J47" si="63">SUM(H48:H49)</f>
        <v>0</v>
      </c>
      <c r="I47" s="38">
        <f t="shared" si="63"/>
        <v>0</v>
      </c>
      <c r="J47" s="38">
        <f t="shared" si="63"/>
        <v>0</v>
      </c>
      <c r="L47" s="38">
        <f t="shared" ref="L47:M47" si="64">SUM(L48:L49)</f>
        <v>0</v>
      </c>
      <c r="M47" s="38">
        <f t="shared" si="64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A47:B47"/>
    <mergeCell ref="A29:B29"/>
    <mergeCell ref="A32:B32"/>
    <mergeCell ref="A33:B33"/>
    <mergeCell ref="A42:B42"/>
    <mergeCell ref="A43:B43"/>
    <mergeCell ref="A45:B45"/>
  </mergeCells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G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M19" sqref="M19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 ht="27.6">
      <c r="A1" s="19" t="s">
        <v>0</v>
      </c>
      <c r="B1" s="129" t="s">
        <v>71</v>
      </c>
    </row>
    <row r="2" spans="1:26">
      <c r="A2" s="19" t="s">
        <v>1</v>
      </c>
      <c r="B2" s="69" t="s">
        <v>72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862709300.38999999</v>
      </c>
      <c r="E11" s="31">
        <f>SUM(E12:E41)</f>
        <v>6051055.9500000859</v>
      </c>
      <c r="F11" s="31">
        <f>SUM(F12:F41)</f>
        <v>868760356.34000003</v>
      </c>
      <c r="H11" s="31">
        <f>SUM(H12:H41)</f>
        <v>880426266.42600012</v>
      </c>
      <c r="I11" s="31">
        <f>SUM(I12:I41)</f>
        <v>0</v>
      </c>
      <c r="J11" s="31">
        <f>SUM(J12:J41)</f>
        <v>880426266.42600012</v>
      </c>
      <c r="L11" s="31">
        <f>SUM(L12:L41)</f>
        <v>-17716966.036000121</v>
      </c>
      <c r="M11" s="31">
        <f>SUM(M12:M41)</f>
        <v>-11665910.085999999</v>
      </c>
      <c r="N11" s="50"/>
      <c r="O11" s="64"/>
      <c r="P11" s="31">
        <f>SUM(P12:P41)</f>
        <v>667497.75</v>
      </c>
      <c r="Q11" s="31">
        <f>SUM(Q12:Q41)</f>
        <v>-573287.21</v>
      </c>
      <c r="R11" s="31">
        <f>SUM(R12:R41)</f>
        <v>94210.54</v>
      </c>
      <c r="T11" s="31">
        <f>SUM(T12:T41)</f>
        <v>617615.78</v>
      </c>
      <c r="U11" s="31">
        <f>SUM(U12:U41)</f>
        <v>-523404.79999999999</v>
      </c>
      <c r="V11" s="31">
        <f>SUM(V12:V41)</f>
        <v>94210.98</v>
      </c>
      <c r="X11" s="31">
        <f>SUM(X12:X41)</f>
        <v>49881.970000000016</v>
      </c>
      <c r="Y11" s="31">
        <f>SUM(Y12:Y41)</f>
        <v>-0.44000000000232831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5836687.2799999993</v>
      </c>
      <c r="E14" s="40">
        <v>270</v>
      </c>
      <c r="F14" s="41">
        <f>D14+E14</f>
        <v>5836957.2799999993</v>
      </c>
      <c r="H14" s="54">
        <v>9743116.2799999993</v>
      </c>
      <c r="I14" s="44"/>
      <c r="J14" s="41">
        <f>H14+I14</f>
        <v>9743116.2799999993</v>
      </c>
      <c r="L14" s="54">
        <f>D14-H14</f>
        <v>-3906429</v>
      </c>
      <c r="M14" s="43">
        <f>F14-J14</f>
        <v>-3906159</v>
      </c>
      <c r="N14" s="55" t="s">
        <v>66</v>
      </c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>
        <v>0</v>
      </c>
      <c r="E15" s="40">
        <v>6296715</v>
      </c>
      <c r="F15" s="41">
        <f>D15+E15</f>
        <v>6296715</v>
      </c>
      <c r="H15" s="54">
        <v>14056466.09</v>
      </c>
      <c r="I15" s="44"/>
      <c r="J15" s="41">
        <f>H15+I15</f>
        <v>14056466.09</v>
      </c>
      <c r="L15" s="54">
        <f>D15-H15</f>
        <v>-14056466.09</v>
      </c>
      <c r="M15" s="43">
        <f>F15-J15</f>
        <v>-7759751.0899999999</v>
      </c>
      <c r="N15" s="55" t="s">
        <v>66</v>
      </c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39036051</v>
      </c>
      <c r="E18" s="40"/>
      <c r="F18" s="41">
        <f t="shared" ref="F18:F25" si="0">D18+E18</f>
        <v>39036051</v>
      </c>
      <c r="H18" s="54">
        <v>39036051</v>
      </c>
      <c r="I18" s="44"/>
      <c r="J18" s="41">
        <f t="shared" ref="J18:J25" si="1">H18+I18</f>
        <v>39036051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20356827.579999998</v>
      </c>
      <c r="E19" s="40"/>
      <c r="F19" s="41">
        <f t="shared" si="0"/>
        <v>20356827.579999998</v>
      </c>
      <c r="H19" s="54">
        <v>20356827.579999998</v>
      </c>
      <c r="I19" s="44"/>
      <c r="J19" s="41">
        <f t="shared" si="1"/>
        <v>20356827.579999998</v>
      </c>
      <c r="L19" s="54">
        <f t="shared" si="2"/>
        <v>0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753657799.16000009</v>
      </c>
      <c r="F24" s="41">
        <f t="shared" si="0"/>
        <v>753657799.16000009</v>
      </c>
      <c r="H24" s="54">
        <v>753657799.16000009</v>
      </c>
      <c r="I24" s="44"/>
      <c r="J24" s="41">
        <f t="shared" si="1"/>
        <v>753657799.16000009</v>
      </c>
      <c r="L24" s="54">
        <f t="shared" si="2"/>
        <v>-753657799.16000009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43314450</v>
      </c>
      <c r="E28" s="40"/>
      <c r="F28" s="41">
        <f>D28+E28</f>
        <v>43314450</v>
      </c>
      <c r="H28" s="54">
        <v>43314450</v>
      </c>
      <c r="I28" s="44"/>
      <c r="J28" s="41">
        <f>H28+I28</f>
        <v>43314450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>
        <v>502958.75</v>
      </c>
      <c r="E34" s="40">
        <v>-502958.75</v>
      </c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502958.75</v>
      </c>
      <c r="M34" s="43">
        <f t="shared" ref="M34:M41" si="11">F34-J34</f>
        <v>0</v>
      </c>
      <c r="N34" s="55"/>
      <c r="O34" s="61"/>
      <c r="P34" s="39">
        <v>7528.7</v>
      </c>
      <c r="Q34" s="40">
        <v>-7528.7</v>
      </c>
      <c r="R34" s="41">
        <f t="shared" ref="R34:R41" si="12">P34+Q34</f>
        <v>0</v>
      </c>
      <c r="T34" s="54"/>
      <c r="U34" s="44"/>
      <c r="V34" s="41">
        <f t="shared" ref="V34:V41" si="13">T34+U34</f>
        <v>0</v>
      </c>
      <c r="X34" s="54">
        <f t="shared" ref="X34:X41" si="14">P34-T34</f>
        <v>7528.7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>
        <v>0</v>
      </c>
      <c r="E35" s="40">
        <v>245208.4</v>
      </c>
      <c r="F35" s="41">
        <f t="shared" si="8"/>
        <v>245208.4</v>
      </c>
      <c r="H35" s="54">
        <v>245208.4</v>
      </c>
      <c r="I35" s="44"/>
      <c r="J35" s="41">
        <f t="shared" si="9"/>
        <v>245208.4</v>
      </c>
      <c r="L35" s="54">
        <f t="shared" si="10"/>
        <v>-245208.4</v>
      </c>
      <c r="M35" s="43">
        <f t="shared" si="11"/>
        <v>0</v>
      </c>
      <c r="N35" s="55"/>
      <c r="O35" s="61"/>
      <c r="P35" s="39"/>
      <c r="Q35" s="40">
        <v>0</v>
      </c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6.4">
      <c r="A36" s="22">
        <v>3</v>
      </c>
      <c r="B36" s="11" t="s">
        <v>53</v>
      </c>
      <c r="C36" s="5"/>
      <c r="D36" s="39">
        <v>753657799.14999998</v>
      </c>
      <c r="E36" s="40">
        <v>-753657799.14999998</v>
      </c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753657799.14999998</v>
      </c>
      <c r="M36" s="43">
        <f t="shared" si="11"/>
        <v>0</v>
      </c>
      <c r="N36" s="55"/>
      <c r="O36" s="61"/>
      <c r="P36" s="39">
        <v>559297.51</v>
      </c>
      <c r="Q36" s="40">
        <v>-559297.51</v>
      </c>
      <c r="R36" s="41">
        <f t="shared" si="12"/>
        <v>0</v>
      </c>
      <c r="T36" s="54">
        <v>523404.79999999999</v>
      </c>
      <c r="U36" s="44">
        <v>-523404.79999999999</v>
      </c>
      <c r="V36" s="41">
        <f t="shared" si="13"/>
        <v>0</v>
      </c>
      <c r="X36" s="54">
        <f t="shared" si="14"/>
        <v>35892.710000000021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>
        <v>0</v>
      </c>
      <c r="R37" s="41">
        <f t="shared" si="12"/>
        <v>0</v>
      </c>
      <c r="T37" s="54"/>
      <c r="U37" s="44">
        <v>0</v>
      </c>
      <c r="V37" s="41">
        <f t="shared" si="13"/>
        <v>0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100671.54</v>
      </c>
      <c r="Q38" s="40">
        <v>-6461</v>
      </c>
      <c r="R38" s="41">
        <f t="shared" si="12"/>
        <v>94210.54</v>
      </c>
      <c r="T38" s="54">
        <v>94210.98</v>
      </c>
      <c r="U38" s="44">
        <v>0</v>
      </c>
      <c r="V38" s="41">
        <f t="shared" si="13"/>
        <v>94210.98</v>
      </c>
      <c r="X38" s="54">
        <f t="shared" si="14"/>
        <v>6460.5599999999977</v>
      </c>
      <c r="Y38" s="43">
        <f t="shared" si="15"/>
        <v>-0.44000000000232831</v>
      </c>
      <c r="Z38" s="55" t="s">
        <v>62</v>
      </c>
    </row>
    <row r="39" spans="1:26">
      <c r="A39" s="22">
        <v>6</v>
      </c>
      <c r="B39" s="11" t="s">
        <v>56</v>
      </c>
      <c r="C39" s="5"/>
      <c r="D39" s="39">
        <v>4526.63</v>
      </c>
      <c r="E39" s="40">
        <v>-4526.63</v>
      </c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4526.63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>
        <v>0</v>
      </c>
      <c r="E40" s="40">
        <v>16347.92</v>
      </c>
      <c r="F40" s="41">
        <f t="shared" si="8"/>
        <v>16347.92</v>
      </c>
      <c r="H40" s="54">
        <v>16347.915999999999</v>
      </c>
      <c r="I40" s="44"/>
      <c r="J40" s="41">
        <f t="shared" si="9"/>
        <v>16347.915999999999</v>
      </c>
      <c r="L40" s="54">
        <f t="shared" si="10"/>
        <v>-16347.915999999999</v>
      </c>
      <c r="M40" s="43">
        <f t="shared" si="11"/>
        <v>4.0000000008149073E-3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H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N46" sqref="N46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5" width="18.296875" customWidth="1"/>
    <col min="26" max="26" width="36.19921875" bestFit="1" customWidth="1"/>
  </cols>
  <sheetData>
    <row r="1" spans="1:26">
      <c r="A1" s="19" t="s">
        <v>0</v>
      </c>
      <c r="B1" s="72" t="s">
        <v>70</v>
      </c>
    </row>
    <row r="2" spans="1:26">
      <c r="A2" s="19" t="s">
        <v>1</v>
      </c>
      <c r="B2" s="69">
        <v>787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1958257282</v>
      </c>
      <c r="E11" s="31">
        <f>SUM(E12:E41)</f>
        <v>-593789874.96000004</v>
      </c>
      <c r="F11" s="31">
        <f>SUM(F12:F41)</f>
        <v>1364467407.0400002</v>
      </c>
      <c r="H11" s="31">
        <f>SUM(H12:H41)</f>
        <v>1813384055.2643795</v>
      </c>
      <c r="I11" s="31">
        <f>SUM(I12:I41)</f>
        <v>-448916648.20999998</v>
      </c>
      <c r="J11" s="31">
        <f>SUM(J12:J41)</f>
        <v>1364467407.0543795</v>
      </c>
      <c r="L11" s="31">
        <f>SUM(L12:L41)</f>
        <v>144873226.73562068</v>
      </c>
      <c r="M11" s="31">
        <f>SUM(M12:M41)</f>
        <v>-1.4379324507899582E-2</v>
      </c>
      <c r="N11" s="50"/>
      <c r="O11" s="64"/>
      <c r="P11" s="31">
        <f>SUM(P12:P41)</f>
        <v>13942548.535999993</v>
      </c>
      <c r="Q11" s="31">
        <f>SUM(Q12:Q41)</f>
        <v>1000</v>
      </c>
      <c r="R11" s="31">
        <f>SUM(R12:R41)</f>
        <v>13943548.535999993</v>
      </c>
      <c r="T11" s="31">
        <f>SUM(T12:T41)</f>
        <v>13943548.529999997</v>
      </c>
      <c r="U11" s="31">
        <f>SUM(U12:U41)</f>
        <v>0</v>
      </c>
      <c r="V11" s="31">
        <f>SUM(V12:V41)</f>
        <v>13943548.529999997</v>
      </c>
      <c r="X11" s="31">
        <f>SUM(X12:X41)</f>
        <v>-999.99400000553578</v>
      </c>
      <c r="Y11" s="31">
        <f>SUM(Y12:Y41)</f>
        <v>5.9999991208314896E-3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911828542</v>
      </c>
      <c r="E18" s="40">
        <v>-911828542</v>
      </c>
      <c r="F18" s="41">
        <f t="shared" ref="F18:F25" si="0">D18+E18</f>
        <v>0</v>
      </c>
      <c r="H18" s="54"/>
      <c r="I18" s="44"/>
      <c r="J18" s="41">
        <f t="shared" ref="J18:J25" si="1">H18+I18</f>
        <v>0</v>
      </c>
      <c r="L18" s="54">
        <f t="shared" ref="L18:L25" si="2">D18-H18</f>
        <v>911828542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/>
      <c r="E19" s="40"/>
      <c r="F19" s="41">
        <f t="shared" si="0"/>
        <v>0</v>
      </c>
      <c r="H19" s="54">
        <v>448916648.20999998</v>
      </c>
      <c r="I19" s="44">
        <v>-448916648.20999998</v>
      </c>
      <c r="J19" s="41">
        <f t="shared" si="1"/>
        <v>0</v>
      </c>
      <c r="L19" s="54">
        <f t="shared" si="2"/>
        <v>-448916648.20999998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/>
      <c r="F24" s="41">
        <f t="shared" si="0"/>
        <v>0</v>
      </c>
      <c r="H24" s="54"/>
      <c r="I24" s="44"/>
      <c r="J24" s="41">
        <f t="shared" si="1"/>
        <v>0</v>
      </c>
      <c r="L24" s="54">
        <f t="shared" si="2"/>
        <v>0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1046428740</v>
      </c>
      <c r="E28" s="40">
        <v>293087280</v>
      </c>
      <c r="F28" s="41">
        <f>D28+E28</f>
        <v>1339516020</v>
      </c>
      <c r="H28" s="54">
        <v>1339516020</v>
      </c>
      <c r="I28" s="44">
        <v>0</v>
      </c>
      <c r="J28" s="41">
        <f>H28+I28</f>
        <v>1339516020</v>
      </c>
      <c r="L28" s="54">
        <f>D28-H28</f>
        <v>-293087280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286253.34999999998</v>
      </c>
      <c r="Q34" s="40">
        <v>0</v>
      </c>
      <c r="R34" s="41">
        <f t="shared" ref="R34:R41" si="12">P34+Q34</f>
        <v>286253.34999999998</v>
      </c>
      <c r="T34" s="54">
        <v>286253.34999999998</v>
      </c>
      <c r="U34" s="44"/>
      <c r="V34" s="41">
        <f t="shared" ref="V34:V41" si="13">T34+U34</f>
        <v>286253.34999999998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9184314.9199999999</v>
      </c>
      <c r="F35" s="41">
        <f t="shared" si="8"/>
        <v>9184314.9199999999</v>
      </c>
      <c r="H35" s="54">
        <v>9184314.92509</v>
      </c>
      <c r="I35" s="44"/>
      <c r="J35" s="41">
        <f t="shared" si="9"/>
        <v>9184314.92509</v>
      </c>
      <c r="L35" s="54">
        <f t="shared" si="10"/>
        <v>-9184314.92509</v>
      </c>
      <c r="M35" s="43">
        <f t="shared" si="11"/>
        <v>-5.090000107884407E-3</v>
      </c>
      <c r="N35" s="55" t="s">
        <v>62</v>
      </c>
      <c r="O35" s="61"/>
      <c r="P35" s="39"/>
      <c r="Q35" s="40">
        <v>0</v>
      </c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6.4">
      <c r="A36" s="22">
        <v>3</v>
      </c>
      <c r="B36" s="11" t="s">
        <v>53</v>
      </c>
      <c r="C36" s="5"/>
      <c r="D36" s="39"/>
      <c r="E36" s="40">
        <v>0</v>
      </c>
      <c r="F36" s="41">
        <f t="shared" si="8"/>
        <v>0</v>
      </c>
      <c r="H36" s="54">
        <v>0</v>
      </c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5639397.2659999989</v>
      </c>
      <c r="Q36" s="40">
        <v>0</v>
      </c>
      <c r="R36" s="41">
        <f t="shared" si="12"/>
        <v>5639397.2659999989</v>
      </c>
      <c r="T36" s="54">
        <v>5639397.2599999998</v>
      </c>
      <c r="U36" s="44"/>
      <c r="V36" s="41">
        <f t="shared" si="13"/>
        <v>5639397.2599999998</v>
      </c>
      <c r="X36" s="54">
        <f t="shared" si="14"/>
        <v>5.9999991208314896E-3</v>
      </c>
      <c r="Y36" s="43">
        <f t="shared" si="15"/>
        <v>5.9999991208314896E-3</v>
      </c>
      <c r="Z36" s="55" t="s">
        <v>62</v>
      </c>
    </row>
    <row r="37" spans="1:26">
      <c r="A37" s="22">
        <v>4</v>
      </c>
      <c r="B37" s="11" t="s">
        <v>54</v>
      </c>
      <c r="C37" s="5"/>
      <c r="D37" s="39"/>
      <c r="E37" s="40">
        <v>15154758.640000001</v>
      </c>
      <c r="F37" s="41">
        <f t="shared" si="8"/>
        <v>15154758.640000001</v>
      </c>
      <c r="H37" s="54">
        <v>15154758.648540225</v>
      </c>
      <c r="I37" s="44"/>
      <c r="J37" s="41">
        <f t="shared" si="9"/>
        <v>15154758.648540225</v>
      </c>
      <c r="L37" s="54">
        <f t="shared" si="10"/>
        <v>-15154758.648540225</v>
      </c>
      <c r="M37" s="43">
        <f t="shared" si="11"/>
        <v>-8.5402242839336395E-3</v>
      </c>
      <c r="N37" s="55" t="s">
        <v>62</v>
      </c>
      <c r="O37" s="61"/>
      <c r="P37" s="39">
        <v>6725159.5599999949</v>
      </c>
      <c r="Q37" s="40">
        <v>1000</v>
      </c>
      <c r="R37" s="41">
        <f t="shared" si="12"/>
        <v>6726159.5599999949</v>
      </c>
      <c r="T37" s="54">
        <v>6726159.5599999996</v>
      </c>
      <c r="U37" s="44"/>
      <c r="V37" s="41">
        <f t="shared" si="13"/>
        <v>6726159.5599999996</v>
      </c>
      <c r="X37" s="54">
        <f t="shared" si="14"/>
        <v>-1000.0000000046566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>
        <v>0</v>
      </c>
      <c r="F38" s="41">
        <f t="shared" si="8"/>
        <v>0</v>
      </c>
      <c r="H38" s="54">
        <v>0</v>
      </c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1019974.3499999997</v>
      </c>
      <c r="Q38" s="40">
        <v>0</v>
      </c>
      <c r="R38" s="41">
        <f t="shared" si="12"/>
        <v>1019974.3499999997</v>
      </c>
      <c r="T38" s="54">
        <v>1019974.35</v>
      </c>
      <c r="U38" s="44"/>
      <c r="V38" s="41">
        <f t="shared" si="13"/>
        <v>1019974.35</v>
      </c>
      <c r="X38" s="54">
        <f t="shared" si="14"/>
        <v>0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8"/>
        <v>0</v>
      </c>
      <c r="H39" s="54">
        <v>0</v>
      </c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271764.01000000007</v>
      </c>
      <c r="Q39" s="40">
        <v>0</v>
      </c>
      <c r="R39" s="41">
        <f t="shared" si="12"/>
        <v>271764.01000000007</v>
      </c>
      <c r="T39" s="54">
        <v>271764.01</v>
      </c>
      <c r="U39" s="44"/>
      <c r="V39" s="41">
        <f t="shared" si="13"/>
        <v>271764.01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612313.47999999986</v>
      </c>
      <c r="F40" s="41">
        <f t="shared" si="8"/>
        <v>612313.47999999986</v>
      </c>
      <c r="H40" s="54">
        <v>612313.48074909998</v>
      </c>
      <c r="I40" s="44"/>
      <c r="J40" s="41">
        <f t="shared" si="9"/>
        <v>612313.48074909998</v>
      </c>
      <c r="L40" s="54">
        <f t="shared" si="10"/>
        <v>-612313.48074909998</v>
      </c>
      <c r="M40" s="43">
        <f t="shared" si="11"/>
        <v>-7.4910011608153582E-4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K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F34" sqref="AF34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5" width="18.296875" customWidth="1"/>
    <col min="26" max="26" width="36.19921875" bestFit="1" customWidth="1"/>
  </cols>
  <sheetData>
    <row r="1" spans="1:26">
      <c r="A1" s="19" t="s">
        <v>0</v>
      </c>
      <c r="B1" s="72" t="s">
        <v>68</v>
      </c>
    </row>
    <row r="2" spans="1:26">
      <c r="A2" s="19" t="s">
        <v>1</v>
      </c>
      <c r="B2" s="69" t="s">
        <v>69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99320186</v>
      </c>
      <c r="E11" s="31">
        <f>SUM(E12:E41)</f>
        <v>4478790655.9703646</v>
      </c>
      <c r="F11" s="31">
        <f>SUM(F12:F41)</f>
        <v>4578110841.9703646</v>
      </c>
      <c r="H11" s="31">
        <f>SUM(H12:H41)</f>
        <v>4614990349.7688913</v>
      </c>
      <c r="I11" s="31">
        <f>SUM(I12:I41)</f>
        <v>-36879507.798527002</v>
      </c>
      <c r="J11" s="31">
        <f>SUM(J12:J41)</f>
        <v>4578110841.9703646</v>
      </c>
      <c r="L11" s="31">
        <f>SUM(L12:L41)</f>
        <v>-4515670163.7688913</v>
      </c>
      <c r="M11" s="31">
        <f>SUM(M12:M41)</f>
        <v>0</v>
      </c>
      <c r="N11" s="50"/>
      <c r="O11" s="64"/>
      <c r="P11" s="31">
        <f>SUM(P12:P41)</f>
        <v>7685035.1600000001</v>
      </c>
      <c r="Q11" s="31">
        <f>SUM(Q12:Q41)</f>
        <v>-3236265.65</v>
      </c>
      <c r="R11" s="31">
        <f>SUM(R12:R41)</f>
        <v>4448769.51</v>
      </c>
      <c r="T11" s="31">
        <f>SUM(T12:T41)</f>
        <v>7683951.8200000003</v>
      </c>
      <c r="U11" s="31">
        <f>SUM(U12:U41)</f>
        <v>-3236265.65</v>
      </c>
      <c r="V11" s="31">
        <f>SUM(V12:V41)</f>
        <v>4447686.17</v>
      </c>
      <c r="X11" s="31">
        <f>SUM(X12:X41)</f>
        <v>1083.3399999997346</v>
      </c>
      <c r="Y11" s="31">
        <f>SUM(Y12:Y41)</f>
        <v>1083.3399999997346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/>
      <c r="F14" s="41">
        <f>D14+E14</f>
        <v>0</v>
      </c>
      <c r="H14" s="54"/>
      <c r="I14" s="44"/>
      <c r="J14" s="41">
        <f>H14+I14</f>
        <v>0</v>
      </c>
      <c r="L14" s="54">
        <f>D14-H14</f>
        <v>0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/>
      <c r="E15" s="40"/>
      <c r="F15" s="41">
        <f>D15+E15</f>
        <v>0</v>
      </c>
      <c r="H15" s="54"/>
      <c r="I15" s="44"/>
      <c r="J15" s="41">
        <f>H15+I15</f>
        <v>0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2587311</v>
      </c>
      <c r="E18" s="40">
        <v>0</v>
      </c>
      <c r="F18" s="41">
        <f t="shared" ref="F18:F25" si="0">D18+E18</f>
        <v>2587311</v>
      </c>
      <c r="H18" s="54">
        <v>2587311</v>
      </c>
      <c r="I18" s="44">
        <v>0</v>
      </c>
      <c r="J18" s="41">
        <f t="shared" ref="J18:J25" si="1">H18+I18</f>
        <v>2587311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6737275</v>
      </c>
      <c r="E19" s="40">
        <v>-6737275</v>
      </c>
      <c r="F19" s="41">
        <f t="shared" si="0"/>
        <v>0</v>
      </c>
      <c r="H19" s="54">
        <v>36879507.798527002</v>
      </c>
      <c r="I19" s="44">
        <v>-36879507.798527002</v>
      </c>
      <c r="J19" s="41">
        <f t="shared" si="1"/>
        <v>0</v>
      </c>
      <c r="L19" s="54">
        <f t="shared" si="2"/>
        <v>-30142232.798527002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>
        <v>4485527930.9703646</v>
      </c>
      <c r="F24" s="41">
        <f t="shared" si="0"/>
        <v>4485527930.9703646</v>
      </c>
      <c r="H24" s="54">
        <v>4485527930.9703646</v>
      </c>
      <c r="I24" s="44"/>
      <c r="J24" s="41">
        <f t="shared" si="1"/>
        <v>4485527930.9703646</v>
      </c>
      <c r="L24" s="54">
        <f t="shared" si="2"/>
        <v>-4485527930.9703646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89995600</v>
      </c>
      <c r="E28" s="40"/>
      <c r="F28" s="41">
        <f>D28+E28</f>
        <v>89995600</v>
      </c>
      <c r="H28" s="54">
        <v>89995600</v>
      </c>
      <c r="I28" s="44"/>
      <c r="J28" s="41">
        <f>H28+I28</f>
        <v>89995600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26039.53</v>
      </c>
      <c r="Q34" s="40"/>
      <c r="R34" s="41">
        <f t="shared" ref="R34:R41" si="12">P34+Q34</f>
        <v>26039.53</v>
      </c>
      <c r="T34" s="54">
        <v>26039.53</v>
      </c>
      <c r="U34" s="44"/>
      <c r="V34" s="41">
        <f t="shared" ref="V34:V41" si="13">T34+U34</f>
        <v>26039.53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>
        <v>0</v>
      </c>
      <c r="R35" s="41">
        <f t="shared" si="12"/>
        <v>0</v>
      </c>
      <c r="T35" s="54"/>
      <c r="U35" s="44">
        <v>0</v>
      </c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6.4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3236265.65</v>
      </c>
      <c r="Q36" s="40">
        <v>-3236265.65</v>
      </c>
      <c r="R36" s="41">
        <f t="shared" si="12"/>
        <v>0</v>
      </c>
      <c r="T36" s="54">
        <v>3236265.65</v>
      </c>
      <c r="U36" s="44">
        <v>-3236265.65</v>
      </c>
      <c r="V36" s="41">
        <f t="shared" si="13"/>
        <v>0</v>
      </c>
      <c r="X36" s="54">
        <f t="shared" si="14"/>
        <v>0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>
        <v>3689971.96</v>
      </c>
      <c r="Q37" s="40">
        <v>0</v>
      </c>
      <c r="R37" s="41">
        <f t="shared" si="12"/>
        <v>3689971.96</v>
      </c>
      <c r="T37" s="54">
        <v>3689971.97</v>
      </c>
      <c r="U37" s="44">
        <v>0</v>
      </c>
      <c r="V37" s="41">
        <f t="shared" si="13"/>
        <v>3689971.97</v>
      </c>
      <c r="X37" s="54">
        <f t="shared" si="14"/>
        <v>-1.0000000242143869E-2</v>
      </c>
      <c r="Y37" s="43">
        <f t="shared" si="15"/>
        <v>-1.0000000242143869E-2</v>
      </c>
      <c r="Z37" s="55" t="s">
        <v>62</v>
      </c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732758.02</v>
      </c>
      <c r="Q38" s="40">
        <v>0</v>
      </c>
      <c r="R38" s="41">
        <f t="shared" si="12"/>
        <v>732758.02</v>
      </c>
      <c r="T38" s="54">
        <v>731674.67</v>
      </c>
      <c r="U38" s="44">
        <v>0</v>
      </c>
      <c r="V38" s="41">
        <f t="shared" si="13"/>
        <v>731674.67</v>
      </c>
      <c r="X38" s="54">
        <f t="shared" si="14"/>
        <v>1083.3499999999767</v>
      </c>
      <c r="Y38" s="43">
        <f t="shared" si="15"/>
        <v>1083.3499999999767</v>
      </c>
      <c r="Z38" s="55" t="s">
        <v>62</v>
      </c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0" zoomScaleNormal="50" workbookViewId="0">
      <pane xSplit="3" ySplit="7" topLeftCell="I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A36" sqref="A36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5" width="18.296875" customWidth="1"/>
    <col min="26" max="26" width="36.19921875" bestFit="1" customWidth="1"/>
  </cols>
  <sheetData>
    <row r="1" spans="1:26">
      <c r="A1" s="19" t="s">
        <v>0</v>
      </c>
      <c r="B1" s="72" t="s">
        <v>63</v>
      </c>
    </row>
    <row r="2" spans="1:26">
      <c r="A2" s="19" t="s">
        <v>1</v>
      </c>
      <c r="B2" s="69" t="s">
        <v>64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2096449226</v>
      </c>
      <c r="E11" s="31">
        <f>SUM(E12:E41)</f>
        <v>-309246235.65430379</v>
      </c>
      <c r="F11" s="31">
        <f>SUM(F12:F41)</f>
        <v>1787202990.3456962</v>
      </c>
      <c r="H11" s="31">
        <f>SUM(H12:H41)</f>
        <v>4061598553.6456966</v>
      </c>
      <c r="I11" s="31">
        <f>SUM(I12:I41)</f>
        <v>-2328946364</v>
      </c>
      <c r="J11" s="31">
        <f>SUM(J12:J41)</f>
        <v>1732652189.6456962</v>
      </c>
      <c r="L11" s="31">
        <f>SUM(L12:L41)</f>
        <v>-1965149327.6456962</v>
      </c>
      <c r="M11" s="31">
        <f>SUM(M12:M41)</f>
        <v>54550800.700000018</v>
      </c>
      <c r="N11" s="50"/>
      <c r="O11" s="64"/>
      <c r="P11" s="31">
        <f>SUM(P12:P41)</f>
        <v>4222400.483</v>
      </c>
      <c r="Q11" s="31">
        <f>SUM(Q12:Q41)</f>
        <v>-20897.25</v>
      </c>
      <c r="R11" s="31">
        <f>SUM(R12:R41)</f>
        <v>4201503.233</v>
      </c>
      <c r="T11" s="31">
        <f>SUM(T12:T41)</f>
        <v>4201953.26</v>
      </c>
      <c r="U11" s="31">
        <f>SUM(U12:U41)</f>
        <v>0</v>
      </c>
      <c r="V11" s="31">
        <f>SUM(V12:V41)</f>
        <v>4201953.26</v>
      </c>
      <c r="X11" s="31">
        <f>SUM(X12:X41)</f>
        <v>20447.223000000173</v>
      </c>
      <c r="Y11" s="31">
        <f>SUM(Y12:Y41)</f>
        <v>-450.02699999988545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 ht="41.4">
      <c r="A14" s="22">
        <v>1</v>
      </c>
      <c r="B14" s="11" t="s">
        <v>3</v>
      </c>
      <c r="C14" s="4"/>
      <c r="D14" s="39">
        <v>0</v>
      </c>
      <c r="E14" s="40">
        <v>211208417</v>
      </c>
      <c r="F14" s="41">
        <f>D14+E14</f>
        <v>211208417</v>
      </c>
      <c r="H14" s="54">
        <v>152045915.90000001</v>
      </c>
      <c r="I14" s="44">
        <v>48030418</v>
      </c>
      <c r="J14" s="41">
        <f>H14+I14</f>
        <v>200076333.90000001</v>
      </c>
      <c r="L14" s="54">
        <f>D14-H14</f>
        <v>-152045915.90000001</v>
      </c>
      <c r="M14" s="43">
        <f>F14-J14</f>
        <v>11132083.099999994</v>
      </c>
      <c r="N14" s="128" t="s">
        <v>65</v>
      </c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>
        <v>206249797</v>
      </c>
      <c r="E15" s="40">
        <v>347525292</v>
      </c>
      <c r="F15" s="41">
        <f>D15+E15</f>
        <v>553775089</v>
      </c>
      <c r="H15" s="54">
        <v>347249681.39999998</v>
      </c>
      <c r="I15" s="44">
        <v>163106690</v>
      </c>
      <c r="J15" s="41">
        <f>H15+I15</f>
        <v>510356371.39999998</v>
      </c>
      <c r="L15" s="54">
        <f>D15-H15</f>
        <v>-140999884.39999998</v>
      </c>
      <c r="M15" s="43">
        <f>F15-J15</f>
        <v>43418717.600000024</v>
      </c>
      <c r="N15" s="128" t="s">
        <v>65</v>
      </c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210217523</v>
      </c>
      <c r="E18" s="40">
        <v>0</v>
      </c>
      <c r="F18" s="41">
        <f t="shared" ref="F18:F25" si="0">D18+E18</f>
        <v>210217523</v>
      </c>
      <c r="H18" s="54">
        <v>210217523</v>
      </c>
      <c r="I18" s="44">
        <v>0</v>
      </c>
      <c r="J18" s="41">
        <f t="shared" ref="J18:J25" si="1">H18+I18</f>
        <v>210217523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547328882</v>
      </c>
      <c r="E19" s="40">
        <v>-547328882</v>
      </c>
      <c r="F19" s="41">
        <f t="shared" si="0"/>
        <v>0</v>
      </c>
      <c r="H19" s="54">
        <v>236629526</v>
      </c>
      <c r="I19" s="44">
        <v>-236629527</v>
      </c>
      <c r="J19" s="41">
        <f t="shared" si="1"/>
        <v>-1</v>
      </c>
      <c r="L19" s="54">
        <f t="shared" si="2"/>
        <v>310699356</v>
      </c>
      <c r="M19" s="43">
        <f t="shared" si="3"/>
        <v>1</v>
      </c>
      <c r="N19" s="55" t="s">
        <v>62</v>
      </c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>
        <v>353357024</v>
      </c>
      <c r="E24" s="40">
        <v>-353357024</v>
      </c>
      <c r="F24" s="41">
        <f t="shared" si="0"/>
        <v>0</v>
      </c>
      <c r="H24" s="54">
        <v>2303453946</v>
      </c>
      <c r="I24" s="44">
        <v>-2303453945</v>
      </c>
      <c r="J24" s="41">
        <f t="shared" si="1"/>
        <v>1</v>
      </c>
      <c r="L24" s="54">
        <f t="shared" si="2"/>
        <v>-1950096922</v>
      </c>
      <c r="M24" s="43">
        <f t="shared" si="3"/>
        <v>-1</v>
      </c>
      <c r="N24" s="55" t="s">
        <v>62</v>
      </c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779296000</v>
      </c>
      <c r="E28" s="40">
        <v>0</v>
      </c>
      <c r="F28" s="41">
        <f>D28+E28</f>
        <v>779296000</v>
      </c>
      <c r="H28" s="54">
        <v>779296000</v>
      </c>
      <c r="I28" s="44">
        <v>0</v>
      </c>
      <c r="J28" s="41">
        <f>H28+I28</f>
        <v>779296000</v>
      </c>
      <c r="L28" s="54">
        <f>D28-H28</f>
        <v>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168707.68</v>
      </c>
      <c r="Q34" s="40"/>
      <c r="R34" s="41">
        <f t="shared" ref="R34:R41" si="12">P34+Q34</f>
        <v>168707.68</v>
      </c>
      <c r="T34" s="54">
        <v>169157.68</v>
      </c>
      <c r="U34" s="44"/>
      <c r="V34" s="41">
        <f t="shared" ref="V34:V41" si="13">T34+U34</f>
        <v>169157.68</v>
      </c>
      <c r="X34" s="54">
        <f t="shared" ref="X34:X41" si="14">P34-T34</f>
        <v>-450</v>
      </c>
      <c r="Y34" s="43">
        <f t="shared" ref="Y34:Y41" si="15">R34-V34</f>
        <v>-450</v>
      </c>
      <c r="Z34" s="55" t="s">
        <v>62</v>
      </c>
    </row>
    <row r="35" spans="1:26">
      <c r="A35" s="22">
        <v>2</v>
      </c>
      <c r="B35" s="11" t="s">
        <v>52</v>
      </c>
      <c r="C35" s="5"/>
      <c r="D35" s="39"/>
      <c r="E35" s="40">
        <v>12038683.39151</v>
      </c>
      <c r="F35" s="41">
        <f t="shared" si="8"/>
        <v>12038683.39151</v>
      </c>
      <c r="H35" s="54">
        <v>12038683.39151</v>
      </c>
      <c r="I35" s="44"/>
      <c r="J35" s="41">
        <f t="shared" si="9"/>
        <v>12038683.39151</v>
      </c>
      <c r="L35" s="54">
        <f t="shared" si="10"/>
        <v>-12038683.39151</v>
      </c>
      <c r="M35" s="43">
        <f t="shared" si="11"/>
        <v>0</v>
      </c>
      <c r="N35" s="55"/>
      <c r="O35" s="61"/>
      <c r="P35" s="39"/>
      <c r="Q35" s="40">
        <v>0</v>
      </c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6.4">
      <c r="A36" s="22">
        <v>3</v>
      </c>
      <c r="B36" s="11" t="s">
        <v>53</v>
      </c>
      <c r="C36" s="5"/>
      <c r="D36" s="39"/>
      <c r="E36" s="40">
        <v>0</v>
      </c>
      <c r="F36" s="41">
        <f t="shared" si="8"/>
        <v>0</v>
      </c>
      <c r="H36" s="54">
        <v>0</v>
      </c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1665109.5499999998</v>
      </c>
      <c r="Q36" s="40">
        <v>0</v>
      </c>
      <c r="R36" s="41">
        <f t="shared" si="12"/>
        <v>1665109.5499999998</v>
      </c>
      <c r="T36" s="54">
        <v>1665109.5499999998</v>
      </c>
      <c r="U36" s="44"/>
      <c r="V36" s="41">
        <f t="shared" si="13"/>
        <v>1665109.5499999998</v>
      </c>
      <c r="X36" s="54">
        <f t="shared" si="14"/>
        <v>0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19864665.2181013</v>
      </c>
      <c r="F37" s="41">
        <f t="shared" si="8"/>
        <v>19864665.2181013</v>
      </c>
      <c r="H37" s="54">
        <v>19864665.2181013</v>
      </c>
      <c r="I37" s="44"/>
      <c r="J37" s="41">
        <f t="shared" si="9"/>
        <v>19864665.2181013</v>
      </c>
      <c r="L37" s="54">
        <f t="shared" si="10"/>
        <v>-19864665.2181013</v>
      </c>
      <c r="M37" s="43">
        <f t="shared" si="11"/>
        <v>0</v>
      </c>
      <c r="N37" s="55"/>
      <c r="O37" s="61"/>
      <c r="P37" s="39">
        <v>2005939.93</v>
      </c>
      <c r="Q37" s="40">
        <v>-20044.3</v>
      </c>
      <c r="R37" s="41">
        <f t="shared" si="12"/>
        <v>1985895.63</v>
      </c>
      <c r="T37" s="54">
        <v>1985895.63</v>
      </c>
      <c r="U37" s="44"/>
      <c r="V37" s="41">
        <f t="shared" si="13"/>
        <v>1985895.63</v>
      </c>
      <c r="X37" s="54">
        <f t="shared" si="14"/>
        <v>20044.300000000047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>
        <v>0</v>
      </c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301552.2030000001</v>
      </c>
      <c r="Q38" s="40">
        <v>0</v>
      </c>
      <c r="R38" s="41">
        <f t="shared" si="12"/>
        <v>301552.2030000001</v>
      </c>
      <c r="T38" s="54">
        <v>301552.23</v>
      </c>
      <c r="U38" s="44"/>
      <c r="V38" s="41">
        <f t="shared" si="13"/>
        <v>301552.23</v>
      </c>
      <c r="X38" s="54">
        <f t="shared" si="14"/>
        <v>-2.6999999885447323E-2</v>
      </c>
      <c r="Y38" s="43">
        <f t="shared" si="15"/>
        <v>-2.6999999885447323E-2</v>
      </c>
      <c r="Z38" s="55" t="s">
        <v>62</v>
      </c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>
        <v>0</v>
      </c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>
        <v>81091.12000000001</v>
      </c>
      <c r="Q39" s="40">
        <v>-852.95</v>
      </c>
      <c r="R39" s="41">
        <f t="shared" si="12"/>
        <v>80238.170000000013</v>
      </c>
      <c r="T39" s="54">
        <v>80238.17</v>
      </c>
      <c r="U39" s="44"/>
      <c r="V39" s="41">
        <f t="shared" si="13"/>
        <v>80238.17</v>
      </c>
      <c r="X39" s="54">
        <f t="shared" si="14"/>
        <v>852.95000000001164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802612.73608489998</v>
      </c>
      <c r="F40" s="41">
        <f t="shared" si="8"/>
        <v>802612.73608489998</v>
      </c>
      <c r="H40" s="54">
        <v>802612.73608489998</v>
      </c>
      <c r="I40" s="44"/>
      <c r="J40" s="41">
        <f t="shared" si="9"/>
        <v>802612.73608489998</v>
      </c>
      <c r="L40" s="54">
        <f t="shared" si="10"/>
        <v>-802612.73608489998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tabSelected="1" zoomScale="50" zoomScaleNormal="50" workbookViewId="0">
      <pane xSplit="3" ySplit="7" topLeftCell="I8" activePane="bottomRight" state="frozen"/>
      <selection activeCell="T34" sqref="T34:T38"/>
      <selection pane="topRight" activeCell="T34" sqref="T34:T38"/>
      <selection pane="bottomLeft" activeCell="T34" sqref="T34:T38"/>
      <selection pane="bottomRight" activeCell="W36" sqref="W36"/>
    </sheetView>
  </sheetViews>
  <sheetFormatPr defaultRowHeight="13.8"/>
  <cols>
    <col min="1" max="1" width="17" customWidth="1"/>
    <col min="2" max="2" width="35.5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9.199218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60</v>
      </c>
    </row>
    <row r="2" spans="1:26">
      <c r="A2" s="19" t="s">
        <v>1</v>
      </c>
      <c r="B2" s="69" t="s">
        <v>61</v>
      </c>
    </row>
    <row r="3" spans="1:26">
      <c r="A3" s="20" t="s">
        <v>2</v>
      </c>
      <c r="B3" s="21" t="s">
        <v>200</v>
      </c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0</v>
      </c>
      <c r="E9" s="34">
        <f>SUM(E10)</f>
        <v>0</v>
      </c>
      <c r="F9" s="34">
        <f>SUM(F10)</f>
        <v>0</v>
      </c>
      <c r="H9" s="34">
        <f>SUM(H10)</f>
        <v>0</v>
      </c>
      <c r="I9" s="34">
        <f>SUM(I10)</f>
        <v>0</v>
      </c>
      <c r="J9" s="34">
        <f>SUM(J10)</f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>SUM(Q10)</f>
        <v>0</v>
      </c>
      <c r="R9" s="34">
        <f>SUM(R10)</f>
        <v>0</v>
      </c>
      <c r="T9" s="34">
        <f>SUM(T10)</f>
        <v>0</v>
      </c>
      <c r="U9" s="34">
        <f>SUM(U10)</f>
        <v>0</v>
      </c>
      <c r="V9" s="34">
        <f>SUM(V10)</f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45</v>
      </c>
      <c r="C10" s="2"/>
      <c r="D10" s="35"/>
      <c r="E10" s="36"/>
      <c r="F10" s="37"/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147387918</v>
      </c>
      <c r="E11" s="31">
        <f>SUM(E12:E41)</f>
        <v>0</v>
      </c>
      <c r="F11" s="31">
        <f>SUM(F12:F41)</f>
        <v>147387918</v>
      </c>
      <c r="H11" s="31">
        <f>SUM(H12:H41)</f>
        <v>86737061</v>
      </c>
      <c r="I11" s="31">
        <f>SUM(I12:I41)</f>
        <v>60650857</v>
      </c>
      <c r="J11" s="31">
        <f>SUM(J12:J41)</f>
        <v>147387918</v>
      </c>
      <c r="L11" s="31">
        <f>SUM(L12:L41)</f>
        <v>60650857</v>
      </c>
      <c r="M11" s="31">
        <f>SUM(M12:M41)</f>
        <v>0</v>
      </c>
      <c r="N11" s="50"/>
      <c r="O11" s="64"/>
      <c r="P11" s="31">
        <f>SUM(P12:P41)</f>
        <v>317115.42</v>
      </c>
      <c r="Q11" s="31">
        <f>SUM(Q12:Q41)</f>
        <v>0</v>
      </c>
      <c r="R11" s="31">
        <f>SUM(R12:R41)</f>
        <v>317115.42</v>
      </c>
      <c r="T11" s="31">
        <f>SUM(T12:T41)</f>
        <v>314318.7</v>
      </c>
      <c r="U11" s="31">
        <f>SUM(U12:U41)</f>
        <v>2796.72</v>
      </c>
      <c r="V11" s="31">
        <f>SUM(V12:V41)</f>
        <v>317115.42</v>
      </c>
      <c r="X11" s="31">
        <f>SUM(X12:X41)</f>
        <v>2796.7200000000012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>SUM(E13,E17)</f>
        <v>0</v>
      </c>
      <c r="F12" s="34">
        <f>SUM(F13,F17)</f>
        <v>0</v>
      </c>
      <c r="H12" s="34">
        <f>SUM(H13,H17)</f>
        <v>0</v>
      </c>
      <c r="I12" s="34">
        <f>SUM(I13,I17)</f>
        <v>0</v>
      </c>
      <c r="J12" s="34">
        <f>SUM(J13,J17)</f>
        <v>0</v>
      </c>
      <c r="L12" s="34">
        <f>SUM(L13,L17)</f>
        <v>0</v>
      </c>
      <c r="M12" s="34">
        <f>SUM(M13,M17)</f>
        <v>0</v>
      </c>
      <c r="N12" s="56"/>
      <c r="O12" s="62"/>
      <c r="P12" s="34">
        <f>SUM(P13,P17)</f>
        <v>0</v>
      </c>
      <c r="Q12" s="34">
        <f>SUM(Q13,Q17)</f>
        <v>0</v>
      </c>
      <c r="R12" s="34">
        <f>SUM(R13,R17)</f>
        <v>0</v>
      </c>
      <c r="T12" s="34">
        <f>SUM(T13,T17)</f>
        <v>0</v>
      </c>
      <c r="U12" s="34">
        <f>SUM(U13,U17)</f>
        <v>0</v>
      </c>
      <c r="V12" s="34">
        <f>SUM(V13,V17)</f>
        <v>0</v>
      </c>
      <c r="X12" s="34">
        <f>SUM(X13,X17)</f>
        <v>0</v>
      </c>
      <c r="Y12" s="34">
        <f>SUM(Y13,Y17)</f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>
        <v>35655099</v>
      </c>
      <c r="E14" s="40"/>
      <c r="F14" s="41">
        <f>D14+E14</f>
        <v>35655099</v>
      </c>
      <c r="H14" s="54">
        <v>1759042</v>
      </c>
      <c r="I14" s="44">
        <v>33896057</v>
      </c>
      <c r="J14" s="41">
        <f>H14+I14</f>
        <v>35655099</v>
      </c>
      <c r="L14" s="54">
        <f>D14-H14</f>
        <v>33896057</v>
      </c>
      <c r="M14" s="43">
        <f>F14-J14</f>
        <v>0</v>
      </c>
      <c r="N14" s="55"/>
      <c r="O14" s="61"/>
      <c r="P14" s="39"/>
      <c r="Q14" s="40"/>
      <c r="R14" s="41">
        <f>P14+Q14</f>
        <v>0</v>
      </c>
      <c r="T14" s="54"/>
      <c r="U14" s="44"/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>
        <v>61207919</v>
      </c>
      <c r="E15" s="40"/>
      <c r="F15" s="41">
        <f>D15+E15</f>
        <v>61207919</v>
      </c>
      <c r="H15" s="54">
        <v>61207919</v>
      </c>
      <c r="I15" s="44">
        <v>0</v>
      </c>
      <c r="J15" s="41">
        <f>H15+I15</f>
        <v>61207919</v>
      </c>
      <c r="L15" s="54">
        <f>D15-H15</f>
        <v>0</v>
      </c>
      <c r="M15" s="43">
        <f>F15-J15</f>
        <v>0</v>
      </c>
      <c r="N15" s="55"/>
      <c r="O15" s="61"/>
      <c r="P15" s="39"/>
      <c r="Q15" s="40"/>
      <c r="R15" s="41">
        <f>P15+Q15</f>
        <v>0</v>
      </c>
      <c r="T15" s="54"/>
      <c r="U15" s="44"/>
      <c r="V15" s="41">
        <f>T15+U15</f>
        <v>0</v>
      </c>
      <c r="X15" s="54">
        <f>P15-T15</f>
        <v>0</v>
      </c>
      <c r="Y15" s="43">
        <f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/>
      <c r="F16" s="41">
        <f>D16+E16</f>
        <v>0</v>
      </c>
      <c r="H16" s="54"/>
      <c r="I16" s="44"/>
      <c r="J16" s="41">
        <f>H16+I16</f>
        <v>0</v>
      </c>
      <c r="L16" s="54">
        <f>D16-H16</f>
        <v>0</v>
      </c>
      <c r="M16" s="43">
        <f>F16-J16</f>
        <v>0</v>
      </c>
      <c r="N16" s="55"/>
      <c r="O16" s="61"/>
      <c r="P16" s="39"/>
      <c r="Q16" s="40"/>
      <c r="R16" s="41">
        <f>P16+Q16</f>
        <v>0</v>
      </c>
      <c r="T16" s="54"/>
      <c r="U16" s="44"/>
      <c r="V16" s="41">
        <f>T16+U16</f>
        <v>0</v>
      </c>
      <c r="X16" s="54">
        <f>P16-T16</f>
        <v>0</v>
      </c>
      <c r="Y16" s="43">
        <f>R16-V16</f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23770100</v>
      </c>
      <c r="E18" s="40"/>
      <c r="F18" s="41">
        <f t="shared" ref="F18:F25" si="0">D18+E18</f>
        <v>23770100</v>
      </c>
      <c r="H18" s="54">
        <v>23770100</v>
      </c>
      <c r="I18" s="44">
        <v>0</v>
      </c>
      <c r="J18" s="41">
        <f t="shared" ref="J18:J25" si="1">H18+I18</f>
        <v>23770100</v>
      </c>
      <c r="L18" s="54">
        <f t="shared" ref="L18:L25" si="2">D18-H18</f>
        <v>0</v>
      </c>
      <c r="M18" s="43">
        <f t="shared" ref="M18:M25" si="3">F18-J18</f>
        <v>0</v>
      </c>
      <c r="N18" s="55"/>
      <c r="O18" s="61"/>
      <c r="P18" s="39"/>
      <c r="Q18" s="40"/>
      <c r="R18" s="41">
        <f t="shared" ref="R18:R25" si="4">P18+Q18</f>
        <v>0</v>
      </c>
      <c r="T18" s="54"/>
      <c r="U18" s="44"/>
      <c r="V18" s="41">
        <f t="shared" ref="V18:V25" si="5">T18+U18</f>
        <v>0</v>
      </c>
      <c r="X18" s="54">
        <f t="shared" ref="X18:X25" si="6">P18-T18</f>
        <v>0</v>
      </c>
      <c r="Y18" s="43">
        <f t="shared" ref="Y18:Y25" si="7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500000</v>
      </c>
      <c r="E19" s="40"/>
      <c r="F19" s="41">
        <f t="shared" si="0"/>
        <v>500000</v>
      </c>
      <c r="H19" s="54">
        <v>0</v>
      </c>
      <c r="I19" s="44">
        <v>500000</v>
      </c>
      <c r="J19" s="41">
        <f t="shared" si="1"/>
        <v>500000</v>
      </c>
      <c r="L19" s="54">
        <f t="shared" si="2"/>
        <v>500000</v>
      </c>
      <c r="M19" s="43">
        <f t="shared" si="3"/>
        <v>0</v>
      </c>
      <c r="N19" s="55"/>
      <c r="O19" s="61"/>
      <c r="P19" s="39"/>
      <c r="Q19" s="40"/>
      <c r="R19" s="41">
        <f t="shared" si="4"/>
        <v>0</v>
      </c>
      <c r="T19" s="54"/>
      <c r="U19" s="44"/>
      <c r="V19" s="41">
        <f t="shared" si="5"/>
        <v>0</v>
      </c>
      <c r="X19" s="54">
        <f t="shared" si="6"/>
        <v>0</v>
      </c>
      <c r="Y19" s="43">
        <f t="shared" si="7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/>
      <c r="F20" s="41">
        <f t="shared" si="0"/>
        <v>0</v>
      </c>
      <c r="H20" s="54"/>
      <c r="I20" s="44"/>
      <c r="J20" s="41">
        <f t="shared" si="1"/>
        <v>0</v>
      </c>
      <c r="L20" s="54">
        <f t="shared" si="2"/>
        <v>0</v>
      </c>
      <c r="M20" s="43">
        <f t="shared" si="3"/>
        <v>0</v>
      </c>
      <c r="N20" s="55"/>
      <c r="O20" s="61"/>
      <c r="P20" s="39"/>
      <c r="Q20" s="40"/>
      <c r="R20" s="41">
        <f t="shared" si="4"/>
        <v>0</v>
      </c>
      <c r="T20" s="54"/>
      <c r="U20" s="44"/>
      <c r="V20" s="41">
        <f t="shared" si="5"/>
        <v>0</v>
      </c>
      <c r="X20" s="54">
        <f t="shared" si="6"/>
        <v>0</v>
      </c>
      <c r="Y20" s="43">
        <f t="shared" si="7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/>
      <c r="F21" s="41">
        <f t="shared" si="0"/>
        <v>0</v>
      </c>
      <c r="H21" s="54"/>
      <c r="I21" s="44"/>
      <c r="J21" s="41">
        <f t="shared" si="1"/>
        <v>0</v>
      </c>
      <c r="L21" s="54">
        <f t="shared" si="2"/>
        <v>0</v>
      </c>
      <c r="M21" s="43">
        <f t="shared" si="3"/>
        <v>0</v>
      </c>
      <c r="N21" s="55"/>
      <c r="O21" s="61"/>
      <c r="P21" s="39"/>
      <c r="Q21" s="40"/>
      <c r="R21" s="41">
        <f t="shared" si="4"/>
        <v>0</v>
      </c>
      <c r="T21" s="54"/>
      <c r="U21" s="44"/>
      <c r="V21" s="41">
        <f t="shared" si="5"/>
        <v>0</v>
      </c>
      <c r="X21" s="54">
        <f t="shared" si="6"/>
        <v>0</v>
      </c>
      <c r="Y21" s="43">
        <f t="shared" si="7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/>
      <c r="F22" s="41">
        <f t="shared" si="0"/>
        <v>0</v>
      </c>
      <c r="H22" s="54"/>
      <c r="I22" s="44"/>
      <c r="J22" s="41">
        <f t="shared" si="1"/>
        <v>0</v>
      </c>
      <c r="L22" s="54">
        <f t="shared" si="2"/>
        <v>0</v>
      </c>
      <c r="M22" s="43">
        <f t="shared" si="3"/>
        <v>0</v>
      </c>
      <c r="N22" s="55"/>
      <c r="O22" s="61"/>
      <c r="P22" s="39"/>
      <c r="Q22" s="40"/>
      <c r="R22" s="41">
        <f t="shared" si="4"/>
        <v>0</v>
      </c>
      <c r="T22" s="54"/>
      <c r="U22" s="44"/>
      <c r="V22" s="41">
        <f t="shared" si="5"/>
        <v>0</v>
      </c>
      <c r="X22" s="54">
        <f t="shared" si="6"/>
        <v>0</v>
      </c>
      <c r="Y22" s="43">
        <f t="shared" si="7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/>
      <c r="F23" s="41">
        <f t="shared" si="0"/>
        <v>0</v>
      </c>
      <c r="H23" s="54"/>
      <c r="I23" s="44"/>
      <c r="J23" s="41">
        <f t="shared" si="1"/>
        <v>0</v>
      </c>
      <c r="L23" s="54">
        <f t="shared" si="2"/>
        <v>0</v>
      </c>
      <c r="M23" s="43">
        <f t="shared" si="3"/>
        <v>0</v>
      </c>
      <c r="N23" s="55"/>
      <c r="O23" s="61"/>
      <c r="P23" s="39"/>
      <c r="Q23" s="40"/>
      <c r="R23" s="41">
        <f t="shared" si="4"/>
        <v>0</v>
      </c>
      <c r="T23" s="54"/>
      <c r="U23" s="44"/>
      <c r="V23" s="41">
        <f t="shared" si="5"/>
        <v>0</v>
      </c>
      <c r="X23" s="54">
        <f t="shared" si="6"/>
        <v>0</v>
      </c>
      <c r="Y23" s="43">
        <f t="shared" si="7"/>
        <v>0</v>
      </c>
      <c r="Z23" s="55"/>
    </row>
    <row r="24" spans="1:26">
      <c r="A24" s="22">
        <v>7</v>
      </c>
      <c r="B24" s="12" t="s">
        <v>10</v>
      </c>
      <c r="C24" s="8"/>
      <c r="D24" s="39"/>
      <c r="E24" s="40"/>
      <c r="F24" s="41">
        <f t="shared" si="0"/>
        <v>0</v>
      </c>
      <c r="H24" s="54"/>
      <c r="I24" s="44"/>
      <c r="J24" s="41">
        <f t="shared" si="1"/>
        <v>0</v>
      </c>
      <c r="L24" s="54">
        <f t="shared" si="2"/>
        <v>0</v>
      </c>
      <c r="M24" s="43">
        <f t="shared" si="3"/>
        <v>0</v>
      </c>
      <c r="N24" s="55"/>
      <c r="O24" s="61"/>
      <c r="P24" s="39"/>
      <c r="Q24" s="40"/>
      <c r="R24" s="41">
        <f t="shared" si="4"/>
        <v>0</v>
      </c>
      <c r="T24" s="54"/>
      <c r="U24" s="44"/>
      <c r="V24" s="41">
        <f t="shared" si="5"/>
        <v>0</v>
      </c>
      <c r="X24" s="54">
        <f t="shared" si="6"/>
        <v>0</v>
      </c>
      <c r="Y24" s="43">
        <f t="shared" si="7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/>
      <c r="F25" s="41">
        <f t="shared" si="0"/>
        <v>0</v>
      </c>
      <c r="H25" s="54"/>
      <c r="I25" s="44"/>
      <c r="J25" s="41">
        <f t="shared" si="1"/>
        <v>0</v>
      </c>
      <c r="L25" s="54">
        <f t="shared" si="2"/>
        <v>0</v>
      </c>
      <c r="M25" s="43">
        <f t="shared" si="3"/>
        <v>0</v>
      </c>
      <c r="N25" s="55"/>
      <c r="O25" s="61"/>
      <c r="P25" s="39"/>
      <c r="Q25" s="40"/>
      <c r="R25" s="41">
        <f t="shared" si="4"/>
        <v>0</v>
      </c>
      <c r="T25" s="54"/>
      <c r="U25" s="44"/>
      <c r="V25" s="41">
        <f t="shared" si="5"/>
        <v>0</v>
      </c>
      <c r="X25" s="54">
        <f t="shared" si="6"/>
        <v>0</v>
      </c>
      <c r="Y25" s="43">
        <f t="shared" si="7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26254800</v>
      </c>
      <c r="E28" s="40"/>
      <c r="F28" s="41">
        <f>D28+E28</f>
        <v>26254800</v>
      </c>
      <c r="H28" s="54"/>
      <c r="I28" s="44">
        <v>26254800</v>
      </c>
      <c r="J28" s="41">
        <f>H28+I28</f>
        <v>26254800</v>
      </c>
      <c r="L28" s="54">
        <f>D28-H28</f>
        <v>26254800</v>
      </c>
      <c r="M28" s="43">
        <f>F28-J28</f>
        <v>0</v>
      </c>
      <c r="N28" s="55"/>
      <c r="O28" s="61"/>
      <c r="P28" s="39"/>
      <c r="Q28" s="40"/>
      <c r="R28" s="41">
        <f>P28+Q28</f>
        <v>0</v>
      </c>
      <c r="T28" s="54"/>
      <c r="U28" s="44"/>
      <c r="V28" s="41">
        <f>T28+U28</f>
        <v>0</v>
      </c>
      <c r="X28" s="54">
        <f>P28-T28</f>
        <v>0</v>
      </c>
      <c r="Y28" s="43">
        <f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/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/>
      <c r="F30" s="41">
        <f>D30+E30</f>
        <v>0</v>
      </c>
      <c r="H30" s="54"/>
      <c r="I30" s="44"/>
      <c r="J30" s="41">
        <f>H30+I30</f>
        <v>0</v>
      </c>
      <c r="L30" s="54">
        <f>D30-H30</f>
        <v>0</v>
      </c>
      <c r="M30" s="43">
        <f>F30-J30</f>
        <v>0</v>
      </c>
      <c r="N30" s="55"/>
      <c r="O30" s="61"/>
      <c r="P30" s="39"/>
      <c r="Q30" s="40"/>
      <c r="R30" s="41">
        <f>P30+Q30</f>
        <v>0</v>
      </c>
      <c r="T30" s="54"/>
      <c r="U30" s="44"/>
      <c r="V30" s="41">
        <f>T30+U30</f>
        <v>0</v>
      </c>
      <c r="X30" s="54">
        <f>P30-T30</f>
        <v>0</v>
      </c>
      <c r="Y30" s="43">
        <f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/>
      <c r="F31" s="41">
        <f>D31+E31</f>
        <v>0</v>
      </c>
      <c r="H31" s="54"/>
      <c r="I31" s="44"/>
      <c r="J31" s="41">
        <f>H31+I31</f>
        <v>0</v>
      </c>
      <c r="L31" s="54">
        <f>D31-H31</f>
        <v>0</v>
      </c>
      <c r="M31" s="43">
        <f>F31-J31</f>
        <v>0</v>
      </c>
      <c r="N31" s="55"/>
      <c r="O31" s="61"/>
      <c r="P31" s="39"/>
      <c r="Q31" s="40"/>
      <c r="R31" s="41">
        <f>P31+Q31</f>
        <v>0</v>
      </c>
      <c r="T31" s="54"/>
      <c r="U31" s="44"/>
      <c r="V31" s="41">
        <f>T31+U31</f>
        <v>0</v>
      </c>
      <c r="X31" s="54">
        <f>P31-T31</f>
        <v>0</v>
      </c>
      <c r="Y31" s="43">
        <f>R31-V31</f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13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25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/>
      <c r="E34" s="40"/>
      <c r="F34" s="41">
        <f t="shared" ref="F34:F41" si="8">D34+E34</f>
        <v>0</v>
      </c>
      <c r="H34" s="54"/>
      <c r="I34" s="44"/>
      <c r="J34" s="41">
        <f t="shared" ref="J34:J41" si="9">H34+I34</f>
        <v>0</v>
      </c>
      <c r="L34" s="54">
        <f t="shared" ref="L34:L41" si="10">D34-H34</f>
        <v>0</v>
      </c>
      <c r="M34" s="43">
        <f t="shared" ref="M34:M41" si="11">F34-J34</f>
        <v>0</v>
      </c>
      <c r="N34" s="55"/>
      <c r="O34" s="61"/>
      <c r="P34" s="39">
        <v>42357.75</v>
      </c>
      <c r="Q34" s="40"/>
      <c r="R34" s="41">
        <f t="shared" ref="R34:R41" si="12">P34+Q34</f>
        <v>42357.75</v>
      </c>
      <c r="T34" s="54">
        <v>42357.75</v>
      </c>
      <c r="U34" s="44"/>
      <c r="V34" s="41">
        <f t="shared" ref="V34:V41" si="13">T34+U34</f>
        <v>42357.75</v>
      </c>
      <c r="X34" s="54">
        <f t="shared" ref="X34:X41" si="14">P34-T34</f>
        <v>0</v>
      </c>
      <c r="Y34" s="43">
        <f t="shared" ref="Y34:Y41" si="15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/>
      <c r="F35" s="41">
        <f t="shared" si="8"/>
        <v>0</v>
      </c>
      <c r="H35" s="54"/>
      <c r="I35" s="44"/>
      <c r="J35" s="41">
        <f t="shared" si="9"/>
        <v>0</v>
      </c>
      <c r="L35" s="54">
        <f t="shared" si="10"/>
        <v>0</v>
      </c>
      <c r="M35" s="43">
        <f t="shared" si="11"/>
        <v>0</v>
      </c>
      <c r="N35" s="55"/>
      <c r="O35" s="61"/>
      <c r="P35" s="39"/>
      <c r="Q35" s="40"/>
      <c r="R35" s="41">
        <f t="shared" si="12"/>
        <v>0</v>
      </c>
      <c r="T35" s="54"/>
      <c r="U35" s="44"/>
      <c r="V35" s="41">
        <f t="shared" si="13"/>
        <v>0</v>
      </c>
      <c r="X35" s="54">
        <f t="shared" si="14"/>
        <v>0</v>
      </c>
      <c r="Y35" s="43">
        <f t="shared" si="15"/>
        <v>0</v>
      </c>
      <c r="Z35" s="55"/>
    </row>
    <row r="36" spans="1:26" ht="26.4">
      <c r="A36" s="22">
        <v>3</v>
      </c>
      <c r="B36" s="11" t="s">
        <v>53</v>
      </c>
      <c r="C36" s="5"/>
      <c r="D36" s="39"/>
      <c r="E36" s="40"/>
      <c r="F36" s="41">
        <f t="shared" si="8"/>
        <v>0</v>
      </c>
      <c r="H36" s="54"/>
      <c r="I36" s="44"/>
      <c r="J36" s="41">
        <f t="shared" si="9"/>
        <v>0</v>
      </c>
      <c r="L36" s="54">
        <f t="shared" si="10"/>
        <v>0</v>
      </c>
      <c r="M36" s="43">
        <f t="shared" si="11"/>
        <v>0</v>
      </c>
      <c r="N36" s="55"/>
      <c r="O36" s="61"/>
      <c r="P36" s="39">
        <v>232010.49</v>
      </c>
      <c r="Q36" s="40"/>
      <c r="R36" s="41">
        <f t="shared" si="12"/>
        <v>232010.49</v>
      </c>
      <c r="T36" s="54">
        <v>229213.77</v>
      </c>
      <c r="U36" s="44">
        <v>2796.72</v>
      </c>
      <c r="V36" s="41">
        <f t="shared" si="13"/>
        <v>232010.49</v>
      </c>
      <c r="X36" s="54">
        <f t="shared" si="14"/>
        <v>2796.7200000000012</v>
      </c>
      <c r="Y36" s="43">
        <f t="shared" si="15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/>
      <c r="F37" s="41">
        <f t="shared" si="8"/>
        <v>0</v>
      </c>
      <c r="H37" s="54"/>
      <c r="I37" s="44"/>
      <c r="J37" s="41">
        <f t="shared" si="9"/>
        <v>0</v>
      </c>
      <c r="L37" s="54">
        <f t="shared" si="10"/>
        <v>0</v>
      </c>
      <c r="M37" s="43">
        <f t="shared" si="11"/>
        <v>0</v>
      </c>
      <c r="N37" s="55"/>
      <c r="O37" s="61"/>
      <c r="P37" s="39"/>
      <c r="Q37" s="40"/>
      <c r="R37" s="41">
        <f t="shared" si="12"/>
        <v>0</v>
      </c>
      <c r="T37" s="54"/>
      <c r="U37" s="44"/>
      <c r="V37" s="41">
        <f t="shared" si="13"/>
        <v>0</v>
      </c>
      <c r="X37" s="54">
        <f t="shared" si="14"/>
        <v>0</v>
      </c>
      <c r="Y37" s="43">
        <f t="shared" si="15"/>
        <v>0</v>
      </c>
      <c r="Z37" s="55"/>
    </row>
    <row r="38" spans="1:26" ht="26.4">
      <c r="A38" s="22">
        <v>5</v>
      </c>
      <c r="B38" s="11" t="s">
        <v>55</v>
      </c>
      <c r="C38" s="5"/>
      <c r="D38" s="39"/>
      <c r="E38" s="40"/>
      <c r="F38" s="41">
        <f t="shared" si="8"/>
        <v>0</v>
      </c>
      <c r="H38" s="54"/>
      <c r="I38" s="44"/>
      <c r="J38" s="41">
        <f t="shared" si="9"/>
        <v>0</v>
      </c>
      <c r="L38" s="54">
        <f t="shared" si="10"/>
        <v>0</v>
      </c>
      <c r="M38" s="43">
        <f t="shared" si="11"/>
        <v>0</v>
      </c>
      <c r="N38" s="55"/>
      <c r="O38" s="61"/>
      <c r="P38" s="39">
        <v>42747.18</v>
      </c>
      <c r="Q38" s="40"/>
      <c r="R38" s="41">
        <f t="shared" si="12"/>
        <v>42747.18</v>
      </c>
      <c r="T38" s="54">
        <v>42747.18</v>
      </c>
      <c r="U38" s="44"/>
      <c r="V38" s="41">
        <f t="shared" si="13"/>
        <v>42747.18</v>
      </c>
      <c r="X38" s="54">
        <f t="shared" si="14"/>
        <v>0</v>
      </c>
      <c r="Y38" s="43">
        <f t="shared" si="15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/>
      <c r="F39" s="41">
        <f t="shared" si="8"/>
        <v>0</v>
      </c>
      <c r="H39" s="54"/>
      <c r="I39" s="44"/>
      <c r="J39" s="41">
        <f t="shared" si="9"/>
        <v>0</v>
      </c>
      <c r="L39" s="54">
        <f t="shared" si="10"/>
        <v>0</v>
      </c>
      <c r="M39" s="43">
        <f t="shared" si="11"/>
        <v>0</v>
      </c>
      <c r="N39" s="55"/>
      <c r="O39" s="61"/>
      <c r="P39" s="39"/>
      <c r="Q39" s="40"/>
      <c r="R39" s="41">
        <f t="shared" si="12"/>
        <v>0</v>
      </c>
      <c r="T39" s="54"/>
      <c r="U39" s="44"/>
      <c r="V39" s="41">
        <f t="shared" si="13"/>
        <v>0</v>
      </c>
      <c r="X39" s="54">
        <f t="shared" si="14"/>
        <v>0</v>
      </c>
      <c r="Y39" s="43">
        <f t="shared" si="15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/>
      <c r="F40" s="41">
        <f t="shared" si="8"/>
        <v>0</v>
      </c>
      <c r="H40" s="54"/>
      <c r="I40" s="44"/>
      <c r="J40" s="41">
        <f t="shared" si="9"/>
        <v>0</v>
      </c>
      <c r="L40" s="54">
        <f t="shared" si="10"/>
        <v>0</v>
      </c>
      <c r="M40" s="43">
        <f t="shared" si="11"/>
        <v>0</v>
      </c>
      <c r="N40" s="55"/>
      <c r="O40" s="61"/>
      <c r="P40" s="39"/>
      <c r="Q40" s="40"/>
      <c r="R40" s="41">
        <f t="shared" si="12"/>
        <v>0</v>
      </c>
      <c r="T40" s="54"/>
      <c r="U40" s="44"/>
      <c r="V40" s="41">
        <f t="shared" si="13"/>
        <v>0</v>
      </c>
      <c r="X40" s="54">
        <f t="shared" si="14"/>
        <v>0</v>
      </c>
      <c r="Y40" s="43">
        <f t="shared" si="15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/>
      <c r="F41" s="41">
        <f t="shared" si="8"/>
        <v>0</v>
      </c>
      <c r="H41" s="54"/>
      <c r="I41" s="44"/>
      <c r="J41" s="41">
        <f t="shared" si="9"/>
        <v>0</v>
      </c>
      <c r="L41" s="54">
        <f t="shared" si="10"/>
        <v>0</v>
      </c>
      <c r="M41" s="43">
        <f t="shared" si="11"/>
        <v>0</v>
      </c>
      <c r="N41" s="55"/>
      <c r="O41" s="61"/>
      <c r="P41" s="39"/>
      <c r="Q41" s="40"/>
      <c r="R41" s="41">
        <f t="shared" si="12"/>
        <v>0</v>
      </c>
      <c r="T41" s="54"/>
      <c r="U41" s="44"/>
      <c r="V41" s="41">
        <f t="shared" si="13"/>
        <v>0</v>
      </c>
      <c r="X41" s="54">
        <f t="shared" si="14"/>
        <v>0</v>
      </c>
      <c r="Y41" s="43">
        <f t="shared" si="15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>SUM(E43,E45,E47)</f>
        <v>0</v>
      </c>
      <c r="F42" s="42">
        <f>SUM(F43,F45,F47)</f>
        <v>0</v>
      </c>
      <c r="H42" s="42">
        <f>SUM(H43,H45,H47)</f>
        <v>0</v>
      </c>
      <c r="I42" s="42">
        <f>SUM(I43,I45,I47)</f>
        <v>0</v>
      </c>
      <c r="J42" s="42">
        <f>SUM(J43,J45,J47)</f>
        <v>0</v>
      </c>
      <c r="L42" s="42">
        <f>SUM(L43,L45,L47)</f>
        <v>0</v>
      </c>
      <c r="M42" s="42">
        <f>SUM(M43,M45,M47)</f>
        <v>0</v>
      </c>
      <c r="N42" s="33"/>
      <c r="O42" s="66"/>
      <c r="P42" s="42">
        <f>SUM(P43,P45,P47)</f>
        <v>0</v>
      </c>
      <c r="Q42" s="42">
        <f>SUM(Q43,Q45,Q47)</f>
        <v>0</v>
      </c>
      <c r="R42" s="42">
        <f>SUM(R43,R45,R47)</f>
        <v>0</v>
      </c>
      <c r="T42" s="42">
        <f>SUM(T43,T45,T47)</f>
        <v>0</v>
      </c>
      <c r="U42" s="42">
        <f>SUM(U43,U45,U47)</f>
        <v>0</v>
      </c>
      <c r="V42" s="42">
        <f>SUM(V43,V45,V47)</f>
        <v>0</v>
      </c>
      <c r="X42" s="42">
        <f>SUM(X43,X45,X47)</f>
        <v>0</v>
      </c>
      <c r="Y42" s="42">
        <f>SUM(Y43,Y45,Y47)</f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>E44</f>
        <v>0</v>
      </c>
      <c r="F43" s="38">
        <f>F44</f>
        <v>0</v>
      </c>
      <c r="H43" s="38">
        <f>H44</f>
        <v>0</v>
      </c>
      <c r="I43" s="38">
        <f>I44</f>
        <v>0</v>
      </c>
      <c r="J43" s="38">
        <f>J44</f>
        <v>0</v>
      </c>
      <c r="L43" s="38">
        <f>L44</f>
        <v>0</v>
      </c>
      <c r="M43" s="38">
        <f>M44</f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>E46</f>
        <v>0</v>
      </c>
      <c r="F45" s="38">
        <f>F46</f>
        <v>0</v>
      </c>
      <c r="H45" s="38">
        <f>H46</f>
        <v>0</v>
      </c>
      <c r="I45" s="38">
        <f>I46</f>
        <v>0</v>
      </c>
      <c r="J45" s="38">
        <f>J46</f>
        <v>0</v>
      </c>
      <c r="L45" s="38">
        <f>L46</f>
        <v>0</v>
      </c>
      <c r="M45" s="38">
        <f>M46</f>
        <v>0</v>
      </c>
      <c r="N45" s="58"/>
    </row>
    <row r="46" spans="1:26" ht="26.4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>SUM(E48:E49)</f>
        <v>0</v>
      </c>
      <c r="F47" s="38">
        <f>SUM(F48:F49)</f>
        <v>0</v>
      </c>
      <c r="H47" s="38">
        <f>SUM(H48:H49)</f>
        <v>0</v>
      </c>
      <c r="I47" s="38">
        <f>SUM(I48:I49)</f>
        <v>0</v>
      </c>
      <c r="J47" s="38">
        <f>SUM(J48:J49)</f>
        <v>0</v>
      </c>
      <c r="L47" s="38">
        <f>SUM(L48:L49)</f>
        <v>0</v>
      </c>
      <c r="M47" s="38">
        <f>SUM(M48:M49)</f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T5:V5"/>
    <mergeCell ref="X5:X6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showGridLines="0" zoomScale="55" zoomScaleNormal="55" workbookViewId="0">
      <pane xSplit="3" topLeftCell="I1" activePane="topRight" state="frozen"/>
      <selection activeCell="M21" sqref="M21"/>
      <selection pane="topRight" activeCell="X36" sqref="X36"/>
    </sheetView>
  </sheetViews>
  <sheetFormatPr defaultRowHeight="13.8"/>
  <cols>
    <col min="1" max="1" width="17" customWidth="1"/>
    <col min="2" max="2" width="48.09765625" customWidth="1"/>
    <col min="3" max="3" width="3.09765625" customWidth="1"/>
    <col min="4" max="4" width="20.3984375" style="26" bestFit="1" customWidth="1"/>
    <col min="5" max="5" width="19.3984375" style="26" customWidth="1"/>
    <col min="6" max="6" width="17.3984375" style="26" customWidth="1"/>
    <col min="7" max="7" width="2.796875" customWidth="1"/>
    <col min="8" max="8" width="18.796875" style="26" customWidth="1"/>
    <col min="9" max="9" width="17.5" style="26" customWidth="1"/>
    <col min="10" max="10" width="20.19921875" style="26" bestFit="1" customWidth="1"/>
    <col min="11" max="11" width="2.19921875" customWidth="1"/>
    <col min="12" max="12" width="19.796875" style="26" customWidth="1"/>
    <col min="13" max="13" width="25" style="26" customWidth="1"/>
    <col min="14" max="14" width="32.3984375" style="26" customWidth="1"/>
    <col min="15" max="15" width="1.296875" customWidth="1"/>
    <col min="16" max="18" width="17.796875" customWidth="1"/>
    <col min="19" max="19" width="2.3984375" customWidth="1"/>
    <col min="20" max="22" width="17" customWidth="1"/>
    <col min="23" max="23" width="2.3984375" customWidth="1"/>
    <col min="24" max="26" width="18.296875" customWidth="1"/>
  </cols>
  <sheetData>
    <row r="1" spans="1:26">
      <c r="A1" s="19" t="s">
        <v>0</v>
      </c>
      <c r="B1" s="72" t="s">
        <v>135</v>
      </c>
    </row>
    <row r="2" spans="1:26">
      <c r="A2" s="19" t="s">
        <v>1</v>
      </c>
      <c r="B2" s="73">
        <v>147874405</v>
      </c>
    </row>
    <row r="3" spans="1:26">
      <c r="A3" s="20" t="s">
        <v>2</v>
      </c>
      <c r="B3" s="21"/>
    </row>
    <row r="4" spans="1:26">
      <c r="A4" s="18"/>
      <c r="B4" s="10"/>
      <c r="C4" s="10"/>
      <c r="D4" s="154" t="s">
        <v>24</v>
      </c>
      <c r="E4" s="154"/>
      <c r="F4" s="154"/>
      <c r="G4" s="154"/>
      <c r="H4" s="154"/>
      <c r="I4" s="154"/>
      <c r="J4" s="154"/>
      <c r="K4" s="154"/>
      <c r="L4" s="154"/>
      <c r="M4" s="154"/>
      <c r="N4" s="154"/>
      <c r="P4" s="154" t="s">
        <v>59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>
      <c r="D5" s="155" t="s">
        <v>22</v>
      </c>
      <c r="E5" s="156"/>
      <c r="F5" s="157"/>
      <c r="H5" s="158" t="s">
        <v>23</v>
      </c>
      <c r="I5" s="159"/>
      <c r="J5" s="160"/>
      <c r="L5" s="161" t="s">
        <v>27</v>
      </c>
      <c r="M5" s="163" t="s">
        <v>26</v>
      </c>
      <c r="N5" s="165" t="s">
        <v>25</v>
      </c>
      <c r="O5" s="61"/>
      <c r="P5" s="155" t="s">
        <v>22</v>
      </c>
      <c r="Q5" s="156"/>
      <c r="R5" s="157"/>
      <c r="T5" s="158" t="s">
        <v>23</v>
      </c>
      <c r="U5" s="159"/>
      <c r="V5" s="160"/>
      <c r="X5" s="161" t="s">
        <v>27</v>
      </c>
      <c r="Y5" s="163" t="s">
        <v>26</v>
      </c>
      <c r="Z5" s="165" t="s">
        <v>25</v>
      </c>
    </row>
    <row r="6" spans="1:26" s="1" customFormat="1" ht="67.95" customHeight="1">
      <c r="A6" s="170" t="s">
        <v>14</v>
      </c>
      <c r="B6" s="171" t="s">
        <v>15</v>
      </c>
      <c r="C6" s="2"/>
      <c r="D6" s="27" t="s">
        <v>16</v>
      </c>
      <c r="E6" s="28" t="s">
        <v>17</v>
      </c>
      <c r="F6" s="29" t="s">
        <v>19</v>
      </c>
      <c r="H6" s="45" t="s">
        <v>20</v>
      </c>
      <c r="I6" s="46" t="s">
        <v>21</v>
      </c>
      <c r="J6" s="47" t="s">
        <v>19</v>
      </c>
      <c r="L6" s="162"/>
      <c r="M6" s="164"/>
      <c r="N6" s="166"/>
      <c r="O6" s="62"/>
      <c r="P6" s="27" t="s">
        <v>16</v>
      </c>
      <c r="Q6" s="28" t="s">
        <v>17</v>
      </c>
      <c r="R6" s="29" t="s">
        <v>19</v>
      </c>
      <c r="T6" s="45" t="s">
        <v>20</v>
      </c>
      <c r="U6" s="46" t="s">
        <v>21</v>
      </c>
      <c r="V6" s="47" t="s">
        <v>19</v>
      </c>
      <c r="X6" s="162"/>
      <c r="Y6" s="164"/>
      <c r="Z6" s="166"/>
    </row>
    <row r="7" spans="1:26" s="1" customFormat="1" ht="15.6">
      <c r="A7" s="170"/>
      <c r="B7" s="171"/>
      <c r="C7" s="2"/>
      <c r="D7" s="30" t="s">
        <v>24</v>
      </c>
      <c r="E7" s="28" t="s">
        <v>18</v>
      </c>
      <c r="F7" s="29" t="s">
        <v>18</v>
      </c>
      <c r="H7" s="45" t="s">
        <v>18</v>
      </c>
      <c r="I7" s="46" t="s">
        <v>18</v>
      </c>
      <c r="J7" s="47" t="s">
        <v>18</v>
      </c>
      <c r="L7" s="45" t="s">
        <v>18</v>
      </c>
      <c r="M7" s="46" t="s">
        <v>18</v>
      </c>
      <c r="N7" s="167"/>
      <c r="O7" s="62"/>
      <c r="P7" s="30" t="s">
        <v>59</v>
      </c>
      <c r="Q7" s="30" t="s">
        <v>59</v>
      </c>
      <c r="R7" s="30" t="s">
        <v>59</v>
      </c>
      <c r="T7" s="30" t="s">
        <v>59</v>
      </c>
      <c r="U7" s="30" t="s">
        <v>59</v>
      </c>
      <c r="V7" s="30" t="s">
        <v>59</v>
      </c>
      <c r="X7" s="30" t="s">
        <v>59</v>
      </c>
      <c r="Y7" s="30" t="s">
        <v>59</v>
      </c>
      <c r="Z7" s="167"/>
    </row>
    <row r="8" spans="1:26" s="15" customFormat="1" ht="26.55" customHeight="1">
      <c r="A8" s="172" t="s">
        <v>43</v>
      </c>
      <c r="B8" s="173"/>
      <c r="C8" s="14"/>
      <c r="D8" s="31"/>
      <c r="E8" s="32"/>
      <c r="F8" s="33"/>
      <c r="H8" s="48"/>
      <c r="I8" s="49"/>
      <c r="J8" s="50"/>
      <c r="L8" s="48"/>
      <c r="M8" s="49"/>
      <c r="N8" s="50"/>
      <c r="O8" s="63"/>
      <c r="P8" s="31"/>
      <c r="Q8" s="32"/>
      <c r="R8" s="33"/>
      <c r="T8" s="48"/>
      <c r="U8" s="49"/>
      <c r="V8" s="50"/>
      <c r="X8" s="48"/>
      <c r="Y8" s="49"/>
      <c r="Z8" s="50"/>
    </row>
    <row r="9" spans="1:26" s="1" customFormat="1" ht="26.55" customHeight="1">
      <c r="A9" s="174" t="s">
        <v>44</v>
      </c>
      <c r="B9" s="175"/>
      <c r="C9" s="2"/>
      <c r="D9" s="34">
        <f>SUM(D10)</f>
        <v>12298</v>
      </c>
      <c r="E9" s="34">
        <f t="shared" ref="E9" si="0">SUM(E10)</f>
        <v>-12298</v>
      </c>
      <c r="F9" s="34">
        <f>SUM(F10)</f>
        <v>0</v>
      </c>
      <c r="H9" s="34">
        <f>SUM(H10)</f>
        <v>0</v>
      </c>
      <c r="I9" s="34">
        <f t="shared" ref="I9:J9" si="1">SUM(I10)</f>
        <v>0</v>
      </c>
      <c r="J9" s="34">
        <f t="shared" si="1"/>
        <v>0</v>
      </c>
      <c r="L9" s="34">
        <f>SUM(L10)</f>
        <v>0</v>
      </c>
      <c r="M9" s="34">
        <f>SUM(M10)</f>
        <v>0</v>
      </c>
      <c r="N9" s="56"/>
      <c r="O9" s="62"/>
      <c r="P9" s="34">
        <f>SUM(P10)</f>
        <v>0</v>
      </c>
      <c r="Q9" s="34">
        <f t="shared" ref="Q9:R9" si="2">SUM(Q10)</f>
        <v>0</v>
      </c>
      <c r="R9" s="34">
        <f t="shared" si="2"/>
        <v>0</v>
      </c>
      <c r="T9" s="34">
        <f>SUM(T10)</f>
        <v>0</v>
      </c>
      <c r="U9" s="34">
        <f t="shared" ref="U9:V9" si="3">SUM(U10)</f>
        <v>0</v>
      </c>
      <c r="V9" s="34">
        <f t="shared" si="3"/>
        <v>0</v>
      </c>
      <c r="X9" s="34">
        <f>SUM(X10)</f>
        <v>0</v>
      </c>
      <c r="Y9" s="34">
        <f>SUM(Y10)</f>
        <v>0</v>
      </c>
      <c r="Z9" s="56"/>
    </row>
    <row r="10" spans="1:26" s="17" customFormat="1" ht="15.6">
      <c r="A10" s="22">
        <v>1</v>
      </c>
      <c r="B10" s="11" t="s">
        <v>208</v>
      </c>
      <c r="C10" s="2"/>
      <c r="D10" s="35">
        <v>12298</v>
      </c>
      <c r="E10" s="35">
        <v>-12298</v>
      </c>
      <c r="F10" s="37">
        <f>D10+E10</f>
        <v>0</v>
      </c>
      <c r="H10" s="51"/>
      <c r="I10" s="52"/>
      <c r="J10" s="53"/>
      <c r="L10" s="51"/>
      <c r="M10" s="52"/>
      <c r="N10" s="53"/>
      <c r="O10" s="62"/>
      <c r="P10" s="35"/>
      <c r="Q10" s="36"/>
      <c r="R10" s="37"/>
      <c r="T10" s="51"/>
      <c r="U10" s="52"/>
      <c r="V10" s="53"/>
      <c r="X10" s="51"/>
      <c r="Y10" s="52"/>
      <c r="Z10" s="53"/>
    </row>
    <row r="11" spans="1:26" s="60" customFormat="1" ht="26.55" customHeight="1">
      <c r="A11" s="176" t="s">
        <v>42</v>
      </c>
      <c r="B11" s="177"/>
      <c r="C11" s="59"/>
      <c r="D11" s="31">
        <f>SUM(D12:D41)</f>
        <v>1961087731.5599999</v>
      </c>
      <c r="E11" s="31">
        <f>SUM(E12:E41)</f>
        <v>-1046071627.5600001</v>
      </c>
      <c r="F11" s="31">
        <f>SUM(F12:F41)</f>
        <v>915016104</v>
      </c>
      <c r="H11" s="31">
        <f>SUM(H12:H41)</f>
        <v>910218354.99599993</v>
      </c>
      <c r="I11" s="31">
        <f>SUM(I12:I41)</f>
        <v>4797749</v>
      </c>
      <c r="J11" s="31">
        <f>SUM(J12:J41)</f>
        <v>915016103.99599993</v>
      </c>
      <c r="L11" s="31">
        <f>SUM(L12:L41)</f>
        <v>1050869376.5640001</v>
      </c>
      <c r="M11" s="31">
        <f>SUM(M12:M41)</f>
        <v>4.0000000008149073E-3</v>
      </c>
      <c r="N11" s="50"/>
      <c r="O11" s="64"/>
      <c r="P11" s="31">
        <f>SUM(P12:P41)</f>
        <v>0</v>
      </c>
      <c r="Q11" s="31">
        <f>SUM(Q12:Q41)</f>
        <v>106268.64</v>
      </c>
      <c r="R11" s="31">
        <f>SUM(R12:R41)</f>
        <v>106268.64</v>
      </c>
      <c r="T11" s="31">
        <f>SUM(T12:T41)</f>
        <v>752537.42</v>
      </c>
      <c r="U11" s="31">
        <f>SUM(U12:U41)</f>
        <v>-646268.78</v>
      </c>
      <c r="V11" s="31">
        <f>SUM(V12:V41)</f>
        <v>106268.64</v>
      </c>
      <c r="X11" s="31">
        <f>SUM(X12:X41)</f>
        <v>-752537.42</v>
      </c>
      <c r="Y11" s="31">
        <f>SUM(Y12:Y41)</f>
        <v>0</v>
      </c>
      <c r="Z11" s="50"/>
    </row>
    <row r="12" spans="1:26" s="1" customFormat="1" ht="26.55" customHeight="1">
      <c r="A12" s="174" t="s">
        <v>32</v>
      </c>
      <c r="B12" s="175"/>
      <c r="C12" s="2"/>
      <c r="D12" s="34">
        <f>SUM(D13,D17)</f>
        <v>0</v>
      </c>
      <c r="E12" s="34">
        <f t="shared" ref="E12:F12" si="4">SUM(E13,E17)</f>
        <v>0</v>
      </c>
      <c r="F12" s="34">
        <f t="shared" si="4"/>
        <v>0</v>
      </c>
      <c r="H12" s="34">
        <f t="shared" ref="H12:J12" si="5">SUM(H13,H17)</f>
        <v>0</v>
      </c>
      <c r="I12" s="34">
        <f t="shared" si="5"/>
        <v>0</v>
      </c>
      <c r="J12" s="34">
        <f t="shared" si="5"/>
        <v>0</v>
      </c>
      <c r="L12" s="34">
        <f t="shared" ref="L12:M12" si="6">SUM(L13,L17)</f>
        <v>0</v>
      </c>
      <c r="M12" s="34">
        <f t="shared" si="6"/>
        <v>0</v>
      </c>
      <c r="N12" s="56"/>
      <c r="O12" s="62"/>
      <c r="P12" s="34">
        <f>SUM(P13,P17)</f>
        <v>0</v>
      </c>
      <c r="Q12" s="34">
        <f t="shared" ref="Q12:R12" si="7">SUM(Q13,Q17)</f>
        <v>0</v>
      </c>
      <c r="R12" s="34">
        <f t="shared" si="7"/>
        <v>0</v>
      </c>
      <c r="T12" s="34">
        <f t="shared" ref="T12:V12" si="8">SUM(T13,T17)</f>
        <v>0</v>
      </c>
      <c r="U12" s="34">
        <f t="shared" si="8"/>
        <v>0</v>
      </c>
      <c r="V12" s="34">
        <f t="shared" si="8"/>
        <v>0</v>
      </c>
      <c r="X12" s="34">
        <f t="shared" ref="X12:Y12" si="9">SUM(X13,X17)</f>
        <v>0</v>
      </c>
      <c r="Y12" s="34">
        <f t="shared" si="9"/>
        <v>0</v>
      </c>
      <c r="Z12" s="56"/>
    </row>
    <row r="13" spans="1:26" s="16" customFormat="1">
      <c r="A13" s="168" t="s">
        <v>31</v>
      </c>
      <c r="B13" s="169"/>
      <c r="C13" s="3"/>
      <c r="D13" s="38"/>
      <c r="E13" s="38"/>
      <c r="F13" s="38"/>
      <c r="H13" s="38"/>
      <c r="I13" s="38"/>
      <c r="J13" s="38"/>
      <c r="L13" s="38"/>
      <c r="M13" s="38"/>
      <c r="N13" s="57"/>
      <c r="O13" s="65"/>
      <c r="P13" s="38"/>
      <c r="Q13" s="38"/>
      <c r="R13" s="38"/>
      <c r="T13" s="38"/>
      <c r="U13" s="38"/>
      <c r="V13" s="38"/>
      <c r="X13" s="38"/>
      <c r="Y13" s="38"/>
      <c r="Z13" s="57"/>
    </row>
    <row r="14" spans="1:26">
      <c r="A14" s="22">
        <v>1</v>
      </c>
      <c r="B14" s="11" t="s">
        <v>3</v>
      </c>
      <c r="C14" s="4"/>
      <c r="D14" s="39"/>
      <c r="E14" s="40">
        <v>2085978</v>
      </c>
      <c r="F14" s="41">
        <f>D14+E14</f>
        <v>2085978</v>
      </c>
      <c r="H14" s="54"/>
      <c r="I14" s="44">
        <v>2085978</v>
      </c>
      <c r="J14" s="41">
        <f>H14+I14</f>
        <v>2085978</v>
      </c>
      <c r="L14" s="54">
        <f>D14-H14</f>
        <v>0</v>
      </c>
      <c r="M14" s="43">
        <f>F14-J14</f>
        <v>0</v>
      </c>
      <c r="N14" s="55"/>
      <c r="O14" s="61"/>
      <c r="P14" s="39"/>
      <c r="Q14" s="40">
        <v>0</v>
      </c>
      <c r="R14" s="41">
        <f>P14+Q14</f>
        <v>0</v>
      </c>
      <c r="T14" s="54"/>
      <c r="U14" s="44">
        <v>0</v>
      </c>
      <c r="V14" s="41">
        <f>T14+U14</f>
        <v>0</v>
      </c>
      <c r="X14" s="54">
        <f>P14-T14</f>
        <v>0</v>
      </c>
      <c r="Y14" s="43">
        <f>R14-V14</f>
        <v>0</v>
      </c>
      <c r="Z14" s="55"/>
    </row>
    <row r="15" spans="1:26" ht="26.55" customHeight="1">
      <c r="A15" s="22">
        <v>2</v>
      </c>
      <c r="B15" s="11" t="s">
        <v>46</v>
      </c>
      <c r="C15" s="4"/>
      <c r="D15" s="39">
        <v>2711771</v>
      </c>
      <c r="E15" s="40">
        <v>0</v>
      </c>
      <c r="F15" s="41">
        <f t="shared" ref="F15:F16" si="10">D15+E15</f>
        <v>2711771</v>
      </c>
      <c r="H15" s="54"/>
      <c r="I15" s="44">
        <v>2711771</v>
      </c>
      <c r="J15" s="41">
        <f t="shared" ref="J15:J16" si="11">H15+I15</f>
        <v>2711771</v>
      </c>
      <c r="L15" s="54">
        <f t="shared" ref="L15:L16" si="12">D15-H15</f>
        <v>2711771</v>
      </c>
      <c r="M15" s="43">
        <f t="shared" ref="M15:M16" si="13">F15-J15</f>
        <v>0</v>
      </c>
      <c r="N15" s="55"/>
      <c r="O15" s="61"/>
      <c r="P15" s="39"/>
      <c r="Q15" s="40">
        <v>0</v>
      </c>
      <c r="R15" s="41">
        <f t="shared" ref="R15:R16" si="14">P15+Q15</f>
        <v>0</v>
      </c>
      <c r="T15" s="54"/>
      <c r="U15" s="44">
        <v>0</v>
      </c>
      <c r="V15" s="41">
        <f t="shared" ref="V15:V16" si="15">T15+U15</f>
        <v>0</v>
      </c>
      <c r="X15" s="54">
        <f t="shared" ref="X15" si="16">P15-T15</f>
        <v>0</v>
      </c>
      <c r="Y15" s="43">
        <f t="shared" ref="Y15:Y16" si="17">R15-V15</f>
        <v>0</v>
      </c>
      <c r="Z15" s="55"/>
    </row>
    <row r="16" spans="1:26" ht="30" customHeight="1">
      <c r="A16" s="22">
        <v>3</v>
      </c>
      <c r="B16" s="11" t="s">
        <v>47</v>
      </c>
      <c r="C16" s="5"/>
      <c r="D16" s="39"/>
      <c r="E16" s="40">
        <v>0</v>
      </c>
      <c r="F16" s="41">
        <f t="shared" si="10"/>
        <v>0</v>
      </c>
      <c r="H16" s="54"/>
      <c r="I16" s="44">
        <v>0</v>
      </c>
      <c r="J16" s="41">
        <f t="shared" si="11"/>
        <v>0</v>
      </c>
      <c r="L16" s="54">
        <f t="shared" si="12"/>
        <v>0</v>
      </c>
      <c r="M16" s="43">
        <f t="shared" si="13"/>
        <v>0</v>
      </c>
      <c r="N16" s="55"/>
      <c r="O16" s="61"/>
      <c r="P16" s="39"/>
      <c r="Q16" s="40">
        <v>0</v>
      </c>
      <c r="R16" s="41">
        <f t="shared" si="14"/>
        <v>0</v>
      </c>
      <c r="T16" s="54"/>
      <c r="U16" s="44">
        <v>0</v>
      </c>
      <c r="V16" s="41">
        <f t="shared" si="15"/>
        <v>0</v>
      </c>
      <c r="X16" s="54">
        <f>P16-T16</f>
        <v>0</v>
      </c>
      <c r="Y16" s="43">
        <f t="shared" si="17"/>
        <v>0</v>
      </c>
      <c r="Z16" s="55"/>
    </row>
    <row r="17" spans="1:26" s="16" customFormat="1">
      <c r="A17" s="168" t="s">
        <v>30</v>
      </c>
      <c r="B17" s="169"/>
      <c r="C17" s="3"/>
      <c r="D17" s="38"/>
      <c r="E17" s="38"/>
      <c r="F17" s="38"/>
      <c r="H17" s="38"/>
      <c r="I17" s="38"/>
      <c r="J17" s="38"/>
      <c r="L17" s="38">
        <v>0</v>
      </c>
      <c r="M17" s="25">
        <v>0</v>
      </c>
      <c r="N17" s="57"/>
      <c r="O17" s="65"/>
      <c r="P17" s="38"/>
      <c r="Q17" s="38"/>
      <c r="R17" s="38"/>
      <c r="T17" s="38"/>
      <c r="U17" s="38"/>
      <c r="V17" s="38"/>
      <c r="X17" s="38">
        <v>0</v>
      </c>
      <c r="Y17" s="25">
        <v>0</v>
      </c>
      <c r="Z17" s="57"/>
    </row>
    <row r="18" spans="1:26">
      <c r="A18" s="22">
        <v>1</v>
      </c>
      <c r="B18" s="11" t="s">
        <v>4</v>
      </c>
      <c r="C18" s="6"/>
      <c r="D18" s="39">
        <v>1042990</v>
      </c>
      <c r="E18" s="40">
        <v>0</v>
      </c>
      <c r="F18" s="41">
        <f t="shared" ref="F18:F25" si="18">D18+E18</f>
        <v>1042990</v>
      </c>
      <c r="H18" s="54">
        <v>1042990</v>
      </c>
      <c r="I18" s="44">
        <v>0</v>
      </c>
      <c r="J18" s="41">
        <f t="shared" ref="J18:J25" si="19">H18+I18</f>
        <v>1042990</v>
      </c>
      <c r="L18" s="54">
        <f t="shared" ref="L18:L25" si="20">D18-H18</f>
        <v>0</v>
      </c>
      <c r="M18" s="43">
        <f t="shared" ref="M18:M25" si="21">F18-J18</f>
        <v>0</v>
      </c>
      <c r="N18" s="55"/>
      <c r="O18" s="61"/>
      <c r="P18" s="39"/>
      <c r="Q18" s="40">
        <v>0</v>
      </c>
      <c r="R18" s="41">
        <f t="shared" ref="R18:R25" si="22">P18+Q18</f>
        <v>0</v>
      </c>
      <c r="T18" s="54"/>
      <c r="U18" s="44">
        <v>0</v>
      </c>
      <c r="V18" s="41">
        <f t="shared" ref="V18:V25" si="23">T18+U18</f>
        <v>0</v>
      </c>
      <c r="X18" s="54">
        <f t="shared" ref="X18:X25" si="24">P18-T18</f>
        <v>0</v>
      </c>
      <c r="Y18" s="43">
        <f t="shared" ref="Y18:Y25" si="25">R18-V18</f>
        <v>0</v>
      </c>
      <c r="Z18" s="55"/>
    </row>
    <row r="19" spans="1:26">
      <c r="A19" s="22">
        <v>2</v>
      </c>
      <c r="B19" s="12" t="s">
        <v>5</v>
      </c>
      <c r="C19" s="6"/>
      <c r="D19" s="39">
        <v>86438747</v>
      </c>
      <c r="E19" s="40">
        <v>0</v>
      </c>
      <c r="F19" s="41">
        <f t="shared" si="18"/>
        <v>86438747</v>
      </c>
      <c r="H19" s="54">
        <v>86438747</v>
      </c>
      <c r="I19" s="44">
        <v>0</v>
      </c>
      <c r="J19" s="41">
        <f t="shared" si="19"/>
        <v>86438747</v>
      </c>
      <c r="L19" s="54">
        <f t="shared" si="20"/>
        <v>0</v>
      </c>
      <c r="M19" s="43">
        <f t="shared" si="21"/>
        <v>0</v>
      </c>
      <c r="N19" s="55"/>
      <c r="O19" s="61"/>
      <c r="P19" s="39"/>
      <c r="Q19" s="40">
        <v>0</v>
      </c>
      <c r="R19" s="41">
        <f t="shared" si="22"/>
        <v>0</v>
      </c>
      <c r="T19" s="54"/>
      <c r="U19" s="44">
        <v>0</v>
      </c>
      <c r="V19" s="41">
        <f t="shared" si="23"/>
        <v>0</v>
      </c>
      <c r="X19" s="54">
        <f t="shared" si="24"/>
        <v>0</v>
      </c>
      <c r="Y19" s="43">
        <f t="shared" si="25"/>
        <v>0</v>
      </c>
      <c r="Z19" s="55"/>
    </row>
    <row r="20" spans="1:26">
      <c r="A20" s="22">
        <v>3</v>
      </c>
      <c r="B20" s="11" t="s">
        <v>7</v>
      </c>
      <c r="C20" s="4"/>
      <c r="D20" s="39"/>
      <c r="E20" s="40">
        <v>0</v>
      </c>
      <c r="F20" s="41">
        <f t="shared" si="18"/>
        <v>0</v>
      </c>
      <c r="H20" s="54"/>
      <c r="I20" s="44">
        <v>0</v>
      </c>
      <c r="J20" s="41">
        <f t="shared" si="19"/>
        <v>0</v>
      </c>
      <c r="L20" s="54">
        <f t="shared" si="20"/>
        <v>0</v>
      </c>
      <c r="M20" s="43">
        <f t="shared" si="21"/>
        <v>0</v>
      </c>
      <c r="N20" s="55"/>
      <c r="O20" s="61"/>
      <c r="P20" s="39"/>
      <c r="Q20" s="40">
        <v>0</v>
      </c>
      <c r="R20" s="41">
        <f t="shared" si="22"/>
        <v>0</v>
      </c>
      <c r="T20" s="54"/>
      <c r="U20" s="44">
        <v>0</v>
      </c>
      <c r="V20" s="41">
        <f t="shared" si="23"/>
        <v>0</v>
      </c>
      <c r="X20" s="54">
        <f t="shared" si="24"/>
        <v>0</v>
      </c>
      <c r="Y20" s="43">
        <f t="shared" si="25"/>
        <v>0</v>
      </c>
      <c r="Z20" s="55"/>
    </row>
    <row r="21" spans="1:26">
      <c r="A21" s="22">
        <v>4</v>
      </c>
      <c r="B21" s="11" t="s">
        <v>8</v>
      </c>
      <c r="C21" s="5"/>
      <c r="D21" s="39"/>
      <c r="E21" s="40">
        <v>0</v>
      </c>
      <c r="F21" s="41">
        <f t="shared" si="18"/>
        <v>0</v>
      </c>
      <c r="H21" s="54"/>
      <c r="I21" s="44">
        <v>0</v>
      </c>
      <c r="J21" s="41">
        <f t="shared" si="19"/>
        <v>0</v>
      </c>
      <c r="L21" s="54">
        <f t="shared" si="20"/>
        <v>0</v>
      </c>
      <c r="M21" s="43">
        <f t="shared" si="21"/>
        <v>0</v>
      </c>
      <c r="N21" s="55"/>
      <c r="O21" s="61"/>
      <c r="P21" s="39"/>
      <c r="Q21" s="40">
        <v>0</v>
      </c>
      <c r="R21" s="41">
        <f t="shared" si="22"/>
        <v>0</v>
      </c>
      <c r="T21" s="54"/>
      <c r="U21" s="44">
        <v>0</v>
      </c>
      <c r="V21" s="41">
        <f t="shared" si="23"/>
        <v>0</v>
      </c>
      <c r="X21" s="54">
        <f t="shared" si="24"/>
        <v>0</v>
      </c>
      <c r="Y21" s="43">
        <f t="shared" si="25"/>
        <v>0</v>
      </c>
      <c r="Z21" s="55"/>
    </row>
    <row r="22" spans="1:26">
      <c r="A22" s="22">
        <v>5</v>
      </c>
      <c r="B22" s="12" t="s">
        <v>9</v>
      </c>
      <c r="C22" s="7"/>
      <c r="D22" s="39"/>
      <c r="E22" s="40">
        <v>0</v>
      </c>
      <c r="F22" s="41">
        <f t="shared" si="18"/>
        <v>0</v>
      </c>
      <c r="H22" s="54"/>
      <c r="I22" s="44">
        <v>0</v>
      </c>
      <c r="J22" s="41">
        <f t="shared" si="19"/>
        <v>0</v>
      </c>
      <c r="L22" s="54">
        <f t="shared" si="20"/>
        <v>0</v>
      </c>
      <c r="M22" s="43">
        <f t="shared" si="21"/>
        <v>0</v>
      </c>
      <c r="N22" s="55"/>
      <c r="O22" s="61"/>
      <c r="P22" s="39"/>
      <c r="Q22" s="40">
        <v>0</v>
      </c>
      <c r="R22" s="41">
        <f t="shared" si="22"/>
        <v>0</v>
      </c>
      <c r="T22" s="54"/>
      <c r="U22" s="44">
        <v>0</v>
      </c>
      <c r="V22" s="41">
        <f t="shared" si="23"/>
        <v>0</v>
      </c>
      <c r="X22" s="54">
        <f t="shared" si="24"/>
        <v>0</v>
      </c>
      <c r="Y22" s="43">
        <f t="shared" si="25"/>
        <v>0</v>
      </c>
      <c r="Z22" s="55"/>
    </row>
    <row r="23" spans="1:26">
      <c r="A23" s="22">
        <v>6</v>
      </c>
      <c r="B23" s="12" t="s">
        <v>6</v>
      </c>
      <c r="C23" s="7"/>
      <c r="D23" s="39"/>
      <c r="E23" s="40">
        <v>0</v>
      </c>
      <c r="F23" s="41">
        <f t="shared" si="18"/>
        <v>0</v>
      </c>
      <c r="H23" s="54"/>
      <c r="I23" s="44">
        <v>0</v>
      </c>
      <c r="J23" s="41">
        <f t="shared" si="19"/>
        <v>0</v>
      </c>
      <c r="L23" s="54">
        <f t="shared" si="20"/>
        <v>0</v>
      </c>
      <c r="M23" s="43">
        <f t="shared" si="21"/>
        <v>0</v>
      </c>
      <c r="N23" s="55"/>
      <c r="O23" s="61"/>
      <c r="P23" s="39"/>
      <c r="Q23" s="40">
        <v>0</v>
      </c>
      <c r="R23" s="41">
        <f t="shared" si="22"/>
        <v>0</v>
      </c>
      <c r="T23" s="54"/>
      <c r="U23" s="44">
        <v>0</v>
      </c>
      <c r="V23" s="41">
        <f t="shared" si="23"/>
        <v>0</v>
      </c>
      <c r="X23" s="54">
        <f t="shared" si="24"/>
        <v>0</v>
      </c>
      <c r="Y23" s="43">
        <f t="shared" si="25"/>
        <v>0</v>
      </c>
      <c r="Z23" s="55"/>
    </row>
    <row r="24" spans="1:26">
      <c r="A24" s="22">
        <v>7</v>
      </c>
      <c r="B24" s="12" t="s">
        <v>10</v>
      </c>
      <c r="C24" s="8"/>
      <c r="D24" s="39">
        <v>817154860</v>
      </c>
      <c r="E24" s="40">
        <v>0</v>
      </c>
      <c r="F24" s="41">
        <f t="shared" si="18"/>
        <v>817154860</v>
      </c>
      <c r="H24" s="54">
        <v>817154860</v>
      </c>
      <c r="I24" s="44">
        <v>0</v>
      </c>
      <c r="J24" s="41">
        <f t="shared" si="19"/>
        <v>817154860</v>
      </c>
      <c r="L24" s="54">
        <f t="shared" si="20"/>
        <v>0</v>
      </c>
      <c r="M24" s="43">
        <f t="shared" si="21"/>
        <v>0</v>
      </c>
      <c r="N24" s="55"/>
      <c r="O24" s="61"/>
      <c r="P24" s="39"/>
      <c r="Q24" s="40">
        <v>0</v>
      </c>
      <c r="R24" s="41">
        <f t="shared" si="22"/>
        <v>0</v>
      </c>
      <c r="T24" s="54"/>
      <c r="U24" s="44">
        <v>0</v>
      </c>
      <c r="V24" s="41">
        <f t="shared" si="23"/>
        <v>0</v>
      </c>
      <c r="X24" s="54">
        <f t="shared" si="24"/>
        <v>0</v>
      </c>
      <c r="Y24" s="43">
        <f t="shared" si="25"/>
        <v>0</v>
      </c>
      <c r="Z24" s="55"/>
    </row>
    <row r="25" spans="1:26">
      <c r="A25" s="22">
        <v>8</v>
      </c>
      <c r="B25" s="12" t="s">
        <v>11</v>
      </c>
      <c r="C25" s="7"/>
      <c r="D25" s="39"/>
      <c r="E25" s="40">
        <v>0</v>
      </c>
      <c r="F25" s="41">
        <f t="shared" si="18"/>
        <v>0</v>
      </c>
      <c r="H25" s="54"/>
      <c r="I25" s="44">
        <v>0</v>
      </c>
      <c r="J25" s="41">
        <f t="shared" si="19"/>
        <v>0</v>
      </c>
      <c r="L25" s="54">
        <f t="shared" si="20"/>
        <v>0</v>
      </c>
      <c r="M25" s="43">
        <f t="shared" si="21"/>
        <v>0</v>
      </c>
      <c r="N25" s="55"/>
      <c r="O25" s="61"/>
      <c r="P25" s="39"/>
      <c r="Q25" s="40">
        <v>0</v>
      </c>
      <c r="R25" s="41">
        <f t="shared" si="22"/>
        <v>0</v>
      </c>
      <c r="T25" s="54"/>
      <c r="U25" s="44">
        <v>0</v>
      </c>
      <c r="V25" s="41">
        <f t="shared" si="23"/>
        <v>0</v>
      </c>
      <c r="X25" s="54">
        <f t="shared" si="24"/>
        <v>0</v>
      </c>
      <c r="Y25" s="43">
        <f t="shared" si="25"/>
        <v>0</v>
      </c>
      <c r="Z25" s="55"/>
    </row>
    <row r="26" spans="1:26" ht="30" customHeight="1">
      <c r="A26" s="174" t="s">
        <v>28</v>
      </c>
      <c r="B26" s="175"/>
      <c r="C26" s="7"/>
      <c r="D26" s="34"/>
      <c r="E26" s="34"/>
      <c r="F26" s="34"/>
      <c r="H26" s="34"/>
      <c r="I26" s="34"/>
      <c r="J26" s="34"/>
      <c r="L26" s="34"/>
      <c r="M26" s="13"/>
      <c r="N26" s="56"/>
      <c r="O26" s="61"/>
      <c r="P26" s="34"/>
      <c r="Q26" s="34"/>
      <c r="R26" s="34"/>
      <c r="T26" s="34"/>
      <c r="U26" s="34"/>
      <c r="V26" s="34"/>
      <c r="X26" s="34"/>
      <c r="Y26" s="13"/>
      <c r="Z26" s="56"/>
    </row>
    <row r="27" spans="1:26" s="16" customFormat="1">
      <c r="A27" s="168" t="s">
        <v>29</v>
      </c>
      <c r="B27" s="169"/>
      <c r="C27" s="9"/>
      <c r="D27" s="38"/>
      <c r="E27" s="38"/>
      <c r="F27" s="38"/>
      <c r="H27" s="38"/>
      <c r="I27" s="38"/>
      <c r="J27" s="38"/>
      <c r="L27" s="38">
        <v>0</v>
      </c>
      <c r="M27" s="25">
        <v>0</v>
      </c>
      <c r="N27" s="57"/>
      <c r="O27" s="65"/>
      <c r="P27" s="38"/>
      <c r="Q27" s="38"/>
      <c r="R27" s="38"/>
      <c r="T27" s="38"/>
      <c r="U27" s="38"/>
      <c r="V27" s="38"/>
      <c r="X27" s="38">
        <v>0</v>
      </c>
      <c r="Y27" s="25">
        <v>0</v>
      </c>
      <c r="Z27" s="57"/>
    </row>
    <row r="28" spans="1:26" ht="26.4">
      <c r="A28" s="22">
        <v>1</v>
      </c>
      <c r="B28" s="11" t="s">
        <v>48</v>
      </c>
      <c r="C28" s="4"/>
      <c r="D28" s="39">
        <v>4986300</v>
      </c>
      <c r="E28" s="40">
        <v>0</v>
      </c>
      <c r="F28" s="41">
        <f t="shared" ref="F28" si="26">D28+E28</f>
        <v>4986300</v>
      </c>
      <c r="H28" s="54">
        <v>4986300</v>
      </c>
      <c r="I28" s="44">
        <v>0</v>
      </c>
      <c r="J28" s="41">
        <f t="shared" ref="J28" si="27">H28+I28</f>
        <v>4986300</v>
      </c>
      <c r="L28" s="54">
        <f t="shared" ref="L28" si="28">D28-H28</f>
        <v>0</v>
      </c>
      <c r="M28" s="43">
        <f t="shared" ref="M28" si="29">F28-J28</f>
        <v>0</v>
      </c>
      <c r="N28" s="55"/>
      <c r="O28" s="61"/>
      <c r="P28" s="39"/>
      <c r="Q28" s="40">
        <v>0</v>
      </c>
      <c r="R28" s="41">
        <f t="shared" ref="R28" si="30">P28+Q28</f>
        <v>0</v>
      </c>
      <c r="T28" s="54"/>
      <c r="U28" s="44">
        <v>0</v>
      </c>
      <c r="V28" s="41">
        <f t="shared" ref="V28" si="31">T28+U28</f>
        <v>0</v>
      </c>
      <c r="X28" s="54">
        <f t="shared" ref="X28" si="32">P28-T28</f>
        <v>0</v>
      </c>
      <c r="Y28" s="43">
        <f t="shared" ref="Y28" si="33">R28-V28</f>
        <v>0</v>
      </c>
      <c r="Z28" s="55"/>
    </row>
    <row r="29" spans="1:26" s="16" customFormat="1">
      <c r="A29" s="168" t="s">
        <v>12</v>
      </c>
      <c r="B29" s="169"/>
      <c r="C29" s="9"/>
      <c r="D29" s="38"/>
      <c r="E29" s="38"/>
      <c r="F29" s="38"/>
      <c r="H29" s="38"/>
      <c r="I29" s="38"/>
      <c r="J29" s="38"/>
      <c r="L29" s="38">
        <v>0</v>
      </c>
      <c r="M29" s="25">
        <v>0</v>
      </c>
      <c r="N29" s="57"/>
      <c r="O29" s="65"/>
      <c r="P29" s="38"/>
      <c r="Q29" s="38"/>
      <c r="R29" s="38"/>
      <c r="T29" s="38"/>
      <c r="U29" s="38">
        <v>0</v>
      </c>
      <c r="V29" s="38"/>
      <c r="X29" s="38">
        <v>0</v>
      </c>
      <c r="Y29" s="25">
        <v>0</v>
      </c>
      <c r="Z29" s="57"/>
    </row>
    <row r="30" spans="1:26">
      <c r="A30" s="22">
        <v>1</v>
      </c>
      <c r="B30" s="11" t="s">
        <v>49</v>
      </c>
      <c r="C30" s="5"/>
      <c r="D30" s="39"/>
      <c r="E30" s="40">
        <v>0</v>
      </c>
      <c r="F30" s="41">
        <f t="shared" ref="F30:F31" si="34">D30+E30</f>
        <v>0</v>
      </c>
      <c r="H30" s="54"/>
      <c r="I30" s="44">
        <v>0</v>
      </c>
      <c r="J30" s="41">
        <f t="shared" ref="J30:J31" si="35">H30+I30</f>
        <v>0</v>
      </c>
      <c r="L30" s="54">
        <f t="shared" ref="L30:L31" si="36">D30-H30</f>
        <v>0</v>
      </c>
      <c r="M30" s="43">
        <f t="shared" ref="M30:M31" si="37">F30-J30</f>
        <v>0</v>
      </c>
      <c r="N30" s="55"/>
      <c r="O30" s="61"/>
      <c r="P30" s="39"/>
      <c r="Q30" s="40">
        <v>0</v>
      </c>
      <c r="R30" s="41">
        <f t="shared" ref="R30:R31" si="38">P30+Q30</f>
        <v>0</v>
      </c>
      <c r="T30" s="54"/>
      <c r="U30" s="44">
        <v>0</v>
      </c>
      <c r="V30" s="41">
        <f t="shared" ref="V30:V31" si="39">T30+U30</f>
        <v>0</v>
      </c>
      <c r="X30" s="54">
        <f t="shared" ref="X30:X31" si="40">P30-T30</f>
        <v>0</v>
      </c>
      <c r="Y30" s="43">
        <f t="shared" ref="Y30:Y31" si="41">R30-V30</f>
        <v>0</v>
      </c>
      <c r="Z30" s="55"/>
    </row>
    <row r="31" spans="1:26">
      <c r="A31" s="22">
        <v>2</v>
      </c>
      <c r="B31" s="11" t="s">
        <v>13</v>
      </c>
      <c r="C31" s="5"/>
      <c r="D31" s="39"/>
      <c r="E31" s="40">
        <v>0</v>
      </c>
      <c r="F31" s="41">
        <f t="shared" si="34"/>
        <v>0</v>
      </c>
      <c r="H31" s="54"/>
      <c r="I31" s="44">
        <v>0</v>
      </c>
      <c r="J31" s="41">
        <f t="shared" si="35"/>
        <v>0</v>
      </c>
      <c r="L31" s="54">
        <f t="shared" si="36"/>
        <v>0</v>
      </c>
      <c r="M31" s="43">
        <f t="shared" si="37"/>
        <v>0</v>
      </c>
      <c r="N31" s="55"/>
      <c r="O31" s="61"/>
      <c r="P31" s="39"/>
      <c r="Q31" s="40">
        <v>0</v>
      </c>
      <c r="R31" s="41">
        <f t="shared" si="38"/>
        <v>0</v>
      </c>
      <c r="T31" s="54"/>
      <c r="U31" s="44">
        <v>0</v>
      </c>
      <c r="V31" s="41">
        <f t="shared" si="39"/>
        <v>0</v>
      </c>
      <c r="X31" s="54">
        <f t="shared" si="40"/>
        <v>0</v>
      </c>
      <c r="Y31" s="43">
        <f t="shared" si="41"/>
        <v>0</v>
      </c>
      <c r="Z31" s="55"/>
    </row>
    <row r="32" spans="1:26" ht="15.6">
      <c r="A32" s="174" t="s">
        <v>41</v>
      </c>
      <c r="B32" s="175"/>
      <c r="C32" s="7"/>
      <c r="D32" s="34"/>
      <c r="E32" s="34"/>
      <c r="F32" s="34"/>
      <c r="H32" s="34"/>
      <c r="I32" s="34"/>
      <c r="J32" s="34"/>
      <c r="L32" s="34"/>
      <c r="M32" s="34"/>
      <c r="N32" s="56"/>
      <c r="O32" s="61"/>
      <c r="P32" s="34"/>
      <c r="Q32" s="34"/>
      <c r="R32" s="34"/>
      <c r="T32" s="34"/>
      <c r="U32" s="34"/>
      <c r="V32" s="34"/>
      <c r="X32" s="34"/>
      <c r="Y32" s="13"/>
      <c r="Z32" s="56"/>
    </row>
    <row r="33" spans="1:26" s="16" customFormat="1">
      <c r="A33" s="168" t="s">
        <v>50</v>
      </c>
      <c r="B33" s="169"/>
      <c r="C33" s="9"/>
      <c r="D33" s="38"/>
      <c r="E33" s="38"/>
      <c r="F33" s="38"/>
      <c r="H33" s="38"/>
      <c r="I33" s="38"/>
      <c r="J33" s="38"/>
      <c r="L33" s="38">
        <v>0</v>
      </c>
      <c r="M33" s="38">
        <v>0</v>
      </c>
      <c r="N33" s="57"/>
      <c r="O33" s="65"/>
      <c r="P33" s="38"/>
      <c r="Q33" s="38"/>
      <c r="R33" s="38"/>
      <c r="T33" s="38"/>
      <c r="U33" s="38"/>
      <c r="V33" s="38"/>
      <c r="X33" s="38">
        <v>0</v>
      </c>
      <c r="Y33" s="25">
        <v>0</v>
      </c>
      <c r="Z33" s="57"/>
    </row>
    <row r="34" spans="1:26">
      <c r="A34" s="22">
        <v>1</v>
      </c>
      <c r="B34" s="11" t="s">
        <v>51</v>
      </c>
      <c r="C34" s="5"/>
      <c r="D34" s="39">
        <v>83726975.849999994</v>
      </c>
      <c r="E34" s="40">
        <v>-83726975.849999994</v>
      </c>
      <c r="F34" s="41">
        <f t="shared" ref="F34:F41" si="42">D34+E34</f>
        <v>0</v>
      </c>
      <c r="H34" s="54"/>
      <c r="I34" s="44">
        <v>0</v>
      </c>
      <c r="J34" s="41">
        <f t="shared" ref="J34:J41" si="43">H34+I34</f>
        <v>0</v>
      </c>
      <c r="L34" s="54">
        <f t="shared" ref="L34:L41" si="44">D34-H34</f>
        <v>83726975.849999994</v>
      </c>
      <c r="M34" s="44">
        <f t="shared" ref="M34:M41" si="45">F34-J34</f>
        <v>0</v>
      </c>
      <c r="N34" s="55"/>
      <c r="O34" s="61"/>
      <c r="P34" s="39"/>
      <c r="Q34" s="40">
        <v>0</v>
      </c>
      <c r="R34" s="41">
        <f t="shared" ref="R34:R41" si="46">P34+Q34</f>
        <v>0</v>
      </c>
      <c r="T34" s="54">
        <v>59044.49</v>
      </c>
      <c r="U34" s="44">
        <v>-59044.49</v>
      </c>
      <c r="V34" s="41">
        <f t="shared" ref="V34:V41" si="47">T34+U34</f>
        <v>0</v>
      </c>
      <c r="X34" s="54">
        <f t="shared" ref="X34:X41" si="48">P34-T34</f>
        <v>-59044.49</v>
      </c>
      <c r="Y34" s="43">
        <f t="shared" ref="Y34:Y41" si="49">R34-V34</f>
        <v>0</v>
      </c>
      <c r="Z34" s="55"/>
    </row>
    <row r="35" spans="1:26">
      <c r="A35" s="22">
        <v>2</v>
      </c>
      <c r="B35" s="11" t="s">
        <v>52</v>
      </c>
      <c r="C35" s="5"/>
      <c r="D35" s="39"/>
      <c r="E35" s="40">
        <v>558240.4</v>
      </c>
      <c r="F35" s="41">
        <f t="shared" si="42"/>
        <v>558240.4</v>
      </c>
      <c r="H35" s="54">
        <v>558240.39999999991</v>
      </c>
      <c r="I35" s="44">
        <v>0</v>
      </c>
      <c r="J35" s="41">
        <f t="shared" si="43"/>
        <v>558240.39999999991</v>
      </c>
      <c r="L35" s="54">
        <f t="shared" si="44"/>
        <v>-558240.39999999991</v>
      </c>
      <c r="M35" s="44">
        <f t="shared" si="45"/>
        <v>0</v>
      </c>
      <c r="N35" s="55"/>
      <c r="O35" s="61"/>
      <c r="P35" s="39"/>
      <c r="Q35" s="40">
        <v>0</v>
      </c>
      <c r="R35" s="41">
        <f t="shared" si="46"/>
        <v>0</v>
      </c>
      <c r="T35" s="54"/>
      <c r="U35" s="44">
        <v>0</v>
      </c>
      <c r="V35" s="41">
        <f t="shared" si="47"/>
        <v>0</v>
      </c>
      <c r="X35" s="54">
        <f t="shared" si="48"/>
        <v>0</v>
      </c>
      <c r="Y35" s="43">
        <f t="shared" si="49"/>
        <v>0</v>
      </c>
      <c r="Z35" s="55"/>
    </row>
    <row r="36" spans="1:26">
      <c r="A36" s="22">
        <v>3</v>
      </c>
      <c r="B36" s="11" t="s">
        <v>53</v>
      </c>
      <c r="C36" s="5"/>
      <c r="D36" s="39">
        <v>817154859.98000002</v>
      </c>
      <c r="E36" s="40">
        <v>-817154859.98000002</v>
      </c>
      <c r="F36" s="41">
        <f t="shared" si="42"/>
        <v>0</v>
      </c>
      <c r="H36" s="54"/>
      <c r="I36" s="44">
        <v>0</v>
      </c>
      <c r="J36" s="41">
        <f t="shared" si="43"/>
        <v>0</v>
      </c>
      <c r="L36" s="54">
        <f t="shared" si="44"/>
        <v>817154859.98000002</v>
      </c>
      <c r="M36" s="44">
        <f t="shared" si="45"/>
        <v>0</v>
      </c>
      <c r="N36" s="55"/>
      <c r="O36" s="61"/>
      <c r="P36" s="39"/>
      <c r="Q36" s="40">
        <v>0</v>
      </c>
      <c r="R36" s="41">
        <f t="shared" si="46"/>
        <v>0</v>
      </c>
      <c r="T36" s="54">
        <v>587224.29</v>
      </c>
      <c r="U36" s="44">
        <v>-587224.29</v>
      </c>
      <c r="V36" s="41">
        <f t="shared" si="47"/>
        <v>0</v>
      </c>
      <c r="X36" s="54">
        <f t="shared" si="48"/>
        <v>-587224.29</v>
      </c>
      <c r="Y36" s="43">
        <f t="shared" si="49"/>
        <v>0</v>
      </c>
      <c r="Z36" s="55"/>
    </row>
    <row r="37" spans="1:26">
      <c r="A37" s="22">
        <v>4</v>
      </c>
      <c r="B37" s="11" t="s">
        <v>54</v>
      </c>
      <c r="C37" s="5"/>
      <c r="D37" s="39"/>
      <c r="E37" s="40">
        <v>0</v>
      </c>
      <c r="F37" s="41">
        <f t="shared" si="42"/>
        <v>0</v>
      </c>
      <c r="H37" s="54"/>
      <c r="I37" s="44">
        <v>0</v>
      </c>
      <c r="J37" s="41">
        <f t="shared" si="43"/>
        <v>0</v>
      </c>
      <c r="L37" s="54">
        <f t="shared" si="44"/>
        <v>0</v>
      </c>
      <c r="M37" s="44">
        <f t="shared" si="45"/>
        <v>0</v>
      </c>
      <c r="N37" s="55"/>
      <c r="O37" s="61"/>
      <c r="P37" s="39"/>
      <c r="Q37" s="40">
        <v>0</v>
      </c>
      <c r="R37" s="41">
        <f t="shared" si="46"/>
        <v>0</v>
      </c>
      <c r="T37" s="54"/>
      <c r="U37" s="44">
        <v>0</v>
      </c>
      <c r="V37" s="41">
        <f t="shared" si="47"/>
        <v>0</v>
      </c>
      <c r="X37" s="54">
        <f t="shared" si="48"/>
        <v>0</v>
      </c>
      <c r="Y37" s="43">
        <f t="shared" si="49"/>
        <v>0</v>
      </c>
      <c r="Z37" s="55"/>
    </row>
    <row r="38" spans="1:26" ht="26.4">
      <c r="A38" s="22">
        <v>5</v>
      </c>
      <c r="B38" s="11" t="s">
        <v>55</v>
      </c>
      <c r="C38" s="5"/>
      <c r="D38" s="39">
        <v>147871227.72999999</v>
      </c>
      <c r="E38" s="40">
        <v>-147871227.72999999</v>
      </c>
      <c r="F38" s="41">
        <f t="shared" si="42"/>
        <v>0</v>
      </c>
      <c r="H38" s="54"/>
      <c r="I38" s="44">
        <v>0</v>
      </c>
      <c r="J38" s="41">
        <f t="shared" si="43"/>
        <v>0</v>
      </c>
      <c r="L38" s="54">
        <f t="shared" si="44"/>
        <v>147871227.72999999</v>
      </c>
      <c r="M38" s="44">
        <f t="shared" si="45"/>
        <v>0</v>
      </c>
      <c r="N38" s="55"/>
      <c r="O38" s="61"/>
      <c r="P38" s="39"/>
      <c r="Q38" s="40">
        <v>106268.64</v>
      </c>
      <c r="R38" s="41">
        <f t="shared" si="46"/>
        <v>106268.64</v>
      </c>
      <c r="T38" s="54">
        <v>106268.64</v>
      </c>
      <c r="U38" s="44">
        <v>0</v>
      </c>
      <c r="V38" s="41">
        <f t="shared" si="47"/>
        <v>106268.64</v>
      </c>
      <c r="X38" s="54">
        <f t="shared" si="48"/>
        <v>-106268.64</v>
      </c>
      <c r="Y38" s="43">
        <f t="shared" si="49"/>
        <v>0</v>
      </c>
      <c r="Z38" s="55"/>
    </row>
    <row r="39" spans="1:26">
      <c r="A39" s="22">
        <v>6</v>
      </c>
      <c r="B39" s="11" t="s">
        <v>56</v>
      </c>
      <c r="C39" s="5"/>
      <c r="D39" s="39"/>
      <c r="E39" s="40">
        <v>0</v>
      </c>
      <c r="F39" s="41">
        <f t="shared" si="42"/>
        <v>0</v>
      </c>
      <c r="H39" s="54"/>
      <c r="I39" s="44">
        <v>0</v>
      </c>
      <c r="J39" s="41">
        <f t="shared" si="43"/>
        <v>0</v>
      </c>
      <c r="L39" s="54">
        <f t="shared" si="44"/>
        <v>0</v>
      </c>
      <c r="M39" s="44">
        <f t="shared" si="45"/>
        <v>0</v>
      </c>
      <c r="N39" s="55"/>
      <c r="O39" s="61"/>
      <c r="P39" s="39"/>
      <c r="Q39" s="40">
        <v>0</v>
      </c>
      <c r="R39" s="41">
        <f t="shared" si="46"/>
        <v>0</v>
      </c>
      <c r="T39" s="54"/>
      <c r="U39" s="44">
        <v>0</v>
      </c>
      <c r="V39" s="41">
        <f t="shared" si="47"/>
        <v>0</v>
      </c>
      <c r="X39" s="54">
        <f t="shared" si="48"/>
        <v>0</v>
      </c>
      <c r="Y39" s="43">
        <f t="shared" si="49"/>
        <v>0</v>
      </c>
      <c r="Z39" s="55"/>
    </row>
    <row r="40" spans="1:26">
      <c r="A40" s="22">
        <v>7</v>
      </c>
      <c r="B40" s="11" t="s">
        <v>57</v>
      </c>
      <c r="C40" s="5"/>
      <c r="D40" s="39"/>
      <c r="E40" s="40">
        <v>37217.599999999999</v>
      </c>
      <c r="F40" s="41">
        <f t="shared" si="42"/>
        <v>37217.599999999999</v>
      </c>
      <c r="H40" s="54">
        <v>37217.595999999998</v>
      </c>
      <c r="I40" s="44">
        <v>0</v>
      </c>
      <c r="J40" s="41">
        <f t="shared" si="43"/>
        <v>37217.595999999998</v>
      </c>
      <c r="L40" s="54">
        <f t="shared" si="44"/>
        <v>-37217.595999999998</v>
      </c>
      <c r="M40" s="44">
        <f t="shared" si="45"/>
        <v>4.0000000008149073E-3</v>
      </c>
      <c r="N40" s="55" t="s">
        <v>62</v>
      </c>
      <c r="O40" s="61"/>
      <c r="P40" s="39"/>
      <c r="Q40" s="40">
        <v>0</v>
      </c>
      <c r="R40" s="41">
        <f t="shared" si="46"/>
        <v>0</v>
      </c>
      <c r="T40" s="54"/>
      <c r="U40" s="44">
        <v>0</v>
      </c>
      <c r="V40" s="41">
        <f t="shared" si="47"/>
        <v>0</v>
      </c>
      <c r="X40" s="54">
        <f t="shared" si="48"/>
        <v>0</v>
      </c>
      <c r="Y40" s="43">
        <f t="shared" si="49"/>
        <v>0</v>
      </c>
      <c r="Z40" s="55"/>
    </row>
    <row r="41" spans="1:26">
      <c r="A41" s="22">
        <v>8</v>
      </c>
      <c r="B41" s="11" t="s">
        <v>58</v>
      </c>
      <c r="C41" s="5"/>
      <c r="D41" s="39"/>
      <c r="E41" s="40">
        <v>0</v>
      </c>
      <c r="F41" s="41">
        <f t="shared" si="42"/>
        <v>0</v>
      </c>
      <c r="H41" s="54"/>
      <c r="I41" s="44">
        <v>0</v>
      </c>
      <c r="J41" s="41">
        <f t="shared" si="43"/>
        <v>0</v>
      </c>
      <c r="L41" s="54">
        <f t="shared" si="44"/>
        <v>0</v>
      </c>
      <c r="M41" s="43">
        <f t="shared" si="45"/>
        <v>0</v>
      </c>
      <c r="N41" s="55"/>
      <c r="O41" s="61"/>
      <c r="P41" s="39"/>
      <c r="Q41" s="40">
        <v>0</v>
      </c>
      <c r="R41" s="41">
        <f t="shared" si="46"/>
        <v>0</v>
      </c>
      <c r="T41" s="54"/>
      <c r="U41" s="44">
        <v>0</v>
      </c>
      <c r="V41" s="41">
        <f t="shared" si="47"/>
        <v>0</v>
      </c>
      <c r="X41" s="54">
        <f t="shared" si="48"/>
        <v>0</v>
      </c>
      <c r="Y41" s="43">
        <f t="shared" si="49"/>
        <v>0</v>
      </c>
      <c r="Z41" s="55"/>
    </row>
    <row r="42" spans="1:26" s="24" customFormat="1" ht="31.5" customHeight="1">
      <c r="A42" s="178" t="s">
        <v>33</v>
      </c>
      <c r="B42" s="179"/>
      <c r="C42" s="23"/>
      <c r="D42" s="42">
        <f>SUM(D43,D45,D47)</f>
        <v>0</v>
      </c>
      <c r="E42" s="42">
        <f t="shared" ref="E42:F42" si="50">SUM(E43,E45,E47)</f>
        <v>0</v>
      </c>
      <c r="F42" s="42">
        <f t="shared" si="50"/>
        <v>0</v>
      </c>
      <c r="H42" s="42">
        <f t="shared" ref="H42:J42" si="51">SUM(H43,H45,H47)</f>
        <v>0</v>
      </c>
      <c r="I42" s="42">
        <f t="shared" si="51"/>
        <v>0</v>
      </c>
      <c r="J42" s="42">
        <f t="shared" si="51"/>
        <v>0</v>
      </c>
      <c r="L42" s="42">
        <f t="shared" ref="L42:M42" si="52">SUM(L43,L45,L47)</f>
        <v>0</v>
      </c>
      <c r="M42" s="42">
        <f t="shared" si="52"/>
        <v>0</v>
      </c>
      <c r="N42" s="33"/>
      <c r="O42" s="66"/>
      <c r="P42" s="42">
        <f>SUM(P43,P45,P47)</f>
        <v>0</v>
      </c>
      <c r="Q42" s="42">
        <f t="shared" ref="Q42:R42" si="53">SUM(Q43,Q45,Q47)</f>
        <v>0</v>
      </c>
      <c r="R42" s="42">
        <f t="shared" si="53"/>
        <v>0</v>
      </c>
      <c r="T42" s="42">
        <f t="shared" ref="T42:V42" si="54">SUM(T43,T45,T47)</f>
        <v>0</v>
      </c>
      <c r="U42" s="42">
        <f t="shared" si="54"/>
        <v>0</v>
      </c>
      <c r="V42" s="42">
        <f t="shared" si="54"/>
        <v>0</v>
      </c>
      <c r="X42" s="42">
        <f t="shared" ref="X42:Y42" si="55">SUM(X43,X45,X47)</f>
        <v>0</v>
      </c>
      <c r="Y42" s="42">
        <f t="shared" si="55"/>
        <v>0</v>
      </c>
      <c r="Z42" s="33"/>
    </row>
    <row r="43" spans="1:26">
      <c r="A43" s="168" t="s">
        <v>34</v>
      </c>
      <c r="B43" s="169"/>
      <c r="C43" s="9"/>
      <c r="D43" s="38">
        <f>D44</f>
        <v>0</v>
      </c>
      <c r="E43" s="38">
        <f t="shared" ref="E43:F43" si="56">E44</f>
        <v>0</v>
      </c>
      <c r="F43" s="38">
        <f t="shared" si="56"/>
        <v>0</v>
      </c>
      <c r="H43" s="38">
        <f t="shared" ref="H43:J43" si="57">H44</f>
        <v>0</v>
      </c>
      <c r="I43" s="38">
        <f t="shared" si="57"/>
        <v>0</v>
      </c>
      <c r="J43" s="38">
        <f t="shared" si="57"/>
        <v>0</v>
      </c>
      <c r="L43" s="38">
        <f t="shared" ref="L43:M43" si="58">L44</f>
        <v>0</v>
      </c>
      <c r="M43" s="38">
        <f t="shared" si="58"/>
        <v>0</v>
      </c>
      <c r="N43" s="58"/>
    </row>
    <row r="44" spans="1:26">
      <c r="A44" s="22">
        <v>1</v>
      </c>
      <c r="B44" s="11" t="s">
        <v>35</v>
      </c>
      <c r="C44" s="5"/>
      <c r="D44" s="39"/>
      <c r="E44" s="40"/>
      <c r="F44" s="41"/>
      <c r="H44" s="54"/>
      <c r="I44" s="44"/>
      <c r="J44" s="55"/>
      <c r="L44" s="54"/>
      <c r="M44" s="44"/>
      <c r="N44" s="55"/>
    </row>
    <row r="45" spans="1:26">
      <c r="A45" s="168" t="s">
        <v>36</v>
      </c>
      <c r="B45" s="169"/>
      <c r="C45" s="5"/>
      <c r="D45" s="38">
        <f>D46</f>
        <v>0</v>
      </c>
      <c r="E45" s="38">
        <f t="shared" ref="E45:F45" si="59">E46</f>
        <v>0</v>
      </c>
      <c r="F45" s="38">
        <f t="shared" si="59"/>
        <v>0</v>
      </c>
      <c r="H45" s="38">
        <f t="shared" ref="H45:J45" si="60">H46</f>
        <v>0</v>
      </c>
      <c r="I45" s="38">
        <f t="shared" si="60"/>
        <v>0</v>
      </c>
      <c r="J45" s="38">
        <f t="shared" si="60"/>
        <v>0</v>
      </c>
      <c r="L45" s="38">
        <f t="shared" ref="L45:M45" si="61">L46</f>
        <v>0</v>
      </c>
      <c r="M45" s="38">
        <f t="shared" si="61"/>
        <v>0</v>
      </c>
      <c r="N45" s="58"/>
    </row>
    <row r="46" spans="1:26">
      <c r="A46" s="22">
        <v>1</v>
      </c>
      <c r="B46" s="11" t="s">
        <v>37</v>
      </c>
      <c r="C46" s="5"/>
      <c r="D46" s="39"/>
      <c r="E46" s="40"/>
      <c r="F46" s="41"/>
      <c r="H46" s="54"/>
      <c r="I46" s="44"/>
      <c r="J46" s="55"/>
      <c r="L46" s="54"/>
      <c r="M46" s="44"/>
      <c r="N46" s="55"/>
    </row>
    <row r="47" spans="1:26">
      <c r="A47" s="168" t="s">
        <v>40</v>
      </c>
      <c r="B47" s="169"/>
      <c r="C47" s="5"/>
      <c r="D47" s="38">
        <f>SUM(D48:D49)</f>
        <v>0</v>
      </c>
      <c r="E47" s="38">
        <f t="shared" ref="E47:F47" si="62">SUM(E48:E49)</f>
        <v>0</v>
      </c>
      <c r="F47" s="38">
        <f t="shared" si="62"/>
        <v>0</v>
      </c>
      <c r="H47" s="38">
        <f t="shared" ref="H47:J47" si="63">SUM(H48:H49)</f>
        <v>0</v>
      </c>
      <c r="I47" s="38">
        <f t="shared" si="63"/>
        <v>0</v>
      </c>
      <c r="J47" s="38">
        <f t="shared" si="63"/>
        <v>0</v>
      </c>
      <c r="L47" s="38">
        <f t="shared" ref="L47:M47" si="64">SUM(L48:L49)</f>
        <v>0</v>
      </c>
      <c r="M47" s="38">
        <f t="shared" si="64"/>
        <v>0</v>
      </c>
      <c r="N47" s="58"/>
    </row>
    <row r="48" spans="1:26">
      <c r="A48" s="22">
        <v>1</v>
      </c>
      <c r="B48" s="11" t="s">
        <v>38</v>
      </c>
      <c r="C48" s="5"/>
      <c r="D48" s="39"/>
      <c r="E48" s="40"/>
      <c r="F48" s="41"/>
      <c r="H48" s="54"/>
      <c r="I48" s="44"/>
      <c r="J48" s="55"/>
      <c r="L48" s="54"/>
      <c r="M48" s="44"/>
      <c r="N48" s="55"/>
    </row>
    <row r="49" spans="1:14">
      <c r="A49" s="22">
        <v>2</v>
      </c>
      <c r="B49" s="11" t="s">
        <v>39</v>
      </c>
      <c r="C49" s="5"/>
      <c r="D49" s="39"/>
      <c r="E49" s="40"/>
      <c r="F49" s="41"/>
      <c r="H49" s="54"/>
      <c r="I49" s="44"/>
      <c r="J49" s="55"/>
      <c r="L49" s="54"/>
      <c r="M49" s="44"/>
      <c r="N49" s="55"/>
    </row>
  </sheetData>
  <autoFilter ref="A8:Z49">
    <filterColumn colId="0" showButton="0"/>
  </autoFilter>
  <mergeCells count="29">
    <mergeCell ref="A47:B47"/>
    <mergeCell ref="A29:B29"/>
    <mergeCell ref="A32:B32"/>
    <mergeCell ref="A33:B33"/>
    <mergeCell ref="A42:B42"/>
    <mergeCell ref="A43:B43"/>
    <mergeCell ref="A45:B45"/>
    <mergeCell ref="A27:B27"/>
    <mergeCell ref="Y5:Y6"/>
    <mergeCell ref="Z5:Z7"/>
    <mergeCell ref="A6:A7"/>
    <mergeCell ref="B6:B7"/>
    <mergeCell ref="A8:B8"/>
    <mergeCell ref="A9:B9"/>
    <mergeCell ref="A11:B11"/>
    <mergeCell ref="A12:B12"/>
    <mergeCell ref="A13:B13"/>
    <mergeCell ref="A17:B17"/>
    <mergeCell ref="A26:B26"/>
    <mergeCell ref="D4:N4"/>
    <mergeCell ref="P4:Z4"/>
    <mergeCell ref="D5:F5"/>
    <mergeCell ref="H5:J5"/>
    <mergeCell ref="L5:L6"/>
    <mergeCell ref="M5:M6"/>
    <mergeCell ref="N5:N7"/>
    <mergeCell ref="P5:R5"/>
    <mergeCell ref="T5:V5"/>
    <mergeCell ref="X5:X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84</vt:i4>
      </vt:variant>
    </vt:vector>
  </HeadingPairs>
  <TitlesOfParts>
    <vt:vector size="84" baseType="lpstr">
      <vt:lpstr>C(1)</vt:lpstr>
      <vt:lpstr>C(2)</vt:lpstr>
      <vt:lpstr>C(3)</vt:lpstr>
      <vt:lpstr>C(4)</vt:lpstr>
      <vt:lpstr>C(5)</vt:lpstr>
      <vt:lpstr>C(6)</vt:lpstr>
      <vt:lpstr>C(7)</vt:lpstr>
      <vt:lpstr>C(8)</vt:lpstr>
      <vt:lpstr>C(9)</vt:lpstr>
      <vt:lpstr>C(10)</vt:lpstr>
      <vt:lpstr>C(11)</vt:lpstr>
      <vt:lpstr>C(12)</vt:lpstr>
      <vt:lpstr>C(13)</vt:lpstr>
      <vt:lpstr>C(14)</vt:lpstr>
      <vt:lpstr>C(15)</vt:lpstr>
      <vt:lpstr>C(16)</vt:lpstr>
      <vt:lpstr>C(17)</vt:lpstr>
      <vt:lpstr>C(18)</vt:lpstr>
      <vt:lpstr>C(19)</vt:lpstr>
      <vt:lpstr>C(20)</vt:lpstr>
      <vt:lpstr>C(21)</vt:lpstr>
      <vt:lpstr>C(22)</vt:lpstr>
      <vt:lpstr>C(23)</vt:lpstr>
      <vt:lpstr>C(24)</vt:lpstr>
      <vt:lpstr>C(25)</vt:lpstr>
      <vt:lpstr>C(26)</vt:lpstr>
      <vt:lpstr>C(27)</vt:lpstr>
      <vt:lpstr>C(28)</vt:lpstr>
      <vt:lpstr>C(29)</vt:lpstr>
      <vt:lpstr>C(30)</vt:lpstr>
      <vt:lpstr>C(31)</vt:lpstr>
      <vt:lpstr>C(32)</vt:lpstr>
      <vt:lpstr>C(33)</vt:lpstr>
      <vt:lpstr>C(34)</vt:lpstr>
      <vt:lpstr>C(35)</vt:lpstr>
      <vt:lpstr>C(36)</vt:lpstr>
      <vt:lpstr>C(37)</vt:lpstr>
      <vt:lpstr>C(38)</vt:lpstr>
      <vt:lpstr>C(39)</vt:lpstr>
      <vt:lpstr>C(40)</vt:lpstr>
      <vt:lpstr>C(41)</vt:lpstr>
      <vt:lpstr>C(42)</vt:lpstr>
      <vt:lpstr>C(43)</vt:lpstr>
      <vt:lpstr>C(44)</vt:lpstr>
      <vt:lpstr>C(45)</vt:lpstr>
      <vt:lpstr>C(46)</vt:lpstr>
      <vt:lpstr>C(47)</vt:lpstr>
      <vt:lpstr>C(48)</vt:lpstr>
      <vt:lpstr>C(49)</vt:lpstr>
      <vt:lpstr>C(50)</vt:lpstr>
      <vt:lpstr>C(51)</vt:lpstr>
      <vt:lpstr>C(52)</vt:lpstr>
      <vt:lpstr>C(53)</vt:lpstr>
      <vt:lpstr>C(54)</vt:lpstr>
      <vt:lpstr>C(55)</vt:lpstr>
      <vt:lpstr>C(56)</vt:lpstr>
      <vt:lpstr>C(57)</vt:lpstr>
      <vt:lpstr>C(58)</vt:lpstr>
      <vt:lpstr>C(59)</vt:lpstr>
      <vt:lpstr>C(60)</vt:lpstr>
      <vt:lpstr>C(61)</vt:lpstr>
      <vt:lpstr>C(62)</vt:lpstr>
      <vt:lpstr>C(63)</vt:lpstr>
      <vt:lpstr>C(64)</vt:lpstr>
      <vt:lpstr>C(65)</vt:lpstr>
      <vt:lpstr>C(66)</vt:lpstr>
      <vt:lpstr>C(67)</vt:lpstr>
      <vt:lpstr>C(68)</vt:lpstr>
      <vt:lpstr>C(69)</vt:lpstr>
      <vt:lpstr>C(70)</vt:lpstr>
      <vt:lpstr>C(71)</vt:lpstr>
      <vt:lpstr>C(72)</vt:lpstr>
      <vt:lpstr>C(73)</vt:lpstr>
      <vt:lpstr>C(74)</vt:lpstr>
      <vt:lpstr>C(75)</vt:lpstr>
      <vt:lpstr>C(76)</vt:lpstr>
      <vt:lpstr>C(77)</vt:lpstr>
      <vt:lpstr>C(78)</vt:lpstr>
      <vt:lpstr>C(79)</vt:lpstr>
      <vt:lpstr>C(80)</vt:lpstr>
      <vt:lpstr>C(81)</vt:lpstr>
      <vt:lpstr>C(82)</vt:lpstr>
      <vt:lpstr>C(83)</vt:lpstr>
      <vt:lpstr>C(84)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Aye Thagyan</dc:creator>
  <cp:lastModifiedBy>PwC</cp:lastModifiedBy>
  <dcterms:created xsi:type="dcterms:W3CDTF">2015-11-18T11:08:58Z</dcterms:created>
  <dcterms:modified xsi:type="dcterms:W3CDTF">2019-03-30T10:02:11Z</dcterms:modified>
</cp:coreProperties>
</file>