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ril Aye Thagyan\Desktop\MEITI - FInal\1) Appendix\Bel_30032019\"/>
    </mc:Choice>
  </mc:AlternateContent>
  <bookViews>
    <workbookView xWindow="0" yWindow="0" windowWidth="15360" windowHeight="7660"/>
  </bookViews>
  <sheets>
    <sheet name="Summary" sheetId="5" r:id="rId1"/>
    <sheet name="Appendix 6.a" sheetId="1" r:id="rId2"/>
    <sheet name="Appendix 6.b" sheetId="2" r:id="rId3"/>
    <sheet name="Appendix 6.c" sheetId="3" r:id="rId4"/>
    <sheet name="Appendix 6.d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3" l="1"/>
  <c r="E41" i="3"/>
  <c r="E29" i="3"/>
  <c r="E35" i="3" s="1"/>
  <c r="E42" i="3" s="1"/>
  <c r="C29" i="3"/>
  <c r="E14" i="3"/>
  <c r="C14" i="3"/>
  <c r="F33" i="2"/>
  <c r="E33" i="2"/>
  <c r="C33" i="2"/>
  <c r="J22" i="2"/>
  <c r="H22" i="2"/>
  <c r="G22" i="2"/>
  <c r="E22" i="2"/>
  <c r="G21" i="2"/>
  <c r="G20" i="2"/>
  <c r="J19" i="2"/>
  <c r="H19" i="2"/>
  <c r="F19" i="2"/>
  <c r="E19" i="2"/>
  <c r="G18" i="2"/>
  <c r="G17" i="2"/>
  <c r="G16" i="2"/>
  <c r="G15" i="2"/>
  <c r="G14" i="2"/>
  <c r="G13" i="2"/>
  <c r="G12" i="2"/>
  <c r="G11" i="2"/>
  <c r="G10" i="2"/>
  <c r="G8" i="2"/>
  <c r="G7" i="2"/>
  <c r="G6" i="2"/>
  <c r="G19" i="2" s="1"/>
</calcChain>
</file>

<file path=xl/sharedStrings.xml><?xml version="1.0" encoding="utf-8"?>
<sst xmlns="http://schemas.openxmlformats.org/spreadsheetml/2006/main" count="313" uniqueCount="126">
  <si>
    <t>Oil and Condensate</t>
  </si>
  <si>
    <t>Production</t>
  </si>
  <si>
    <t>Exports</t>
  </si>
  <si>
    <t>Volume</t>
  </si>
  <si>
    <t>Oil (Barrels)</t>
  </si>
  <si>
    <t>Condensate (Barrels)</t>
  </si>
  <si>
    <t>Gas</t>
  </si>
  <si>
    <t xml:space="preserve">Production </t>
  </si>
  <si>
    <t>Domestic Sale</t>
  </si>
  <si>
    <t>Commodity</t>
  </si>
  <si>
    <t>Region</t>
  </si>
  <si>
    <t>Sharing/Private</t>
  </si>
  <si>
    <t xml:space="preserve">Export </t>
  </si>
  <si>
    <t>Volume (Carat)</t>
  </si>
  <si>
    <t>Volume (kg)</t>
  </si>
  <si>
    <t>Value (In million MMK)</t>
  </si>
  <si>
    <t>Unit</t>
  </si>
  <si>
    <t>Value in EURO</t>
  </si>
  <si>
    <t>Gems</t>
  </si>
  <si>
    <t xml:space="preserve">Mogok </t>
  </si>
  <si>
    <t xml:space="preserve">Sharing </t>
  </si>
  <si>
    <t>Rough Ruby</t>
  </si>
  <si>
    <t>Rough Sapphire</t>
  </si>
  <si>
    <t>Rough Assorted</t>
  </si>
  <si>
    <t>Rough Peridot</t>
  </si>
  <si>
    <t>Carat</t>
  </si>
  <si>
    <t>Rough (Topaz/Quartz)</t>
  </si>
  <si>
    <t>KG</t>
  </si>
  <si>
    <t>Private</t>
  </si>
  <si>
    <t>Mong Hsu</t>
  </si>
  <si>
    <t xml:space="preserve">Nant Yar Seik </t>
  </si>
  <si>
    <t>Total Gems</t>
  </si>
  <si>
    <t>Jade</t>
  </si>
  <si>
    <t>Kachin State</t>
  </si>
  <si>
    <t xml:space="preserve">Kg </t>
  </si>
  <si>
    <t>Total Jade</t>
  </si>
  <si>
    <t xml:space="preserve">JV/Private </t>
  </si>
  <si>
    <t>Volume (Carats)</t>
  </si>
  <si>
    <t>Volume (KG)</t>
  </si>
  <si>
    <t>Sale Price (EUR)</t>
  </si>
  <si>
    <t>Sale Price (MMK)</t>
  </si>
  <si>
    <t xml:space="preserve">Gems </t>
  </si>
  <si>
    <t xml:space="preserve">Private Company(Mogok) </t>
  </si>
  <si>
    <t xml:space="preserve">Private Company(Mong Shu) </t>
  </si>
  <si>
    <t>Sharing(Mogok)</t>
  </si>
  <si>
    <t>Sharing(Mong Shu)</t>
  </si>
  <si>
    <t>Other</t>
  </si>
  <si>
    <t xml:space="preserve">Jade </t>
  </si>
  <si>
    <t>N/A</t>
  </si>
  <si>
    <t>Joint Venture</t>
  </si>
  <si>
    <t>Total</t>
  </si>
  <si>
    <t>Production and Exports</t>
  </si>
  <si>
    <t>Emporium Sales</t>
  </si>
  <si>
    <t>Minerals Type</t>
  </si>
  <si>
    <t xml:space="preserve">Volume </t>
  </si>
  <si>
    <t>Anitimony Concenteate</t>
  </si>
  <si>
    <t>MT</t>
  </si>
  <si>
    <t>Anitimony Ore</t>
  </si>
  <si>
    <t>Bantonite</t>
  </si>
  <si>
    <t>Barite</t>
  </si>
  <si>
    <t>Barite Powder</t>
  </si>
  <si>
    <t>Bauxite</t>
  </si>
  <si>
    <t>Cathode Copper</t>
  </si>
  <si>
    <t>Chromium Ore</t>
  </si>
  <si>
    <t>Clay</t>
  </si>
  <si>
    <t>Coal</t>
  </si>
  <si>
    <t>Copper Ore</t>
  </si>
  <si>
    <t>Dolomite</t>
  </si>
  <si>
    <t>Ferro Nickel</t>
  </si>
  <si>
    <t>Fire Clay</t>
  </si>
  <si>
    <t>Granite</t>
  </si>
  <si>
    <t>Gypsum</t>
  </si>
  <si>
    <t>Iron Ore</t>
  </si>
  <si>
    <t>Lead Concentrate</t>
  </si>
  <si>
    <t>Lead Ore</t>
  </si>
  <si>
    <t>Limestone</t>
  </si>
  <si>
    <t>Limestone(decorative)</t>
  </si>
  <si>
    <t>Maganesedioxide</t>
  </si>
  <si>
    <t>Marble</t>
  </si>
  <si>
    <t>Ochre</t>
  </si>
  <si>
    <t>Pertified Wood</t>
  </si>
  <si>
    <t>Quartz</t>
  </si>
  <si>
    <t>Zinc Concentrate</t>
  </si>
  <si>
    <t xml:space="preserve">Zinc Ingot </t>
  </si>
  <si>
    <t>Zinc Ore</t>
  </si>
  <si>
    <t xml:space="preserve">Tin </t>
  </si>
  <si>
    <t>Tungsten</t>
  </si>
  <si>
    <t>Tin Tungsten Mixed</t>
  </si>
  <si>
    <t>Tin Tungsten Scheelite Mixed</t>
  </si>
  <si>
    <t>Gold</t>
  </si>
  <si>
    <t>Toz</t>
  </si>
  <si>
    <t>SOE</t>
  </si>
  <si>
    <t>ME1</t>
  </si>
  <si>
    <t>ME2</t>
  </si>
  <si>
    <t>Anitimony Concentrate</t>
  </si>
  <si>
    <t>Sub-Total ME1</t>
  </si>
  <si>
    <t>Value</t>
  </si>
  <si>
    <t>Gas (MMscf) Offshore</t>
  </si>
  <si>
    <t>Oil (in USD)</t>
  </si>
  <si>
    <t>Condensate (in USD)</t>
  </si>
  <si>
    <t>Gas (MMscf) Onshore</t>
  </si>
  <si>
    <t>Gas Onshore (in USD)</t>
  </si>
  <si>
    <t>Gas Offshore (in USD)</t>
  </si>
  <si>
    <t>Appendix 6.a Production, Export and Domestic Sale for Oil &amp; Gas Sub-Sector</t>
  </si>
  <si>
    <t>Export</t>
  </si>
  <si>
    <t>Value (In USD)</t>
  </si>
  <si>
    <t>Pearl - Companies</t>
  </si>
  <si>
    <t>momme</t>
  </si>
  <si>
    <t>Pearl - MPE</t>
  </si>
  <si>
    <t>Appendix 6.c. Production and Export for Pearls Sub-Sector</t>
  </si>
  <si>
    <t>Appendix 6.c. Production and Export for Mining Sub-Sector</t>
  </si>
  <si>
    <t>N/C*</t>
  </si>
  <si>
    <t>*N/C - Production value not reported by MPE.</t>
  </si>
  <si>
    <t>Appendix 6 Prodcution and Export Detail</t>
  </si>
  <si>
    <t>S/N</t>
  </si>
  <si>
    <t xml:space="preserve">Link </t>
  </si>
  <si>
    <t>Appendix 6.a</t>
  </si>
  <si>
    <t>Appendix 6.b</t>
  </si>
  <si>
    <t>Appendix 6.c</t>
  </si>
  <si>
    <t>Appendix 6.d</t>
  </si>
  <si>
    <t>Description</t>
  </si>
  <si>
    <t>Production, Export and Domestic Sale for Oil &amp; Gas Sub-Sector</t>
  </si>
  <si>
    <t>Appendix 6.b. Production and Exports for Gems and Jade Sub-Sector</t>
  </si>
  <si>
    <t>Production and Exports for Gems and Jade Sub-Sector</t>
  </si>
  <si>
    <t>Production and Export for Mining Sub-Sector</t>
  </si>
  <si>
    <t>Production and Export for Pearls Sub-Sector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</si>
</sst>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sz val="8.5"/>
      <color theme="1"/>
      <name val="Arial"/>
      <family val="2"/>
      <scheme val="minor"/>
    </font>
    <font>
      <b/>
      <sz val="8.5"/>
      <color theme="1"/>
      <name val="Arial"/>
      <family val="2"/>
      <scheme val="minor"/>
    </font>
    <font>
      <sz val="11"/>
      <color theme="1"/>
      <name val="Calibri"/>
      <family val="2"/>
    </font>
    <font>
      <sz val="8.5"/>
      <name val="Arial"/>
      <family val="2"/>
      <scheme val="minor"/>
    </font>
    <font>
      <b/>
      <sz val="8.5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dotted">
        <color theme="4"/>
      </right>
      <top style="thin">
        <color theme="5"/>
      </top>
      <bottom style="thin">
        <color theme="5"/>
      </bottom>
      <diagonal/>
    </border>
    <border>
      <left/>
      <right style="dotted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5" applyFont="0" applyAlignment="0">
      <alignment vertical="center" wrapText="1"/>
    </xf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164" fontId="3" fillId="0" borderId="3" xfId="1" applyNumberFormat="1" applyFont="1" applyBorder="1" applyAlignment="1">
      <alignment horizontal="right" wrapText="1"/>
    </xf>
    <xf numFmtId="164" fontId="3" fillId="0" borderId="3" xfId="1" applyNumberFormat="1" applyFont="1" applyBorder="1" applyAlignment="1">
      <alignment horizontal="right"/>
    </xf>
    <xf numFmtId="0" fontId="3" fillId="0" borderId="3" xfId="0" applyFont="1" applyBorder="1" applyAlignment="1">
      <alignment horizontal="right" vertical="center"/>
    </xf>
    <xf numFmtId="164" fontId="2" fillId="2" borderId="3" xfId="1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/>
    <xf numFmtId="0" fontId="4" fillId="0" borderId="0" xfId="0" applyFont="1"/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/>
    </xf>
    <xf numFmtId="164" fontId="2" fillId="2" borderId="3" xfId="0" applyNumberFormat="1" applyFont="1" applyFill="1" applyBorder="1" applyAlignment="1"/>
    <xf numFmtId="0" fontId="5" fillId="0" borderId="0" xfId="0" applyFont="1"/>
    <xf numFmtId="164" fontId="5" fillId="2" borderId="1" xfId="1" applyNumberFormat="1" applyFont="1" applyFill="1" applyBorder="1" applyAlignment="1">
      <alignment horizontal="right" wrapText="1"/>
    </xf>
    <xf numFmtId="0" fontId="7" fillId="0" borderId="6" xfId="0" applyFont="1" applyBorder="1"/>
    <xf numFmtId="164" fontId="7" fillId="0" borderId="6" xfId="1" applyNumberFormat="1" applyFont="1" applyBorder="1" applyAlignment="1">
      <alignment horizontal="right"/>
    </xf>
    <xf numFmtId="164" fontId="7" fillId="0" borderId="7" xfId="1" applyNumberFormat="1" applyFont="1" applyBorder="1" applyAlignment="1">
      <alignment horizontal="right"/>
    </xf>
    <xf numFmtId="0" fontId="4" fillId="0" borderId="6" xfId="0" applyFont="1" applyBorder="1"/>
    <xf numFmtId="164" fontId="4" fillId="0" borderId="6" xfId="1" applyNumberFormat="1" applyFont="1" applyBorder="1" applyAlignment="1">
      <alignment horizontal="right"/>
    </xf>
    <xf numFmtId="164" fontId="4" fillId="0" borderId="7" xfId="1" applyNumberFormat="1" applyFont="1" applyBorder="1" applyAlignment="1">
      <alignment horizontal="right"/>
    </xf>
    <xf numFmtId="164" fontId="5" fillId="2" borderId="6" xfId="1" applyNumberFormat="1" applyFont="1" applyFill="1" applyBorder="1" applyAlignment="1">
      <alignment horizontal="right" vertical="center" wrapText="1"/>
    </xf>
    <xf numFmtId="164" fontId="7" fillId="0" borderId="6" xfId="1" applyNumberFormat="1" applyFont="1" applyFill="1" applyBorder="1" applyAlignment="1">
      <alignment horizontal="right"/>
    </xf>
    <xf numFmtId="164" fontId="5" fillId="3" borderId="6" xfId="1" applyNumberFormat="1" applyFont="1" applyFill="1" applyBorder="1" applyAlignment="1">
      <alignment horizontal="right" vertical="center" wrapText="1"/>
    </xf>
    <xf numFmtId="164" fontId="4" fillId="0" borderId="6" xfId="1" applyNumberFormat="1" applyFont="1" applyBorder="1"/>
    <xf numFmtId="164" fontId="2" fillId="2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2" fillId="2" borderId="3" xfId="1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4" fillId="0" borderId="0" xfId="0" applyFont="1" applyBorder="1"/>
    <xf numFmtId="164" fontId="3" fillId="0" borderId="0" xfId="1" applyNumberFormat="1" applyFont="1" applyBorder="1" applyAlignment="1">
      <alignment horizontal="right"/>
    </xf>
    <xf numFmtId="0" fontId="8" fillId="0" borderId="0" xfId="0" applyFont="1"/>
    <xf numFmtId="0" fontId="3" fillId="0" borderId="2" xfId="0" applyFont="1" applyBorder="1" applyAlignment="1">
      <alignment horizontal="right"/>
    </xf>
    <xf numFmtId="164" fontId="3" fillId="0" borderId="2" xfId="1" applyNumberFormat="1" applyFont="1" applyBorder="1" applyAlignment="1">
      <alignment horizontal="right" wrapText="1"/>
    </xf>
    <xf numFmtId="164" fontId="2" fillId="2" borderId="3" xfId="1" applyNumberFormat="1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wrapText="1"/>
    </xf>
    <xf numFmtId="0" fontId="5" fillId="2" borderId="1" xfId="2" applyFont="1" applyFill="1" applyBorder="1" applyAlignment="1">
      <alignment horizontal="left" wrapText="1"/>
    </xf>
    <xf numFmtId="0" fontId="5" fillId="2" borderId="6" xfId="2" applyFont="1" applyFill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right" wrapText="1"/>
    </xf>
    <xf numFmtId="164" fontId="3" fillId="0" borderId="0" xfId="1" applyNumberFormat="1" applyFont="1" applyBorder="1" applyAlignment="1">
      <alignment horizontal="right" wrapText="1"/>
    </xf>
    <xf numFmtId="164" fontId="3" fillId="0" borderId="2" xfId="1" applyNumberFormat="1" applyFont="1" applyBorder="1" applyAlignment="1">
      <alignment horizontal="right"/>
    </xf>
    <xf numFmtId="164" fontId="3" fillId="0" borderId="4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right" vertical="center"/>
    </xf>
    <xf numFmtId="164" fontId="3" fillId="0" borderId="2" xfId="1" applyNumberFormat="1" applyFont="1" applyBorder="1" applyAlignment="1">
      <alignment horizontal="right" vertical="center"/>
    </xf>
    <xf numFmtId="0" fontId="7" fillId="2" borderId="6" xfId="0" applyFont="1" applyFill="1" applyBorder="1"/>
    <xf numFmtId="164" fontId="7" fillId="2" borderId="6" xfId="1" applyNumberFormat="1" applyFont="1" applyFill="1" applyBorder="1" applyAlignment="1">
      <alignment horizontal="right"/>
    </xf>
    <xf numFmtId="0" fontId="10" fillId="0" borderId="0" xfId="0" applyFont="1"/>
    <xf numFmtId="0" fontId="0" fillId="4" borderId="0" xfId="0" applyFill="1"/>
    <xf numFmtId="0" fontId="9" fillId="4" borderId="0" xfId="0" applyFont="1" applyFill="1"/>
    <xf numFmtId="0" fontId="9" fillId="4" borderId="9" xfId="0" applyFont="1" applyFill="1" applyBorder="1"/>
    <xf numFmtId="0" fontId="9" fillId="4" borderId="9" xfId="0" applyFont="1" applyFill="1" applyBorder="1" applyAlignment="1">
      <alignment horizontal="center"/>
    </xf>
    <xf numFmtId="0" fontId="12" fillId="4" borderId="9" xfId="3" applyFont="1" applyFill="1" applyBorder="1"/>
  </cellXfs>
  <cellStyles count="4">
    <cellStyle name="Comma" xfId="1" builtinId="3"/>
    <cellStyle name="Hyperlink" xfId="3" builtinId="8"/>
    <cellStyle name="Normal" xfId="0" builtinId="0"/>
    <cellStyle name="Sty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9:F16"/>
  <sheetViews>
    <sheetView tabSelected="1" workbookViewId="0">
      <selection activeCell="E20" sqref="E20"/>
    </sheetView>
  </sheetViews>
  <sheetFormatPr defaultRowHeight="14" x14ac:dyDescent="0.3"/>
  <cols>
    <col min="1" max="3" width="8.6640625" style="64"/>
    <col min="4" max="4" width="6.25" style="64" customWidth="1"/>
    <col min="5" max="5" width="54.75" style="64" customWidth="1"/>
    <col min="6" max="6" width="21.83203125" style="64" customWidth="1"/>
    <col min="7" max="16384" width="8.6640625" style="64"/>
  </cols>
  <sheetData>
    <row r="9" spans="4:6" x14ac:dyDescent="0.3">
      <c r="D9" s="65" t="s">
        <v>113</v>
      </c>
    </row>
    <row r="12" spans="4:6" x14ac:dyDescent="0.3">
      <c r="D12" s="67" t="s">
        <v>114</v>
      </c>
      <c r="E12" s="66" t="s">
        <v>120</v>
      </c>
      <c r="F12" s="66" t="s">
        <v>115</v>
      </c>
    </row>
    <row r="13" spans="4:6" x14ac:dyDescent="0.3">
      <c r="D13" s="67">
        <v>1</v>
      </c>
      <c r="E13" s="66" t="s">
        <v>121</v>
      </c>
      <c r="F13" s="68" t="s">
        <v>116</v>
      </c>
    </row>
    <row r="14" spans="4:6" x14ac:dyDescent="0.3">
      <c r="D14" s="67">
        <v>2</v>
      </c>
      <c r="E14" s="66" t="s">
        <v>123</v>
      </c>
      <c r="F14" s="68" t="s">
        <v>117</v>
      </c>
    </row>
    <row r="15" spans="4:6" x14ac:dyDescent="0.3">
      <c r="D15" s="67">
        <v>3</v>
      </c>
      <c r="E15" s="66" t="s">
        <v>124</v>
      </c>
      <c r="F15" s="68" t="s">
        <v>118</v>
      </c>
    </row>
    <row r="16" spans="4:6" x14ac:dyDescent="0.3">
      <c r="D16" s="67">
        <v>4</v>
      </c>
      <c r="E16" s="66" t="s">
        <v>125</v>
      </c>
      <c r="F16" s="68" t="s">
        <v>119</v>
      </c>
    </row>
  </sheetData>
  <hyperlinks>
    <hyperlink ref="F13" location="'Appendix 6.a'!A1" display="Appendix 6.a"/>
    <hyperlink ref="F14" location="'Appendix 6.b'!A1" display="Appendix 6.b"/>
    <hyperlink ref="F15" location="'Appendix 6.c'!A1" display="Appendix 6.c"/>
    <hyperlink ref="F16" location="'Appendix 6.d'!A1" display="Appendix 6.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showGridLines="0" zoomScale="69" zoomScaleNormal="69" workbookViewId="0">
      <selection activeCell="F36" sqref="F36"/>
    </sheetView>
  </sheetViews>
  <sheetFormatPr defaultColWidth="8.83203125" defaultRowHeight="11" x14ac:dyDescent="0.25"/>
  <cols>
    <col min="1" max="1" width="16.33203125" style="10" customWidth="1"/>
    <col min="2" max="2" width="0.6640625" style="10" customWidth="1"/>
    <col min="3" max="3" width="24.08203125" style="10" customWidth="1"/>
    <col min="4" max="4" width="19" style="10" customWidth="1"/>
    <col min="5" max="5" width="20.08203125" style="10" customWidth="1"/>
    <col min="6" max="6" width="23.33203125" style="10" customWidth="1"/>
    <col min="7" max="7" width="9.33203125" style="10" bestFit="1" customWidth="1"/>
    <col min="8" max="8" width="14.6640625" style="10" customWidth="1"/>
    <col min="9" max="9" width="5.4140625" style="10" bestFit="1" customWidth="1"/>
    <col min="10" max="10" width="16.1640625" style="10" customWidth="1"/>
    <col min="11" max="16384" width="8.83203125" style="10"/>
  </cols>
  <sheetData>
    <row r="1" spans="1:6" x14ac:dyDescent="0.25">
      <c r="A1" s="35" t="s">
        <v>103</v>
      </c>
    </row>
    <row r="3" spans="1:6" ht="13.75" customHeight="1" x14ac:dyDescent="0.25">
      <c r="C3" s="40" t="s">
        <v>3</v>
      </c>
      <c r="D3" s="40"/>
      <c r="E3" s="40" t="s">
        <v>96</v>
      </c>
      <c r="F3" s="40"/>
    </row>
    <row r="4" spans="1:6" x14ac:dyDescent="0.25">
      <c r="A4" s="12" t="s">
        <v>0</v>
      </c>
      <c r="C4" s="6" t="s">
        <v>4</v>
      </c>
      <c r="D4" s="11" t="s">
        <v>5</v>
      </c>
      <c r="E4" s="11" t="s">
        <v>98</v>
      </c>
      <c r="F4" s="28" t="s">
        <v>99</v>
      </c>
    </row>
    <row r="5" spans="1:6" x14ac:dyDescent="0.25">
      <c r="A5" s="29" t="s">
        <v>1</v>
      </c>
      <c r="C5" s="4">
        <v>1384409.1513999999</v>
      </c>
      <c r="D5" s="4">
        <v>1793798</v>
      </c>
      <c r="E5" s="4">
        <v>0</v>
      </c>
      <c r="F5" s="4">
        <v>0</v>
      </c>
    </row>
    <row r="6" spans="1:6" x14ac:dyDescent="0.25">
      <c r="A6" s="32" t="s">
        <v>2</v>
      </c>
      <c r="C6" s="4">
        <v>0</v>
      </c>
      <c r="D6" s="4">
        <v>1051664.6000000001</v>
      </c>
      <c r="E6" s="4">
        <v>0</v>
      </c>
      <c r="F6" s="4">
        <v>52386923.390000001</v>
      </c>
    </row>
    <row r="7" spans="1:6" s="33" customFormat="1" x14ac:dyDescent="0.25">
      <c r="A7" s="30"/>
      <c r="C7" s="34"/>
      <c r="D7" s="34"/>
      <c r="E7" s="34"/>
    </row>
    <row r="8" spans="1:6" ht="13.75" customHeight="1" x14ac:dyDescent="0.25">
      <c r="C8" s="40" t="s">
        <v>3</v>
      </c>
      <c r="D8" s="40"/>
      <c r="E8" s="40" t="s">
        <v>96</v>
      </c>
      <c r="F8" s="40"/>
    </row>
    <row r="9" spans="1:6" x14ac:dyDescent="0.25">
      <c r="A9" s="12" t="s">
        <v>6</v>
      </c>
      <c r="C9" s="31" t="s">
        <v>100</v>
      </c>
      <c r="D9" s="31" t="s">
        <v>97</v>
      </c>
      <c r="E9" s="31" t="s">
        <v>101</v>
      </c>
      <c r="F9" s="28" t="s">
        <v>102</v>
      </c>
    </row>
    <row r="10" spans="1:6" x14ac:dyDescent="0.25">
      <c r="A10" s="29" t="s">
        <v>7</v>
      </c>
      <c r="C10" s="4">
        <v>712.4303000000001</v>
      </c>
      <c r="D10" s="4">
        <v>652806.75</v>
      </c>
      <c r="E10" s="4">
        <v>0</v>
      </c>
      <c r="F10" s="4">
        <v>0</v>
      </c>
    </row>
    <row r="11" spans="1:6" x14ac:dyDescent="0.25">
      <c r="A11" s="29" t="s">
        <v>2</v>
      </c>
      <c r="C11" s="4">
        <v>0</v>
      </c>
      <c r="D11" s="4">
        <v>522209.56999999995</v>
      </c>
      <c r="E11" s="4">
        <v>0</v>
      </c>
      <c r="F11" s="4">
        <v>2590154502.6399994</v>
      </c>
    </row>
    <row r="12" spans="1:6" x14ac:dyDescent="0.25">
      <c r="A12" s="29" t="s">
        <v>8</v>
      </c>
      <c r="C12" s="4"/>
      <c r="D12" s="4">
        <v>113539.117367</v>
      </c>
      <c r="E12" s="4"/>
      <c r="F12" s="4">
        <v>435418866.60000002</v>
      </c>
    </row>
    <row r="53" spans="1:1" x14ac:dyDescent="0.25">
      <c r="A53" s="16"/>
    </row>
    <row r="55" spans="1:1" ht="14.4" customHeight="1" x14ac:dyDescent="0.25"/>
    <row r="96" ht="14.4" customHeight="1" x14ac:dyDescent="0.25"/>
  </sheetData>
  <mergeCells count="4">
    <mergeCell ref="C3:D3"/>
    <mergeCell ref="C8:D8"/>
    <mergeCell ref="E3:F3"/>
    <mergeCell ref="E8:F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workbookViewId="0"/>
  </sheetViews>
  <sheetFormatPr defaultRowHeight="14" x14ac:dyDescent="0.3"/>
  <cols>
    <col min="5" max="10" width="12.08203125" customWidth="1"/>
  </cols>
  <sheetData>
    <row r="1" spans="1:10" x14ac:dyDescent="0.3">
      <c r="A1" s="35" t="s">
        <v>122</v>
      </c>
    </row>
    <row r="3" spans="1:10" x14ac:dyDescent="0.3">
      <c r="A3" s="16" t="s">
        <v>51</v>
      </c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">
      <c r="A4" s="46" t="s">
        <v>9</v>
      </c>
      <c r="B4" s="46" t="s">
        <v>10</v>
      </c>
      <c r="C4" s="46" t="s">
        <v>11</v>
      </c>
      <c r="D4" s="46" t="s">
        <v>9</v>
      </c>
      <c r="E4" s="38" t="s">
        <v>1</v>
      </c>
      <c r="F4" s="38"/>
      <c r="G4" s="39"/>
      <c r="H4" s="38" t="s">
        <v>12</v>
      </c>
      <c r="I4" s="38"/>
      <c r="J4" s="38"/>
    </row>
    <row r="5" spans="1:10" ht="22" x14ac:dyDescent="0.3">
      <c r="A5" s="46"/>
      <c r="B5" s="46"/>
      <c r="C5" s="46"/>
      <c r="D5" s="46"/>
      <c r="E5" s="1" t="s">
        <v>13</v>
      </c>
      <c r="F5" s="1" t="s">
        <v>14</v>
      </c>
      <c r="G5" s="38" t="s">
        <v>15</v>
      </c>
      <c r="H5" s="1" t="s">
        <v>3</v>
      </c>
      <c r="I5" s="1" t="s">
        <v>16</v>
      </c>
      <c r="J5" s="38" t="s">
        <v>17</v>
      </c>
    </row>
    <row r="6" spans="1:10" x14ac:dyDescent="0.3">
      <c r="A6" s="47" t="s">
        <v>18</v>
      </c>
      <c r="B6" s="48" t="s">
        <v>19</v>
      </c>
      <c r="C6" s="48" t="s">
        <v>20</v>
      </c>
      <c r="D6" s="36" t="s">
        <v>21</v>
      </c>
      <c r="E6" s="37">
        <v>694050</v>
      </c>
      <c r="F6" s="37">
        <v>0.9</v>
      </c>
      <c r="G6" s="37">
        <f>209650000/1000000</f>
        <v>209.65</v>
      </c>
      <c r="H6" s="54"/>
      <c r="I6" s="54"/>
      <c r="J6" s="54"/>
    </row>
    <row r="7" spans="1:10" x14ac:dyDescent="0.3">
      <c r="A7" s="44"/>
      <c r="B7" s="45"/>
      <c r="C7" s="45"/>
      <c r="D7" s="2" t="s">
        <v>22</v>
      </c>
      <c r="E7" s="3">
        <v>123600</v>
      </c>
      <c r="F7" s="3">
        <v>6</v>
      </c>
      <c r="G7" s="3">
        <f>11800000/1000000</f>
        <v>11.8</v>
      </c>
      <c r="H7" s="55"/>
      <c r="I7" s="55"/>
      <c r="J7" s="55"/>
    </row>
    <row r="8" spans="1:10" x14ac:dyDescent="0.3">
      <c r="A8" s="44"/>
      <c r="B8" s="45"/>
      <c r="C8" s="45"/>
      <c r="D8" s="2" t="s">
        <v>23</v>
      </c>
      <c r="E8" s="3">
        <v>1800</v>
      </c>
      <c r="F8" s="3">
        <v>0</v>
      </c>
      <c r="G8" s="3">
        <f>400000/1000000</f>
        <v>0.4</v>
      </c>
      <c r="H8" s="55"/>
      <c r="I8" s="55"/>
      <c r="J8" s="55"/>
    </row>
    <row r="9" spans="1:10" x14ac:dyDescent="0.3">
      <c r="A9" s="44"/>
      <c r="B9" s="45"/>
      <c r="C9" s="45"/>
      <c r="D9" s="2" t="s">
        <v>24</v>
      </c>
      <c r="E9" s="3">
        <v>0</v>
      </c>
      <c r="F9" s="3">
        <v>0</v>
      </c>
      <c r="G9" s="3">
        <v>0</v>
      </c>
      <c r="H9" s="55">
        <v>41294</v>
      </c>
      <c r="I9" s="55" t="s">
        <v>25</v>
      </c>
      <c r="J9" s="55">
        <v>1106551</v>
      </c>
    </row>
    <row r="10" spans="1:10" x14ac:dyDescent="0.3">
      <c r="A10" s="44"/>
      <c r="B10" s="45"/>
      <c r="C10" s="45"/>
      <c r="D10" s="2" t="s">
        <v>26</v>
      </c>
      <c r="E10" s="4">
        <v>40000</v>
      </c>
      <c r="F10" s="4">
        <v>5</v>
      </c>
      <c r="G10" s="4">
        <f>1500000/1000000</f>
        <v>1.5</v>
      </c>
      <c r="H10" s="34">
        <v>264.77</v>
      </c>
      <c r="I10" s="34" t="s">
        <v>27</v>
      </c>
      <c r="J10" s="34">
        <v>1515516</v>
      </c>
    </row>
    <row r="11" spans="1:10" x14ac:dyDescent="0.3">
      <c r="A11" s="44"/>
      <c r="B11" s="45"/>
      <c r="C11" s="45" t="s">
        <v>28</v>
      </c>
      <c r="D11" s="2" t="s">
        <v>21</v>
      </c>
      <c r="E11" s="4">
        <v>773777.85</v>
      </c>
      <c r="F11" s="4">
        <v>103.5</v>
      </c>
      <c r="G11" s="4">
        <f>405125000/1000000</f>
        <v>405.125</v>
      </c>
      <c r="H11" s="34"/>
      <c r="I11" s="34"/>
      <c r="J11" s="34"/>
    </row>
    <row r="12" spans="1:10" x14ac:dyDescent="0.3">
      <c r="A12" s="44"/>
      <c r="B12" s="45"/>
      <c r="C12" s="45"/>
      <c r="D12" s="2" t="s">
        <v>22</v>
      </c>
      <c r="E12" s="4">
        <v>4053286.9000000004</v>
      </c>
      <c r="F12" s="4">
        <v>5976</v>
      </c>
      <c r="G12" s="4">
        <f>487580000/1000000</f>
        <v>487.58</v>
      </c>
      <c r="H12" s="34"/>
      <c r="I12" s="34"/>
      <c r="J12" s="34"/>
    </row>
    <row r="13" spans="1:10" x14ac:dyDescent="0.3">
      <c r="A13" s="44"/>
      <c r="B13" s="45"/>
      <c r="C13" s="45"/>
      <c r="D13" s="2" t="s">
        <v>23</v>
      </c>
      <c r="E13" s="4">
        <v>2836595</v>
      </c>
      <c r="F13" s="4">
        <v>24093.3</v>
      </c>
      <c r="G13" s="4">
        <f>290640000/1000000</f>
        <v>290.64</v>
      </c>
      <c r="H13" s="34"/>
      <c r="I13" s="34"/>
      <c r="J13" s="34"/>
    </row>
    <row r="14" spans="1:10" x14ac:dyDescent="0.3">
      <c r="A14" s="44"/>
      <c r="B14" s="45"/>
      <c r="C14" s="45"/>
      <c r="D14" s="2" t="s">
        <v>24</v>
      </c>
      <c r="E14" s="4">
        <v>351158</v>
      </c>
      <c r="F14" s="4">
        <v>26</v>
      </c>
      <c r="G14" s="4">
        <f>62500000/1000000</f>
        <v>62.5</v>
      </c>
      <c r="H14" s="34"/>
      <c r="I14" s="34"/>
      <c r="J14" s="34"/>
    </row>
    <row r="15" spans="1:10" x14ac:dyDescent="0.3">
      <c r="A15" s="44"/>
      <c r="B15" s="45"/>
      <c r="C15" s="45"/>
      <c r="D15" s="2" t="s">
        <v>26</v>
      </c>
      <c r="E15" s="4">
        <v>75250</v>
      </c>
      <c r="F15" s="4">
        <v>1465.65</v>
      </c>
      <c r="G15" s="4">
        <f>7100000/1000000</f>
        <v>7.1</v>
      </c>
      <c r="H15" s="34"/>
      <c r="I15" s="34"/>
      <c r="J15" s="34"/>
    </row>
    <row r="16" spans="1:10" x14ac:dyDescent="0.3">
      <c r="A16" s="44"/>
      <c r="B16" s="45" t="s">
        <v>29</v>
      </c>
      <c r="C16" s="5" t="s">
        <v>20</v>
      </c>
      <c r="D16" s="2" t="s">
        <v>21</v>
      </c>
      <c r="E16" s="4">
        <v>68400</v>
      </c>
      <c r="F16" s="4">
        <v>0</v>
      </c>
      <c r="G16" s="4">
        <f>5912000/1000000</f>
        <v>5.9119999999999999</v>
      </c>
      <c r="H16" s="34"/>
      <c r="I16" s="34"/>
      <c r="J16" s="34"/>
    </row>
    <row r="17" spans="1:10" x14ac:dyDescent="0.3">
      <c r="A17" s="44"/>
      <c r="B17" s="45"/>
      <c r="C17" s="5" t="s">
        <v>28</v>
      </c>
      <c r="D17" s="2" t="s">
        <v>21</v>
      </c>
      <c r="E17" s="4">
        <v>1126769.1000000001</v>
      </c>
      <c r="F17" s="4">
        <v>0</v>
      </c>
      <c r="G17" s="4">
        <f>153399150/1000000</f>
        <v>153.39914999999999</v>
      </c>
      <c r="H17" s="34"/>
      <c r="I17" s="34"/>
      <c r="J17" s="34"/>
    </row>
    <row r="18" spans="1:10" x14ac:dyDescent="0.3">
      <c r="A18" s="44"/>
      <c r="B18" s="2" t="s">
        <v>30</v>
      </c>
      <c r="C18" s="5" t="s">
        <v>28</v>
      </c>
      <c r="D18" s="2" t="s">
        <v>21</v>
      </c>
      <c r="E18" s="4">
        <v>2363.6</v>
      </c>
      <c r="F18" s="4">
        <v>0</v>
      </c>
      <c r="G18" s="4">
        <f>15349500/1000000</f>
        <v>15.349500000000001</v>
      </c>
      <c r="H18" s="56"/>
      <c r="I18" s="56"/>
      <c r="J18" s="56"/>
    </row>
    <row r="19" spans="1:10" x14ac:dyDescent="0.3">
      <c r="A19" s="43" t="s">
        <v>31</v>
      </c>
      <c r="B19" s="43"/>
      <c r="C19" s="43"/>
      <c r="D19" s="43"/>
      <c r="E19" s="6">
        <f>SUM(E6:E18)</f>
        <v>10147050.449999999</v>
      </c>
      <c r="F19" s="6">
        <f>SUM(F6:F18)</f>
        <v>31676.35</v>
      </c>
      <c r="G19" s="6">
        <f>SUM(G6:G18)</f>
        <v>1650.9556500000001</v>
      </c>
      <c r="H19" s="6">
        <f>SUM(H6:H18)</f>
        <v>41558.769999999997</v>
      </c>
      <c r="I19" s="6"/>
      <c r="J19" s="6">
        <f>SUM(J6:J18)</f>
        <v>2622067</v>
      </c>
    </row>
    <row r="20" spans="1:10" x14ac:dyDescent="0.3">
      <c r="A20" s="44" t="s">
        <v>32</v>
      </c>
      <c r="B20" s="45" t="s">
        <v>33</v>
      </c>
      <c r="C20" s="5" t="s">
        <v>20</v>
      </c>
      <c r="D20" s="2" t="s">
        <v>32</v>
      </c>
      <c r="E20" s="4">
        <v>16650481</v>
      </c>
      <c r="F20" s="4" t="s">
        <v>34</v>
      </c>
      <c r="G20" s="4">
        <f>53371082350/1000000</f>
        <v>53371.082349999997</v>
      </c>
      <c r="H20" s="57">
        <v>1325786.7000000002</v>
      </c>
      <c r="I20" s="59" t="s">
        <v>27</v>
      </c>
      <c r="J20" s="57">
        <v>416956934</v>
      </c>
    </row>
    <row r="21" spans="1:10" x14ac:dyDescent="0.3">
      <c r="A21" s="44"/>
      <c r="B21" s="45"/>
      <c r="C21" s="5" t="s">
        <v>28</v>
      </c>
      <c r="D21" s="2" t="s">
        <v>32</v>
      </c>
      <c r="E21" s="4">
        <v>18004512</v>
      </c>
      <c r="F21" s="4" t="s">
        <v>34</v>
      </c>
      <c r="G21" s="4">
        <f>52191693310/1000000</f>
        <v>52191.693310000002</v>
      </c>
      <c r="H21" s="58"/>
      <c r="I21" s="60"/>
      <c r="J21" s="58"/>
    </row>
    <row r="22" spans="1:10" x14ac:dyDescent="0.3">
      <c r="A22" s="7" t="s">
        <v>35</v>
      </c>
      <c r="B22" s="7"/>
      <c r="C22" s="7"/>
      <c r="D22" s="8"/>
      <c r="E22" s="9">
        <f>SUM(E20:E21)</f>
        <v>34654993</v>
      </c>
      <c r="F22" s="9"/>
      <c r="G22" s="6">
        <f>SUM(G20:G21)</f>
        <v>105562.77566</v>
      </c>
      <c r="H22" s="6">
        <f>SUM(H20:H20)</f>
        <v>1325786.7000000002</v>
      </c>
      <c r="I22" s="6" t="s">
        <v>27</v>
      </c>
      <c r="J22" s="6">
        <f>SUM(J20:J21)</f>
        <v>416956934</v>
      </c>
    </row>
    <row r="23" spans="1:10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3">
      <c r="A24" s="16" t="s">
        <v>52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3">
      <c r="A25" s="11"/>
      <c r="B25" s="12" t="s">
        <v>36</v>
      </c>
      <c r="C25" s="6" t="s">
        <v>37</v>
      </c>
      <c r="D25" s="6" t="s">
        <v>38</v>
      </c>
      <c r="E25" s="13" t="s">
        <v>39</v>
      </c>
      <c r="F25" s="13" t="s">
        <v>40</v>
      </c>
      <c r="G25" s="10"/>
      <c r="H25" s="10"/>
      <c r="I25" s="10"/>
      <c r="J25" s="10"/>
    </row>
    <row r="26" spans="1:10" x14ac:dyDescent="0.3">
      <c r="A26" s="41" t="s">
        <v>41</v>
      </c>
      <c r="B26" s="14" t="s">
        <v>42</v>
      </c>
      <c r="C26" s="4">
        <v>636772.94999999995</v>
      </c>
      <c r="D26" s="2">
        <v>90.09</v>
      </c>
      <c r="E26" s="4">
        <v>478267</v>
      </c>
      <c r="F26" s="4">
        <v>2395642859</v>
      </c>
      <c r="G26" s="10"/>
      <c r="H26" s="10"/>
      <c r="I26" s="10"/>
      <c r="J26" s="10"/>
    </row>
    <row r="27" spans="1:10" x14ac:dyDescent="0.3">
      <c r="A27" s="49"/>
      <c r="B27" s="14" t="s">
        <v>43</v>
      </c>
      <c r="C27" s="4">
        <v>7285.5</v>
      </c>
      <c r="D27" s="2">
        <v>264.92</v>
      </c>
      <c r="E27" s="4">
        <v>2047135</v>
      </c>
      <c r="F27" s="4"/>
      <c r="G27" s="10"/>
      <c r="H27" s="10"/>
      <c r="I27" s="10"/>
      <c r="J27" s="10"/>
    </row>
    <row r="28" spans="1:10" x14ac:dyDescent="0.3">
      <c r="A28" s="49"/>
      <c r="B28" s="14" t="s">
        <v>44</v>
      </c>
      <c r="C28" s="4">
        <v>792202.5</v>
      </c>
      <c r="D28" s="2">
        <v>4.4000000000000004</v>
      </c>
      <c r="E28" s="4">
        <v>2397727</v>
      </c>
      <c r="F28" s="4">
        <v>3579234413</v>
      </c>
      <c r="G28" s="10"/>
      <c r="H28" s="10"/>
      <c r="I28" s="10"/>
      <c r="J28" s="10"/>
    </row>
    <row r="29" spans="1:10" x14ac:dyDescent="0.3">
      <c r="A29" s="49"/>
      <c r="B29" s="14" t="s">
        <v>45</v>
      </c>
      <c r="C29" s="4"/>
      <c r="D29" s="2">
        <v>15.32</v>
      </c>
      <c r="E29" s="4">
        <v>32688</v>
      </c>
      <c r="F29" s="4"/>
      <c r="G29" s="10"/>
      <c r="H29" s="10"/>
      <c r="I29" s="10"/>
      <c r="J29" s="10"/>
    </row>
    <row r="30" spans="1:10" x14ac:dyDescent="0.3">
      <c r="A30" s="42"/>
      <c r="B30" s="14" t="s">
        <v>46</v>
      </c>
      <c r="C30" s="4">
        <v>1497.68</v>
      </c>
      <c r="D30" s="2">
        <v>13</v>
      </c>
      <c r="E30" s="4">
        <v>13094</v>
      </c>
      <c r="F30" s="4"/>
      <c r="G30" s="10"/>
      <c r="H30" s="10"/>
      <c r="I30" s="10"/>
      <c r="J30" s="10"/>
    </row>
    <row r="31" spans="1:10" x14ac:dyDescent="0.3">
      <c r="A31" s="41" t="s">
        <v>47</v>
      </c>
      <c r="B31" s="14" t="s">
        <v>28</v>
      </c>
      <c r="C31" s="4" t="s">
        <v>48</v>
      </c>
      <c r="D31" s="2">
        <v>4144120.9</v>
      </c>
      <c r="E31" s="4">
        <v>290036195</v>
      </c>
      <c r="F31" s="4">
        <v>27180395741</v>
      </c>
      <c r="G31" s="10"/>
      <c r="H31" s="10"/>
      <c r="I31" s="10"/>
      <c r="J31" s="10"/>
    </row>
    <row r="32" spans="1:10" x14ac:dyDescent="0.3">
      <c r="A32" s="42"/>
      <c r="B32" s="14" t="s">
        <v>49</v>
      </c>
      <c r="C32" s="4" t="s">
        <v>48</v>
      </c>
      <c r="D32" s="2">
        <v>3866094.3000000003</v>
      </c>
      <c r="E32" s="4">
        <v>380907398</v>
      </c>
      <c r="F32" s="4">
        <v>17980283198</v>
      </c>
      <c r="G32" s="10"/>
      <c r="H32" s="10"/>
      <c r="I32" s="10"/>
      <c r="J32" s="10"/>
    </row>
    <row r="33" spans="1:10" x14ac:dyDescent="0.3">
      <c r="A33" s="7" t="s">
        <v>50</v>
      </c>
      <c r="B33" s="7"/>
      <c r="C33" s="15">
        <f>SUM(C26:C32)</f>
        <v>1437758.63</v>
      </c>
      <c r="D33" s="7"/>
      <c r="E33" s="15">
        <f>SUM(E26:E32)</f>
        <v>675912504</v>
      </c>
      <c r="F33" s="15">
        <f>SUM(F26:F32)</f>
        <v>51135556211</v>
      </c>
      <c r="G33" s="10"/>
      <c r="H33" s="10"/>
      <c r="I33" s="10"/>
      <c r="J33" s="10"/>
    </row>
    <row r="34" spans="1:10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</row>
  </sheetData>
  <mergeCells count="17">
    <mergeCell ref="H20:H21"/>
    <mergeCell ref="I20:I21"/>
    <mergeCell ref="J20:J21"/>
    <mergeCell ref="A31:A32"/>
    <mergeCell ref="A19:D19"/>
    <mergeCell ref="A20:A21"/>
    <mergeCell ref="B20:B21"/>
    <mergeCell ref="A4:A5"/>
    <mergeCell ref="B4:B5"/>
    <mergeCell ref="C4:C5"/>
    <mergeCell ref="D4:D5"/>
    <mergeCell ref="A6:A18"/>
    <mergeCell ref="B6:B15"/>
    <mergeCell ref="C6:C10"/>
    <mergeCell ref="C11:C15"/>
    <mergeCell ref="B16:B17"/>
    <mergeCell ref="A26:A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showGridLines="0" workbookViewId="0"/>
  </sheetViews>
  <sheetFormatPr defaultRowHeight="14" x14ac:dyDescent="0.3"/>
  <cols>
    <col min="2" max="2" width="15.6640625" customWidth="1"/>
    <col min="3" max="5" width="11.1640625" customWidth="1"/>
  </cols>
  <sheetData>
    <row r="1" spans="1:5" x14ac:dyDescent="0.3">
      <c r="A1" s="35" t="s">
        <v>110</v>
      </c>
    </row>
    <row r="3" spans="1:5" ht="14.5" thickBot="1" x14ac:dyDescent="0.35">
      <c r="A3" s="16" t="s">
        <v>1</v>
      </c>
      <c r="B3" s="10"/>
      <c r="C3" s="10"/>
      <c r="D3" s="10"/>
      <c r="E3" s="10"/>
    </row>
    <row r="4" spans="1:5" ht="14.5" thickBot="1" x14ac:dyDescent="0.35">
      <c r="A4" s="52" t="s">
        <v>91</v>
      </c>
      <c r="B4" s="52" t="s">
        <v>53</v>
      </c>
      <c r="C4" s="51" t="s">
        <v>1</v>
      </c>
      <c r="D4" s="51"/>
      <c r="E4" s="51"/>
    </row>
    <row r="5" spans="1:5" ht="23" thickBot="1" x14ac:dyDescent="0.35">
      <c r="A5" s="52"/>
      <c r="B5" s="52"/>
      <c r="C5" s="17" t="s">
        <v>54</v>
      </c>
      <c r="D5" s="17" t="s">
        <v>16</v>
      </c>
      <c r="E5" s="17" t="s">
        <v>15</v>
      </c>
    </row>
    <row r="6" spans="1:5" x14ac:dyDescent="0.3">
      <c r="A6" s="18" t="s">
        <v>92</v>
      </c>
      <c r="B6" s="18" t="s">
        <v>94</v>
      </c>
      <c r="C6" s="19">
        <v>425</v>
      </c>
      <c r="D6" s="19" t="s">
        <v>56</v>
      </c>
      <c r="E6" s="20">
        <v>212.5</v>
      </c>
    </row>
    <row r="7" spans="1:5" x14ac:dyDescent="0.3">
      <c r="A7" s="18" t="s">
        <v>92</v>
      </c>
      <c r="B7" s="18" t="s">
        <v>57</v>
      </c>
      <c r="C7" s="19">
        <v>2780</v>
      </c>
      <c r="D7" s="19" t="s">
        <v>56</v>
      </c>
      <c r="E7" s="20">
        <v>973</v>
      </c>
    </row>
    <row r="8" spans="1:5" x14ac:dyDescent="0.3">
      <c r="A8" s="18" t="s">
        <v>92</v>
      </c>
      <c r="B8" s="18" t="s">
        <v>58</v>
      </c>
      <c r="C8" s="19">
        <v>600</v>
      </c>
      <c r="D8" s="19" t="s">
        <v>56</v>
      </c>
      <c r="E8" s="20">
        <v>5.0999999999999996</v>
      </c>
    </row>
    <row r="9" spans="1:5" x14ac:dyDescent="0.3">
      <c r="A9" s="18" t="s">
        <v>92</v>
      </c>
      <c r="B9" s="18" t="s">
        <v>59</v>
      </c>
      <c r="C9" s="19">
        <v>3215</v>
      </c>
      <c r="D9" s="19" t="s">
        <v>56</v>
      </c>
      <c r="E9" s="20">
        <v>38.58</v>
      </c>
    </row>
    <row r="10" spans="1:5" x14ac:dyDescent="0.3">
      <c r="A10" s="18" t="s">
        <v>92</v>
      </c>
      <c r="B10" s="18" t="s">
        <v>60</v>
      </c>
      <c r="C10" s="19">
        <v>1252</v>
      </c>
      <c r="D10" s="19" t="s">
        <v>56</v>
      </c>
      <c r="E10" s="20">
        <v>125.2</v>
      </c>
    </row>
    <row r="11" spans="1:5" x14ac:dyDescent="0.3">
      <c r="A11" s="18" t="s">
        <v>92</v>
      </c>
      <c r="B11" s="18" t="s">
        <v>61</v>
      </c>
      <c r="C11" s="19">
        <v>8791.4699999999993</v>
      </c>
      <c r="D11" s="19" t="s">
        <v>56</v>
      </c>
      <c r="E11" s="20">
        <v>70.332999999999998</v>
      </c>
    </row>
    <row r="12" spans="1:5" x14ac:dyDescent="0.3">
      <c r="A12" s="18" t="s">
        <v>92</v>
      </c>
      <c r="B12" s="18" t="s">
        <v>62</v>
      </c>
      <c r="C12" s="19">
        <v>30857.763999999999</v>
      </c>
      <c r="D12" s="19" t="s">
        <v>56</v>
      </c>
      <c r="E12" s="20">
        <v>92573.292000000001</v>
      </c>
    </row>
    <row r="13" spans="1:5" x14ac:dyDescent="0.3">
      <c r="A13" s="18" t="s">
        <v>92</v>
      </c>
      <c r="B13" s="18" t="s">
        <v>63</v>
      </c>
      <c r="C13" s="19">
        <v>750</v>
      </c>
      <c r="D13" s="19" t="s">
        <v>56</v>
      </c>
      <c r="E13" s="20">
        <v>60</v>
      </c>
    </row>
    <row r="14" spans="1:5" x14ac:dyDescent="0.3">
      <c r="A14" s="18" t="s">
        <v>92</v>
      </c>
      <c r="B14" s="18" t="s">
        <v>64</v>
      </c>
      <c r="C14" s="19">
        <f>1100+74833.86</f>
        <v>75933.86</v>
      </c>
      <c r="D14" s="19" t="s">
        <v>56</v>
      </c>
      <c r="E14" s="20">
        <f>11.8+74.832</f>
        <v>86.631999999999991</v>
      </c>
    </row>
    <row r="15" spans="1:5" x14ac:dyDescent="0.3">
      <c r="A15" s="18" t="s">
        <v>92</v>
      </c>
      <c r="B15" s="18" t="s">
        <v>65</v>
      </c>
      <c r="C15" s="19">
        <v>549837.74</v>
      </c>
      <c r="D15" s="19" t="s">
        <v>56</v>
      </c>
      <c r="E15" s="20">
        <v>8520.2021999999997</v>
      </c>
    </row>
    <row r="16" spans="1:5" x14ac:dyDescent="0.3">
      <c r="A16" s="18" t="s">
        <v>92</v>
      </c>
      <c r="B16" s="18" t="s">
        <v>66</v>
      </c>
      <c r="C16" s="19">
        <v>8616</v>
      </c>
      <c r="D16" s="19" t="s">
        <v>56</v>
      </c>
      <c r="E16" s="20">
        <v>430.8</v>
      </c>
    </row>
    <row r="17" spans="1:5" x14ac:dyDescent="0.3">
      <c r="A17" s="18" t="s">
        <v>92</v>
      </c>
      <c r="B17" s="18" t="s">
        <v>67</v>
      </c>
      <c r="C17" s="19">
        <v>2200</v>
      </c>
      <c r="D17" s="19" t="s">
        <v>56</v>
      </c>
      <c r="E17" s="20">
        <v>9.9</v>
      </c>
    </row>
    <row r="18" spans="1:5" x14ac:dyDescent="0.3">
      <c r="A18" s="18" t="s">
        <v>92</v>
      </c>
      <c r="B18" s="18" t="s">
        <v>68</v>
      </c>
      <c r="C18" s="19">
        <v>64462.133999999998</v>
      </c>
      <c r="D18" s="19" t="s">
        <v>56</v>
      </c>
      <c r="E18" s="20">
        <v>275769.00799999997</v>
      </c>
    </row>
    <row r="19" spans="1:5" x14ac:dyDescent="0.3">
      <c r="A19" s="18" t="s">
        <v>92</v>
      </c>
      <c r="B19" s="18" t="s">
        <v>69</v>
      </c>
      <c r="C19" s="19">
        <v>3000</v>
      </c>
      <c r="D19" s="19" t="s">
        <v>56</v>
      </c>
      <c r="E19" s="20">
        <v>42</v>
      </c>
    </row>
    <row r="20" spans="1:5" x14ac:dyDescent="0.3">
      <c r="A20" s="18" t="s">
        <v>92</v>
      </c>
      <c r="B20" s="18" t="s">
        <v>70</v>
      </c>
      <c r="C20" s="19">
        <v>305</v>
      </c>
      <c r="D20" s="19" t="s">
        <v>56</v>
      </c>
      <c r="E20" s="20">
        <v>4.5750000000000002</v>
      </c>
    </row>
    <row r="21" spans="1:5" x14ac:dyDescent="0.3">
      <c r="A21" s="18" t="s">
        <v>92</v>
      </c>
      <c r="B21" s="18" t="s">
        <v>71</v>
      </c>
      <c r="C21" s="19">
        <v>338489.4</v>
      </c>
      <c r="D21" s="19" t="s">
        <v>56</v>
      </c>
      <c r="E21" s="20">
        <v>4061.87192</v>
      </c>
    </row>
    <row r="22" spans="1:5" x14ac:dyDescent="0.3">
      <c r="A22" s="18" t="s">
        <v>92</v>
      </c>
      <c r="B22" s="18" t="s">
        <v>72</v>
      </c>
      <c r="C22" s="19">
        <v>8405</v>
      </c>
      <c r="D22" s="19" t="s">
        <v>56</v>
      </c>
      <c r="E22" s="20">
        <v>588.35</v>
      </c>
    </row>
    <row r="23" spans="1:5" x14ac:dyDescent="0.3">
      <c r="A23" s="18" t="s">
        <v>92</v>
      </c>
      <c r="B23" s="18" t="s">
        <v>73</v>
      </c>
      <c r="C23" s="19">
        <v>2850</v>
      </c>
      <c r="D23" s="19" t="s">
        <v>56</v>
      </c>
      <c r="E23" s="20">
        <v>228</v>
      </c>
    </row>
    <row r="24" spans="1:5" x14ac:dyDescent="0.3">
      <c r="A24" s="18" t="s">
        <v>92</v>
      </c>
      <c r="B24" s="18" t="s">
        <v>74</v>
      </c>
      <c r="C24" s="19">
        <v>20322</v>
      </c>
      <c r="D24" s="19" t="s">
        <v>56</v>
      </c>
      <c r="E24" s="20">
        <v>1219.32</v>
      </c>
    </row>
    <row r="25" spans="1:5" x14ac:dyDescent="0.3">
      <c r="A25" s="18" t="s">
        <v>92</v>
      </c>
      <c r="B25" s="18" t="s">
        <v>75</v>
      </c>
      <c r="C25" s="19">
        <v>6002240.8499999996</v>
      </c>
      <c r="D25" s="19" t="s">
        <v>56</v>
      </c>
      <c r="E25" s="20">
        <v>7192.6639999999998</v>
      </c>
    </row>
    <row r="26" spans="1:5" x14ac:dyDescent="0.3">
      <c r="A26" s="18" t="s">
        <v>92</v>
      </c>
      <c r="B26" s="18" t="s">
        <v>76</v>
      </c>
      <c r="C26" s="19">
        <v>3990</v>
      </c>
      <c r="D26" s="19" t="s">
        <v>56</v>
      </c>
      <c r="E26" s="20">
        <v>251.4</v>
      </c>
    </row>
    <row r="27" spans="1:5" x14ac:dyDescent="0.3">
      <c r="A27" s="18" t="s">
        <v>92</v>
      </c>
      <c r="B27" s="18" t="s">
        <v>77</v>
      </c>
      <c r="C27" s="19">
        <v>1870</v>
      </c>
      <c r="D27" s="19" t="s">
        <v>56</v>
      </c>
      <c r="E27" s="20">
        <v>56.616999999999997</v>
      </c>
    </row>
    <row r="28" spans="1:5" x14ac:dyDescent="0.3">
      <c r="A28" s="18" t="s">
        <v>92</v>
      </c>
      <c r="B28" s="18" t="s">
        <v>78</v>
      </c>
      <c r="C28" s="19">
        <v>9379.732</v>
      </c>
      <c r="D28" s="19" t="s">
        <v>56</v>
      </c>
      <c r="E28" s="20">
        <v>350.19200000000001</v>
      </c>
    </row>
    <row r="29" spans="1:5" x14ac:dyDescent="0.3">
      <c r="A29" s="18" t="s">
        <v>92</v>
      </c>
      <c r="B29" s="21" t="s">
        <v>79</v>
      </c>
      <c r="C29" s="22">
        <f>1800+6060</f>
        <v>7860</v>
      </c>
      <c r="D29" s="22" t="s">
        <v>56</v>
      </c>
      <c r="E29" s="23">
        <f>11.7+39</f>
        <v>50.7</v>
      </c>
    </row>
    <row r="30" spans="1:5" x14ac:dyDescent="0.3">
      <c r="A30" s="18" t="s">
        <v>92</v>
      </c>
      <c r="B30" s="18" t="s">
        <v>80</v>
      </c>
      <c r="C30" s="19">
        <v>0</v>
      </c>
      <c r="D30" s="19">
        <v>0</v>
      </c>
      <c r="E30" s="20">
        <v>0</v>
      </c>
    </row>
    <row r="31" spans="1:5" x14ac:dyDescent="0.3">
      <c r="A31" s="18" t="s">
        <v>92</v>
      </c>
      <c r="B31" s="18" t="s">
        <v>81</v>
      </c>
      <c r="C31" s="19">
        <v>5700</v>
      </c>
      <c r="D31" s="19" t="s">
        <v>56</v>
      </c>
      <c r="E31" s="20">
        <v>80.47</v>
      </c>
    </row>
    <row r="32" spans="1:5" x14ac:dyDescent="0.3">
      <c r="A32" s="18" t="s">
        <v>92</v>
      </c>
      <c r="B32" s="18" t="s">
        <v>82</v>
      </c>
      <c r="C32" s="19">
        <v>753.5</v>
      </c>
      <c r="D32" s="19" t="s">
        <v>56</v>
      </c>
      <c r="E32" s="20">
        <v>113.02500000000001</v>
      </c>
    </row>
    <row r="33" spans="1:5" x14ac:dyDescent="0.3">
      <c r="A33" s="18" t="s">
        <v>92</v>
      </c>
      <c r="B33" s="18" t="s">
        <v>83</v>
      </c>
      <c r="C33" s="19">
        <v>0</v>
      </c>
      <c r="D33" s="19">
        <v>0</v>
      </c>
      <c r="E33" s="20">
        <v>0</v>
      </c>
    </row>
    <row r="34" spans="1:5" x14ac:dyDescent="0.3">
      <c r="A34" s="18" t="s">
        <v>92</v>
      </c>
      <c r="B34" s="18" t="s">
        <v>84</v>
      </c>
      <c r="C34" s="19">
        <v>72640</v>
      </c>
      <c r="D34" s="19" t="s">
        <v>56</v>
      </c>
      <c r="E34" s="20">
        <v>5811.2</v>
      </c>
    </row>
    <row r="35" spans="1:5" x14ac:dyDescent="0.3">
      <c r="A35" s="53" t="s">
        <v>95</v>
      </c>
      <c r="B35" s="53"/>
      <c r="C35" s="53"/>
      <c r="D35" s="53"/>
      <c r="E35" s="24">
        <f>SUM(E6:E34)</f>
        <v>398924.93212000001</v>
      </c>
    </row>
    <row r="36" spans="1:5" x14ac:dyDescent="0.3">
      <c r="A36" s="18" t="s">
        <v>93</v>
      </c>
      <c r="B36" s="18" t="s">
        <v>85</v>
      </c>
      <c r="C36" s="19">
        <v>404.61900000000003</v>
      </c>
      <c r="D36" s="19" t="s">
        <v>56</v>
      </c>
      <c r="E36" s="25">
        <v>2511.1880000000001</v>
      </c>
    </row>
    <row r="37" spans="1:5" x14ac:dyDescent="0.3">
      <c r="A37" s="18" t="s">
        <v>93</v>
      </c>
      <c r="B37" s="18" t="s">
        <v>86</v>
      </c>
      <c r="C37" s="19">
        <v>2.56</v>
      </c>
      <c r="D37" s="19" t="s">
        <v>56</v>
      </c>
      <c r="E37" s="25">
        <v>35.859000000000002</v>
      </c>
    </row>
    <row r="38" spans="1:5" x14ac:dyDescent="0.3">
      <c r="A38" s="18" t="s">
        <v>93</v>
      </c>
      <c r="B38" s="18" t="s">
        <v>87</v>
      </c>
      <c r="C38" s="19">
        <v>518.91200000000003</v>
      </c>
      <c r="D38" s="19" t="s">
        <v>56</v>
      </c>
      <c r="E38" s="25">
        <v>3728.3829999999998</v>
      </c>
    </row>
    <row r="39" spans="1:5" x14ac:dyDescent="0.3">
      <c r="A39" s="18" t="s">
        <v>93</v>
      </c>
      <c r="B39" s="18" t="s">
        <v>88</v>
      </c>
      <c r="C39" s="19">
        <v>297.3</v>
      </c>
      <c r="D39" s="19" t="s">
        <v>56</v>
      </c>
      <c r="E39" s="25">
        <v>2233.1080000000002</v>
      </c>
    </row>
    <row r="40" spans="1:5" x14ac:dyDescent="0.3">
      <c r="A40" s="18" t="s">
        <v>93</v>
      </c>
      <c r="B40" s="18" t="s">
        <v>89</v>
      </c>
      <c r="C40" s="19">
        <v>46481.86</v>
      </c>
      <c r="D40" s="19" t="s">
        <v>90</v>
      </c>
      <c r="E40" s="25">
        <v>60631.34</v>
      </c>
    </row>
    <row r="41" spans="1:5" x14ac:dyDescent="0.3">
      <c r="A41" s="53" t="s">
        <v>95</v>
      </c>
      <c r="B41" s="53"/>
      <c r="C41" s="53"/>
      <c r="D41" s="53"/>
      <c r="E41" s="24">
        <f>SUM(E36:E40)</f>
        <v>69139.877999999997</v>
      </c>
    </row>
    <row r="42" spans="1:5" x14ac:dyDescent="0.3">
      <c r="A42" s="50" t="s">
        <v>50</v>
      </c>
      <c r="B42" s="50"/>
      <c r="C42" s="50"/>
      <c r="D42" s="50"/>
      <c r="E42" s="26">
        <f>SUM(E41,E35)</f>
        <v>468064.81012000004</v>
      </c>
    </row>
    <row r="44" spans="1:5" ht="14.5" thickBot="1" x14ac:dyDescent="0.35">
      <c r="A44" s="16" t="s">
        <v>2</v>
      </c>
      <c r="B44" s="10"/>
      <c r="C44" s="10"/>
      <c r="D44" s="10"/>
      <c r="E44" s="10"/>
    </row>
    <row r="45" spans="1:5" ht="14.5" thickBot="1" x14ac:dyDescent="0.35">
      <c r="A45" s="52" t="s">
        <v>91</v>
      </c>
      <c r="B45" s="52" t="s">
        <v>53</v>
      </c>
      <c r="C45" s="51" t="s">
        <v>12</v>
      </c>
      <c r="D45" s="51"/>
      <c r="E45" s="51"/>
    </row>
    <row r="46" spans="1:5" ht="23" thickBot="1" x14ac:dyDescent="0.35">
      <c r="A46" s="52"/>
      <c r="B46" s="52"/>
      <c r="C46" s="17" t="s">
        <v>54</v>
      </c>
      <c r="D46" s="17" t="s">
        <v>16</v>
      </c>
      <c r="E46" s="17" t="s">
        <v>15</v>
      </c>
    </row>
    <row r="47" spans="1:5" x14ac:dyDescent="0.3">
      <c r="A47" s="18" t="s">
        <v>92</v>
      </c>
      <c r="B47" s="18" t="s">
        <v>55</v>
      </c>
      <c r="C47" s="19">
        <v>1080</v>
      </c>
      <c r="D47" s="22" t="s">
        <v>56</v>
      </c>
      <c r="E47" s="27">
        <v>2905.7390220000002</v>
      </c>
    </row>
    <row r="48" spans="1:5" x14ac:dyDescent="0.3">
      <c r="A48" s="18" t="s">
        <v>92</v>
      </c>
      <c r="B48" s="18" t="s">
        <v>57</v>
      </c>
      <c r="C48" s="27">
        <v>1138</v>
      </c>
      <c r="D48" s="22" t="s">
        <v>56</v>
      </c>
      <c r="E48" s="27">
        <v>838.41774299999997</v>
      </c>
    </row>
    <row r="49" spans="1:5" x14ac:dyDescent="0.3">
      <c r="A49" s="18" t="s">
        <v>92</v>
      </c>
      <c r="B49" s="18" t="s">
        <v>58</v>
      </c>
      <c r="C49" s="19">
        <v>0</v>
      </c>
      <c r="D49" s="19">
        <v>0</v>
      </c>
      <c r="E49" s="19">
        <v>0</v>
      </c>
    </row>
    <row r="50" spans="1:5" x14ac:dyDescent="0.3">
      <c r="A50" s="18" t="s">
        <v>92</v>
      </c>
      <c r="B50" s="18" t="s">
        <v>59</v>
      </c>
      <c r="C50" s="19">
        <v>0</v>
      </c>
      <c r="D50" s="19">
        <v>0</v>
      </c>
      <c r="E50" s="19">
        <v>0</v>
      </c>
    </row>
    <row r="51" spans="1:5" x14ac:dyDescent="0.3">
      <c r="A51" s="18" t="s">
        <v>92</v>
      </c>
      <c r="B51" s="18" t="s">
        <v>60</v>
      </c>
      <c r="C51" s="19">
        <v>0</v>
      </c>
      <c r="D51" s="19">
        <v>0</v>
      </c>
      <c r="E51" s="19">
        <v>0</v>
      </c>
    </row>
    <row r="52" spans="1:5" x14ac:dyDescent="0.3">
      <c r="A52" s="18" t="s">
        <v>92</v>
      </c>
      <c r="B52" s="18" t="s">
        <v>61</v>
      </c>
      <c r="C52" s="19">
        <v>0</v>
      </c>
      <c r="D52" s="19">
        <v>0</v>
      </c>
      <c r="E52" s="19">
        <v>0</v>
      </c>
    </row>
    <row r="53" spans="1:5" x14ac:dyDescent="0.3">
      <c r="A53" s="18" t="s">
        <v>92</v>
      </c>
      <c r="B53" s="18" t="s">
        <v>62</v>
      </c>
      <c r="C53" s="27">
        <v>59825</v>
      </c>
      <c r="D53" s="22" t="s">
        <v>56</v>
      </c>
      <c r="E53" s="27">
        <v>363634.52954100003</v>
      </c>
    </row>
    <row r="54" spans="1:5" x14ac:dyDescent="0.3">
      <c r="A54" s="18" t="s">
        <v>92</v>
      </c>
      <c r="B54" s="18" t="s">
        <v>63</v>
      </c>
      <c r="C54" s="19">
        <v>0</v>
      </c>
      <c r="D54" s="19">
        <v>0</v>
      </c>
      <c r="E54" s="19">
        <v>0</v>
      </c>
    </row>
    <row r="55" spans="1:5" x14ac:dyDescent="0.3">
      <c r="A55" s="18" t="s">
        <v>92</v>
      </c>
      <c r="B55" s="18" t="s">
        <v>64</v>
      </c>
      <c r="C55" s="19">
        <v>0</v>
      </c>
      <c r="D55" s="19">
        <v>0</v>
      </c>
      <c r="E55" s="19">
        <v>0</v>
      </c>
    </row>
    <row r="56" spans="1:5" x14ac:dyDescent="0.3">
      <c r="A56" s="18" t="s">
        <v>92</v>
      </c>
      <c r="B56" s="18" t="s">
        <v>65</v>
      </c>
      <c r="C56" s="19">
        <v>0</v>
      </c>
      <c r="D56" s="19">
        <v>0</v>
      </c>
      <c r="E56" s="19">
        <v>0</v>
      </c>
    </row>
    <row r="57" spans="1:5" x14ac:dyDescent="0.3">
      <c r="A57" s="18" t="s">
        <v>92</v>
      </c>
      <c r="B57" s="18" t="s">
        <v>66</v>
      </c>
      <c r="C57" s="27">
        <v>4455</v>
      </c>
      <c r="D57" s="22" t="s">
        <v>56</v>
      </c>
      <c r="E57" s="27">
        <v>169.82698500000001</v>
      </c>
    </row>
    <row r="58" spans="1:5" x14ac:dyDescent="0.3">
      <c r="A58" s="18" t="s">
        <v>92</v>
      </c>
      <c r="B58" s="18" t="s">
        <v>67</v>
      </c>
      <c r="C58" s="19">
        <v>0</v>
      </c>
      <c r="D58" s="19">
        <v>0</v>
      </c>
      <c r="E58" s="19">
        <v>0</v>
      </c>
    </row>
    <row r="59" spans="1:5" x14ac:dyDescent="0.3">
      <c r="A59" s="18" t="s">
        <v>92</v>
      </c>
      <c r="B59" s="18" t="s">
        <v>68</v>
      </c>
      <c r="C59" s="27">
        <v>37089.129999999997</v>
      </c>
      <c r="D59" s="22" t="s">
        <v>56</v>
      </c>
      <c r="E59" s="27">
        <v>460536.18247179006</v>
      </c>
    </row>
    <row r="60" spans="1:5" x14ac:dyDescent="0.3">
      <c r="A60" s="18" t="s">
        <v>92</v>
      </c>
      <c r="B60" s="18" t="s">
        <v>69</v>
      </c>
      <c r="C60" s="19">
        <v>0</v>
      </c>
      <c r="D60" s="19">
        <v>0</v>
      </c>
      <c r="E60" s="19">
        <v>0</v>
      </c>
    </row>
    <row r="61" spans="1:5" x14ac:dyDescent="0.3">
      <c r="A61" s="18" t="s">
        <v>92</v>
      </c>
      <c r="B61" s="18" t="s">
        <v>70</v>
      </c>
      <c r="C61" s="19">
        <v>0</v>
      </c>
      <c r="D61" s="19">
        <v>0</v>
      </c>
      <c r="E61" s="19">
        <v>0</v>
      </c>
    </row>
    <row r="62" spans="1:5" x14ac:dyDescent="0.3">
      <c r="A62" s="18" t="s">
        <v>92</v>
      </c>
      <c r="B62" s="18" t="s">
        <v>71</v>
      </c>
      <c r="C62" s="19">
        <v>0</v>
      </c>
      <c r="D62" s="19">
        <v>0</v>
      </c>
      <c r="E62" s="19">
        <v>0</v>
      </c>
    </row>
    <row r="63" spans="1:5" x14ac:dyDescent="0.3">
      <c r="A63" s="18" t="s">
        <v>92</v>
      </c>
      <c r="B63" s="18" t="s">
        <v>72</v>
      </c>
      <c r="C63" s="27">
        <v>2500</v>
      </c>
      <c r="D63" s="22" t="s">
        <v>56</v>
      </c>
      <c r="E63" s="27">
        <v>193.578</v>
      </c>
    </row>
    <row r="64" spans="1:5" x14ac:dyDescent="0.3">
      <c r="A64" s="18" t="s">
        <v>92</v>
      </c>
      <c r="B64" s="18" t="s">
        <v>73</v>
      </c>
      <c r="C64" s="27">
        <v>2150</v>
      </c>
      <c r="D64" s="22" t="s">
        <v>56</v>
      </c>
      <c r="E64" s="27">
        <v>888.76813500000003</v>
      </c>
    </row>
    <row r="65" spans="1:5" x14ac:dyDescent="0.3">
      <c r="A65" s="18" t="s">
        <v>92</v>
      </c>
      <c r="B65" s="18" t="s">
        <v>74</v>
      </c>
      <c r="C65" s="27">
        <v>18200.2</v>
      </c>
      <c r="D65" s="22" t="s">
        <v>56</v>
      </c>
      <c r="E65" s="27">
        <v>2844.3081750000001</v>
      </c>
    </row>
    <row r="66" spans="1:5" x14ac:dyDescent="0.3">
      <c r="A66" s="18" t="s">
        <v>92</v>
      </c>
      <c r="B66" s="18" t="s">
        <v>75</v>
      </c>
      <c r="C66" s="27">
        <v>300</v>
      </c>
      <c r="D66" s="22" t="s">
        <v>56</v>
      </c>
      <c r="E66" s="27">
        <v>32.0535</v>
      </c>
    </row>
    <row r="67" spans="1:5" x14ac:dyDescent="0.3">
      <c r="A67" s="18" t="s">
        <v>92</v>
      </c>
      <c r="B67" s="18" t="s">
        <v>76</v>
      </c>
      <c r="C67" s="19">
        <v>0</v>
      </c>
      <c r="D67" s="22"/>
      <c r="E67" s="27"/>
    </row>
    <row r="68" spans="1:5" x14ac:dyDescent="0.3">
      <c r="A68" s="18" t="s">
        <v>92</v>
      </c>
      <c r="B68" s="18" t="s">
        <v>77</v>
      </c>
      <c r="C68" s="27">
        <v>51882</v>
      </c>
      <c r="D68" s="22" t="s">
        <v>56</v>
      </c>
      <c r="E68" s="27">
        <v>1477.3345019999999</v>
      </c>
    </row>
    <row r="69" spans="1:5" x14ac:dyDescent="0.3">
      <c r="A69" s="18" t="s">
        <v>92</v>
      </c>
      <c r="B69" s="18" t="s">
        <v>78</v>
      </c>
      <c r="C69" s="27">
        <v>302</v>
      </c>
      <c r="D69" s="22" t="s">
        <v>56</v>
      </c>
      <c r="E69" s="27">
        <v>227.98837499999999</v>
      </c>
    </row>
    <row r="70" spans="1:5" x14ac:dyDescent="0.3">
      <c r="A70" s="18" t="s">
        <v>92</v>
      </c>
      <c r="B70" s="21" t="s">
        <v>79</v>
      </c>
      <c r="C70" s="22">
        <v>0</v>
      </c>
      <c r="D70" s="22">
        <v>0</v>
      </c>
      <c r="E70" s="22">
        <v>0</v>
      </c>
    </row>
    <row r="71" spans="1:5" x14ac:dyDescent="0.3">
      <c r="A71" s="18" t="s">
        <v>92</v>
      </c>
      <c r="B71" s="18" t="s">
        <v>80</v>
      </c>
      <c r="C71" s="27">
        <v>133</v>
      </c>
      <c r="D71" s="22" t="s">
        <v>56</v>
      </c>
      <c r="E71" s="27">
        <v>892.437318</v>
      </c>
    </row>
    <row r="72" spans="1:5" x14ac:dyDescent="0.3">
      <c r="A72" s="18" t="s">
        <v>92</v>
      </c>
      <c r="B72" s="18" t="s">
        <v>81</v>
      </c>
      <c r="C72" s="27">
        <v>15455</v>
      </c>
      <c r="D72" s="22" t="s">
        <v>56</v>
      </c>
      <c r="E72" s="27">
        <v>288.43247700000001</v>
      </c>
    </row>
    <row r="73" spans="1:5" x14ac:dyDescent="0.3">
      <c r="A73" s="18" t="s">
        <v>92</v>
      </c>
      <c r="B73" s="18" t="s">
        <v>82</v>
      </c>
      <c r="C73" s="27">
        <v>4900</v>
      </c>
      <c r="D73" s="22" t="s">
        <v>56</v>
      </c>
      <c r="E73" s="27">
        <v>2500.8015</v>
      </c>
    </row>
    <row r="74" spans="1:5" x14ac:dyDescent="0.3">
      <c r="A74" s="18" t="s">
        <v>92</v>
      </c>
      <c r="B74" s="18" t="s">
        <v>83</v>
      </c>
      <c r="C74" s="27">
        <v>8820</v>
      </c>
      <c r="D74" s="22" t="s">
        <v>56</v>
      </c>
      <c r="E74" s="27">
        <v>23001.641879999999</v>
      </c>
    </row>
    <row r="75" spans="1:5" x14ac:dyDescent="0.3">
      <c r="A75" s="18" t="s">
        <v>92</v>
      </c>
      <c r="B75" s="18" t="s">
        <v>84</v>
      </c>
      <c r="C75" s="19">
        <v>11415</v>
      </c>
      <c r="D75" s="22" t="s">
        <v>56</v>
      </c>
      <c r="E75" s="27">
        <v>1277.0730329999999</v>
      </c>
    </row>
    <row r="76" spans="1:5" x14ac:dyDescent="0.3">
      <c r="A76" s="50" t="s">
        <v>50</v>
      </c>
      <c r="B76" s="50"/>
      <c r="C76" s="50"/>
      <c r="D76" s="50"/>
      <c r="E76" s="26">
        <f>SUM(E47:E75)</f>
        <v>861709.11265779007</v>
      </c>
    </row>
    <row r="77" spans="1:5" x14ac:dyDescent="0.3">
      <c r="A77" s="10"/>
      <c r="B77" s="10"/>
      <c r="C77" s="10"/>
      <c r="D77" s="10"/>
      <c r="E77" s="10"/>
    </row>
  </sheetData>
  <mergeCells count="10">
    <mergeCell ref="A76:D76"/>
    <mergeCell ref="C45:E45"/>
    <mergeCell ref="A45:A46"/>
    <mergeCell ref="B45:B46"/>
    <mergeCell ref="A4:A5"/>
    <mergeCell ref="A35:D35"/>
    <mergeCell ref="A41:D41"/>
    <mergeCell ref="A42:D42"/>
    <mergeCell ref="B4:B5"/>
    <mergeCell ref="C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defaultRowHeight="14" x14ac:dyDescent="0.3"/>
  <cols>
    <col min="1" max="1" width="16.9140625" customWidth="1"/>
    <col min="4" max="4" width="13.25" customWidth="1"/>
  </cols>
  <sheetData>
    <row r="1" spans="1:7" x14ac:dyDescent="0.3">
      <c r="A1" s="35" t="s">
        <v>109</v>
      </c>
    </row>
    <row r="2" spans="1:7" ht="14.5" thickBot="1" x14ac:dyDescent="0.35"/>
    <row r="3" spans="1:7" ht="14.5" thickBot="1" x14ac:dyDescent="0.35">
      <c r="A3" s="52"/>
      <c r="B3" s="52"/>
      <c r="C3" s="51" t="s">
        <v>1</v>
      </c>
      <c r="D3" s="51"/>
      <c r="E3" s="51" t="s">
        <v>104</v>
      </c>
      <c r="F3" s="51"/>
      <c r="G3" s="51"/>
    </row>
    <row r="4" spans="1:7" ht="28" customHeight="1" thickBot="1" x14ac:dyDescent="0.35">
      <c r="A4" s="52" t="s">
        <v>53</v>
      </c>
      <c r="B4" s="52" t="s">
        <v>3</v>
      </c>
      <c r="C4" s="17" t="s">
        <v>16</v>
      </c>
      <c r="D4" s="17" t="s">
        <v>15</v>
      </c>
      <c r="E4" s="17" t="s">
        <v>3</v>
      </c>
      <c r="F4" s="17" t="s">
        <v>16</v>
      </c>
      <c r="G4" s="17" t="s">
        <v>105</v>
      </c>
    </row>
    <row r="5" spans="1:7" x14ac:dyDescent="0.3">
      <c r="A5" s="18" t="s">
        <v>106</v>
      </c>
      <c r="B5" s="18">
        <v>404827</v>
      </c>
      <c r="C5" s="19" t="s">
        <v>107</v>
      </c>
      <c r="D5" s="19">
        <v>22929</v>
      </c>
      <c r="E5" s="19">
        <v>246228</v>
      </c>
      <c r="F5" s="19" t="s">
        <v>107</v>
      </c>
      <c r="G5" s="19">
        <v>12825174</v>
      </c>
    </row>
    <row r="6" spans="1:7" x14ac:dyDescent="0.3">
      <c r="A6" s="18" t="s">
        <v>108</v>
      </c>
      <c r="B6" s="18">
        <v>107508</v>
      </c>
      <c r="C6" s="19" t="s">
        <v>107</v>
      </c>
      <c r="D6" s="19" t="s">
        <v>111</v>
      </c>
      <c r="E6" s="19">
        <v>51143</v>
      </c>
      <c r="F6" s="19" t="s">
        <v>107</v>
      </c>
      <c r="G6" s="19">
        <v>8080759</v>
      </c>
    </row>
    <row r="7" spans="1:7" x14ac:dyDescent="0.3">
      <c r="A7" s="61" t="s">
        <v>50</v>
      </c>
      <c r="B7" s="61">
        <v>512334</v>
      </c>
      <c r="C7" s="62"/>
      <c r="D7" s="62">
        <v>22929</v>
      </c>
      <c r="E7" s="62">
        <v>297371</v>
      </c>
      <c r="F7" s="62" t="s">
        <v>107</v>
      </c>
      <c r="G7" s="62">
        <v>20905933</v>
      </c>
    </row>
    <row r="9" spans="1:7" x14ac:dyDescent="0.3">
      <c r="A9" s="63" t="s">
        <v>112</v>
      </c>
    </row>
  </sheetData>
  <mergeCells count="4">
    <mergeCell ref="C3:D3"/>
    <mergeCell ref="E3:G3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Appendix 6.a</vt:lpstr>
      <vt:lpstr>Appendix 6.b</vt:lpstr>
      <vt:lpstr>Appendix 6.c</vt:lpstr>
      <vt:lpstr>Appendix 6.d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Myat Tin Aung</dc:creator>
  <cp:lastModifiedBy>April Aye Thagyan</cp:lastModifiedBy>
  <dcterms:created xsi:type="dcterms:W3CDTF">2015-11-18T11:08:58Z</dcterms:created>
  <dcterms:modified xsi:type="dcterms:W3CDTF">2019-04-11T08:27:59Z</dcterms:modified>
</cp:coreProperties>
</file>