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3.xml" ContentType="application/vnd.ms-excel.controlproperties+xml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4.xml" ContentType="application/vnd.ms-excel.controlproperties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5.xml" ContentType="application/vnd.ms-excel.controlproperties+xml"/>
  <Override PartName="/xl/drawings/drawing6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trlProps/ctrlProp6.xml" ContentType="application/vnd.ms-excel.controlproperties+xml"/>
  <Override PartName="/xl/drawings/drawing7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현재_통합_문서"/>
  <bookViews>
    <workbookView xWindow="240" yWindow="690" windowWidth="10860" windowHeight="3660" tabRatio="554" firstSheet="2" activeTab="4"/>
  </bookViews>
  <sheets>
    <sheet name="Parameter" sheetId="5" r:id="rId1"/>
    <sheet name="Main" sheetId="1" r:id="rId2"/>
    <sheet name="Basic" sheetId="2" r:id="rId3"/>
    <sheet name="UpKeeping" sheetId="9" r:id="rId4"/>
    <sheet name="Operate" sheetId="10" r:id="rId5"/>
    <sheet name="Discard" sheetId="11" r:id="rId6"/>
    <sheet name="Probabilistic" sheetId="16" r:id="rId7"/>
    <sheet name="Report" sheetId="12" r:id="rId8"/>
    <sheet name="Temp" sheetId="14" r:id="rId9"/>
  </sheets>
  <functionGroups builtInGroupCount="17"/>
  <definedNames>
    <definedName name="_xlnm._FilterDatabase" localSheetId="8" hidden="1">Temp!$Z$1:$BK$1</definedName>
    <definedName name="N_rngEco">Parameter!$M$3:$M$8</definedName>
    <definedName name="N_RptNo">Parameter!$E$1</definedName>
    <definedName name="nmCmbMatch">UpKeeping!$AH$19</definedName>
    <definedName name="nmDaean">OFFSET(Parameter!$D$3,0,0,MAX(1,COUNTA(Parameter!$D$3:$D$10000)),1)</definedName>
    <definedName name="nmItem">IF(ISERROR(FIND("대안",Parameter!$B$3)),"공종","대안")</definedName>
    <definedName name="nmLcc">OFFSET(Report!$K$7,,,MATCH(,Report!$K:$K,-1)-6,1)</definedName>
    <definedName name="nmPJ">Basic!$AI$21</definedName>
    <definedName name="nmReport">IF(Parameter!$B$3="대안 평가", nmReportD,  nmReportB)</definedName>
    <definedName name="nmReportB">IF(Report!$AC$35=1, Parameter!$E$21:$E$28, Parameter!$E$20:$E$28)</definedName>
    <definedName name="nmReportD">IF(Report!$AC$35=1,Parameter!$E$5:$E$8,Parameter!$E$4:$E$8)</definedName>
    <definedName name="nmRngUp">UpKeeping!$AG$22:$AN$45</definedName>
    <definedName name="_xlnm.Print_Area" localSheetId="7">Report!$AF$17:$AR$33</definedName>
  </definedNames>
  <calcPr calcId="145621"/>
</workbook>
</file>

<file path=xl/calcChain.xml><?xml version="1.0" encoding="utf-8"?>
<calcChain xmlns="http://schemas.openxmlformats.org/spreadsheetml/2006/main">
  <c r="AT50" i="10" l="1"/>
  <c r="AV50" i="10"/>
  <c r="AX50" i="10"/>
  <c r="AH46" i="10"/>
  <c r="AI44" i="12" l="1"/>
  <c r="AR46" i="16" l="1"/>
  <c r="AQ46" i="16"/>
  <c r="AL46" i="16"/>
  <c r="AL45" i="16" s="1"/>
  <c r="AK46" i="16"/>
  <c r="AK45" i="16" s="1"/>
  <c r="AJ46" i="16"/>
  <c r="AJ45" i="16" s="1"/>
  <c r="AI46" i="16"/>
  <c r="AI45" i="16" s="1"/>
  <c r="AG45" i="16"/>
  <c r="AH45" i="16"/>
  <c r="AQ45" i="16"/>
  <c r="AR45" i="16"/>
  <c r="DI40" i="16"/>
  <c r="DH40" i="16"/>
  <c r="DE40" i="16"/>
  <c r="DD40" i="16"/>
  <c r="DA40" i="16"/>
  <c r="CZ40" i="16"/>
  <c r="CW40" i="16"/>
  <c r="CV40" i="16"/>
  <c r="CS40" i="16"/>
  <c r="CR40" i="16"/>
  <c r="CO40" i="16"/>
  <c r="CN40" i="16"/>
  <c r="CK40" i="16"/>
  <c r="CJ40" i="16"/>
  <c r="CG40" i="16"/>
  <c r="CF40" i="16"/>
  <c r="CC40" i="16"/>
  <c r="CB40" i="16"/>
  <c r="BY40" i="16"/>
  <c r="BX40" i="16"/>
  <c r="BU40" i="16"/>
  <c r="BT40" i="16"/>
  <c r="BQ40" i="16"/>
  <c r="BP40" i="16"/>
  <c r="BM40" i="16"/>
  <c r="BL40" i="16"/>
  <c r="BI40" i="16"/>
  <c r="BH40" i="16"/>
  <c r="BE40" i="16"/>
  <c r="BD40" i="16"/>
  <c r="BA40" i="16"/>
  <c r="AZ40" i="16"/>
  <c r="AW40" i="16"/>
  <c r="AV40" i="16"/>
  <c r="AS40" i="16"/>
  <c r="AR40" i="16"/>
  <c r="DI39" i="16"/>
  <c r="DH39" i="16"/>
  <c r="DE39" i="16"/>
  <c r="DD39" i="16"/>
  <c r="DA39" i="16"/>
  <c r="CZ39" i="16"/>
  <c r="CW39" i="16"/>
  <c r="CV39" i="16"/>
  <c r="CS39" i="16"/>
  <c r="CR39" i="16"/>
  <c r="CO39" i="16"/>
  <c r="CN39" i="16"/>
  <c r="CK39" i="16"/>
  <c r="CJ39" i="16"/>
  <c r="CG39" i="16"/>
  <c r="CF39" i="16"/>
  <c r="CC39" i="16"/>
  <c r="CB39" i="16"/>
  <c r="BY39" i="16"/>
  <c r="BX39" i="16"/>
  <c r="BU39" i="16"/>
  <c r="BT39" i="16"/>
  <c r="BQ39" i="16"/>
  <c r="BP39" i="16"/>
  <c r="BM39" i="16"/>
  <c r="BL39" i="16"/>
  <c r="BI39" i="16"/>
  <c r="BH39" i="16"/>
  <c r="BE39" i="16"/>
  <c r="BD39" i="16"/>
  <c r="BA39" i="16"/>
  <c r="AZ39" i="16"/>
  <c r="AW39" i="16"/>
  <c r="AV39" i="16"/>
  <c r="AS39" i="16"/>
  <c r="AR39" i="16"/>
  <c r="DH38" i="16"/>
  <c r="DG38" i="16"/>
  <c r="DD38" i="16"/>
  <c r="DC38" i="16"/>
  <c r="CZ38" i="16"/>
  <c r="CY38" i="16"/>
  <c r="CV38" i="16"/>
  <c r="CU38" i="16"/>
  <c r="CR38" i="16"/>
  <c r="CQ38" i="16"/>
  <c r="CN38" i="16"/>
  <c r="CM38" i="16"/>
  <c r="CJ38" i="16"/>
  <c r="CI38" i="16"/>
  <c r="CF38" i="16"/>
  <c r="CE38" i="16"/>
  <c r="CB38" i="16"/>
  <c r="CA38" i="16"/>
  <c r="BX38" i="16"/>
  <c r="BW38" i="16"/>
  <c r="BT38" i="16"/>
  <c r="BS38" i="16"/>
  <c r="BP38" i="16"/>
  <c r="BO38" i="16"/>
  <c r="BL38" i="16"/>
  <c r="BK38" i="16"/>
  <c r="BH38" i="16"/>
  <c r="BG38" i="16"/>
  <c r="BD38" i="16"/>
  <c r="BC38" i="16"/>
  <c r="AZ38" i="16"/>
  <c r="AY38" i="16"/>
  <c r="AV38" i="16"/>
  <c r="AU38" i="16"/>
  <c r="AR38" i="16"/>
  <c r="AQ38" i="16"/>
  <c r="DH37" i="16"/>
  <c r="DG37" i="16"/>
  <c r="DD37" i="16"/>
  <c r="DC37" i="16"/>
  <c r="CZ37" i="16"/>
  <c r="CY37" i="16"/>
  <c r="CV37" i="16"/>
  <c r="CU37" i="16"/>
  <c r="CR37" i="16"/>
  <c r="CQ37" i="16"/>
  <c r="CN37" i="16"/>
  <c r="CM37" i="16"/>
  <c r="CJ37" i="16"/>
  <c r="CI37" i="16"/>
  <c r="CF37" i="16"/>
  <c r="CE37" i="16"/>
  <c r="CB37" i="16"/>
  <c r="CA37" i="16"/>
  <c r="BX37" i="16"/>
  <c r="BW37" i="16"/>
  <c r="BT37" i="16"/>
  <c r="BS37" i="16"/>
  <c r="BP37" i="16"/>
  <c r="BO37" i="16"/>
  <c r="BL37" i="16"/>
  <c r="BK37" i="16"/>
  <c r="BH37" i="16"/>
  <c r="BG37" i="16"/>
  <c r="BD37" i="16"/>
  <c r="BC37" i="16"/>
  <c r="AZ37" i="16"/>
  <c r="AY37" i="16"/>
  <c r="AV37" i="16"/>
  <c r="AU37" i="16"/>
  <c r="AR37" i="16"/>
  <c r="AQ37" i="16"/>
  <c r="DH35" i="16"/>
  <c r="DG35" i="16"/>
  <c r="DD35" i="16"/>
  <c r="DC35" i="16"/>
  <c r="CZ35" i="16"/>
  <c r="CY35" i="16"/>
  <c r="CV35" i="16"/>
  <c r="CU35" i="16"/>
  <c r="CR35" i="16"/>
  <c r="CQ35" i="16"/>
  <c r="CN35" i="16"/>
  <c r="CM35" i="16"/>
  <c r="CJ35" i="16"/>
  <c r="CI35" i="16"/>
  <c r="CF35" i="16"/>
  <c r="CE35" i="16"/>
  <c r="CB35" i="16"/>
  <c r="CA35" i="16"/>
  <c r="BX35" i="16"/>
  <c r="BW35" i="16"/>
  <c r="BT35" i="16"/>
  <c r="BS35" i="16"/>
  <c r="BP35" i="16"/>
  <c r="BO35" i="16"/>
  <c r="BL35" i="16"/>
  <c r="BK35" i="16"/>
  <c r="BH35" i="16"/>
  <c r="BG35" i="16"/>
  <c r="BD35" i="16"/>
  <c r="BC35" i="16"/>
  <c r="AZ35" i="16"/>
  <c r="AY35" i="16"/>
  <c r="AV35" i="16"/>
  <c r="AU35" i="16"/>
  <c r="AR35" i="16"/>
  <c r="AQ35" i="16"/>
  <c r="DH34" i="16"/>
  <c r="DG34" i="16"/>
  <c r="DD34" i="16"/>
  <c r="DC34" i="16"/>
  <c r="CZ34" i="16"/>
  <c r="CY34" i="16"/>
  <c r="CV34" i="16"/>
  <c r="CU34" i="16"/>
  <c r="CR34" i="16"/>
  <c r="CQ34" i="16"/>
  <c r="CN34" i="16"/>
  <c r="CM34" i="16"/>
  <c r="CJ34" i="16"/>
  <c r="CI34" i="16"/>
  <c r="CF34" i="16"/>
  <c r="CE34" i="16"/>
  <c r="CB34" i="16"/>
  <c r="CA34" i="16"/>
  <c r="BX34" i="16"/>
  <c r="BW34" i="16"/>
  <c r="BT34" i="16"/>
  <c r="BS34" i="16"/>
  <c r="BP34" i="16"/>
  <c r="BO34" i="16"/>
  <c r="BL34" i="16"/>
  <c r="BK34" i="16"/>
  <c r="BH34" i="16"/>
  <c r="BG34" i="16"/>
  <c r="BD34" i="16"/>
  <c r="BC34" i="16"/>
  <c r="AZ34" i="16"/>
  <c r="AY34" i="16"/>
  <c r="AV34" i="16"/>
  <c r="AU34" i="16"/>
  <c r="AR34" i="16"/>
  <c r="AQ34" i="16"/>
  <c r="DH33" i="16"/>
  <c r="DG33" i="16"/>
  <c r="DD33" i="16"/>
  <c r="DC33" i="16"/>
  <c r="CZ33" i="16"/>
  <c r="CY33" i="16"/>
  <c r="CV33" i="16"/>
  <c r="CU33" i="16"/>
  <c r="CR33" i="16"/>
  <c r="CQ33" i="16"/>
  <c r="CN33" i="16"/>
  <c r="CM33" i="16"/>
  <c r="CJ33" i="16"/>
  <c r="CI33" i="16"/>
  <c r="CF33" i="16"/>
  <c r="CE33" i="16"/>
  <c r="CB33" i="16"/>
  <c r="CA33" i="16"/>
  <c r="BX33" i="16"/>
  <c r="BW33" i="16"/>
  <c r="BT33" i="16"/>
  <c r="BS33" i="16"/>
  <c r="BP33" i="16"/>
  <c r="BO33" i="16"/>
  <c r="BL33" i="16"/>
  <c r="BK33" i="16"/>
  <c r="BH33" i="16"/>
  <c r="BG33" i="16"/>
  <c r="BD33" i="16"/>
  <c r="BC33" i="16"/>
  <c r="AZ33" i="16"/>
  <c r="AY33" i="16"/>
  <c r="AV33" i="16"/>
  <c r="AU33" i="16"/>
  <c r="AR33" i="16"/>
  <c r="AQ33" i="16"/>
  <c r="DH32" i="16"/>
  <c r="DG32" i="16"/>
  <c r="DD32" i="16"/>
  <c r="DC32" i="16"/>
  <c r="CZ32" i="16"/>
  <c r="CY32" i="16"/>
  <c r="CV32" i="16"/>
  <c r="CU32" i="16"/>
  <c r="CR32" i="16"/>
  <c r="CQ32" i="16"/>
  <c r="CN32" i="16"/>
  <c r="CM32" i="16"/>
  <c r="CJ32" i="16"/>
  <c r="CI32" i="16"/>
  <c r="CF32" i="16"/>
  <c r="CE32" i="16"/>
  <c r="CB32" i="16"/>
  <c r="CA32" i="16"/>
  <c r="BX32" i="16"/>
  <c r="BW32" i="16"/>
  <c r="BT32" i="16"/>
  <c r="BS32" i="16"/>
  <c r="BP32" i="16"/>
  <c r="BO32" i="16"/>
  <c r="BL32" i="16"/>
  <c r="BK32" i="16"/>
  <c r="BH32" i="16"/>
  <c r="BG32" i="16"/>
  <c r="BD32" i="16"/>
  <c r="BC32" i="16"/>
  <c r="AZ32" i="16"/>
  <c r="AY32" i="16"/>
  <c r="AV32" i="16"/>
  <c r="AU32" i="16"/>
  <c r="AR32" i="16"/>
  <c r="AQ32" i="16"/>
  <c r="DH31" i="16"/>
  <c r="DG31" i="16"/>
  <c r="DD31" i="16"/>
  <c r="DC31" i="16"/>
  <c r="CZ31" i="16"/>
  <c r="CY31" i="16"/>
  <c r="CV31" i="16"/>
  <c r="CU31" i="16"/>
  <c r="CR31" i="16"/>
  <c r="CQ31" i="16"/>
  <c r="CN31" i="16"/>
  <c r="CM31" i="16"/>
  <c r="CJ31" i="16"/>
  <c r="CI31" i="16"/>
  <c r="CF31" i="16"/>
  <c r="CE31" i="16"/>
  <c r="CB31" i="16"/>
  <c r="CA31" i="16"/>
  <c r="BX31" i="16"/>
  <c r="BW31" i="16"/>
  <c r="BT31" i="16"/>
  <c r="BS31" i="16"/>
  <c r="BP31" i="16"/>
  <c r="BO31" i="16"/>
  <c r="BL31" i="16"/>
  <c r="BK31" i="16"/>
  <c r="BH31" i="16"/>
  <c r="BG31" i="16"/>
  <c r="BD31" i="16"/>
  <c r="BC31" i="16"/>
  <c r="AZ31" i="16"/>
  <c r="AY31" i="16"/>
  <c r="AV31" i="16"/>
  <c r="AU31" i="16"/>
  <c r="AR31" i="16"/>
  <c r="AQ31" i="16"/>
  <c r="DH30" i="16"/>
  <c r="DG30" i="16"/>
  <c r="DD30" i="16"/>
  <c r="DC30" i="16"/>
  <c r="CZ30" i="16"/>
  <c r="CY30" i="16"/>
  <c r="CV30" i="16"/>
  <c r="CU30" i="16"/>
  <c r="CR30" i="16"/>
  <c r="CQ30" i="16"/>
  <c r="CN30" i="16"/>
  <c r="CM30" i="16"/>
  <c r="CJ30" i="16"/>
  <c r="CI30" i="16"/>
  <c r="CF30" i="16"/>
  <c r="CE30" i="16"/>
  <c r="CB30" i="16"/>
  <c r="CA30" i="16"/>
  <c r="BX30" i="16"/>
  <c r="BW30" i="16"/>
  <c r="BT30" i="16"/>
  <c r="BS30" i="16"/>
  <c r="BP30" i="16"/>
  <c r="BO30" i="16"/>
  <c r="BL30" i="16"/>
  <c r="BK30" i="16"/>
  <c r="BH30" i="16"/>
  <c r="BG30" i="16"/>
  <c r="BD30" i="16"/>
  <c r="BC30" i="16"/>
  <c r="AZ30" i="16"/>
  <c r="AY30" i="16"/>
  <c r="AV30" i="16"/>
  <c r="AU30" i="16"/>
  <c r="AR30" i="16"/>
  <c r="AQ30" i="16"/>
  <c r="DH29" i="16"/>
  <c r="DG29" i="16"/>
  <c r="DD29" i="16"/>
  <c r="DC29" i="16"/>
  <c r="CZ29" i="16"/>
  <c r="CY29" i="16"/>
  <c r="CV29" i="16"/>
  <c r="CU29" i="16"/>
  <c r="CR29" i="16"/>
  <c r="CQ29" i="16"/>
  <c r="CN29" i="16"/>
  <c r="CM29" i="16"/>
  <c r="CJ29" i="16"/>
  <c r="CI29" i="16"/>
  <c r="CF29" i="16"/>
  <c r="CE29" i="16"/>
  <c r="CB29" i="16"/>
  <c r="CA29" i="16"/>
  <c r="BX29" i="16"/>
  <c r="BW29" i="16"/>
  <c r="BT29" i="16"/>
  <c r="BS29" i="16"/>
  <c r="BP29" i="16"/>
  <c r="BO29" i="16"/>
  <c r="BL29" i="16"/>
  <c r="BK29" i="16"/>
  <c r="BH29" i="16"/>
  <c r="BG29" i="16"/>
  <c r="BD29" i="16"/>
  <c r="BC29" i="16"/>
  <c r="AZ29" i="16"/>
  <c r="AY29" i="16"/>
  <c r="AV29" i="16"/>
  <c r="AU29" i="16"/>
  <c r="AR29" i="16"/>
  <c r="AQ29" i="16"/>
  <c r="AS46" i="16"/>
  <c r="AS45" i="16" l="1"/>
  <c r="AF36" i="9"/>
  <c r="AF37" i="9"/>
  <c r="AF38" i="9"/>
  <c r="AF39" i="9"/>
  <c r="AF30" i="9"/>
  <c r="AF31" i="9"/>
  <c r="AF32" i="9"/>
  <c r="AF33" i="9"/>
  <c r="AF34" i="9"/>
  <c r="AF35" i="9"/>
  <c r="AF27" i="9"/>
  <c r="AF28" i="9"/>
  <c r="AF29" i="9"/>
  <c r="BC84" i="5"/>
  <c r="BC85" i="5"/>
  <c r="BC83" i="5"/>
  <c r="BC76" i="5"/>
  <c r="BC77" i="5"/>
  <c r="BC78" i="5"/>
  <c r="BC79" i="5"/>
  <c r="BC80" i="5"/>
  <c r="BC81" i="5"/>
  <c r="BC75" i="5"/>
  <c r="BA3" i="5"/>
  <c r="BH15" i="5" s="1"/>
  <c r="AC42" i="5"/>
  <c r="BJ118" i="5"/>
  <c r="BI116" i="5"/>
  <c r="BK112" i="5"/>
  <c r="BI112" i="5"/>
  <c r="BI106" i="5"/>
  <c r="BG106" i="5"/>
  <c r="BD100" i="5"/>
  <c r="BD85" i="5"/>
  <c r="BE85" i="5"/>
  <c r="BD84" i="5"/>
  <c r="BE84" i="5"/>
  <c r="BD83" i="5"/>
  <c r="BE83" i="5"/>
  <c r="BF81" i="5"/>
  <c r="BD81" i="5"/>
  <c r="BE81" i="5"/>
  <c r="BF80" i="5"/>
  <c r="BD80" i="5"/>
  <c r="BE80" i="5"/>
  <c r="BF79" i="5"/>
  <c r="BD79" i="5"/>
  <c r="BE79" i="5"/>
  <c r="BF78" i="5"/>
  <c r="BD78" i="5"/>
  <c r="BE78" i="5"/>
  <c r="BF77" i="5"/>
  <c r="BD77" i="5"/>
  <c r="BE77" i="5"/>
  <c r="BF76" i="5"/>
  <c r="BD76" i="5"/>
  <c r="BE76" i="5"/>
  <c r="BF75" i="5"/>
  <c r="BD75" i="5"/>
  <c r="BD74" i="5"/>
  <c r="BE67" i="5"/>
  <c r="BD67" i="5"/>
  <c r="BF63" i="5"/>
  <c r="BD69" i="5"/>
  <c r="BE69" i="5"/>
  <c r="BD63" i="5"/>
  <c r="BD68" i="5"/>
  <c r="BG62" i="5"/>
  <c r="BE62" i="5"/>
  <c r="BG61" i="5"/>
  <c r="BE61" i="5"/>
  <c r="BG60" i="5"/>
  <c r="BE60" i="5"/>
  <c r="BG59" i="5"/>
  <c r="BE59" i="5"/>
  <c r="BG58" i="5"/>
  <c r="BE58" i="5"/>
  <c r="BG57" i="5"/>
  <c r="BE57" i="5"/>
  <c r="BG56" i="5"/>
  <c r="BE56" i="5"/>
  <c r="BE49" i="5"/>
  <c r="BF49" i="5"/>
  <c r="BC49" i="5"/>
  <c r="BG35" i="5"/>
  <c r="BE21" i="5"/>
  <c r="BF21" i="5"/>
  <c r="BG75" i="5"/>
  <c r="BE75" i="5"/>
  <c r="BG80" i="5"/>
  <c r="BF82" i="5"/>
  <c r="BD88" i="5"/>
  <c r="BE88" i="5"/>
  <c r="BG79" i="5"/>
  <c r="BG77" i="5"/>
  <c r="BG63" i="5"/>
  <c r="BG76" i="5"/>
  <c r="BD70" i="5"/>
  <c r="BD86" i="5"/>
  <c r="BD82" i="5"/>
  <c r="BG81" i="5"/>
  <c r="BG78" i="5"/>
  <c r="BG82" i="5"/>
  <c r="BD87" i="5"/>
  <c r="BD89" i="5"/>
  <c r="AN40" i="16"/>
  <c r="AP46" i="16" s="1"/>
  <c r="AP45" i="16" s="1"/>
  <c r="AN39" i="16"/>
  <c r="AN46" i="16" s="1"/>
  <c r="AO39" i="16"/>
  <c r="AM46" i="16" s="1"/>
  <c r="AM45" i="16" s="1"/>
  <c r="AO40" i="16"/>
  <c r="AO46" i="16" s="1"/>
  <c r="AO45" i="16" s="1"/>
  <c r="AN38" i="16"/>
  <c r="AN35" i="16"/>
  <c r="AN33" i="16"/>
  <c r="AM31" i="16"/>
  <c r="AN29" i="16"/>
  <c r="AL24" i="16"/>
  <c r="AN24" i="16" s="1"/>
  <c r="AL23" i="16"/>
  <c r="AN23" i="16" s="1"/>
  <c r="AL22" i="16"/>
  <c r="AN22" i="16" s="1"/>
  <c r="AL21" i="16"/>
  <c r="AN21" i="16" s="1"/>
  <c r="AL20" i="16"/>
  <c r="AN20" i="16" s="1"/>
  <c r="AN25" i="16"/>
  <c r="AM25" i="16"/>
  <c r="AM38" i="16"/>
  <c r="AN37" i="16"/>
  <c r="AM37" i="16"/>
  <c r="AM35" i="16"/>
  <c r="AN34" i="16"/>
  <c r="AM34" i="16"/>
  <c r="AM33" i="16"/>
  <c r="AN32" i="16"/>
  <c r="AM32" i="16"/>
  <c r="AN31" i="16"/>
  <c r="AN30" i="16"/>
  <c r="AM30" i="16"/>
  <c r="AM29" i="16"/>
  <c r="AC17" i="16"/>
  <c r="AC14" i="16"/>
  <c r="E2" i="5"/>
  <c r="D2" i="5"/>
  <c r="AI106" i="5"/>
  <c r="AG106" i="5"/>
  <c r="AG62" i="5"/>
  <c r="AG61" i="5"/>
  <c r="AG60" i="5"/>
  <c r="AG59" i="5"/>
  <c r="AG58" i="5"/>
  <c r="AG57" i="5"/>
  <c r="AG56" i="5"/>
  <c r="AJ118" i="5"/>
  <c r="AI116" i="5"/>
  <c r="AK112" i="5"/>
  <c r="AI112" i="5"/>
  <c r="AC76" i="5"/>
  <c r="AC77" i="5"/>
  <c r="AC78" i="5"/>
  <c r="AC79" i="5"/>
  <c r="AC80" i="5"/>
  <c r="AC81" i="5"/>
  <c r="AC75" i="5"/>
  <c r="AF80" i="5"/>
  <c r="AD80" i="5"/>
  <c r="AE61" i="5"/>
  <c r="AD100" i="5"/>
  <c r="AG80" i="5"/>
  <c r="AE80" i="5"/>
  <c r="AD74" i="5"/>
  <c r="AE57" i="5"/>
  <c r="AE58" i="5"/>
  <c r="AE59" i="5"/>
  <c r="AE60" i="5"/>
  <c r="AE62" i="5"/>
  <c r="AE56" i="5"/>
  <c r="AD84" i="5"/>
  <c r="AE84" i="5"/>
  <c r="AD83" i="5"/>
  <c r="AE83" i="5"/>
  <c r="AF81" i="5"/>
  <c r="AD81" i="5"/>
  <c r="AF79" i="5"/>
  <c r="AF78" i="5"/>
  <c r="AF77" i="5"/>
  <c r="AF76" i="5"/>
  <c r="AF75" i="5"/>
  <c r="AD85" i="5"/>
  <c r="AE85" i="5"/>
  <c r="AE67" i="5"/>
  <c r="AD67" i="5"/>
  <c r="AF63" i="5"/>
  <c r="AD69" i="5"/>
  <c r="AE69" i="5"/>
  <c r="AD79" i="5"/>
  <c r="AD78" i="5"/>
  <c r="AD77" i="5"/>
  <c r="AD75" i="5"/>
  <c r="AE79" i="5"/>
  <c r="AG79" i="5"/>
  <c r="AE81" i="5"/>
  <c r="AG81" i="5"/>
  <c r="AE77" i="5"/>
  <c r="AG77" i="5"/>
  <c r="AE75" i="5"/>
  <c r="AG75" i="5"/>
  <c r="AE78" i="5"/>
  <c r="AG78" i="5"/>
  <c r="AF82" i="5"/>
  <c r="AD88" i="5"/>
  <c r="AE88" i="5"/>
  <c r="AD86" i="5"/>
  <c r="AD63" i="5"/>
  <c r="AG63" i="5"/>
  <c r="AD76" i="5"/>
  <c r="AE76" i="5"/>
  <c r="AG76" i="5"/>
  <c r="AD82" i="5"/>
  <c r="AD68" i="5"/>
  <c r="AD70" i="5"/>
  <c r="AD87" i="5"/>
  <c r="AD89" i="5"/>
  <c r="AG82" i="5"/>
  <c r="AC49" i="5"/>
  <c r="AG35" i="5"/>
  <c r="AC14" i="12"/>
  <c r="AC14" i="10"/>
  <c r="AC14" i="11"/>
  <c r="AC4" i="5"/>
  <c r="AE21" i="5" s="1"/>
  <c r="AF21" i="5" s="1"/>
  <c r="AR39" i="10"/>
  <c r="AR40" i="10"/>
  <c r="AR41" i="10"/>
  <c r="AR42" i="10"/>
  <c r="AR43" i="10"/>
  <c r="AR44" i="10"/>
  <c r="AR45" i="10"/>
  <c r="AR46" i="10"/>
  <c r="AR47" i="10"/>
  <c r="AR48" i="10"/>
  <c r="AR49" i="10"/>
  <c r="AG35" i="10"/>
  <c r="AG36" i="10"/>
  <c r="AG37" i="10"/>
  <c r="AG38" i="10"/>
  <c r="AG39" i="10"/>
  <c r="AG40" i="10"/>
  <c r="AG41" i="10"/>
  <c r="AG42" i="10"/>
  <c r="AG43" i="10"/>
  <c r="AG44" i="10"/>
  <c r="AG45" i="10"/>
  <c r="AF26" i="9"/>
  <c r="AF25" i="9"/>
  <c r="AF20" i="9"/>
  <c r="AF21" i="9"/>
  <c r="AF22" i="9"/>
  <c r="AF23" i="9"/>
  <c r="AF24" i="9"/>
  <c r="AG19" i="9"/>
  <c r="AC14" i="9"/>
  <c r="AP18" i="11"/>
  <c r="AO19" i="11" s="1"/>
  <c r="AN18" i="9"/>
  <c r="AM19" i="9" s="1"/>
  <c r="AN45" i="16" l="1"/>
  <c r="AT46" i="16"/>
  <c r="AT45" i="16" s="1"/>
  <c r="AU46" i="16"/>
  <c r="AU45" i="16" s="1"/>
  <c r="AM20" i="16"/>
  <c r="BD24" i="5"/>
  <c r="BC47" i="5"/>
  <c r="BB56" i="5"/>
  <c r="BJ9" i="5"/>
  <c r="BD22" i="5"/>
  <c r="BB68" i="5"/>
  <c r="BE104" i="5"/>
  <c r="BJ94" i="5"/>
  <c r="BI9" i="5"/>
  <c r="BA88" i="5"/>
  <c r="BD27" i="5"/>
  <c r="BC35" i="5"/>
  <c r="BF9" i="5"/>
  <c r="BH94" i="5"/>
  <c r="BD25" i="5"/>
  <c r="BD94" i="5"/>
  <c r="BB83" i="5"/>
  <c r="BB75" i="5"/>
  <c r="AE82" i="5"/>
  <c r="BF15" i="5"/>
  <c r="BI110" i="5"/>
  <c r="BG9" i="5"/>
  <c r="BD23" i="5"/>
  <c r="BD99" i="5"/>
  <c r="BK94" i="5"/>
  <c r="BF94" i="5"/>
  <c r="BK9" i="5"/>
  <c r="BD26" i="5"/>
  <c r="BE94" i="5"/>
  <c r="BI94" i="5"/>
  <c r="BC94" i="5"/>
  <c r="BF73" i="5"/>
  <c r="BD15" i="5"/>
  <c r="BD9" i="5"/>
  <c r="BD28" i="5"/>
  <c r="BA69" i="5"/>
  <c r="BB87" i="5"/>
  <c r="BB64" i="5"/>
  <c r="BE42" i="5"/>
  <c r="BL15" i="5"/>
  <c r="BE9" i="5"/>
  <c r="BD29" i="5"/>
  <c r="BC42" i="5"/>
  <c r="BF54" i="5"/>
  <c r="BB42" i="5"/>
  <c r="BG104" i="5"/>
  <c r="BJ15" i="5"/>
  <c r="BH9" i="5"/>
  <c r="BC9" i="5"/>
  <c r="BG110" i="5"/>
  <c r="BE116" i="5"/>
  <c r="BB99" i="5"/>
  <c r="BG94" i="5"/>
  <c r="BE63" i="5"/>
  <c r="BE68" i="5" s="1"/>
  <c r="BE70" i="5" s="1"/>
  <c r="AE63" i="5"/>
  <c r="AE68" i="5" s="1"/>
  <c r="AE70" i="5" s="1"/>
  <c r="AD4" i="5"/>
  <c r="BC14" i="5" s="1"/>
  <c r="AM24" i="16"/>
  <c r="BE82" i="5"/>
  <c r="AM23" i="16"/>
  <c r="AE86" i="5"/>
  <c r="BE86" i="5"/>
  <c r="AM21" i="16"/>
  <c r="AM22" i="16"/>
  <c r="AE49" i="5"/>
  <c r="AF49" i="5" s="1"/>
  <c r="AE87" i="5" l="1"/>
  <c r="AE89" i="5" s="1"/>
  <c r="BC7" i="5"/>
  <c r="BE87" i="5"/>
  <c r="BE89" i="5" s="1"/>
  <c r="AC14" i="5"/>
  <c r="AC7" i="5"/>
  <c r="AI42" i="16" s="1"/>
</calcChain>
</file>

<file path=xl/comments1.xml><?xml version="1.0" encoding="utf-8"?>
<comments xmlns="http://schemas.openxmlformats.org/spreadsheetml/2006/main">
  <authors>
    <author>MyeongHwi Lee</author>
  </authors>
  <commentList>
    <comment ref="AV30" authorId="0">
      <text>
        <r>
          <rPr>
            <b/>
            <sz val="9"/>
            <color indexed="81"/>
            <rFont val="Tahoma"/>
            <family val="2"/>
          </rPr>
          <t xml:space="preserve">-SCG </t>
        </r>
        <r>
          <rPr>
            <b/>
            <sz val="9"/>
            <color indexed="81"/>
            <rFont val="맑은 고딕"/>
            <family val="2"/>
            <charset val="129"/>
          </rPr>
          <t>서울도시가스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맑은 고딕"/>
            <family val="2"/>
            <charset val="129"/>
          </rPr>
          <t>가스요금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맑은 고딕"/>
            <family val="2"/>
            <charset val="129"/>
          </rPr>
          <t xml:space="preserve">기준
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맑은 고딕"/>
            <family val="2"/>
            <charset val="129"/>
          </rPr>
          <t>난방용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맑은 고딕"/>
            <family val="2"/>
            <charset val="129"/>
          </rPr>
          <t>가스요금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맑은 고딕"/>
            <family val="2"/>
            <charset val="129"/>
          </rPr>
          <t>보정계수</t>
        </r>
        <r>
          <rPr>
            <b/>
            <sz val="9"/>
            <color indexed="81"/>
            <rFont val="Tahoma"/>
            <family val="2"/>
          </rPr>
          <t>) : 535.45</t>
        </r>
        <r>
          <rPr>
            <b/>
            <sz val="9"/>
            <color indexed="81"/>
            <rFont val="맑은 고딕"/>
            <family val="2"/>
            <charset val="129"/>
          </rPr>
          <t>원</t>
        </r>
        <r>
          <rPr>
            <b/>
            <sz val="9"/>
            <color indexed="81"/>
            <rFont val="Tahoma"/>
            <family val="2"/>
          </rPr>
          <t xml:space="preserve">/Nm3(1.0)
 </t>
        </r>
        <r>
          <rPr>
            <b/>
            <sz val="9"/>
            <color indexed="81"/>
            <rFont val="맑은 고딕"/>
            <family val="2"/>
            <charset val="129"/>
          </rPr>
          <t>냉방용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맑은 고딕"/>
            <family val="2"/>
            <charset val="129"/>
          </rPr>
          <t>가슴요금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맑은 고딕"/>
            <family val="2"/>
            <charset val="129"/>
          </rPr>
          <t>보정계수</t>
        </r>
        <r>
          <rPr>
            <b/>
            <sz val="9"/>
            <color indexed="81"/>
            <rFont val="Tahoma"/>
            <family val="2"/>
          </rPr>
          <t>) : 874.15</t>
        </r>
        <r>
          <rPr>
            <b/>
            <sz val="9"/>
            <color indexed="81"/>
            <rFont val="맑은 고딕"/>
            <family val="2"/>
            <charset val="129"/>
          </rPr>
          <t>원</t>
        </r>
        <r>
          <rPr>
            <b/>
            <sz val="9"/>
            <color indexed="81"/>
            <rFont val="Tahoma"/>
            <family val="2"/>
          </rPr>
          <t>/Nm3(0.9)</t>
        </r>
      </text>
    </comment>
  </commentList>
</comments>
</file>

<file path=xl/comments2.xml><?xml version="1.0" encoding="utf-8"?>
<comments xmlns="http://schemas.openxmlformats.org/spreadsheetml/2006/main">
  <authors>
    <author>cab2da</author>
  </authors>
  <commentList>
    <comment ref="Z1" authorId="0">
      <text>
        <r>
          <rPr>
            <b/>
            <sz val="9"/>
            <color indexed="81"/>
            <rFont val="Tahoma"/>
            <family val="2"/>
          </rPr>
          <t>cab2da:</t>
        </r>
        <r>
          <rPr>
            <sz val="9"/>
            <color indexed="81"/>
            <rFont val="Tahoma"/>
            <family val="2"/>
          </rPr>
          <t xml:space="preserve">
1 : LCC</t>
        </r>
      </text>
    </comment>
    <comment ref="AP1" authorId="0">
      <text>
        <r>
          <rPr>
            <b/>
            <sz val="9"/>
            <color indexed="81"/>
            <rFont val="Tahoma"/>
            <family val="2"/>
          </rPr>
          <t>cab2da: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초기투자비</t>
        </r>
        <r>
          <rPr>
            <sz val="9"/>
            <color indexed="81"/>
            <rFont val="Tahoma"/>
            <family val="2"/>
          </rPr>
          <t>(P)</t>
        </r>
      </text>
    </comment>
    <comment ref="AQ1" authorId="0">
      <text>
        <r>
          <rPr>
            <b/>
            <sz val="9"/>
            <color indexed="81"/>
            <rFont val="Tahoma"/>
            <family val="2"/>
          </rPr>
          <t>cab2da: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해체율</t>
        </r>
      </text>
    </comment>
    <comment ref="AR1" authorId="0">
      <text>
        <r>
          <rPr>
            <b/>
            <sz val="9"/>
            <color indexed="81"/>
            <rFont val="Tahoma"/>
            <family val="2"/>
          </rPr>
          <t>cab2da: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해체비</t>
        </r>
        <r>
          <rPr>
            <sz val="9"/>
            <color indexed="81"/>
            <rFont val="Tahoma"/>
            <family val="2"/>
          </rPr>
          <t>(P/F)</t>
        </r>
      </text>
    </comment>
    <comment ref="AS1" authorId="0">
      <text>
        <r>
          <rPr>
            <b/>
            <sz val="9"/>
            <color indexed="81"/>
            <rFont val="Tahoma"/>
            <family val="2"/>
          </rPr>
          <t>cab2da: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잔존가치율</t>
        </r>
      </text>
    </comment>
    <comment ref="AT1" authorId="0">
      <text>
        <r>
          <rPr>
            <b/>
            <sz val="9"/>
            <color indexed="81"/>
            <rFont val="Tahoma"/>
            <family val="2"/>
          </rPr>
          <t>cab2da: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잔존가치</t>
        </r>
        <r>
          <rPr>
            <sz val="9"/>
            <color indexed="81"/>
            <rFont val="Tahoma"/>
            <family val="2"/>
          </rPr>
          <t>(P/F)</t>
        </r>
      </text>
    </comment>
    <comment ref="AU1" authorId="0">
      <text>
        <r>
          <rPr>
            <b/>
            <sz val="9"/>
            <color indexed="81"/>
            <rFont val="Tahoma"/>
            <family val="2"/>
          </rPr>
          <t>cab2da: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부분수선주기</t>
        </r>
      </text>
    </comment>
    <comment ref="AV1" authorId="0">
      <text>
        <r>
          <rPr>
            <b/>
            <sz val="9"/>
            <color indexed="81"/>
            <rFont val="Tahoma"/>
            <family val="2"/>
          </rPr>
          <t>cab2da: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부분수선율</t>
        </r>
      </text>
    </comment>
    <comment ref="AW1" authorId="0">
      <text>
        <r>
          <rPr>
            <b/>
            <sz val="9"/>
            <color indexed="81"/>
            <rFont val="Tahoma"/>
            <family val="2"/>
          </rPr>
          <t>cab2da: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전면수선주기
</t>
        </r>
      </text>
    </comment>
    <comment ref="AX1" authorId="0">
      <text>
        <r>
          <rPr>
            <b/>
            <sz val="9"/>
            <color indexed="81"/>
            <rFont val="Tahoma"/>
            <family val="2"/>
          </rPr>
          <t>cab2da: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전면수선율</t>
        </r>
      </text>
    </comment>
    <comment ref="AY1" authorId="0">
      <text>
        <r>
          <rPr>
            <b/>
            <sz val="9"/>
            <color indexed="81"/>
            <rFont val="Tahoma"/>
            <family val="2"/>
          </rPr>
          <t>cab2da: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교체비</t>
        </r>
        <r>
          <rPr>
            <sz val="9"/>
            <color indexed="81"/>
            <rFont val="Tahoma"/>
            <family val="2"/>
          </rPr>
          <t>(P/F)</t>
        </r>
      </text>
    </comment>
    <comment ref="AZ1" authorId="0">
      <text>
        <r>
          <rPr>
            <b/>
            <sz val="9"/>
            <color indexed="81"/>
            <rFont val="Tahoma"/>
            <family val="2"/>
          </rPr>
          <t>cab2da: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수선비</t>
        </r>
        <r>
          <rPr>
            <sz val="9"/>
            <color indexed="81"/>
            <rFont val="Tahoma"/>
            <family val="2"/>
          </rPr>
          <t>(P/F)</t>
        </r>
      </text>
    </comment>
    <comment ref="BA1" authorId="0">
      <text>
        <r>
          <rPr>
            <b/>
            <sz val="9"/>
            <color indexed="81"/>
            <rFont val="Tahoma"/>
            <family val="2"/>
          </rPr>
          <t>cab2da: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전력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에너지비</t>
        </r>
        <r>
          <rPr>
            <sz val="9"/>
            <color indexed="81"/>
            <rFont val="Tahoma"/>
            <family val="2"/>
          </rPr>
          <t>(P/F)</t>
        </r>
      </text>
    </comment>
    <comment ref="BB1" authorId="0">
      <text>
        <r>
          <rPr>
            <b/>
            <sz val="9"/>
            <color indexed="81"/>
            <rFont val="Tahoma"/>
            <family val="2"/>
          </rPr>
          <t>cab2da: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냉난방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에너지비</t>
        </r>
        <r>
          <rPr>
            <sz val="9"/>
            <color indexed="81"/>
            <rFont val="Tahoma"/>
            <family val="2"/>
          </rPr>
          <t>(P/F)</t>
        </r>
      </text>
    </comment>
    <comment ref="BC1" authorId="0">
      <text>
        <r>
          <rPr>
            <b/>
            <sz val="9"/>
            <color indexed="81"/>
            <rFont val="Tahoma"/>
            <family val="2"/>
          </rPr>
          <t>cab2da: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초기공사</t>
        </r>
        <r>
          <rPr>
            <sz val="9"/>
            <color indexed="81"/>
            <rFont val="Tahoma"/>
            <family val="2"/>
          </rPr>
          <t xml:space="preserve"> CO2 </t>
        </r>
        <r>
          <rPr>
            <sz val="9"/>
            <color indexed="81"/>
            <rFont val="돋움"/>
            <family val="3"/>
            <charset val="129"/>
          </rPr>
          <t>배출량</t>
        </r>
        <r>
          <rPr>
            <sz val="9"/>
            <color indexed="81"/>
            <rFont val="Tahoma"/>
            <family val="2"/>
          </rPr>
          <t xml:space="preserve"> (kg)</t>
        </r>
      </text>
    </comment>
    <comment ref="BD1" authorId="0">
      <text>
        <r>
          <rPr>
            <b/>
            <sz val="9"/>
            <color indexed="81"/>
            <rFont val="Tahoma"/>
            <family val="2"/>
          </rPr>
          <t>cab2da: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유지관리</t>
        </r>
        <r>
          <rPr>
            <sz val="9"/>
            <color indexed="81"/>
            <rFont val="Tahoma"/>
            <family val="2"/>
          </rPr>
          <t xml:space="preserve"> CO2 </t>
        </r>
        <r>
          <rPr>
            <sz val="9"/>
            <color indexed="81"/>
            <rFont val="돋움"/>
            <family val="3"/>
            <charset val="129"/>
          </rPr>
          <t>배출량</t>
        </r>
        <r>
          <rPr>
            <sz val="9"/>
            <color indexed="81"/>
            <rFont val="Tahoma"/>
            <family val="2"/>
          </rPr>
          <t xml:space="preserve"> (kg)
(</t>
        </r>
        <r>
          <rPr>
            <sz val="9"/>
            <color indexed="81"/>
            <rFont val="돋움"/>
            <family val="3"/>
            <charset val="129"/>
          </rPr>
          <t>교체</t>
        </r>
        <r>
          <rPr>
            <sz val="9"/>
            <color indexed="81"/>
            <rFont val="Tahoma"/>
            <family val="2"/>
          </rPr>
          <t xml:space="preserve"> )</t>
        </r>
      </text>
    </comment>
    <comment ref="BE1" authorId="0">
      <text>
        <r>
          <rPr>
            <b/>
            <sz val="9"/>
            <color indexed="81"/>
            <rFont val="Tahoma"/>
            <family val="2"/>
          </rPr>
          <t>cab2da: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유지관리</t>
        </r>
        <r>
          <rPr>
            <sz val="9"/>
            <color indexed="81"/>
            <rFont val="Tahoma"/>
            <family val="2"/>
          </rPr>
          <t xml:space="preserve"> CO2 </t>
        </r>
        <r>
          <rPr>
            <sz val="9"/>
            <color indexed="81"/>
            <rFont val="돋움"/>
            <family val="3"/>
            <charset val="129"/>
          </rPr>
          <t>배출량</t>
        </r>
        <r>
          <rPr>
            <sz val="9"/>
            <color indexed="81"/>
            <rFont val="Tahoma"/>
            <family val="2"/>
          </rPr>
          <t xml:space="preserve"> (kg)
(</t>
        </r>
        <r>
          <rPr>
            <sz val="9"/>
            <color indexed="81"/>
            <rFont val="돋움"/>
            <family val="3"/>
            <charset val="129"/>
          </rPr>
          <t>수선</t>
        </r>
        <r>
          <rPr>
            <sz val="9"/>
            <color indexed="81"/>
            <rFont val="Tahoma"/>
            <family val="2"/>
          </rPr>
          <t>)</t>
        </r>
      </text>
    </comment>
    <comment ref="BF1" authorId="0">
      <text>
        <r>
          <rPr>
            <b/>
            <sz val="9"/>
            <color indexed="81"/>
            <rFont val="Tahoma"/>
            <family val="2"/>
          </rPr>
          <t>cab2da: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유지관리</t>
        </r>
        <r>
          <rPr>
            <sz val="9"/>
            <color indexed="81"/>
            <rFont val="Tahoma"/>
            <family val="2"/>
          </rPr>
          <t xml:space="preserve"> CO2 </t>
        </r>
        <r>
          <rPr>
            <sz val="9"/>
            <color indexed="81"/>
            <rFont val="돋움"/>
            <family val="3"/>
            <charset val="129"/>
          </rPr>
          <t>배출량</t>
        </r>
        <r>
          <rPr>
            <sz val="9"/>
            <color indexed="81"/>
            <rFont val="Tahoma"/>
            <family val="2"/>
          </rPr>
          <t xml:space="preserve"> (kg)
(</t>
        </r>
        <r>
          <rPr>
            <sz val="9"/>
            <color indexed="81"/>
            <rFont val="돋움"/>
            <family val="3"/>
            <charset val="129"/>
          </rPr>
          <t>교체</t>
        </r>
        <r>
          <rPr>
            <sz val="9"/>
            <color indexed="81"/>
            <rFont val="Tahoma"/>
            <family val="2"/>
          </rPr>
          <t>+</t>
        </r>
        <r>
          <rPr>
            <sz val="9"/>
            <color indexed="81"/>
            <rFont val="돋움"/>
            <family val="3"/>
            <charset val="129"/>
          </rPr>
          <t>수선</t>
        </r>
        <r>
          <rPr>
            <sz val="9"/>
            <color indexed="81"/>
            <rFont val="Tahoma"/>
            <family val="2"/>
          </rPr>
          <t>)</t>
        </r>
      </text>
    </comment>
    <comment ref="BG1" authorId="0">
      <text>
        <r>
          <rPr>
            <b/>
            <sz val="9"/>
            <color indexed="81"/>
            <rFont val="Tahoma"/>
            <family val="2"/>
          </rPr>
          <t>cab2da: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전력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애너지</t>
        </r>
        <r>
          <rPr>
            <sz val="9"/>
            <color indexed="81"/>
            <rFont val="Tahoma"/>
            <family val="2"/>
          </rPr>
          <t xml:space="preserve"> CO2 </t>
        </r>
        <r>
          <rPr>
            <sz val="9"/>
            <color indexed="81"/>
            <rFont val="돋움"/>
            <family val="3"/>
            <charset val="129"/>
          </rPr>
          <t>배출량</t>
        </r>
        <r>
          <rPr>
            <sz val="9"/>
            <color indexed="81"/>
            <rFont val="Tahoma"/>
            <family val="2"/>
          </rPr>
          <t xml:space="preserve"> (kg)</t>
        </r>
      </text>
    </comment>
    <comment ref="BH1" authorId="0">
      <text>
        <r>
          <rPr>
            <b/>
            <sz val="9"/>
            <color indexed="81"/>
            <rFont val="Tahoma"/>
            <family val="2"/>
          </rPr>
          <t>cab2da: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냉난방에너지</t>
        </r>
        <r>
          <rPr>
            <sz val="9"/>
            <color indexed="81"/>
            <rFont val="Tahoma"/>
            <family val="2"/>
          </rPr>
          <t xml:space="preserve"> CO2 </t>
        </r>
        <r>
          <rPr>
            <sz val="9"/>
            <color indexed="81"/>
            <rFont val="돋움"/>
            <family val="3"/>
            <charset val="129"/>
          </rPr>
          <t>배출량</t>
        </r>
        <r>
          <rPr>
            <sz val="9"/>
            <color indexed="81"/>
            <rFont val="Tahoma"/>
            <family val="2"/>
          </rPr>
          <t xml:space="preserve"> (kg)</t>
        </r>
      </text>
    </comment>
    <comment ref="BI1" authorId="0">
      <text>
        <r>
          <rPr>
            <b/>
            <sz val="9"/>
            <color indexed="81"/>
            <rFont val="Tahoma"/>
            <family val="2"/>
          </rPr>
          <t>cab2da: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생애주기</t>
        </r>
        <r>
          <rPr>
            <sz val="9"/>
            <color indexed="81"/>
            <rFont val="Tahoma"/>
            <family val="2"/>
          </rPr>
          <t xml:space="preserve"> CO2 </t>
        </r>
        <r>
          <rPr>
            <sz val="9"/>
            <color indexed="81"/>
            <rFont val="돋움"/>
            <family val="3"/>
            <charset val="129"/>
          </rPr>
          <t>배출량</t>
        </r>
        <r>
          <rPr>
            <sz val="9"/>
            <color indexed="81"/>
            <rFont val="Tahoma"/>
            <family val="2"/>
          </rPr>
          <t xml:space="preserve"> (kg)
(</t>
        </r>
        <r>
          <rPr>
            <sz val="9"/>
            <color indexed="81"/>
            <rFont val="돋움"/>
            <family val="3"/>
            <charset val="129"/>
          </rPr>
          <t>초기공사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유지관리</t>
        </r>
        <r>
          <rPr>
            <sz val="9"/>
            <color indexed="81"/>
            <rFont val="Tahoma"/>
            <family val="2"/>
          </rPr>
          <t xml:space="preserve">+ </t>
        </r>
        <r>
          <rPr>
            <sz val="9"/>
            <color indexed="81"/>
            <rFont val="돋움"/>
            <family val="3"/>
            <charset val="129"/>
          </rPr>
          <t>에너지</t>
        </r>
        <r>
          <rPr>
            <sz val="9"/>
            <color indexed="81"/>
            <rFont val="Tahoma"/>
            <family val="2"/>
          </rPr>
          <t xml:space="preserve"> )</t>
        </r>
      </text>
    </comment>
    <comment ref="BJ1" authorId="0">
      <text>
        <r>
          <rPr>
            <b/>
            <sz val="9"/>
            <color indexed="81"/>
            <rFont val="Tahoma"/>
            <family val="2"/>
          </rPr>
          <t>cab2da: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환경적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비용
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탄소배출권거래가격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적용</t>
        </r>
        <r>
          <rPr>
            <sz val="9"/>
            <color indexed="81"/>
            <rFont val="Tahoma"/>
            <family val="2"/>
          </rPr>
          <t>)</t>
        </r>
      </text>
    </comment>
    <comment ref="BK1" authorId="0">
      <text>
        <r>
          <rPr>
            <b/>
            <sz val="9"/>
            <color indexed="81"/>
            <rFont val="Tahoma"/>
            <family val="2"/>
          </rPr>
          <t>cab2da: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생애주기비용
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현가</t>
        </r>
        <r>
          <rPr>
            <sz val="9"/>
            <color indexed="81"/>
            <rFont val="Tahoma"/>
            <family val="2"/>
          </rPr>
          <t>)</t>
        </r>
      </text>
    </comment>
    <comment ref="BL1" authorId="0">
      <text>
        <r>
          <rPr>
            <b/>
            <sz val="9"/>
            <color indexed="81"/>
            <rFont val="Tahoma"/>
            <family val="2"/>
          </rPr>
          <t>cab2da:</t>
        </r>
        <r>
          <rPr>
            <sz val="9"/>
            <color indexed="81"/>
            <rFont val="Tahoma"/>
            <family val="2"/>
          </rPr>
          <t xml:space="preserve">
0 : No Match
1 : Green
2 : Yellow</t>
        </r>
      </text>
    </comment>
    <comment ref="BM1" authorId="0">
      <text>
        <r>
          <rPr>
            <b/>
            <sz val="9"/>
            <color indexed="81"/>
            <rFont val="Tahoma"/>
            <family val="2"/>
          </rPr>
          <t>cab2da:</t>
        </r>
        <r>
          <rPr>
            <sz val="9"/>
            <color indexed="81"/>
            <rFont val="Tahoma"/>
            <family val="2"/>
          </rPr>
          <t xml:space="preserve">
0 : No Match
1 : Green
2 : Yellow</t>
        </r>
      </text>
    </comment>
    <comment ref="BN1" authorId="0">
      <text>
        <r>
          <rPr>
            <b/>
            <sz val="9"/>
            <color indexed="81"/>
            <rFont val="Tahoma"/>
            <family val="2"/>
          </rPr>
          <t>cab2da: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초기공사</t>
        </r>
        <r>
          <rPr>
            <sz val="9"/>
            <color indexed="81"/>
            <rFont val="Tahoma"/>
            <family val="2"/>
          </rPr>
          <t xml:space="preserve"> ADP </t>
        </r>
        <r>
          <rPr>
            <sz val="9"/>
            <color indexed="81"/>
            <rFont val="돋움"/>
            <family val="3"/>
            <charset val="129"/>
          </rPr>
          <t>배출량</t>
        </r>
      </text>
    </comment>
  </commentList>
</comments>
</file>

<file path=xl/sharedStrings.xml><?xml version="1.0" encoding="utf-8"?>
<sst xmlns="http://schemas.openxmlformats.org/spreadsheetml/2006/main" count="1128" uniqueCount="546">
  <si>
    <t>건설/유지관리 단계</t>
    <phoneticPr fontId="1" type="noConversion"/>
  </si>
  <si>
    <r>
      <rPr>
        <sz val="10"/>
        <color theme="1"/>
        <rFont val="맑은 고딕"/>
        <family val="3"/>
        <charset val="129"/>
      </rPr>
      <t>기본</t>
    </r>
    <r>
      <rPr>
        <sz val="10"/>
        <color theme="1"/>
        <rFont val="Tahoma"/>
        <family val="2"/>
      </rPr>
      <t xml:space="preserve"> </t>
    </r>
    <r>
      <rPr>
        <sz val="10"/>
        <color theme="1"/>
        <rFont val="맑은 고딕"/>
        <family val="3"/>
        <charset val="129"/>
      </rPr>
      <t>정보</t>
    </r>
    <r>
      <rPr>
        <sz val="10"/>
        <color theme="1"/>
        <rFont val="Tahoma"/>
        <family val="2"/>
      </rPr>
      <t xml:space="preserve"> </t>
    </r>
    <r>
      <rPr>
        <sz val="10"/>
        <color theme="1"/>
        <rFont val="맑은 고딕"/>
        <family val="3"/>
        <charset val="129"/>
      </rPr>
      <t>입력</t>
    </r>
    <phoneticPr fontId="1" type="noConversion"/>
  </si>
  <si>
    <r>
      <rPr>
        <sz val="10"/>
        <color theme="0" tint="-0.34998626667073579"/>
        <rFont val="맑은 고딕"/>
        <family val="3"/>
        <charset val="129"/>
      </rPr>
      <t>운영</t>
    </r>
    <r>
      <rPr>
        <sz val="10"/>
        <color theme="0" tint="-0.34998626667073579"/>
        <rFont val="Tahoma"/>
        <family val="2"/>
      </rPr>
      <t>(</t>
    </r>
    <r>
      <rPr>
        <sz val="10"/>
        <color theme="0" tint="-0.34998626667073579"/>
        <rFont val="맑은 고딕"/>
        <family val="3"/>
        <charset val="129"/>
      </rPr>
      <t>에너지</t>
    </r>
    <r>
      <rPr>
        <sz val="10"/>
        <color theme="0" tint="-0.34998626667073579"/>
        <rFont val="Tahoma"/>
        <family val="2"/>
      </rPr>
      <t xml:space="preserve"> </t>
    </r>
    <r>
      <rPr>
        <sz val="10"/>
        <color theme="0" tint="-0.34998626667073579"/>
        <rFont val="맑은 고딕"/>
        <family val="3"/>
        <charset val="129"/>
      </rPr>
      <t>사용</t>
    </r>
    <r>
      <rPr>
        <sz val="10"/>
        <color theme="0" tint="-0.34998626667073579"/>
        <rFont val="Tahoma"/>
        <family val="2"/>
      </rPr>
      <t xml:space="preserve">) </t>
    </r>
    <r>
      <rPr>
        <sz val="10"/>
        <color theme="0" tint="-0.34998626667073579"/>
        <rFont val="맑은 고딕"/>
        <family val="3"/>
        <charset val="129"/>
      </rPr>
      <t>단계</t>
    </r>
    <phoneticPr fontId="1" type="noConversion"/>
  </si>
  <si>
    <r>
      <rPr>
        <sz val="10"/>
        <color theme="0" tint="-0.34998626667073579"/>
        <rFont val="맑은 고딕"/>
        <family val="3"/>
        <charset val="129"/>
      </rPr>
      <t>해체</t>
    </r>
    <r>
      <rPr>
        <sz val="10"/>
        <color theme="0" tint="-0.34998626667073579"/>
        <rFont val="Tahoma"/>
        <family val="2"/>
      </rPr>
      <t>/</t>
    </r>
    <r>
      <rPr>
        <sz val="10"/>
        <color theme="0" tint="-0.34998626667073579"/>
        <rFont val="맑은 고딕"/>
        <family val="3"/>
        <charset val="129"/>
      </rPr>
      <t>폐기</t>
    </r>
    <r>
      <rPr>
        <sz val="10"/>
        <color theme="0" tint="-0.34998626667073579"/>
        <rFont val="Tahoma"/>
        <family val="2"/>
      </rPr>
      <t xml:space="preserve"> </t>
    </r>
    <r>
      <rPr>
        <sz val="10"/>
        <color theme="0" tint="-0.34998626667073579"/>
        <rFont val="맑은 고딕"/>
        <family val="3"/>
        <charset val="129"/>
      </rPr>
      <t>단계</t>
    </r>
    <phoneticPr fontId="1" type="noConversion"/>
  </si>
  <si>
    <r>
      <rPr>
        <sz val="10"/>
        <color theme="0" tint="-0.34998626667073579"/>
        <rFont val="맑은 고딕"/>
        <family val="3"/>
        <charset val="129"/>
      </rPr>
      <t>평가결과</t>
    </r>
    <phoneticPr fontId="1" type="noConversion"/>
  </si>
  <si>
    <t>· 사업개요</t>
    <phoneticPr fontId="1" type="noConversion"/>
  </si>
  <si>
    <t>사업명</t>
    <phoneticPr fontId="1" type="noConversion"/>
  </si>
  <si>
    <t>구조</t>
    <phoneticPr fontId="1" type="noConversion"/>
  </si>
  <si>
    <t>용도</t>
    <phoneticPr fontId="1" type="noConversion"/>
  </si>
  <si>
    <t>· 할인율/내용 년수 설정기준</t>
    <phoneticPr fontId="1" type="noConversion"/>
  </si>
  <si>
    <t>분석방법</t>
    <phoneticPr fontId="1" type="noConversion"/>
  </si>
  <si>
    <t>입력방식</t>
    <phoneticPr fontId="1" type="noConversion"/>
  </si>
  <si>
    <t>실질할인률</t>
    <phoneticPr fontId="1" type="noConversion"/>
  </si>
  <si>
    <t>이자(%)</t>
    <phoneticPr fontId="1" type="noConversion"/>
  </si>
  <si>
    <t>전기(%)</t>
    <phoneticPr fontId="1" type="noConversion"/>
  </si>
  <si>
    <t>가스(%)</t>
    <phoneticPr fontId="1" type="noConversion"/>
  </si>
  <si>
    <t>구분</t>
    <phoneticPr fontId="1" type="noConversion"/>
  </si>
  <si>
    <t>에너지사용시간</t>
    <phoneticPr fontId="1" type="noConversion"/>
  </si>
  <si>
    <t>· 전기 사용시간 가정사항</t>
    <phoneticPr fontId="1" type="noConversion"/>
  </si>
  <si>
    <t>입력사항</t>
    <phoneticPr fontId="1" type="noConversion"/>
  </si>
  <si>
    <t>입력사항</t>
    <phoneticPr fontId="1" type="noConversion"/>
  </si>
  <si>
    <r>
      <rPr>
        <sz val="10"/>
        <color theme="0" tint="-0.34998626667073579"/>
        <rFont val="맑은 고딕"/>
        <family val="3"/>
        <charset val="129"/>
      </rPr>
      <t>운영</t>
    </r>
    <r>
      <rPr>
        <sz val="10"/>
        <color theme="0" tint="-0.34998626667073579"/>
        <rFont val="Tahoma"/>
        <family val="2"/>
      </rPr>
      <t>(</t>
    </r>
    <r>
      <rPr>
        <sz val="10"/>
        <color theme="0" tint="-0.34998626667073579"/>
        <rFont val="맑은 고딕"/>
        <family val="3"/>
        <charset val="129"/>
      </rPr>
      <t>에너지</t>
    </r>
    <r>
      <rPr>
        <sz val="10"/>
        <color theme="0" tint="-0.34998626667073579"/>
        <rFont val="Tahoma"/>
        <family val="2"/>
      </rPr>
      <t xml:space="preserve"> </t>
    </r>
    <r>
      <rPr>
        <sz val="10"/>
        <color theme="0" tint="-0.34998626667073579"/>
        <rFont val="맑은 고딕"/>
        <family val="3"/>
        <charset val="129"/>
      </rPr>
      <t>사용</t>
    </r>
    <r>
      <rPr>
        <sz val="10"/>
        <color theme="0" tint="-0.34998626667073579"/>
        <rFont val="Tahoma"/>
        <family val="2"/>
      </rPr>
      <t xml:space="preserve">) </t>
    </r>
    <r>
      <rPr>
        <sz val="10"/>
        <color theme="0" tint="-0.34998626667073579"/>
        <rFont val="맑은 고딕"/>
        <family val="3"/>
        <charset val="129"/>
      </rPr>
      <t>단계</t>
    </r>
    <phoneticPr fontId="1" type="noConversion"/>
  </si>
  <si>
    <r>
      <rPr>
        <sz val="10"/>
        <color theme="0" tint="-0.34998626667073579"/>
        <rFont val="맑은 고딕"/>
        <family val="3"/>
        <charset val="129"/>
      </rPr>
      <t>건설</t>
    </r>
    <r>
      <rPr>
        <sz val="10"/>
        <color theme="0" tint="-0.34998626667073579"/>
        <rFont val="Tahoma"/>
        <family val="2"/>
      </rPr>
      <t>/</t>
    </r>
    <r>
      <rPr>
        <sz val="10"/>
        <color theme="0" tint="-0.34998626667073579"/>
        <rFont val="맑은 고딕"/>
        <family val="3"/>
        <charset val="129"/>
      </rPr>
      <t>유지관리</t>
    </r>
    <r>
      <rPr>
        <sz val="10"/>
        <color theme="0" tint="-0.34998626667073579"/>
        <rFont val="Tahoma"/>
        <family val="2"/>
      </rPr>
      <t xml:space="preserve"> </t>
    </r>
    <r>
      <rPr>
        <sz val="10"/>
        <color theme="0" tint="-0.34998626667073579"/>
        <rFont val="맑은 고딕"/>
        <family val="3"/>
        <charset val="129"/>
      </rPr>
      <t>단계</t>
    </r>
    <phoneticPr fontId="1" type="noConversion"/>
  </si>
  <si>
    <t>LCC Code</t>
    <phoneticPr fontId="1" type="noConversion"/>
  </si>
  <si>
    <t>LCA Code</t>
    <phoneticPr fontId="1" type="noConversion"/>
  </si>
  <si>
    <t>품명</t>
    <phoneticPr fontId="1" type="noConversion"/>
  </si>
  <si>
    <t>규격</t>
    <phoneticPr fontId="1" type="noConversion"/>
  </si>
  <si>
    <t>단위</t>
    <phoneticPr fontId="1" type="noConversion"/>
  </si>
  <si>
    <t>물량</t>
    <phoneticPr fontId="1" type="noConversion"/>
  </si>
  <si>
    <t>금액</t>
    <phoneticPr fontId="1" type="noConversion"/>
  </si>
  <si>
    <r>
      <rPr>
        <b/>
        <sz val="10"/>
        <color theme="1"/>
        <rFont val="맑은 고딕"/>
        <family val="3"/>
        <charset val="129"/>
      </rPr>
      <t>기본</t>
    </r>
    <r>
      <rPr>
        <b/>
        <sz val="10"/>
        <color theme="1"/>
        <rFont val="Tahoma"/>
        <family val="2"/>
      </rPr>
      <t xml:space="preserve"> </t>
    </r>
    <r>
      <rPr>
        <b/>
        <sz val="10"/>
        <color theme="1"/>
        <rFont val="맑은 고딕"/>
        <family val="3"/>
        <charset val="129"/>
      </rPr>
      <t>정보</t>
    </r>
    <r>
      <rPr>
        <b/>
        <sz val="10"/>
        <color theme="1"/>
        <rFont val="Tahoma"/>
        <family val="2"/>
      </rPr>
      <t xml:space="preserve"> </t>
    </r>
    <r>
      <rPr>
        <b/>
        <sz val="10"/>
        <color theme="1"/>
        <rFont val="맑은 고딕"/>
        <family val="3"/>
        <charset val="129"/>
      </rPr>
      <t>입력</t>
    </r>
    <phoneticPr fontId="1" type="noConversion"/>
  </si>
  <si>
    <r>
      <rPr>
        <sz val="10"/>
        <rFont val="맑은 고딕"/>
        <family val="3"/>
        <charset val="129"/>
      </rPr>
      <t>건설</t>
    </r>
    <r>
      <rPr>
        <sz val="10"/>
        <rFont val="Tahoma"/>
        <family val="2"/>
      </rPr>
      <t>/</t>
    </r>
    <r>
      <rPr>
        <sz val="10"/>
        <rFont val="맑은 고딕"/>
        <family val="3"/>
        <charset val="129"/>
      </rPr>
      <t>유지관리</t>
    </r>
    <r>
      <rPr>
        <sz val="10"/>
        <rFont val="Tahoma"/>
        <family val="2"/>
      </rPr>
      <t xml:space="preserve"> </t>
    </r>
    <r>
      <rPr>
        <sz val="10"/>
        <rFont val="맑은 고딕"/>
        <family val="3"/>
        <charset val="129"/>
      </rPr>
      <t>단계</t>
    </r>
    <phoneticPr fontId="1" type="noConversion"/>
  </si>
  <si>
    <t>운영(에너지 사용) 단계</t>
    <phoneticPr fontId="1" type="noConversion"/>
  </si>
  <si>
    <t>전기에너지 사용량</t>
    <phoneticPr fontId="1" type="noConversion"/>
  </si>
  <si>
    <t>가스에너지 사용량</t>
    <phoneticPr fontId="1" type="noConversion"/>
  </si>
  <si>
    <r>
      <rPr>
        <b/>
        <sz val="10"/>
        <rFont val="맑은 고딕"/>
        <family val="3"/>
        <charset val="129"/>
      </rPr>
      <t>건설</t>
    </r>
    <r>
      <rPr>
        <b/>
        <sz val="10"/>
        <rFont val="Tahoma"/>
        <family val="2"/>
      </rPr>
      <t>/</t>
    </r>
    <r>
      <rPr>
        <b/>
        <sz val="10"/>
        <rFont val="맑은 고딕"/>
        <family val="3"/>
        <charset val="129"/>
      </rPr>
      <t>유지관리</t>
    </r>
    <r>
      <rPr>
        <b/>
        <sz val="10"/>
        <rFont val="Tahoma"/>
        <family val="2"/>
      </rPr>
      <t xml:space="preserve"> </t>
    </r>
    <r>
      <rPr>
        <b/>
        <sz val="10"/>
        <rFont val="맑은 고딕"/>
        <family val="3"/>
        <charset val="129"/>
      </rPr>
      <t>단계</t>
    </r>
    <phoneticPr fontId="1" type="noConversion"/>
  </si>
  <si>
    <r>
      <rPr>
        <sz val="10"/>
        <rFont val="맑은 고딕"/>
        <family val="3"/>
        <charset val="129"/>
      </rPr>
      <t>운영</t>
    </r>
    <r>
      <rPr>
        <sz val="10"/>
        <rFont val="Tahoma"/>
        <family val="2"/>
      </rPr>
      <t>(</t>
    </r>
    <r>
      <rPr>
        <sz val="10"/>
        <rFont val="맑은 고딕"/>
        <family val="3"/>
        <charset val="129"/>
      </rPr>
      <t>에너지</t>
    </r>
    <r>
      <rPr>
        <sz val="10"/>
        <rFont val="Tahoma"/>
        <family val="2"/>
      </rPr>
      <t xml:space="preserve"> </t>
    </r>
    <r>
      <rPr>
        <sz val="10"/>
        <rFont val="맑은 고딕"/>
        <family val="3"/>
        <charset val="129"/>
      </rPr>
      <t>사용</t>
    </r>
    <r>
      <rPr>
        <sz val="10"/>
        <rFont val="Tahoma"/>
        <family val="2"/>
      </rPr>
      <t xml:space="preserve">) </t>
    </r>
    <r>
      <rPr>
        <sz val="10"/>
        <rFont val="맑은 고딕"/>
        <family val="3"/>
        <charset val="129"/>
      </rPr>
      <t>단계</t>
    </r>
    <phoneticPr fontId="1" type="noConversion"/>
  </si>
  <si>
    <t>· 전기요금 기준(한국전력)</t>
    <phoneticPr fontId="1" type="noConversion"/>
  </si>
  <si>
    <t>· 전기 사용량 산정(월간)</t>
    <phoneticPr fontId="1" type="noConversion"/>
  </si>
  <si>
    <t>월</t>
    <phoneticPr fontId="1" type="noConversion"/>
  </si>
  <si>
    <t>월간사용량</t>
    <phoneticPr fontId="1" type="noConversion"/>
  </si>
  <si>
    <t>(kwh/월)</t>
    <phoneticPr fontId="1" type="noConversion"/>
  </si>
  <si>
    <t>· 냉.난방 스케줄</t>
    <phoneticPr fontId="1" type="noConversion"/>
  </si>
  <si>
    <t>· 냉.난방 기기 소비효율</t>
    <phoneticPr fontId="1" type="noConversion"/>
  </si>
  <si>
    <t>· 가스 사용량 산정(월간)</t>
    <phoneticPr fontId="1" type="noConversion"/>
  </si>
  <si>
    <t>구분</t>
    <phoneticPr fontId="1" type="noConversion"/>
  </si>
  <si>
    <t>냉방E사용량</t>
    <phoneticPr fontId="1" type="noConversion"/>
  </si>
  <si>
    <t>(kwh)</t>
    <phoneticPr fontId="1" type="noConversion"/>
  </si>
  <si>
    <t>난방E사용량</t>
    <phoneticPr fontId="1" type="noConversion"/>
  </si>
  <si>
    <t>냉난방기 전력 사용량</t>
    <phoneticPr fontId="1" type="noConversion"/>
  </si>
  <si>
    <t>냉온수기 가스소비량</t>
    <phoneticPr fontId="1" type="noConversion"/>
  </si>
  <si>
    <t>보일러 가스소비량</t>
    <phoneticPr fontId="1" type="noConversion"/>
  </si>
  <si>
    <t>보정계수</t>
    <phoneticPr fontId="1" type="noConversion"/>
  </si>
  <si>
    <t>(원/kwh)</t>
    <phoneticPr fontId="1" type="noConversion"/>
  </si>
  <si>
    <t>요금</t>
    <phoneticPr fontId="1" type="noConversion"/>
  </si>
  <si>
    <t>시간대반영</t>
    <phoneticPr fontId="1" type="noConversion"/>
  </si>
  <si>
    <t>(원/kwh)</t>
    <phoneticPr fontId="1" type="noConversion"/>
  </si>
  <si>
    <t>전력량 요금(원/kwh)</t>
    <phoneticPr fontId="1" type="noConversion"/>
  </si>
  <si>
    <t>여름 (7-8월)</t>
    <phoneticPr fontId="1" type="noConversion"/>
  </si>
  <si>
    <t>봄.가을 (3-6월,9-10월)</t>
    <phoneticPr fontId="1" type="noConversion"/>
  </si>
  <si>
    <t>겨울 (11-12월,1-2월)</t>
    <phoneticPr fontId="1" type="noConversion"/>
  </si>
  <si>
    <t>시간대</t>
    <phoneticPr fontId="1" type="noConversion"/>
  </si>
  <si>
    <t>최대부하</t>
    <phoneticPr fontId="1" type="noConversion"/>
  </si>
  <si>
    <t>표준부하</t>
    <phoneticPr fontId="1" type="noConversion"/>
  </si>
  <si>
    <r>
      <rPr>
        <sz val="10"/>
        <color theme="1"/>
        <rFont val="맑은 고딕"/>
        <family val="3"/>
        <charset val="129"/>
      </rPr>
      <t>진행</t>
    </r>
    <r>
      <rPr>
        <sz val="10"/>
        <color theme="1"/>
        <rFont val="Tahoma"/>
        <family val="2"/>
      </rPr>
      <t xml:space="preserve"> </t>
    </r>
    <r>
      <rPr>
        <sz val="10"/>
        <color theme="1"/>
        <rFont val="맑은 고딕"/>
        <family val="3"/>
        <charset val="129"/>
      </rPr>
      <t>상태</t>
    </r>
    <r>
      <rPr>
        <sz val="10"/>
        <color theme="1"/>
        <rFont val="Tahoma"/>
        <family val="2"/>
      </rPr>
      <t xml:space="preserve"> </t>
    </r>
    <r>
      <rPr>
        <sz val="12"/>
        <color theme="1"/>
        <rFont val="Tahoma"/>
        <family val="2"/>
      </rPr>
      <t xml:space="preserve"> </t>
    </r>
    <r>
      <rPr>
        <b/>
        <sz val="12"/>
        <color theme="1"/>
        <rFont val="Tahoma"/>
        <family val="2"/>
      </rPr>
      <t>100%</t>
    </r>
    <r>
      <rPr>
        <sz val="10"/>
        <color theme="1"/>
        <rFont val="Tahoma"/>
        <family val="2"/>
      </rPr>
      <t xml:space="preserve"> </t>
    </r>
    <r>
      <rPr>
        <sz val="10"/>
        <color theme="0" tint="-0.249977111117893"/>
        <rFont val="맑은 고딕"/>
        <family val="3"/>
        <charset val="129"/>
      </rPr>
      <t>완료됨</t>
    </r>
    <phoneticPr fontId="1" type="noConversion"/>
  </si>
  <si>
    <r>
      <rPr>
        <b/>
        <sz val="10"/>
        <color theme="1"/>
        <rFont val="맑은 고딕"/>
        <family val="3"/>
        <charset val="129"/>
      </rPr>
      <t>운영</t>
    </r>
    <r>
      <rPr>
        <b/>
        <sz val="10"/>
        <color theme="1"/>
        <rFont val="Tahoma"/>
        <family val="2"/>
      </rPr>
      <t>(</t>
    </r>
    <r>
      <rPr>
        <b/>
        <sz val="10"/>
        <color theme="1"/>
        <rFont val="맑은 고딕"/>
        <family val="3"/>
        <charset val="129"/>
      </rPr>
      <t>에너지</t>
    </r>
    <r>
      <rPr>
        <b/>
        <sz val="10"/>
        <color theme="1"/>
        <rFont val="Tahoma"/>
        <family val="2"/>
      </rPr>
      <t xml:space="preserve"> </t>
    </r>
    <r>
      <rPr>
        <b/>
        <sz val="10"/>
        <color theme="1"/>
        <rFont val="맑은 고딕"/>
        <family val="3"/>
        <charset val="129"/>
      </rPr>
      <t>사용</t>
    </r>
    <r>
      <rPr>
        <b/>
        <sz val="10"/>
        <color theme="1"/>
        <rFont val="Tahoma"/>
        <family val="2"/>
      </rPr>
      <t xml:space="preserve">) </t>
    </r>
    <r>
      <rPr>
        <b/>
        <sz val="10"/>
        <color theme="1"/>
        <rFont val="맑은 고딕"/>
        <family val="3"/>
        <charset val="129"/>
      </rPr>
      <t>단계</t>
    </r>
    <phoneticPr fontId="1" type="noConversion"/>
  </si>
  <si>
    <r>
      <rPr>
        <sz val="10"/>
        <rFont val="맑은 고딕"/>
        <family val="3"/>
        <charset val="129"/>
      </rPr>
      <t>해체</t>
    </r>
    <r>
      <rPr>
        <sz val="10"/>
        <rFont val="Tahoma"/>
        <family val="2"/>
      </rPr>
      <t>/</t>
    </r>
    <r>
      <rPr>
        <sz val="10"/>
        <rFont val="맑은 고딕"/>
        <family val="3"/>
        <charset val="129"/>
      </rPr>
      <t>폐기</t>
    </r>
    <r>
      <rPr>
        <sz val="10"/>
        <rFont val="Tahoma"/>
        <family val="2"/>
      </rPr>
      <t xml:space="preserve"> </t>
    </r>
    <r>
      <rPr>
        <sz val="10"/>
        <rFont val="맑은 고딕"/>
        <family val="3"/>
        <charset val="129"/>
      </rPr>
      <t>단계</t>
    </r>
    <phoneticPr fontId="1" type="noConversion"/>
  </si>
  <si>
    <r>
      <rPr>
        <sz val="10"/>
        <color theme="1"/>
        <rFont val="맑은 고딕"/>
        <family val="3"/>
        <charset val="129"/>
      </rPr>
      <t>진행</t>
    </r>
    <r>
      <rPr>
        <sz val="10"/>
        <color theme="1"/>
        <rFont val="Tahoma"/>
        <family val="2"/>
      </rPr>
      <t xml:space="preserve"> </t>
    </r>
    <r>
      <rPr>
        <sz val="10"/>
        <color theme="1"/>
        <rFont val="맑은 고딕"/>
        <family val="3"/>
        <charset val="129"/>
      </rPr>
      <t>상태</t>
    </r>
    <r>
      <rPr>
        <sz val="10"/>
        <color theme="1"/>
        <rFont val="Tahoma"/>
        <family val="2"/>
      </rPr>
      <t xml:space="preserve">  </t>
    </r>
    <r>
      <rPr>
        <b/>
        <sz val="12"/>
        <color theme="1"/>
        <rFont val="Tahoma"/>
        <family val="2"/>
      </rPr>
      <t>0%</t>
    </r>
    <r>
      <rPr>
        <sz val="10"/>
        <color theme="1"/>
        <rFont val="Tahoma"/>
        <family val="2"/>
      </rPr>
      <t xml:space="preserve"> </t>
    </r>
    <r>
      <rPr>
        <sz val="10"/>
        <color theme="0" tint="-0.249977111117893"/>
        <rFont val="맑은 고딕"/>
        <family val="3"/>
        <charset val="129"/>
      </rPr>
      <t>완료됨</t>
    </r>
    <phoneticPr fontId="1" type="noConversion"/>
  </si>
  <si>
    <r>
      <rPr>
        <sz val="10"/>
        <color theme="1"/>
        <rFont val="맑은 고딕"/>
        <family val="3"/>
        <charset val="129"/>
      </rPr>
      <t>진행</t>
    </r>
    <r>
      <rPr>
        <sz val="10"/>
        <color theme="1"/>
        <rFont val="Tahoma"/>
        <family val="2"/>
      </rPr>
      <t xml:space="preserve"> </t>
    </r>
    <r>
      <rPr>
        <sz val="10"/>
        <color theme="1"/>
        <rFont val="맑은 고딕"/>
        <family val="3"/>
        <charset val="129"/>
      </rPr>
      <t>상태</t>
    </r>
    <r>
      <rPr>
        <sz val="10"/>
        <color theme="1"/>
        <rFont val="Tahoma"/>
        <family val="2"/>
      </rPr>
      <t xml:space="preserve"> </t>
    </r>
    <r>
      <rPr>
        <b/>
        <sz val="12"/>
        <color theme="1"/>
        <rFont val="Tahoma"/>
        <family val="2"/>
      </rPr>
      <t xml:space="preserve"> 50%</t>
    </r>
    <r>
      <rPr>
        <sz val="10"/>
        <color theme="1"/>
        <rFont val="Tahoma"/>
        <family val="2"/>
      </rPr>
      <t xml:space="preserve"> </t>
    </r>
    <r>
      <rPr>
        <sz val="10"/>
        <color theme="0" tint="-0.249977111117893"/>
        <rFont val="맑은 고딕"/>
        <family val="3"/>
        <charset val="129"/>
      </rPr>
      <t>완료됨</t>
    </r>
    <phoneticPr fontId="1" type="noConversion"/>
  </si>
  <si>
    <r>
      <rPr>
        <sz val="10"/>
        <color theme="1"/>
        <rFont val="맑은 고딕"/>
        <family val="3"/>
        <charset val="129"/>
      </rPr>
      <t>진행</t>
    </r>
    <r>
      <rPr>
        <sz val="10"/>
        <color theme="1"/>
        <rFont val="Tahoma"/>
        <family val="2"/>
      </rPr>
      <t xml:space="preserve"> </t>
    </r>
    <r>
      <rPr>
        <sz val="10"/>
        <color theme="1"/>
        <rFont val="맑은 고딕"/>
        <family val="3"/>
        <charset val="129"/>
      </rPr>
      <t>상태</t>
    </r>
    <r>
      <rPr>
        <sz val="10"/>
        <color theme="1"/>
        <rFont val="Tahoma"/>
        <family val="2"/>
      </rPr>
      <t xml:space="preserve"> </t>
    </r>
    <r>
      <rPr>
        <sz val="12"/>
        <color theme="1"/>
        <rFont val="Tahoma"/>
        <family val="2"/>
      </rPr>
      <t xml:space="preserve"> </t>
    </r>
    <r>
      <rPr>
        <b/>
        <sz val="12"/>
        <color theme="1"/>
        <rFont val="Tahoma"/>
        <family val="2"/>
      </rPr>
      <t>25%</t>
    </r>
    <r>
      <rPr>
        <sz val="10"/>
        <color theme="1"/>
        <rFont val="Tahoma"/>
        <family val="2"/>
      </rPr>
      <t xml:space="preserve"> </t>
    </r>
    <r>
      <rPr>
        <sz val="10"/>
        <color theme="0" tint="-0.249977111117893"/>
        <rFont val="맑은 고딕"/>
        <family val="3"/>
        <charset val="129"/>
      </rPr>
      <t>완료됨</t>
    </r>
    <phoneticPr fontId="1" type="noConversion"/>
  </si>
  <si>
    <r>
      <rPr>
        <sz val="10"/>
        <color theme="1"/>
        <rFont val="맑은 고딕"/>
        <family val="3"/>
        <charset val="129"/>
      </rPr>
      <t>진행</t>
    </r>
    <r>
      <rPr>
        <sz val="10"/>
        <color theme="1"/>
        <rFont val="Tahoma"/>
        <family val="2"/>
      </rPr>
      <t xml:space="preserve"> </t>
    </r>
    <r>
      <rPr>
        <sz val="10"/>
        <color theme="1"/>
        <rFont val="맑은 고딕"/>
        <family val="3"/>
        <charset val="129"/>
      </rPr>
      <t>상태</t>
    </r>
    <r>
      <rPr>
        <sz val="10"/>
        <color theme="1"/>
        <rFont val="Tahoma"/>
        <family val="2"/>
      </rPr>
      <t xml:space="preserve"> </t>
    </r>
    <r>
      <rPr>
        <sz val="12"/>
        <color theme="1"/>
        <rFont val="Tahoma"/>
        <family val="2"/>
      </rPr>
      <t xml:space="preserve"> </t>
    </r>
    <r>
      <rPr>
        <b/>
        <sz val="12"/>
        <color theme="1"/>
        <rFont val="Tahoma"/>
        <family val="2"/>
      </rPr>
      <t>75%</t>
    </r>
    <r>
      <rPr>
        <sz val="10"/>
        <color theme="1"/>
        <rFont val="Tahoma"/>
        <family val="2"/>
      </rPr>
      <t xml:space="preserve"> </t>
    </r>
    <r>
      <rPr>
        <sz val="10"/>
        <color theme="0" tint="-0.249977111117893"/>
        <rFont val="맑은 고딕"/>
        <family val="3"/>
        <charset val="129"/>
      </rPr>
      <t>완료됨</t>
    </r>
    <phoneticPr fontId="1" type="noConversion"/>
  </si>
  <si>
    <t>평가결과</t>
    <phoneticPr fontId="1" type="noConversion"/>
  </si>
  <si>
    <r>
      <rPr>
        <b/>
        <sz val="10"/>
        <rFont val="맑은 고딕"/>
        <family val="3"/>
        <charset val="129"/>
      </rPr>
      <t>해체</t>
    </r>
    <r>
      <rPr>
        <b/>
        <sz val="10"/>
        <rFont val="Tahoma"/>
        <family val="2"/>
      </rPr>
      <t>/</t>
    </r>
    <r>
      <rPr>
        <b/>
        <sz val="10"/>
        <rFont val="맑은 고딕"/>
        <family val="3"/>
        <charset val="129"/>
      </rPr>
      <t>폐기</t>
    </r>
    <r>
      <rPr>
        <b/>
        <sz val="10"/>
        <rFont val="Tahoma"/>
        <family val="2"/>
      </rPr>
      <t xml:space="preserve"> </t>
    </r>
    <r>
      <rPr>
        <b/>
        <sz val="10"/>
        <rFont val="맑은 고딕"/>
        <family val="3"/>
        <charset val="129"/>
      </rPr>
      <t>단계</t>
    </r>
    <phoneticPr fontId="1" type="noConversion"/>
  </si>
  <si>
    <t>초기CO2배출량(Kg)</t>
    <phoneticPr fontId="1" type="noConversion"/>
  </si>
  <si>
    <t>구분</t>
    <phoneticPr fontId="1" type="noConversion"/>
  </si>
  <si>
    <t>From</t>
    <phoneticPr fontId="1" type="noConversion"/>
  </si>
  <si>
    <t>To</t>
    <phoneticPr fontId="1" type="noConversion"/>
  </si>
  <si>
    <t>기본 정보 입력</t>
    <phoneticPr fontId="1" type="noConversion"/>
  </si>
  <si>
    <t>· 가스 사용시간 가정사항</t>
    <phoneticPr fontId="1" type="noConversion"/>
  </si>
  <si>
    <t>내용</t>
    <phoneticPr fontId="1" type="noConversion"/>
  </si>
  <si>
    <t>월</t>
    <phoneticPr fontId="1" type="noConversion"/>
  </si>
  <si>
    <t>CO2</t>
    <phoneticPr fontId="1" type="noConversion"/>
  </si>
  <si>
    <t>Net Present Value(NPV)</t>
    <phoneticPr fontId="1" type="noConversion"/>
  </si>
  <si>
    <t>계</t>
    <phoneticPr fontId="1" type="noConversion"/>
  </si>
  <si>
    <r>
      <rPr>
        <b/>
        <sz val="18"/>
        <color theme="1"/>
        <rFont val="맑은 고딕"/>
        <family val="3"/>
        <charset val="129"/>
      </rPr>
      <t>해체</t>
    </r>
    <r>
      <rPr>
        <b/>
        <sz val="18"/>
        <color theme="1"/>
        <rFont val="Tahoma"/>
        <family val="2"/>
      </rPr>
      <t>/</t>
    </r>
    <r>
      <rPr>
        <b/>
        <sz val="18"/>
        <color theme="1"/>
        <rFont val="맑은 고딕"/>
        <family val="3"/>
        <charset val="129"/>
      </rPr>
      <t>폐기</t>
    </r>
    <r>
      <rPr>
        <b/>
        <sz val="18"/>
        <color theme="1"/>
        <rFont val="Tahoma"/>
        <family val="2"/>
      </rPr>
      <t xml:space="preserve"> </t>
    </r>
    <r>
      <rPr>
        <b/>
        <sz val="18"/>
        <color theme="1"/>
        <rFont val="맑은 고딕"/>
        <family val="3"/>
        <charset val="129"/>
      </rPr>
      <t>단계</t>
    </r>
    <phoneticPr fontId="1" type="noConversion"/>
  </si>
  <si>
    <r>
      <t xml:space="preserve">· </t>
    </r>
    <r>
      <rPr>
        <b/>
        <sz val="11"/>
        <color theme="1"/>
        <rFont val="맑은 고딕"/>
        <family val="3"/>
        <charset val="129"/>
      </rPr>
      <t>폐기물</t>
    </r>
    <r>
      <rPr>
        <b/>
        <sz val="11"/>
        <color theme="1"/>
        <rFont val="Tahoma"/>
        <family val="2"/>
      </rPr>
      <t xml:space="preserve"> </t>
    </r>
    <r>
      <rPr>
        <b/>
        <sz val="11"/>
        <color theme="1"/>
        <rFont val="맑은 고딕"/>
        <family val="3"/>
        <charset val="129"/>
      </rPr>
      <t>산출</t>
    </r>
    <r>
      <rPr>
        <b/>
        <sz val="11"/>
        <color theme="1"/>
        <rFont val="Tahoma"/>
        <family val="2"/>
      </rPr>
      <t xml:space="preserve"> </t>
    </r>
    <r>
      <rPr>
        <b/>
        <sz val="11"/>
        <color theme="1"/>
        <rFont val="맑은 고딕"/>
        <family val="3"/>
        <charset val="129"/>
      </rPr>
      <t>내역</t>
    </r>
    <phoneticPr fontId="1" type="noConversion"/>
  </si>
  <si>
    <r>
      <rPr>
        <sz val="11"/>
        <color theme="1"/>
        <rFont val="맑은 고딕"/>
        <family val="2"/>
        <charset val="129"/>
      </rPr>
      <t>해체율</t>
    </r>
    <r>
      <rPr>
        <sz val="11"/>
        <color theme="1"/>
        <rFont val="Tahoma"/>
        <family val="2"/>
      </rPr>
      <t xml:space="preserve"> : </t>
    </r>
    <phoneticPr fontId="1" type="noConversion"/>
  </si>
  <si>
    <r>
      <rPr>
        <sz val="11"/>
        <color theme="1"/>
        <rFont val="맑은 고딕"/>
        <family val="2"/>
        <charset val="129"/>
      </rPr>
      <t>잔존가치율</t>
    </r>
    <r>
      <rPr>
        <sz val="11"/>
        <color theme="1"/>
        <rFont val="Tahoma"/>
        <family val="2"/>
      </rPr>
      <t xml:space="preserve"> : </t>
    </r>
    <phoneticPr fontId="1" type="noConversion"/>
  </si>
  <si>
    <r>
      <rPr>
        <sz val="11"/>
        <color theme="1"/>
        <rFont val="맑은 고딕"/>
        <family val="2"/>
        <charset val="129"/>
      </rPr>
      <t>품명</t>
    </r>
    <phoneticPr fontId="1" type="noConversion"/>
  </si>
  <si>
    <r>
      <rPr>
        <sz val="11"/>
        <color theme="1"/>
        <rFont val="맑은 고딕"/>
        <family val="2"/>
        <charset val="129"/>
      </rPr>
      <t>규격</t>
    </r>
    <phoneticPr fontId="1" type="noConversion"/>
  </si>
  <si>
    <r>
      <rPr>
        <sz val="11"/>
        <color theme="1"/>
        <rFont val="맑은 고딕"/>
        <family val="2"/>
        <charset val="129"/>
      </rPr>
      <t>단위</t>
    </r>
    <phoneticPr fontId="1" type="noConversion"/>
  </si>
  <si>
    <r>
      <rPr>
        <sz val="11"/>
        <color theme="1"/>
        <rFont val="맑은 고딕"/>
        <family val="2"/>
        <charset val="129"/>
      </rPr>
      <t>물량</t>
    </r>
    <phoneticPr fontId="1" type="noConversion"/>
  </si>
  <si>
    <r>
      <rPr>
        <sz val="11"/>
        <color theme="1"/>
        <rFont val="맑은 고딕"/>
        <family val="2"/>
        <charset val="129"/>
      </rPr>
      <t>해체비</t>
    </r>
  </si>
  <si>
    <r>
      <rPr>
        <sz val="11"/>
        <color theme="1"/>
        <rFont val="맑은 고딕"/>
        <family val="2"/>
        <charset val="129"/>
      </rPr>
      <t>잔존가치비</t>
    </r>
    <phoneticPr fontId="1" type="noConversion"/>
  </si>
  <si>
    <r>
      <rPr>
        <sz val="11"/>
        <color theme="1"/>
        <rFont val="맑은 고딕"/>
        <family val="2"/>
        <charset val="129"/>
      </rPr>
      <t>비용</t>
    </r>
    <phoneticPr fontId="1" type="noConversion"/>
  </si>
  <si>
    <t>대안 1</t>
    <phoneticPr fontId="1" type="noConversion"/>
  </si>
  <si>
    <t>대안 2</t>
    <phoneticPr fontId="1" type="noConversion"/>
  </si>
  <si>
    <t>평가 방법 설정</t>
    <phoneticPr fontId="1" type="noConversion"/>
  </si>
  <si>
    <r>
      <rPr>
        <b/>
        <sz val="14"/>
        <color theme="1"/>
        <rFont val="돋움"/>
        <family val="3"/>
        <charset val="129"/>
      </rPr>
      <t>건축물</t>
    </r>
    <r>
      <rPr>
        <b/>
        <sz val="14"/>
        <color theme="1"/>
        <rFont val="Tahoma"/>
        <family val="2"/>
      </rPr>
      <t xml:space="preserve"> </t>
    </r>
    <r>
      <rPr>
        <b/>
        <sz val="14"/>
        <color theme="1"/>
        <rFont val="돋움"/>
        <family val="3"/>
        <charset val="129"/>
      </rPr>
      <t>대안평가</t>
    </r>
    <phoneticPr fontId="1" type="noConversion"/>
  </si>
  <si>
    <r>
      <rPr>
        <b/>
        <sz val="14"/>
        <color theme="1"/>
        <rFont val="돋움"/>
        <family val="3"/>
        <charset val="129"/>
      </rPr>
      <t>건축물</t>
    </r>
    <r>
      <rPr>
        <b/>
        <sz val="14"/>
        <color theme="1"/>
        <rFont val="Tahoma"/>
        <family val="2"/>
      </rPr>
      <t xml:space="preserve"> </t>
    </r>
    <r>
      <rPr>
        <b/>
        <sz val="14"/>
        <color theme="1"/>
        <rFont val="돋움"/>
        <family val="3"/>
        <charset val="129"/>
      </rPr>
      <t>전과정</t>
    </r>
    <r>
      <rPr>
        <b/>
        <sz val="14"/>
        <color theme="1"/>
        <rFont val="Tahoma"/>
        <family val="2"/>
      </rPr>
      <t xml:space="preserve"> </t>
    </r>
    <r>
      <rPr>
        <b/>
        <sz val="14"/>
        <color theme="1"/>
        <rFont val="돋움"/>
        <family val="3"/>
        <charset val="129"/>
      </rPr>
      <t>평가</t>
    </r>
    <phoneticPr fontId="1" type="noConversion"/>
  </si>
  <si>
    <t>시공단계 CO2 모니터링</t>
    <phoneticPr fontId="1" type="noConversion"/>
  </si>
  <si>
    <r>
      <rPr>
        <b/>
        <sz val="10"/>
        <color theme="1"/>
        <rFont val="돋움"/>
        <family val="3"/>
        <charset val="129"/>
      </rPr>
      <t>대안</t>
    </r>
    <r>
      <rPr>
        <b/>
        <sz val="10"/>
        <color theme="1"/>
        <rFont val="Tahoma"/>
        <family val="2"/>
      </rPr>
      <t>(</t>
    </r>
    <r>
      <rPr>
        <b/>
        <sz val="10"/>
        <color theme="1"/>
        <rFont val="돋움"/>
        <family val="3"/>
        <charset val="129"/>
      </rPr>
      <t>또는</t>
    </r>
    <r>
      <rPr>
        <b/>
        <sz val="10"/>
        <color theme="1"/>
        <rFont val="Tahoma"/>
        <family val="2"/>
      </rPr>
      <t xml:space="preserve"> </t>
    </r>
    <r>
      <rPr>
        <b/>
        <sz val="10"/>
        <color theme="1"/>
        <rFont val="돋움"/>
        <family val="3"/>
        <charset val="129"/>
      </rPr>
      <t>개선안</t>
    </r>
    <r>
      <rPr>
        <b/>
        <sz val="10"/>
        <color theme="1"/>
        <rFont val="Tahoma"/>
        <family val="2"/>
      </rPr>
      <t>)</t>
    </r>
    <r>
      <rPr>
        <b/>
        <sz val="10"/>
        <color theme="1"/>
        <rFont val="돋움"/>
        <family val="3"/>
        <charset val="129"/>
      </rPr>
      <t>에</t>
    </r>
    <r>
      <rPr>
        <b/>
        <sz val="10"/>
        <color theme="1"/>
        <rFont val="Tahoma"/>
        <family val="2"/>
      </rPr>
      <t xml:space="preserve"> </t>
    </r>
    <r>
      <rPr>
        <b/>
        <sz val="10"/>
        <color theme="1"/>
        <rFont val="돋움"/>
        <family val="3"/>
        <charset val="129"/>
      </rPr>
      <t>대하여</t>
    </r>
    <r>
      <rPr>
        <b/>
        <sz val="10"/>
        <color theme="1"/>
        <rFont val="Tahoma"/>
        <family val="2"/>
      </rPr>
      <t>,</t>
    </r>
    <phoneticPr fontId="1" type="noConversion"/>
  </si>
  <si>
    <r>
      <rPr>
        <b/>
        <sz val="10"/>
        <color theme="1"/>
        <rFont val="돋움"/>
        <family val="3"/>
        <charset val="129"/>
      </rPr>
      <t>경제성</t>
    </r>
    <r>
      <rPr>
        <b/>
        <sz val="10"/>
        <color theme="1"/>
        <rFont val="Tahoma"/>
        <family val="2"/>
      </rPr>
      <t xml:space="preserve"> </t>
    </r>
    <r>
      <rPr>
        <b/>
        <sz val="10"/>
        <color theme="1"/>
        <rFont val="돋움"/>
        <family val="3"/>
        <charset val="129"/>
      </rPr>
      <t>및</t>
    </r>
    <r>
      <rPr>
        <b/>
        <sz val="10"/>
        <color theme="1"/>
        <rFont val="Tahoma"/>
        <family val="2"/>
      </rPr>
      <t xml:space="preserve"> </t>
    </r>
    <r>
      <rPr>
        <b/>
        <sz val="10"/>
        <color theme="1"/>
        <rFont val="돋움"/>
        <family val="3"/>
        <charset val="129"/>
      </rPr>
      <t>환경성</t>
    </r>
    <r>
      <rPr>
        <b/>
        <sz val="10"/>
        <color theme="1"/>
        <rFont val="Tahoma"/>
        <family val="2"/>
      </rPr>
      <t xml:space="preserve"> </t>
    </r>
    <r>
      <rPr>
        <b/>
        <sz val="10"/>
        <color theme="1"/>
        <rFont val="돋움"/>
        <family val="3"/>
        <charset val="129"/>
      </rPr>
      <t>관점의</t>
    </r>
    <r>
      <rPr>
        <b/>
        <sz val="10"/>
        <color theme="1"/>
        <rFont val="Tahoma"/>
        <family val="2"/>
      </rPr>
      <t xml:space="preserve"> </t>
    </r>
    <r>
      <rPr>
        <b/>
        <sz val="10"/>
        <color theme="1"/>
        <rFont val="돋움"/>
        <family val="3"/>
        <charset val="129"/>
      </rPr>
      <t>최적안</t>
    </r>
    <r>
      <rPr>
        <b/>
        <sz val="10"/>
        <color theme="1"/>
        <rFont val="Tahoma"/>
        <family val="2"/>
      </rPr>
      <t xml:space="preserve"> </t>
    </r>
    <r>
      <rPr>
        <b/>
        <sz val="10"/>
        <color theme="1"/>
        <rFont val="돋움"/>
        <family val="3"/>
        <charset val="129"/>
      </rPr>
      <t>선정</t>
    </r>
    <r>
      <rPr>
        <b/>
        <sz val="10"/>
        <color theme="1"/>
        <rFont val="Tahoma"/>
        <family val="2"/>
      </rPr>
      <t xml:space="preserve"> </t>
    </r>
    <r>
      <rPr>
        <b/>
        <sz val="10"/>
        <color theme="1"/>
        <rFont val="돋움"/>
        <family val="3"/>
        <charset val="129"/>
      </rPr>
      <t>모델</t>
    </r>
    <phoneticPr fontId="1" type="noConversion"/>
  </si>
  <si>
    <t>건축물 전체를 대상으로 하여,</t>
    <phoneticPr fontId="1" type="noConversion"/>
  </si>
  <si>
    <t>건설시공단계의 에너지 소비량</t>
    <phoneticPr fontId="1" type="noConversion"/>
  </si>
  <si>
    <t>및 CO2배출량 평가 모델</t>
    <phoneticPr fontId="1" type="noConversion"/>
  </si>
  <si>
    <r>
      <rPr>
        <b/>
        <sz val="10"/>
        <color theme="1"/>
        <rFont val="돋움"/>
        <family val="3"/>
        <charset val="129"/>
      </rPr>
      <t>경제성</t>
    </r>
    <r>
      <rPr>
        <b/>
        <sz val="10"/>
        <color theme="1"/>
        <rFont val="Tahoma"/>
        <family val="2"/>
      </rPr>
      <t xml:space="preserve"> </t>
    </r>
    <r>
      <rPr>
        <b/>
        <sz val="10"/>
        <color theme="1"/>
        <rFont val="돋움"/>
        <family val="3"/>
        <charset val="129"/>
      </rPr>
      <t>및</t>
    </r>
    <r>
      <rPr>
        <b/>
        <sz val="10"/>
        <color theme="1"/>
        <rFont val="Tahoma"/>
        <family val="2"/>
      </rPr>
      <t xml:space="preserve"> </t>
    </r>
    <r>
      <rPr>
        <b/>
        <sz val="10"/>
        <color theme="1"/>
        <rFont val="돋움"/>
        <family val="3"/>
        <charset val="129"/>
      </rPr>
      <t>환경성</t>
    </r>
    <r>
      <rPr>
        <b/>
        <sz val="10"/>
        <color theme="1"/>
        <rFont val="Tahoma"/>
        <family val="2"/>
      </rPr>
      <t xml:space="preserve"> </t>
    </r>
    <r>
      <rPr>
        <b/>
        <sz val="10"/>
        <color theme="1"/>
        <rFont val="돋움"/>
        <family val="3"/>
        <charset val="129"/>
      </rPr>
      <t>평가를</t>
    </r>
    <r>
      <rPr>
        <b/>
        <sz val="10"/>
        <color theme="1"/>
        <rFont val="Tahoma"/>
        <family val="2"/>
      </rPr>
      <t xml:space="preserve"> </t>
    </r>
    <r>
      <rPr>
        <b/>
        <sz val="10"/>
        <color theme="1"/>
        <rFont val="돋움"/>
        <family val="3"/>
        <charset val="129"/>
      </rPr>
      <t>위한</t>
    </r>
    <r>
      <rPr>
        <b/>
        <sz val="10"/>
        <color theme="1"/>
        <rFont val="Tahoma"/>
        <family val="2"/>
      </rPr>
      <t xml:space="preserve"> </t>
    </r>
    <r>
      <rPr>
        <b/>
        <sz val="10"/>
        <color theme="1"/>
        <rFont val="돋움"/>
        <family val="3"/>
        <charset val="129"/>
      </rPr>
      <t>모델</t>
    </r>
    <phoneticPr fontId="1" type="noConversion"/>
  </si>
  <si>
    <t>분석기법</t>
    <phoneticPr fontId="1" type="noConversion"/>
  </si>
  <si>
    <t>1일 사용 시간</t>
    <phoneticPr fontId="1" type="noConversion"/>
  </si>
  <si>
    <t>월 사용 일</t>
    <phoneticPr fontId="1" type="noConversion"/>
  </si>
  <si>
    <t>(N㎥)</t>
    <phoneticPr fontId="1" type="noConversion"/>
  </si>
  <si>
    <t>(N㎥)</t>
    <phoneticPr fontId="1" type="noConversion"/>
  </si>
  <si>
    <t>Select Column Qty(dbSelect)</t>
    <phoneticPr fontId="1" type="noConversion"/>
  </si>
  <si>
    <t>lccCode</t>
  </si>
  <si>
    <t>lcaCOde</t>
  </si>
  <si>
    <t>name</t>
  </si>
  <si>
    <t>standard</t>
  </si>
  <si>
    <t>unit</t>
  </si>
  <si>
    <t>qty</t>
  </si>
  <si>
    <t>materialUnit</t>
  </si>
  <si>
    <t>materialAmt</t>
  </si>
  <si>
    <t>laborUnit</t>
  </si>
  <si>
    <t>laborAmt</t>
  </si>
  <si>
    <t>expenseUnit</t>
  </si>
  <si>
    <t>expenseAmt</t>
  </si>
  <si>
    <t>totalUnit</t>
  </si>
  <si>
    <t>totalAmt</t>
  </si>
  <si>
    <t>residualRate</t>
  </si>
  <si>
    <t>residualAmt</t>
  </si>
  <si>
    <t>pRepairCycle</t>
  </si>
  <si>
    <t>pRepairRate</t>
  </si>
  <si>
    <t>aRepairCycle</t>
  </si>
  <si>
    <t>aRepairRate</t>
  </si>
  <si>
    <t>changeAmt</t>
  </si>
  <si>
    <t>repairAmt</t>
  </si>
  <si>
    <t>A001</t>
  </si>
  <si>
    <t>A002</t>
  </si>
  <si>
    <t>A004</t>
  </si>
  <si>
    <t>A005</t>
  </si>
  <si>
    <t>A006</t>
  </si>
  <si>
    <t>A007</t>
  </si>
  <si>
    <t>A008</t>
  </si>
  <si>
    <t>A009</t>
  </si>
  <si>
    <t>A010</t>
  </si>
  <si>
    <t>A011</t>
  </si>
  <si>
    <t>경부하</t>
    <phoneticPr fontId="1" type="noConversion"/>
  </si>
  <si>
    <t>중간부하</t>
    <phoneticPr fontId="1" type="noConversion"/>
  </si>
  <si>
    <t>gongjong</t>
    <phoneticPr fontId="1" type="noConversion"/>
  </si>
  <si>
    <t>code</t>
    <phoneticPr fontId="1" type="noConversion"/>
  </si>
  <si>
    <r>
      <rPr>
        <sz val="10"/>
        <color theme="1"/>
        <rFont val="돋움"/>
        <family val="3"/>
        <charset val="129"/>
      </rPr>
      <t>로그인정보</t>
    </r>
    <phoneticPr fontId="1" type="noConversion"/>
  </si>
  <si>
    <r>
      <rPr>
        <sz val="10"/>
        <color theme="1"/>
        <rFont val="맑은 고딕"/>
        <family val="2"/>
        <charset val="129"/>
      </rPr>
      <t>평가방법</t>
    </r>
    <phoneticPr fontId="1" type="noConversion"/>
  </si>
  <si>
    <r>
      <rPr>
        <sz val="10"/>
        <color theme="1"/>
        <rFont val="맑은 고딕"/>
        <family val="2"/>
        <charset val="129"/>
      </rPr>
      <t>불러오기</t>
    </r>
    <phoneticPr fontId="1" type="noConversion"/>
  </si>
  <si>
    <r>
      <rPr>
        <sz val="10"/>
        <color theme="1"/>
        <rFont val="돋움"/>
        <family val="3"/>
        <charset val="129"/>
      </rPr>
      <t>내역서</t>
    </r>
    <phoneticPr fontId="1" type="noConversion"/>
  </si>
  <si>
    <t>gubun</t>
    <phoneticPr fontId="1" type="noConversion"/>
  </si>
  <si>
    <t>난방용 가스요금</t>
    <phoneticPr fontId="1" type="noConversion"/>
  </si>
  <si>
    <t>냉방용 가스요금</t>
    <phoneticPr fontId="1" type="noConversion"/>
  </si>
  <si>
    <r>
      <rPr>
        <sz val="10"/>
        <color theme="1"/>
        <rFont val="돋움"/>
        <family val="3"/>
        <charset val="129"/>
      </rPr>
      <t>대안</t>
    </r>
    <r>
      <rPr>
        <sz val="10"/>
        <color theme="1"/>
        <rFont val="Tahoma"/>
        <family val="2"/>
      </rPr>
      <t xml:space="preserve"> 1</t>
    </r>
    <phoneticPr fontId="1" type="noConversion"/>
  </si>
  <si>
    <r>
      <rPr>
        <b/>
        <sz val="10"/>
        <color theme="1" tint="0.249977111117893"/>
        <rFont val="맑은 고딕"/>
        <family val="3"/>
        <charset val="129"/>
      </rPr>
      <t>구분</t>
    </r>
    <phoneticPr fontId="44" type="noConversion"/>
  </si>
  <si>
    <r>
      <rPr>
        <b/>
        <sz val="10"/>
        <color theme="1" tint="0.249977111117893"/>
        <rFont val="맑은 고딕"/>
        <family val="3"/>
        <charset val="129"/>
      </rPr>
      <t>명칭</t>
    </r>
    <phoneticPr fontId="44" type="noConversion"/>
  </si>
  <si>
    <r>
      <rPr>
        <b/>
        <sz val="10"/>
        <color theme="1" tint="0.249977111117893"/>
        <rFont val="맑은 고딕"/>
        <family val="3"/>
        <charset val="129"/>
      </rPr>
      <t>확정적</t>
    </r>
    <r>
      <rPr>
        <b/>
        <sz val="10"/>
        <color theme="1" tint="0.249977111117893"/>
        <rFont val="Tahoma"/>
        <family val="2"/>
      </rPr>
      <t xml:space="preserve"> </t>
    </r>
    <r>
      <rPr>
        <b/>
        <sz val="10"/>
        <color theme="1" tint="0.249977111117893"/>
        <rFont val="맑은 고딕"/>
        <family val="3"/>
        <charset val="129"/>
      </rPr>
      <t>비용변수</t>
    </r>
    <phoneticPr fontId="44" type="noConversion"/>
  </si>
  <si>
    <r>
      <rPr>
        <b/>
        <sz val="10"/>
        <color theme="1" tint="0.249977111117893"/>
        <rFont val="맑은 고딕"/>
        <family val="3"/>
        <charset val="129"/>
      </rPr>
      <t>확률적</t>
    </r>
    <r>
      <rPr>
        <b/>
        <sz val="10"/>
        <color theme="1" tint="0.249977111117893"/>
        <rFont val="Tahoma"/>
        <family val="2"/>
      </rPr>
      <t xml:space="preserve"> </t>
    </r>
    <r>
      <rPr>
        <b/>
        <sz val="10"/>
        <color theme="1" tint="0.249977111117893"/>
        <rFont val="맑은 고딕"/>
        <family val="3"/>
        <charset val="129"/>
      </rPr>
      <t>비용변수</t>
    </r>
    <phoneticPr fontId="44" type="noConversion"/>
  </si>
  <si>
    <r>
      <rPr>
        <b/>
        <sz val="10"/>
        <color theme="1" tint="0.249977111117893"/>
        <rFont val="맑은 고딕"/>
        <family val="3"/>
        <charset val="129"/>
      </rPr>
      <t>총</t>
    </r>
    <r>
      <rPr>
        <b/>
        <sz val="10"/>
        <color theme="1" tint="0.249977111117893"/>
        <rFont val="Tahoma"/>
        <family val="2"/>
      </rPr>
      <t xml:space="preserve"> LCC</t>
    </r>
    <phoneticPr fontId="44" type="noConversion"/>
  </si>
  <si>
    <r>
      <rPr>
        <b/>
        <sz val="8"/>
        <color theme="1" tint="0.249977111117893"/>
        <rFont val="맑은 고딕"/>
        <family val="3"/>
        <charset val="129"/>
      </rPr>
      <t>초기투자비</t>
    </r>
    <r>
      <rPr>
        <b/>
        <sz val="8"/>
        <color theme="1" tint="0.249977111117893"/>
        <rFont val="Tahoma"/>
        <family val="2"/>
      </rPr>
      <t>(P)</t>
    </r>
    <phoneticPr fontId="44" type="noConversion"/>
  </si>
  <si>
    <r>
      <rPr>
        <b/>
        <sz val="8"/>
        <color theme="1" tint="0.249977111117893"/>
        <rFont val="맑은 고딕"/>
        <family val="3"/>
        <charset val="129"/>
      </rPr>
      <t>해체비</t>
    </r>
    <r>
      <rPr>
        <b/>
        <sz val="8"/>
        <color theme="1" tint="0.249977111117893"/>
        <rFont val="Tahoma"/>
        <family val="2"/>
      </rPr>
      <t>(P/F)</t>
    </r>
    <phoneticPr fontId="44" type="noConversion"/>
  </si>
  <si>
    <r>
      <rPr>
        <b/>
        <sz val="8"/>
        <color theme="1" tint="0.249977111117893"/>
        <rFont val="맑은 고딕"/>
        <family val="3"/>
        <charset val="129"/>
      </rPr>
      <t>잔존가치</t>
    </r>
    <r>
      <rPr>
        <b/>
        <sz val="8"/>
        <color theme="1" tint="0.249977111117893"/>
        <rFont val="Tahoma"/>
        <family val="2"/>
      </rPr>
      <t>(P/F)</t>
    </r>
    <phoneticPr fontId="44" type="noConversion"/>
  </si>
  <si>
    <r>
      <rPr>
        <b/>
        <sz val="8"/>
        <color theme="1" tint="0.249977111117893"/>
        <rFont val="맑은 고딕"/>
        <family val="3"/>
        <charset val="129"/>
      </rPr>
      <t>교체비</t>
    </r>
    <r>
      <rPr>
        <b/>
        <sz val="8"/>
        <color theme="1" tint="0.249977111117893"/>
        <rFont val="Tahoma"/>
        <family val="2"/>
      </rPr>
      <t>(P/F)</t>
    </r>
    <phoneticPr fontId="44" type="noConversion"/>
  </si>
  <si>
    <r>
      <rPr>
        <b/>
        <sz val="8"/>
        <color theme="1" tint="0.249977111117893"/>
        <rFont val="맑은 고딕"/>
        <family val="3"/>
        <charset val="129"/>
      </rPr>
      <t>수선비</t>
    </r>
    <r>
      <rPr>
        <b/>
        <sz val="8"/>
        <color theme="1" tint="0.249977111117893"/>
        <rFont val="Tahoma"/>
        <family val="2"/>
      </rPr>
      <t>(P/F)</t>
    </r>
    <phoneticPr fontId="44" type="noConversion"/>
  </si>
  <si>
    <r>
      <rPr>
        <b/>
        <sz val="8"/>
        <color theme="1" tint="0.249977111117893"/>
        <rFont val="맑은 고딕"/>
        <family val="3"/>
        <charset val="129"/>
      </rPr>
      <t>에너지비</t>
    </r>
    <r>
      <rPr>
        <b/>
        <sz val="8"/>
        <color theme="1" tint="0.249977111117893"/>
        <rFont val="Tahoma"/>
        <family val="2"/>
      </rPr>
      <t>(</t>
    </r>
    <r>
      <rPr>
        <b/>
        <sz val="8"/>
        <color theme="1" tint="0.249977111117893"/>
        <rFont val="맑은 고딕"/>
        <family val="3"/>
        <charset val="129"/>
      </rPr>
      <t>전기</t>
    </r>
    <r>
      <rPr>
        <b/>
        <sz val="8"/>
        <color theme="1" tint="0.249977111117893"/>
        <rFont val="Tahoma"/>
        <family val="2"/>
      </rPr>
      <t>)(P/F)</t>
    </r>
    <phoneticPr fontId="44" type="noConversion"/>
  </si>
  <si>
    <r>
      <rPr>
        <b/>
        <sz val="8"/>
        <color theme="1" tint="0.249977111117893"/>
        <rFont val="맑은 고딕"/>
        <family val="3"/>
        <charset val="129"/>
      </rPr>
      <t>에너지비</t>
    </r>
    <r>
      <rPr>
        <b/>
        <sz val="8"/>
        <color theme="1" tint="0.249977111117893"/>
        <rFont val="Tahoma"/>
        <family val="2"/>
      </rPr>
      <t>(</t>
    </r>
    <r>
      <rPr>
        <b/>
        <sz val="8"/>
        <color theme="1" tint="0.249977111117893"/>
        <rFont val="맑은 고딕"/>
        <family val="3"/>
        <charset val="129"/>
      </rPr>
      <t>가스</t>
    </r>
    <r>
      <rPr>
        <b/>
        <sz val="8"/>
        <color theme="1" tint="0.249977111117893"/>
        <rFont val="Tahoma"/>
        <family val="2"/>
      </rPr>
      <t>)(P/F)</t>
    </r>
    <phoneticPr fontId="44" type="noConversion"/>
  </si>
  <si>
    <r>
      <t xml:space="preserve">CO2 </t>
    </r>
    <r>
      <rPr>
        <b/>
        <sz val="8"/>
        <color theme="1" tint="0.249977111117893"/>
        <rFont val="맑은 고딕"/>
        <family val="3"/>
        <charset val="129"/>
      </rPr>
      <t>환산가격</t>
    </r>
    <r>
      <rPr>
        <b/>
        <sz val="8"/>
        <color theme="1" tint="0.249977111117893"/>
        <rFont val="Tahoma"/>
        <family val="2"/>
      </rPr>
      <t>(P/F)</t>
    </r>
    <phoneticPr fontId="44" type="noConversion"/>
  </si>
  <si>
    <r>
      <rPr>
        <b/>
        <sz val="10"/>
        <color theme="1" tint="0.249977111117893"/>
        <rFont val="맑은 고딕"/>
        <family val="3"/>
        <charset val="129"/>
      </rPr>
      <t>총</t>
    </r>
    <r>
      <rPr>
        <b/>
        <sz val="10"/>
        <color theme="1" tint="0.249977111117893"/>
        <rFont val="Tahoma"/>
        <family val="2"/>
      </rPr>
      <t xml:space="preserve"> </t>
    </r>
    <r>
      <rPr>
        <b/>
        <sz val="10"/>
        <color theme="1" tint="0.249977111117893"/>
        <rFont val="맑은 고딕"/>
        <family val="3"/>
        <charset val="129"/>
      </rPr>
      <t xml:space="preserve">생애주기비용
</t>
    </r>
    <r>
      <rPr>
        <b/>
        <sz val="10"/>
        <color theme="1" tint="0.249977111117893"/>
        <rFont val="Tahoma"/>
        <family val="2"/>
      </rPr>
      <t>(</t>
    </r>
    <r>
      <rPr>
        <b/>
        <sz val="10"/>
        <color theme="1" tint="0.249977111117893"/>
        <rFont val="맑은 고딕"/>
        <family val="3"/>
        <charset val="129"/>
      </rPr>
      <t>현가</t>
    </r>
    <r>
      <rPr>
        <b/>
        <sz val="10"/>
        <color theme="1" tint="0.249977111117893"/>
        <rFont val="Tahoma"/>
        <family val="2"/>
      </rPr>
      <t>)</t>
    </r>
    <phoneticPr fontId="44" type="noConversion"/>
  </si>
  <si>
    <r>
      <rPr>
        <sz val="10"/>
        <color theme="1"/>
        <rFont val="돋움"/>
        <family val="3"/>
        <charset val="129"/>
      </rPr>
      <t>건설</t>
    </r>
    <r>
      <rPr>
        <sz val="10"/>
        <color theme="1"/>
        <rFont val="Tahoma"/>
        <family val="2"/>
      </rPr>
      <t>/</t>
    </r>
    <r>
      <rPr>
        <sz val="10"/>
        <color theme="1"/>
        <rFont val="돋움"/>
        <family val="3"/>
        <charset val="129"/>
      </rPr>
      <t>유지관리</t>
    </r>
    <r>
      <rPr>
        <sz val="10"/>
        <color theme="1"/>
        <rFont val="Tahoma"/>
        <family val="2"/>
      </rPr>
      <t xml:space="preserve"> </t>
    </r>
    <r>
      <rPr>
        <sz val="10"/>
        <color theme="1"/>
        <rFont val="돋움"/>
        <family val="3"/>
        <charset val="129"/>
      </rPr>
      <t>단계</t>
    </r>
    <phoneticPr fontId="1" type="noConversion"/>
  </si>
  <si>
    <r>
      <rPr>
        <sz val="10"/>
        <color theme="1" tint="0.14999847407452621"/>
        <rFont val="맑은 고딕"/>
        <family val="3"/>
        <charset val="129"/>
      </rPr>
      <t>초기투자비</t>
    </r>
    <phoneticPr fontId="44" type="noConversion"/>
  </si>
  <si>
    <r>
      <rPr>
        <sz val="10"/>
        <color theme="1" tint="0.14999847407452621"/>
        <rFont val="맑은 고딕"/>
        <family val="3"/>
        <charset val="129"/>
      </rPr>
      <t>초기투자비</t>
    </r>
    <r>
      <rPr>
        <sz val="10"/>
        <color theme="1" tint="0.14999847407452621"/>
        <rFont val="Times New Roman"/>
        <family val="1"/>
      </rPr>
      <t xml:space="preserve"> CO2 </t>
    </r>
    <r>
      <rPr>
        <sz val="10"/>
        <color theme="1" tint="0.14999847407452621"/>
        <rFont val="맑은 고딕"/>
        <family val="3"/>
        <charset val="129"/>
      </rPr>
      <t>환산비용</t>
    </r>
    <phoneticPr fontId="44" type="noConversion"/>
  </si>
  <si>
    <r>
      <rPr>
        <sz val="10"/>
        <color theme="1" tint="0.14999847407452621"/>
        <rFont val="맑은 고딕"/>
        <family val="3"/>
        <charset val="129"/>
      </rPr>
      <t>교체비</t>
    </r>
    <phoneticPr fontId="44" type="noConversion"/>
  </si>
  <si>
    <r>
      <rPr>
        <sz val="10"/>
        <color theme="1" tint="0.14999847407452621"/>
        <rFont val="맑은 고딕"/>
        <family val="3"/>
        <charset val="129"/>
      </rPr>
      <t>교체비</t>
    </r>
    <r>
      <rPr>
        <sz val="10"/>
        <color theme="1" tint="0.14999847407452621"/>
        <rFont val="Times New Roman"/>
        <family val="1"/>
      </rPr>
      <t xml:space="preserve"> CO2 </t>
    </r>
    <r>
      <rPr>
        <sz val="10"/>
        <color theme="1" tint="0.14999847407452621"/>
        <rFont val="맑은 고딕"/>
        <family val="3"/>
        <charset val="129"/>
      </rPr>
      <t>환산비용</t>
    </r>
    <phoneticPr fontId="44" type="noConversion"/>
  </si>
  <si>
    <r>
      <rPr>
        <sz val="10"/>
        <color theme="1" tint="0.14999847407452621"/>
        <rFont val="맑은 고딕"/>
        <family val="3"/>
        <charset val="129"/>
      </rPr>
      <t>수선비</t>
    </r>
    <phoneticPr fontId="44" type="noConversion"/>
  </si>
  <si>
    <r>
      <rPr>
        <sz val="10"/>
        <color theme="1" tint="0.14999847407452621"/>
        <rFont val="맑은 고딕"/>
        <family val="3"/>
        <charset val="129"/>
      </rPr>
      <t>수선비</t>
    </r>
    <r>
      <rPr>
        <sz val="10"/>
        <color theme="1" tint="0.14999847407452621"/>
        <rFont val="Times New Roman"/>
        <family val="1"/>
      </rPr>
      <t xml:space="preserve"> CO2 </t>
    </r>
    <r>
      <rPr>
        <sz val="10"/>
        <color theme="1" tint="0.14999847407452621"/>
        <rFont val="맑은 고딕"/>
        <family val="3"/>
        <charset val="129"/>
      </rPr>
      <t>환산비용</t>
    </r>
    <phoneticPr fontId="44" type="noConversion"/>
  </si>
  <si>
    <r>
      <rPr>
        <sz val="10"/>
        <color theme="1" tint="0.14999847407452621"/>
        <rFont val="맑은 고딕"/>
        <family val="3"/>
        <charset val="129"/>
      </rPr>
      <t>전력에너지</t>
    </r>
    <r>
      <rPr>
        <sz val="10"/>
        <color theme="1" tint="0.14999847407452621"/>
        <rFont val="Times New Roman"/>
        <family val="1"/>
      </rPr>
      <t xml:space="preserve"> </t>
    </r>
    <r>
      <rPr>
        <sz val="10"/>
        <color theme="1" tint="0.14999847407452621"/>
        <rFont val="맑은 고딕"/>
        <family val="3"/>
        <charset val="129"/>
      </rPr>
      <t>비용</t>
    </r>
    <phoneticPr fontId="44" type="noConversion"/>
  </si>
  <si>
    <r>
      <rPr>
        <sz val="10"/>
        <color theme="1" tint="0.14999847407452621"/>
        <rFont val="맑은 고딕"/>
        <family val="3"/>
        <charset val="129"/>
      </rPr>
      <t>전력에너지</t>
    </r>
    <r>
      <rPr>
        <sz val="10"/>
        <color theme="1" tint="0.14999847407452621"/>
        <rFont val="Times New Roman"/>
        <family val="1"/>
      </rPr>
      <t xml:space="preserve"> CO2 </t>
    </r>
    <r>
      <rPr>
        <sz val="10"/>
        <color theme="1" tint="0.14999847407452621"/>
        <rFont val="맑은 고딕"/>
        <family val="3"/>
        <charset val="129"/>
      </rPr>
      <t>환산비용</t>
    </r>
    <phoneticPr fontId="44" type="noConversion"/>
  </si>
  <si>
    <r>
      <rPr>
        <sz val="10"/>
        <color theme="1" tint="0.14999847407452621"/>
        <rFont val="맑은 고딕"/>
        <family val="3"/>
        <charset val="129"/>
      </rPr>
      <t>가스에너지</t>
    </r>
    <r>
      <rPr>
        <sz val="10"/>
        <color theme="1" tint="0.14999847407452621"/>
        <rFont val="Times New Roman"/>
        <family val="1"/>
      </rPr>
      <t xml:space="preserve"> </t>
    </r>
    <r>
      <rPr>
        <sz val="10"/>
        <color theme="1" tint="0.14999847407452621"/>
        <rFont val="맑은 고딕"/>
        <family val="3"/>
        <charset val="129"/>
      </rPr>
      <t>비용</t>
    </r>
    <phoneticPr fontId="44" type="noConversion"/>
  </si>
  <si>
    <r>
      <rPr>
        <sz val="10"/>
        <color theme="1" tint="0.14999847407452621"/>
        <rFont val="맑은 고딕"/>
        <family val="3"/>
        <charset val="129"/>
      </rPr>
      <t>가스에너지</t>
    </r>
    <r>
      <rPr>
        <sz val="10"/>
        <color theme="1" tint="0.14999847407452621"/>
        <rFont val="Times New Roman"/>
        <family val="1"/>
      </rPr>
      <t xml:space="preserve"> CO2 </t>
    </r>
    <r>
      <rPr>
        <sz val="10"/>
        <color theme="1" tint="0.14999847407452621"/>
        <rFont val="맑은 고딕"/>
        <family val="3"/>
        <charset val="129"/>
      </rPr>
      <t>환산비용</t>
    </r>
    <phoneticPr fontId="44" type="noConversion"/>
  </si>
  <si>
    <r>
      <rPr>
        <sz val="10"/>
        <color theme="1"/>
        <rFont val="돋움"/>
        <family val="3"/>
        <charset val="129"/>
      </rPr>
      <t>대안</t>
    </r>
    <r>
      <rPr>
        <sz val="10"/>
        <color theme="1"/>
        <rFont val="Tahoma"/>
        <family val="2"/>
      </rPr>
      <t xml:space="preserve"> 2</t>
    </r>
    <phoneticPr fontId="44" type="noConversion"/>
  </si>
  <si>
    <t>Life Cycle Cost</t>
    <phoneticPr fontId="44" type="noConversion"/>
  </si>
  <si>
    <r>
      <rPr>
        <sz val="10"/>
        <color theme="1"/>
        <rFont val="돋움"/>
        <family val="3"/>
        <charset val="129"/>
      </rPr>
      <t>대안</t>
    </r>
    <r>
      <rPr>
        <sz val="10"/>
        <color theme="1"/>
        <rFont val="Tahoma"/>
        <family val="2"/>
      </rPr>
      <t xml:space="preserve"> 3</t>
    </r>
    <phoneticPr fontId="44" type="noConversion"/>
  </si>
  <si>
    <r>
      <rPr>
        <sz val="10"/>
        <color theme="1"/>
        <rFont val="돋움"/>
        <family val="3"/>
        <charset val="129"/>
      </rPr>
      <t>대안</t>
    </r>
    <r>
      <rPr>
        <sz val="10"/>
        <color theme="1"/>
        <rFont val="Tahoma"/>
        <family val="2"/>
      </rPr>
      <t xml:space="preserve"> 4</t>
    </r>
    <phoneticPr fontId="44" type="noConversion"/>
  </si>
  <si>
    <r>
      <rPr>
        <sz val="10"/>
        <color theme="1" tint="0.14999847407452621"/>
        <rFont val="맑은 고딕"/>
        <family val="3"/>
        <charset val="129"/>
      </rPr>
      <t>구분</t>
    </r>
    <phoneticPr fontId="44" type="noConversion"/>
  </si>
  <si>
    <r>
      <rPr>
        <sz val="8"/>
        <color theme="1" tint="0.14999847407452621"/>
        <rFont val="맑은 고딕"/>
        <family val="3"/>
        <charset val="129"/>
      </rPr>
      <t>구분</t>
    </r>
    <phoneticPr fontId="44" type="noConversion"/>
  </si>
  <si>
    <r>
      <rPr>
        <sz val="8"/>
        <color theme="1" tint="0.14999847407452621"/>
        <rFont val="맑은 고딕"/>
        <family val="3"/>
        <charset val="129"/>
      </rPr>
      <t>명칭</t>
    </r>
    <phoneticPr fontId="44" type="noConversion"/>
  </si>
  <si>
    <r>
      <rPr>
        <sz val="8"/>
        <color indexed="9"/>
        <rFont val="맑은 고딕"/>
        <family val="3"/>
        <charset val="129"/>
      </rPr>
      <t>구분</t>
    </r>
    <phoneticPr fontId="44" type="noConversion"/>
  </si>
  <si>
    <r>
      <rPr>
        <sz val="8"/>
        <color indexed="9"/>
        <rFont val="맑은 고딕"/>
        <family val="3"/>
        <charset val="129"/>
      </rPr>
      <t>현가환산</t>
    </r>
    <r>
      <rPr>
        <sz val="8"/>
        <color indexed="9"/>
        <rFont val="Tahoma"/>
        <family val="2"/>
      </rPr>
      <t xml:space="preserve"> </t>
    </r>
    <r>
      <rPr>
        <sz val="8"/>
        <color indexed="9"/>
        <rFont val="맑은 고딕"/>
        <family val="3"/>
        <charset val="129"/>
      </rPr>
      <t>비용</t>
    </r>
    <phoneticPr fontId="44" type="noConversion"/>
  </si>
  <si>
    <r>
      <rPr>
        <sz val="8"/>
        <color indexed="9"/>
        <rFont val="맑은 고딕"/>
        <family val="3"/>
        <charset val="129"/>
      </rPr>
      <t>대안명</t>
    </r>
    <phoneticPr fontId="44" type="noConversion"/>
  </si>
  <si>
    <r>
      <rPr>
        <sz val="8"/>
        <color indexed="9"/>
        <rFont val="맑은 고딕"/>
        <family val="3"/>
        <charset val="129"/>
      </rPr>
      <t>확정적</t>
    </r>
    <r>
      <rPr>
        <sz val="8"/>
        <color indexed="9"/>
        <rFont val="Tahoma"/>
        <family val="2"/>
      </rPr>
      <t xml:space="preserve"> </t>
    </r>
    <r>
      <rPr>
        <sz val="8"/>
        <color indexed="9"/>
        <rFont val="맑은 고딕"/>
        <family val="3"/>
        <charset val="129"/>
      </rPr>
      <t>비용변수</t>
    </r>
    <phoneticPr fontId="44" type="noConversion"/>
  </si>
  <si>
    <r>
      <rPr>
        <sz val="8"/>
        <color indexed="9"/>
        <rFont val="맑은 고딕"/>
        <family val="3"/>
        <charset val="129"/>
      </rPr>
      <t>초기투자비</t>
    </r>
    <phoneticPr fontId="44" type="noConversion"/>
  </si>
  <si>
    <r>
      <rPr>
        <sz val="8"/>
        <color indexed="9"/>
        <rFont val="맑은 고딕"/>
        <family val="3"/>
        <charset val="129"/>
      </rPr>
      <t>수선비</t>
    </r>
    <phoneticPr fontId="44" type="noConversion"/>
  </si>
  <si>
    <r>
      <rPr>
        <sz val="8"/>
        <color indexed="9"/>
        <rFont val="맑은 고딕"/>
        <family val="3"/>
        <charset val="129"/>
      </rPr>
      <t>교체비</t>
    </r>
  </si>
  <si>
    <r>
      <rPr>
        <sz val="8"/>
        <color indexed="9"/>
        <rFont val="맑은 고딕"/>
        <family val="3"/>
        <charset val="129"/>
      </rPr>
      <t>확률적</t>
    </r>
    <r>
      <rPr>
        <sz val="8"/>
        <color indexed="9"/>
        <rFont val="Tahoma"/>
        <family val="2"/>
      </rPr>
      <t xml:space="preserve"> </t>
    </r>
    <r>
      <rPr>
        <sz val="8"/>
        <color indexed="9"/>
        <rFont val="맑은 고딕"/>
        <family val="3"/>
        <charset val="129"/>
      </rPr>
      <t>비용변수</t>
    </r>
    <phoneticPr fontId="44" type="noConversion"/>
  </si>
  <si>
    <r>
      <rPr>
        <sz val="8"/>
        <color indexed="9"/>
        <rFont val="맑은 고딕"/>
        <family val="3"/>
        <charset val="129"/>
      </rPr>
      <t>전력에너지</t>
    </r>
    <phoneticPr fontId="44" type="noConversion"/>
  </si>
  <si>
    <r>
      <rPr>
        <sz val="8"/>
        <color indexed="9"/>
        <rFont val="맑은 고딕"/>
        <family val="3"/>
        <charset val="129"/>
      </rPr>
      <t>냉방에너지</t>
    </r>
  </si>
  <si>
    <r>
      <rPr>
        <sz val="8"/>
        <color indexed="9"/>
        <rFont val="맑은 고딕"/>
        <family val="3"/>
        <charset val="129"/>
      </rPr>
      <t>난방에너지</t>
    </r>
    <phoneticPr fontId="44" type="noConversion"/>
  </si>
  <si>
    <r>
      <rPr>
        <sz val="8"/>
        <color indexed="9"/>
        <rFont val="맑은 고딕"/>
        <family val="3"/>
        <charset val="129"/>
      </rPr>
      <t>해체비</t>
    </r>
  </si>
  <si>
    <r>
      <rPr>
        <sz val="8"/>
        <color indexed="9"/>
        <rFont val="맑은 고딕"/>
        <family val="3"/>
        <charset val="129"/>
      </rPr>
      <t>잔존가치</t>
    </r>
    <phoneticPr fontId="44" type="noConversion"/>
  </si>
  <si>
    <r>
      <t xml:space="preserve">CO2 </t>
    </r>
    <r>
      <rPr>
        <sz val="8"/>
        <color indexed="9"/>
        <rFont val="맑은 고딕"/>
        <family val="3"/>
        <charset val="129"/>
      </rPr>
      <t>환산가격</t>
    </r>
    <phoneticPr fontId="44" type="noConversion"/>
  </si>
  <si>
    <r>
      <rPr>
        <sz val="8"/>
        <color indexed="9"/>
        <rFont val="맑은 고딕"/>
        <family val="3"/>
        <charset val="129"/>
      </rPr>
      <t>총</t>
    </r>
    <r>
      <rPr>
        <sz val="8"/>
        <color indexed="9"/>
        <rFont val="Tahoma"/>
        <family val="2"/>
      </rPr>
      <t xml:space="preserve"> </t>
    </r>
    <r>
      <rPr>
        <sz val="8"/>
        <color indexed="9"/>
        <rFont val="맑은 고딕"/>
        <family val="3"/>
        <charset val="129"/>
      </rPr>
      <t>생애주기비용</t>
    </r>
    <r>
      <rPr>
        <sz val="8"/>
        <color indexed="9"/>
        <rFont val="Tahoma"/>
        <family val="2"/>
      </rPr>
      <t xml:space="preserve"> (</t>
    </r>
    <r>
      <rPr>
        <sz val="8"/>
        <color indexed="9"/>
        <rFont val="맑은 고딕"/>
        <family val="3"/>
        <charset val="129"/>
      </rPr>
      <t>현가</t>
    </r>
    <r>
      <rPr>
        <sz val="8"/>
        <color indexed="9"/>
        <rFont val="Tahoma"/>
        <family val="2"/>
      </rPr>
      <t>)</t>
    </r>
    <phoneticPr fontId="44" type="noConversion"/>
  </si>
  <si>
    <r>
      <rPr>
        <sz val="8"/>
        <color indexed="9"/>
        <rFont val="맑은 고딕"/>
        <family val="3"/>
        <charset val="129"/>
      </rPr>
      <t>번호</t>
    </r>
    <r>
      <rPr>
        <sz val="8"/>
        <color indexed="9"/>
        <rFont val="Tahoma"/>
        <family val="2"/>
      </rPr>
      <t>.</t>
    </r>
    <r>
      <rPr>
        <sz val="8"/>
        <color indexed="9"/>
        <rFont val="맑은 고딕"/>
        <family val="3"/>
        <charset val="129"/>
      </rPr>
      <t>구분</t>
    </r>
    <phoneticPr fontId="44" type="noConversion"/>
  </si>
  <si>
    <r>
      <rPr>
        <sz val="10"/>
        <color theme="1" tint="0.14999847407452621"/>
        <rFont val="맑은 고딕"/>
        <family val="3"/>
        <charset val="129"/>
      </rPr>
      <t>품명</t>
    </r>
    <phoneticPr fontId="44" type="noConversion"/>
  </si>
  <si>
    <r>
      <rPr>
        <sz val="8"/>
        <color theme="1" tint="0.14999847407452621"/>
        <rFont val="돋움"/>
        <family val="3"/>
        <charset val="129"/>
      </rPr>
      <t>수선방법</t>
    </r>
    <phoneticPr fontId="44" type="noConversion"/>
  </si>
  <si>
    <r>
      <rPr>
        <sz val="8"/>
        <color theme="1" tint="0.14999847407452621"/>
        <rFont val="돋움"/>
        <family val="3"/>
        <charset val="129"/>
      </rPr>
      <t xml:space="preserve">초기공사비
</t>
    </r>
    <r>
      <rPr>
        <sz val="8"/>
        <color theme="1" tint="0.14999847407452621"/>
        <rFont val="Tahoma"/>
        <family val="2"/>
      </rPr>
      <t>(</t>
    </r>
    <r>
      <rPr>
        <sz val="8"/>
        <color theme="1" tint="0.14999847407452621"/>
        <rFont val="돋움"/>
        <family val="3"/>
        <charset val="129"/>
      </rPr>
      <t>현재</t>
    </r>
    <r>
      <rPr>
        <sz val="8"/>
        <color theme="1" tint="0.14999847407452621"/>
        <rFont val="Tahoma"/>
        <family val="2"/>
      </rPr>
      <t>)</t>
    </r>
    <phoneticPr fontId="44" type="noConversion"/>
  </si>
  <si>
    <r>
      <rPr>
        <sz val="8"/>
        <color theme="1" tint="0.14999847407452621"/>
        <rFont val="돋움"/>
        <family val="3"/>
        <charset val="129"/>
      </rPr>
      <t xml:space="preserve">주기
</t>
    </r>
    <r>
      <rPr>
        <sz val="8"/>
        <color theme="1" tint="0.14999847407452621"/>
        <rFont val="Tahoma"/>
        <family val="2"/>
      </rPr>
      <t>(</t>
    </r>
    <r>
      <rPr>
        <sz val="8"/>
        <color theme="1" tint="0.14999847407452621"/>
        <rFont val="돋움"/>
        <family val="3"/>
        <charset val="129"/>
      </rPr>
      <t>년</t>
    </r>
    <r>
      <rPr>
        <sz val="8"/>
        <color theme="1" tint="0.14999847407452621"/>
        <rFont val="Tahoma"/>
        <family val="2"/>
      </rPr>
      <t>)</t>
    </r>
    <phoneticPr fontId="44" type="noConversion"/>
  </si>
  <si>
    <r>
      <rPr>
        <sz val="8"/>
        <color theme="1" tint="0.14999847407452621"/>
        <rFont val="돋움"/>
        <family val="3"/>
        <charset val="129"/>
      </rPr>
      <t xml:space="preserve">율
</t>
    </r>
    <r>
      <rPr>
        <sz val="8"/>
        <color theme="1" tint="0.14999847407452621"/>
        <rFont val="Tahoma"/>
        <family val="2"/>
      </rPr>
      <t>(%)</t>
    </r>
    <phoneticPr fontId="44" type="noConversion"/>
  </si>
  <si>
    <t>discardRate</t>
    <phoneticPr fontId="1" type="noConversion"/>
  </si>
  <si>
    <t>discardAmt</t>
    <phoneticPr fontId="1" type="noConversion"/>
  </si>
  <si>
    <r>
      <rPr>
        <sz val="10"/>
        <color theme="1"/>
        <rFont val="돋움"/>
        <family val="3"/>
        <charset val="129"/>
      </rPr>
      <t>건축물</t>
    </r>
    <r>
      <rPr>
        <sz val="10"/>
        <color theme="1"/>
        <rFont val="Tahoma"/>
        <family val="2"/>
      </rPr>
      <t xml:space="preserve"> 1</t>
    </r>
    <phoneticPr fontId="44" type="noConversion"/>
  </si>
  <si>
    <r>
      <rPr>
        <sz val="10"/>
        <color theme="1" tint="0.14999847407452621"/>
        <rFont val="맑은 고딕"/>
        <family val="3"/>
        <charset val="129"/>
      </rPr>
      <t>항목</t>
    </r>
    <phoneticPr fontId="44" type="noConversion"/>
  </si>
  <si>
    <r>
      <rPr>
        <sz val="10"/>
        <color theme="1" tint="0.14999847407452621"/>
        <rFont val="돋움"/>
        <family val="3"/>
        <charset val="129"/>
      </rPr>
      <t xml:space="preserve">초기공사비
</t>
    </r>
    <r>
      <rPr>
        <sz val="10"/>
        <color theme="1" tint="0.14999847407452621"/>
        <rFont val="Tahoma"/>
        <family val="2"/>
      </rPr>
      <t>(</t>
    </r>
    <r>
      <rPr>
        <sz val="10"/>
        <color theme="1" tint="0.14999847407452621"/>
        <rFont val="돋움"/>
        <family val="3"/>
        <charset val="129"/>
      </rPr>
      <t>현재</t>
    </r>
    <r>
      <rPr>
        <sz val="10"/>
        <color theme="1" tint="0.14999847407452621"/>
        <rFont val="Tahoma"/>
        <family val="2"/>
      </rPr>
      <t>)</t>
    </r>
    <phoneticPr fontId="44" type="noConversion"/>
  </si>
  <si>
    <r>
      <rPr>
        <sz val="10"/>
        <color theme="1" tint="0.14999847407452621"/>
        <rFont val="돋움"/>
        <family val="3"/>
        <charset val="129"/>
      </rPr>
      <t>연평균</t>
    </r>
    <r>
      <rPr>
        <sz val="10"/>
        <color theme="1" tint="0.14999847407452621"/>
        <rFont val="Tahoma"/>
        <family val="2"/>
      </rPr>
      <t xml:space="preserve"> </t>
    </r>
    <r>
      <rPr>
        <sz val="10"/>
        <color theme="1" tint="0.14999847407452621"/>
        <rFont val="돋움"/>
        <family val="3"/>
        <charset val="129"/>
      </rPr>
      <t>공종별</t>
    </r>
    <r>
      <rPr>
        <sz val="10"/>
        <color theme="1" tint="0.14999847407452621"/>
        <rFont val="Tahoma"/>
        <family val="2"/>
      </rPr>
      <t xml:space="preserve"> </t>
    </r>
    <r>
      <rPr>
        <sz val="10"/>
        <color theme="1" tint="0.14999847407452621"/>
        <rFont val="돋움"/>
        <family val="3"/>
        <charset val="129"/>
      </rPr>
      <t>유지보수비용</t>
    </r>
    <r>
      <rPr>
        <sz val="10"/>
        <color theme="1" tint="0.14999847407452621"/>
        <rFont val="Tahoma"/>
        <family val="2"/>
      </rPr>
      <t xml:space="preserve"> (</t>
    </r>
    <r>
      <rPr>
        <sz val="10"/>
        <color theme="1" tint="0.14999847407452621"/>
        <rFont val="돋움"/>
        <family val="3"/>
        <charset val="129"/>
      </rPr>
      <t>수선비</t>
    </r>
    <r>
      <rPr>
        <sz val="10"/>
        <color theme="1" tint="0.14999847407452621"/>
        <rFont val="Tahoma"/>
        <family val="2"/>
      </rPr>
      <t xml:space="preserve">, </t>
    </r>
    <r>
      <rPr>
        <sz val="10"/>
        <color theme="1" tint="0.14999847407452621"/>
        <rFont val="돋움"/>
        <family val="3"/>
        <charset val="129"/>
      </rPr>
      <t>교체비</t>
    </r>
    <r>
      <rPr>
        <sz val="10"/>
        <color theme="1" tint="0.14999847407452621"/>
        <rFont val="Tahoma"/>
        <family val="2"/>
      </rPr>
      <t>)
(</t>
    </r>
    <r>
      <rPr>
        <sz val="10"/>
        <color theme="1" tint="0.14999847407452621"/>
        <rFont val="돋움"/>
        <family val="3"/>
        <charset val="129"/>
      </rPr>
      <t>현가분석</t>
    </r>
    <r>
      <rPr>
        <sz val="10"/>
        <color theme="1" tint="0.14999847407452621"/>
        <rFont val="Tahoma"/>
        <family val="2"/>
      </rPr>
      <t>)</t>
    </r>
    <phoneticPr fontId="44" type="noConversion"/>
  </si>
  <si>
    <r>
      <rPr>
        <sz val="10"/>
        <color theme="1"/>
        <rFont val="돋움"/>
        <family val="3"/>
        <charset val="129"/>
      </rPr>
      <t>건축물</t>
    </r>
    <r>
      <rPr>
        <sz val="10"/>
        <color theme="1"/>
        <rFont val="Tahoma"/>
        <family val="2"/>
      </rPr>
      <t xml:space="preserve"> 2</t>
    </r>
    <phoneticPr fontId="44" type="noConversion"/>
  </si>
  <si>
    <r>
      <rPr>
        <sz val="10"/>
        <color indexed="9"/>
        <rFont val="맑은 고딕"/>
        <family val="3"/>
        <charset val="129"/>
      </rPr>
      <t>분류</t>
    </r>
    <phoneticPr fontId="44" type="noConversion"/>
  </si>
  <si>
    <r>
      <rPr>
        <sz val="10"/>
        <color indexed="9"/>
        <rFont val="돋움"/>
        <family val="3"/>
        <charset val="129"/>
      </rPr>
      <t>유지보수비</t>
    </r>
    <phoneticPr fontId="44" type="noConversion"/>
  </si>
  <si>
    <r>
      <rPr>
        <sz val="10"/>
        <color indexed="9"/>
        <rFont val="맑은 고딕"/>
        <family val="3"/>
        <charset val="129"/>
      </rPr>
      <t>현가환산</t>
    </r>
    <r>
      <rPr>
        <sz val="10"/>
        <color indexed="9"/>
        <rFont val="Tahoma"/>
        <family val="2"/>
      </rPr>
      <t xml:space="preserve"> </t>
    </r>
    <r>
      <rPr>
        <sz val="10"/>
        <color indexed="9"/>
        <rFont val="맑은 고딕"/>
        <family val="3"/>
        <charset val="129"/>
      </rPr>
      <t>비용</t>
    </r>
    <phoneticPr fontId="44" type="noConversion"/>
  </si>
  <si>
    <r>
      <rPr>
        <sz val="10"/>
        <color indexed="9"/>
        <rFont val="돋움"/>
        <family val="3"/>
        <charset val="129"/>
      </rPr>
      <t>연간평균</t>
    </r>
    <phoneticPr fontId="44" type="noConversion"/>
  </si>
  <si>
    <r>
      <rPr>
        <sz val="10"/>
        <color theme="1"/>
        <rFont val="돋움"/>
        <family val="3"/>
        <charset val="129"/>
      </rPr>
      <t>건축물</t>
    </r>
    <r>
      <rPr>
        <sz val="10"/>
        <color theme="1"/>
        <rFont val="Tahoma"/>
        <family val="2"/>
      </rPr>
      <t xml:space="preserve"> 3</t>
    </r>
    <phoneticPr fontId="44" type="noConversion"/>
  </si>
  <si>
    <t>-</t>
  </si>
  <si>
    <t>-</t>
    <phoneticPr fontId="1" type="noConversion"/>
  </si>
  <si>
    <r>
      <rPr>
        <b/>
        <sz val="10"/>
        <color indexed="9"/>
        <rFont val="맑은 고딕"/>
        <family val="3"/>
        <charset val="129"/>
      </rPr>
      <t>구</t>
    </r>
    <r>
      <rPr>
        <b/>
        <sz val="10"/>
        <color indexed="9"/>
        <rFont val="Tahoma"/>
        <family val="2"/>
      </rPr>
      <t xml:space="preserve"> </t>
    </r>
    <r>
      <rPr>
        <b/>
        <sz val="10"/>
        <color indexed="9"/>
        <rFont val="맑은 고딕"/>
        <family val="3"/>
        <charset val="129"/>
      </rPr>
      <t>분</t>
    </r>
  </si>
  <si>
    <r>
      <rPr>
        <b/>
        <sz val="10"/>
        <color indexed="9"/>
        <rFont val="맑은 고딕"/>
        <family val="3"/>
        <charset val="129"/>
      </rPr>
      <t>품명</t>
    </r>
  </si>
  <si>
    <r>
      <rPr>
        <b/>
        <sz val="10"/>
        <color indexed="9"/>
        <rFont val="맑은 고딕"/>
        <family val="3"/>
        <charset val="129"/>
      </rPr>
      <t>현</t>
    </r>
    <r>
      <rPr>
        <b/>
        <sz val="10"/>
        <color indexed="9"/>
        <rFont val="Tahoma"/>
        <family val="2"/>
      </rPr>
      <t xml:space="preserve"> </t>
    </r>
    <r>
      <rPr>
        <b/>
        <sz val="10"/>
        <color indexed="9"/>
        <rFont val="맑은 고딕"/>
        <family val="3"/>
        <charset val="129"/>
      </rPr>
      <t>재</t>
    </r>
    <r>
      <rPr>
        <b/>
        <sz val="10"/>
        <color indexed="9"/>
        <rFont val="Tahoma"/>
        <family val="2"/>
      </rPr>
      <t xml:space="preserve"> </t>
    </r>
    <r>
      <rPr>
        <b/>
        <sz val="10"/>
        <color indexed="9"/>
        <rFont val="맑은 고딕"/>
        <family val="3"/>
        <charset val="129"/>
      </rPr>
      <t>가</t>
    </r>
  </si>
  <si>
    <r>
      <rPr>
        <b/>
        <sz val="10"/>
        <color indexed="9"/>
        <rFont val="맑은 고딕"/>
        <family val="3"/>
        <charset val="129"/>
      </rPr>
      <t>비고</t>
    </r>
    <r>
      <rPr>
        <b/>
        <sz val="10"/>
        <color indexed="9"/>
        <rFont val="Tahoma"/>
        <family val="2"/>
      </rPr>
      <t>(</t>
    </r>
    <r>
      <rPr>
        <b/>
        <sz val="10"/>
        <color indexed="9"/>
        <rFont val="맑은 고딕"/>
        <family val="3"/>
        <charset val="129"/>
      </rPr>
      <t>초기공사비</t>
    </r>
    <r>
      <rPr>
        <b/>
        <sz val="10"/>
        <color indexed="9"/>
        <rFont val="Tahoma"/>
        <family val="2"/>
      </rPr>
      <t>)</t>
    </r>
  </si>
  <si>
    <r>
      <t>40</t>
    </r>
    <r>
      <rPr>
        <b/>
        <sz val="10"/>
        <color indexed="9"/>
        <rFont val="맑은 고딕"/>
        <family val="3"/>
        <charset val="129"/>
      </rPr>
      <t>년</t>
    </r>
  </si>
  <si>
    <r>
      <rPr>
        <b/>
        <sz val="10"/>
        <color indexed="9"/>
        <rFont val="맑은 고딕"/>
        <family val="3"/>
        <charset val="129"/>
      </rPr>
      <t>연간평균</t>
    </r>
  </si>
  <si>
    <r>
      <rPr>
        <sz val="10"/>
        <color rgb="FF000000"/>
        <rFont val="맑은 고딕"/>
        <family val="3"/>
        <charset val="129"/>
      </rPr>
      <t>소</t>
    </r>
    <r>
      <rPr>
        <sz val="10"/>
        <color rgb="FF000000"/>
        <rFont val="Tahoma"/>
        <family val="2"/>
      </rPr>
      <t xml:space="preserve"> </t>
    </r>
    <r>
      <rPr>
        <sz val="10"/>
        <color rgb="FF000000"/>
        <rFont val="맑은 고딕"/>
        <family val="3"/>
        <charset val="129"/>
      </rPr>
      <t>계</t>
    </r>
  </si>
  <si>
    <r>
      <rPr>
        <sz val="10"/>
        <color rgb="FF000000"/>
        <rFont val="맑은 고딕"/>
        <family val="3"/>
        <charset val="129"/>
      </rPr>
      <t>에너지비</t>
    </r>
    <phoneticPr fontId="1" type="noConversion"/>
  </si>
  <si>
    <r>
      <rPr>
        <sz val="10"/>
        <color rgb="FF000000"/>
        <rFont val="맑은 고딕"/>
        <family val="3"/>
        <charset val="129"/>
      </rPr>
      <t>전력에너지</t>
    </r>
    <phoneticPr fontId="44" type="noConversion"/>
  </si>
  <si>
    <r>
      <rPr>
        <sz val="10"/>
        <color rgb="FF000000"/>
        <rFont val="맑은 고딕"/>
        <family val="3"/>
        <charset val="129"/>
      </rPr>
      <t>냉방에너지</t>
    </r>
    <phoneticPr fontId="44" type="noConversion"/>
  </si>
  <si>
    <r>
      <rPr>
        <sz val="10"/>
        <color rgb="FF000000"/>
        <rFont val="맑은 고딕"/>
        <family val="3"/>
        <charset val="129"/>
      </rPr>
      <t>난방에너지</t>
    </r>
    <phoneticPr fontId="1" type="noConversion"/>
  </si>
  <si>
    <r>
      <rPr>
        <sz val="10"/>
        <color rgb="FF000000"/>
        <rFont val="맑은 고딕"/>
        <family val="3"/>
        <charset val="129"/>
      </rPr>
      <t>소계</t>
    </r>
  </si>
  <si>
    <r>
      <rPr>
        <sz val="10"/>
        <color rgb="FF000000"/>
        <rFont val="맑은 고딕"/>
        <family val="3"/>
        <charset val="129"/>
      </rPr>
      <t>유지관리비</t>
    </r>
    <r>
      <rPr>
        <sz val="10"/>
        <color rgb="FF000000"/>
        <rFont val="Tahoma"/>
        <family val="2"/>
      </rPr>
      <t xml:space="preserve"> </t>
    </r>
    <r>
      <rPr>
        <sz val="10"/>
        <color rgb="FF000000"/>
        <rFont val="맑은 고딕"/>
        <family val="3"/>
        <charset val="129"/>
      </rPr>
      <t>계</t>
    </r>
  </si>
  <si>
    <r>
      <rPr>
        <sz val="10"/>
        <color rgb="FF000000"/>
        <rFont val="맑은 고딕"/>
        <family val="3"/>
        <charset val="129"/>
      </rPr>
      <t>초기공사비</t>
    </r>
  </si>
  <si>
    <r>
      <rPr>
        <sz val="10"/>
        <color rgb="FF000000"/>
        <rFont val="맑은 고딕"/>
        <family val="3"/>
        <charset val="129"/>
      </rPr>
      <t>총</t>
    </r>
    <r>
      <rPr>
        <sz val="10"/>
        <color rgb="FF000000"/>
        <rFont val="Tahoma"/>
        <family val="2"/>
      </rPr>
      <t xml:space="preserve"> </t>
    </r>
    <r>
      <rPr>
        <sz val="10"/>
        <color rgb="FF000000"/>
        <rFont val="맑은 고딕"/>
        <family val="3"/>
        <charset val="129"/>
      </rPr>
      <t>계</t>
    </r>
  </si>
  <si>
    <r>
      <t>(</t>
    </r>
    <r>
      <rPr>
        <sz val="10"/>
        <color theme="1"/>
        <rFont val="맑은 고딕"/>
        <family val="3"/>
        <charset val="129"/>
      </rPr>
      <t>단위</t>
    </r>
    <r>
      <rPr>
        <sz val="10"/>
        <color theme="1"/>
        <rFont val="Tahoma"/>
        <family val="2"/>
      </rPr>
      <t xml:space="preserve">: </t>
    </r>
    <r>
      <rPr>
        <sz val="10"/>
        <color theme="1"/>
        <rFont val="맑은 고딕"/>
        <family val="3"/>
        <charset val="129"/>
      </rPr>
      <t>천원</t>
    </r>
    <r>
      <rPr>
        <sz val="10"/>
        <color theme="1"/>
        <rFont val="Tahoma"/>
        <family val="2"/>
      </rPr>
      <t>)</t>
    </r>
    <phoneticPr fontId="1" type="noConversion"/>
  </si>
  <si>
    <r>
      <rPr>
        <b/>
        <sz val="10"/>
        <color indexed="9"/>
        <rFont val="맑은 고딕"/>
        <family val="3"/>
        <charset val="129"/>
      </rPr>
      <t>비율</t>
    </r>
    <phoneticPr fontId="1" type="noConversion"/>
  </si>
  <si>
    <r>
      <rPr>
        <sz val="10"/>
        <color rgb="FF000000"/>
        <rFont val="맑은 고딕"/>
        <family val="3"/>
        <charset val="129"/>
      </rPr>
      <t>유지관리비</t>
    </r>
    <phoneticPr fontId="1" type="noConversion"/>
  </si>
  <si>
    <r>
      <rPr>
        <sz val="10"/>
        <color rgb="FF000000"/>
        <rFont val="맑은 고딕"/>
        <family val="3"/>
        <charset val="129"/>
      </rPr>
      <t>유지보수비</t>
    </r>
    <phoneticPr fontId="1" type="noConversion"/>
  </si>
  <si>
    <r>
      <t>(</t>
    </r>
    <r>
      <rPr>
        <sz val="10"/>
        <color theme="1"/>
        <rFont val="맑은 고딕"/>
        <family val="3"/>
        <charset val="129"/>
      </rPr>
      <t>단위</t>
    </r>
    <r>
      <rPr>
        <sz val="10"/>
        <color theme="1"/>
        <rFont val="Tahoma"/>
        <family val="2"/>
      </rPr>
      <t xml:space="preserve">: </t>
    </r>
    <r>
      <rPr>
        <sz val="10"/>
        <color theme="1"/>
        <rFont val="맑은 고딕"/>
        <family val="3"/>
        <charset val="129"/>
      </rPr>
      <t>원</t>
    </r>
    <r>
      <rPr>
        <sz val="10"/>
        <color theme="1"/>
        <rFont val="Tahoma"/>
        <family val="2"/>
      </rPr>
      <t>)</t>
    </r>
    <phoneticPr fontId="1" type="noConversion"/>
  </si>
  <si>
    <r>
      <rPr>
        <sz val="10"/>
        <color theme="1"/>
        <rFont val="돋움"/>
        <family val="3"/>
        <charset val="129"/>
      </rPr>
      <t>건축물</t>
    </r>
    <r>
      <rPr>
        <sz val="10"/>
        <color theme="1"/>
        <rFont val="Tahoma"/>
        <family val="2"/>
      </rPr>
      <t xml:space="preserve"> 4</t>
    </r>
    <phoneticPr fontId="44" type="noConversion"/>
  </si>
  <si>
    <t>환경적 비용변수</t>
  </si>
  <si>
    <t>총 생애주기비용</t>
  </si>
  <si>
    <t>초기공사 CO2 배출량 (kg)</t>
    <phoneticPr fontId="44" type="noConversion"/>
  </si>
  <si>
    <t>유지관리 CO2 배출량 (kg)
(교체+수선 )</t>
    <phoneticPr fontId="44" type="noConversion"/>
  </si>
  <si>
    <t>전력 애너지 CO2 배출량 (kg)</t>
    <phoneticPr fontId="44" type="noConversion"/>
  </si>
  <si>
    <t>냉난방에너지 CO2 배출량 (kg)</t>
    <phoneticPr fontId="44" type="noConversion"/>
  </si>
  <si>
    <t>생애주기 CO2 배출량 (kg)
(초기공사 + 유지관리+ 에너지 )</t>
    <phoneticPr fontId="44" type="noConversion"/>
  </si>
  <si>
    <t>환경적 비용
(탄소배출권거래가격 적용)</t>
    <phoneticPr fontId="44" type="noConversion"/>
  </si>
  <si>
    <t>총 생애주기비용
(현가)</t>
    <phoneticPr fontId="44" type="noConversion"/>
  </si>
  <si>
    <r>
      <rPr>
        <sz val="10"/>
        <color theme="1" tint="0.249977111117893"/>
        <rFont val="돋움"/>
        <family val="3"/>
        <charset val="129"/>
      </rPr>
      <t>비용</t>
    </r>
    <r>
      <rPr>
        <sz val="10"/>
        <color theme="1" tint="0.249977111117893"/>
        <rFont val="Tahoma"/>
        <family val="2"/>
      </rPr>
      <t xml:space="preserve"> </t>
    </r>
    <r>
      <rPr>
        <sz val="10"/>
        <color theme="1" tint="0.249977111117893"/>
        <rFont val="돋움"/>
        <family val="3"/>
        <charset val="129"/>
      </rPr>
      <t>분석</t>
    </r>
    <phoneticPr fontId="44" type="noConversion"/>
  </si>
  <si>
    <r>
      <rPr>
        <sz val="10"/>
        <color theme="1" tint="0.249977111117893"/>
        <rFont val="맑은 고딕"/>
        <family val="3"/>
        <charset val="129"/>
      </rPr>
      <t>확정적</t>
    </r>
    <r>
      <rPr>
        <sz val="10"/>
        <color theme="1" tint="0.249977111117893"/>
        <rFont val="Tahoma"/>
        <family val="2"/>
      </rPr>
      <t xml:space="preserve"> </t>
    </r>
    <r>
      <rPr>
        <sz val="10"/>
        <color theme="1" tint="0.249977111117893"/>
        <rFont val="맑은 고딕"/>
        <family val="3"/>
        <charset val="129"/>
      </rPr>
      <t>비용변수</t>
    </r>
    <phoneticPr fontId="44" type="noConversion"/>
  </si>
  <si>
    <r>
      <rPr>
        <sz val="10"/>
        <color theme="1" tint="0.249977111117893"/>
        <rFont val="맑은 고딕"/>
        <family val="3"/>
        <charset val="129"/>
      </rPr>
      <t>확률적</t>
    </r>
    <r>
      <rPr>
        <sz val="10"/>
        <color theme="1" tint="0.249977111117893"/>
        <rFont val="Tahoma"/>
        <family val="2"/>
      </rPr>
      <t xml:space="preserve"> </t>
    </r>
    <r>
      <rPr>
        <sz val="10"/>
        <color theme="1" tint="0.249977111117893"/>
        <rFont val="맑은 고딕"/>
        <family val="3"/>
        <charset val="129"/>
      </rPr>
      <t>비용변수</t>
    </r>
    <phoneticPr fontId="44" type="noConversion"/>
  </si>
  <si>
    <r>
      <rPr>
        <sz val="10"/>
        <color theme="1" tint="0.249977111117893"/>
        <rFont val="맑은 고딕"/>
        <family val="3"/>
        <charset val="129"/>
      </rPr>
      <t>초기투자비</t>
    </r>
    <r>
      <rPr>
        <sz val="10"/>
        <color theme="1" tint="0.249977111117893"/>
        <rFont val="Tahoma"/>
        <family val="2"/>
      </rPr>
      <t>(P)</t>
    </r>
    <phoneticPr fontId="44" type="noConversion"/>
  </si>
  <si>
    <r>
      <rPr>
        <sz val="10"/>
        <color theme="1" tint="0.249977111117893"/>
        <rFont val="맑은 고딕"/>
        <family val="3"/>
        <charset val="129"/>
      </rPr>
      <t>해체비</t>
    </r>
    <r>
      <rPr>
        <sz val="10"/>
        <color theme="1" tint="0.249977111117893"/>
        <rFont val="Tahoma"/>
        <family val="2"/>
      </rPr>
      <t>(P/F)</t>
    </r>
    <phoneticPr fontId="44" type="noConversion"/>
  </si>
  <si>
    <r>
      <rPr>
        <sz val="10"/>
        <color theme="1" tint="0.249977111117893"/>
        <rFont val="맑은 고딕"/>
        <family val="3"/>
        <charset val="129"/>
      </rPr>
      <t>잔존가치</t>
    </r>
    <r>
      <rPr>
        <sz val="10"/>
        <color theme="1" tint="0.249977111117893"/>
        <rFont val="Tahoma"/>
        <family val="2"/>
      </rPr>
      <t>(P/F)</t>
    </r>
    <phoneticPr fontId="44" type="noConversion"/>
  </si>
  <si>
    <r>
      <rPr>
        <sz val="10"/>
        <color theme="1" tint="0.249977111117893"/>
        <rFont val="맑은 고딕"/>
        <family val="3"/>
        <charset val="129"/>
      </rPr>
      <t>교체비</t>
    </r>
    <r>
      <rPr>
        <sz val="10"/>
        <color theme="1" tint="0.249977111117893"/>
        <rFont val="Tahoma"/>
        <family val="2"/>
      </rPr>
      <t>(P/F)</t>
    </r>
    <phoneticPr fontId="44" type="noConversion"/>
  </si>
  <si>
    <r>
      <rPr>
        <sz val="10"/>
        <color theme="1" tint="0.249977111117893"/>
        <rFont val="맑은 고딕"/>
        <family val="3"/>
        <charset val="129"/>
      </rPr>
      <t>수선비</t>
    </r>
    <r>
      <rPr>
        <sz val="10"/>
        <color theme="1" tint="0.249977111117893"/>
        <rFont val="Tahoma"/>
        <family val="2"/>
      </rPr>
      <t>(P/F)</t>
    </r>
    <phoneticPr fontId="44" type="noConversion"/>
  </si>
  <si>
    <r>
      <rPr>
        <sz val="10"/>
        <color theme="1" tint="0.249977111117893"/>
        <rFont val="맑은 고딕"/>
        <family val="3"/>
        <charset val="129"/>
      </rPr>
      <t>에너지비</t>
    </r>
    <r>
      <rPr>
        <sz val="10"/>
        <color theme="1" tint="0.249977111117893"/>
        <rFont val="Tahoma"/>
        <family val="2"/>
      </rPr>
      <t>(</t>
    </r>
    <r>
      <rPr>
        <sz val="10"/>
        <color theme="1" tint="0.249977111117893"/>
        <rFont val="맑은 고딕"/>
        <family val="3"/>
        <charset val="129"/>
      </rPr>
      <t>전기</t>
    </r>
    <r>
      <rPr>
        <sz val="10"/>
        <color theme="1" tint="0.249977111117893"/>
        <rFont val="Tahoma"/>
        <family val="2"/>
      </rPr>
      <t>)(P/F)</t>
    </r>
    <phoneticPr fontId="44" type="noConversion"/>
  </si>
  <si>
    <r>
      <rPr>
        <sz val="10"/>
        <color theme="1" tint="0.249977111117893"/>
        <rFont val="맑은 고딕"/>
        <family val="3"/>
        <charset val="129"/>
      </rPr>
      <t>에너지비</t>
    </r>
    <r>
      <rPr>
        <sz val="10"/>
        <color theme="1" tint="0.249977111117893"/>
        <rFont val="Tahoma"/>
        <family val="2"/>
      </rPr>
      <t>(</t>
    </r>
    <r>
      <rPr>
        <sz val="10"/>
        <color theme="1" tint="0.249977111117893"/>
        <rFont val="맑은 고딕"/>
        <family val="3"/>
        <charset val="129"/>
      </rPr>
      <t>가스</t>
    </r>
    <r>
      <rPr>
        <sz val="10"/>
        <color theme="1" tint="0.249977111117893"/>
        <rFont val="Tahoma"/>
        <family val="2"/>
      </rPr>
      <t>)(P/F)</t>
    </r>
    <phoneticPr fontId="44" type="noConversion"/>
  </si>
  <si>
    <r>
      <rPr>
        <sz val="10"/>
        <color theme="1" tint="0.249977111117893"/>
        <rFont val="맑은 고딕"/>
        <family val="3"/>
        <charset val="129"/>
      </rPr>
      <t>구분</t>
    </r>
    <phoneticPr fontId="44" type="noConversion"/>
  </si>
  <si>
    <r>
      <rPr>
        <sz val="10"/>
        <color theme="1" tint="0.249977111117893"/>
        <rFont val="맑은 고딕"/>
        <family val="3"/>
        <charset val="129"/>
      </rPr>
      <t>명칭</t>
    </r>
    <phoneticPr fontId="44" type="noConversion"/>
  </si>
  <si>
    <t>구분</t>
    <phoneticPr fontId="44" type="noConversion"/>
  </si>
  <si>
    <t>초기공사비</t>
    <phoneticPr fontId="44" type="noConversion"/>
  </si>
  <si>
    <t>수선방법</t>
    <phoneticPr fontId="44" type="noConversion"/>
  </si>
  <si>
    <t>유지보수비</t>
    <phoneticPr fontId="44" type="noConversion"/>
  </si>
  <si>
    <t>연 도 별 금액</t>
    <phoneticPr fontId="44" type="noConversion"/>
  </si>
  <si>
    <t>연간평균</t>
    <phoneticPr fontId="44" type="noConversion"/>
  </si>
  <si>
    <r>
      <rPr>
        <sz val="10"/>
        <color theme="1"/>
        <rFont val="돋움"/>
        <family val="3"/>
        <charset val="129"/>
      </rPr>
      <t>건축물</t>
    </r>
    <r>
      <rPr>
        <sz val="10"/>
        <color theme="1"/>
        <rFont val="Tahoma"/>
        <family val="2"/>
      </rPr>
      <t xml:space="preserve"> 5</t>
    </r>
    <phoneticPr fontId="44" type="noConversion"/>
  </si>
  <si>
    <r>
      <rPr>
        <sz val="10"/>
        <color theme="1"/>
        <rFont val="돋움"/>
        <family val="3"/>
        <charset val="129"/>
      </rPr>
      <t>건축물</t>
    </r>
    <r>
      <rPr>
        <sz val="10"/>
        <color theme="1"/>
        <rFont val="Tahoma"/>
        <family val="2"/>
      </rPr>
      <t xml:space="preserve"> 6</t>
    </r>
    <phoneticPr fontId="44" type="noConversion"/>
  </si>
  <si>
    <t>LCC Allocation</t>
    <phoneticPr fontId="44" type="noConversion"/>
  </si>
  <si>
    <r>
      <rPr>
        <sz val="10"/>
        <color theme="1"/>
        <rFont val="돋움"/>
        <family val="3"/>
        <charset val="129"/>
      </rPr>
      <t>건축물</t>
    </r>
    <r>
      <rPr>
        <sz val="10"/>
        <color theme="1"/>
        <rFont val="Tahoma"/>
        <family val="2"/>
      </rPr>
      <t xml:space="preserve"> 7</t>
    </r>
    <phoneticPr fontId="44" type="noConversion"/>
  </si>
  <si>
    <t>대분류</t>
    <phoneticPr fontId="44" type="noConversion"/>
  </si>
  <si>
    <r>
      <rPr>
        <sz val="10"/>
        <color theme="1"/>
        <rFont val="돋움"/>
        <family val="3"/>
        <charset val="129"/>
      </rPr>
      <t>건축물</t>
    </r>
    <r>
      <rPr>
        <sz val="10"/>
        <color theme="1"/>
        <rFont val="Tahoma"/>
        <family val="2"/>
      </rPr>
      <t xml:space="preserve"> 8</t>
    </r>
    <phoneticPr fontId="44" type="noConversion"/>
  </si>
  <si>
    <t>주기
(년)</t>
    <phoneticPr fontId="44" type="noConversion"/>
  </si>
  <si>
    <t>율
(%)</t>
    <phoneticPr fontId="44" type="noConversion"/>
  </si>
  <si>
    <t>중분류</t>
    <phoneticPr fontId="44" type="noConversion"/>
  </si>
  <si>
    <t>대지면적(㎡)</t>
    <phoneticPr fontId="1" type="noConversion"/>
  </si>
  <si>
    <t>건축면적(㎡)</t>
    <phoneticPr fontId="1" type="noConversion"/>
  </si>
  <si>
    <t>시작년도(년)</t>
    <phoneticPr fontId="1" type="noConversion"/>
  </si>
  <si>
    <t>분석기간(년)</t>
    <phoneticPr fontId="1" type="noConversion"/>
  </si>
  <si>
    <t>냉방(월)</t>
    <phoneticPr fontId="1" type="noConversion"/>
  </si>
  <si>
    <t>난방(월)</t>
    <phoneticPr fontId="1" type="noConversion"/>
  </si>
  <si>
    <t>A003</t>
    <phoneticPr fontId="1" type="noConversion"/>
  </si>
  <si>
    <t>계약전력(kwh)</t>
    <phoneticPr fontId="1" type="noConversion"/>
  </si>
  <si>
    <r>
      <t>Report(</t>
    </r>
    <r>
      <rPr>
        <sz val="10"/>
        <color theme="1"/>
        <rFont val="돋움"/>
        <family val="3"/>
        <charset val="129"/>
      </rPr>
      <t>대안</t>
    </r>
    <r>
      <rPr>
        <sz val="10"/>
        <color theme="1"/>
        <rFont val="Tahoma"/>
        <family val="2"/>
      </rPr>
      <t>)</t>
    </r>
    <phoneticPr fontId="1" type="noConversion"/>
  </si>
  <si>
    <r>
      <t xml:space="preserve">2. </t>
    </r>
    <r>
      <rPr>
        <sz val="10"/>
        <color theme="1"/>
        <rFont val="돋움"/>
        <family val="3"/>
        <charset val="129"/>
      </rPr>
      <t>대안별</t>
    </r>
    <r>
      <rPr>
        <sz val="10"/>
        <color theme="1"/>
        <rFont val="Tahoma"/>
        <family val="2"/>
      </rPr>
      <t xml:space="preserve"> LCC+LCCO2 </t>
    </r>
    <r>
      <rPr>
        <sz val="10"/>
        <color theme="1"/>
        <rFont val="돋움"/>
        <family val="3"/>
        <charset val="129"/>
      </rPr>
      <t>비용분석</t>
    </r>
    <phoneticPr fontId="44" type="noConversion"/>
  </si>
  <si>
    <r>
      <t xml:space="preserve">3. </t>
    </r>
    <r>
      <rPr>
        <sz val="10"/>
        <color theme="1"/>
        <rFont val="돋움"/>
        <family val="3"/>
        <charset val="129"/>
      </rPr>
      <t>대안별</t>
    </r>
    <r>
      <rPr>
        <sz val="10"/>
        <color theme="1"/>
        <rFont val="Tahoma"/>
        <family val="2"/>
      </rPr>
      <t xml:space="preserve"> </t>
    </r>
    <r>
      <rPr>
        <sz val="10"/>
        <color theme="1"/>
        <rFont val="돋움"/>
        <family val="3"/>
        <charset val="129"/>
      </rPr>
      <t>총</t>
    </r>
    <r>
      <rPr>
        <sz val="10"/>
        <color theme="1"/>
        <rFont val="Tahoma"/>
        <family val="2"/>
      </rPr>
      <t xml:space="preserve"> LCC+LCCO2 </t>
    </r>
    <r>
      <rPr>
        <sz val="10"/>
        <color theme="1"/>
        <rFont val="돋움"/>
        <family val="3"/>
        <charset val="129"/>
      </rPr>
      <t>총괄집계</t>
    </r>
    <phoneticPr fontId="44" type="noConversion"/>
  </si>
  <si>
    <r>
      <t xml:space="preserve">1. </t>
    </r>
    <r>
      <rPr>
        <sz val="10"/>
        <color theme="1"/>
        <rFont val="돋움"/>
        <family val="3"/>
        <charset val="129"/>
      </rPr>
      <t>대안별</t>
    </r>
    <r>
      <rPr>
        <sz val="10"/>
        <color theme="1"/>
        <rFont val="Tahoma"/>
        <family val="2"/>
      </rPr>
      <t xml:space="preserve"> </t>
    </r>
    <r>
      <rPr>
        <sz val="10"/>
        <color theme="1"/>
        <rFont val="돋움"/>
        <family val="3"/>
        <charset val="129"/>
      </rPr>
      <t>총괄</t>
    </r>
    <r>
      <rPr>
        <sz val="10"/>
        <color theme="1"/>
        <rFont val="돋움"/>
        <family val="3"/>
        <charset val="129"/>
      </rPr>
      <t>집계</t>
    </r>
    <phoneticPr fontId="1" type="noConversion"/>
  </si>
  <si>
    <r>
      <t xml:space="preserve">4. </t>
    </r>
    <r>
      <rPr>
        <sz val="10"/>
        <color theme="1"/>
        <rFont val="돋움"/>
        <family val="3"/>
        <charset val="129"/>
      </rPr>
      <t>대안별</t>
    </r>
    <r>
      <rPr>
        <sz val="10"/>
        <color theme="1"/>
        <rFont val="Tahoma"/>
        <family val="2"/>
      </rPr>
      <t xml:space="preserve"> </t>
    </r>
    <r>
      <rPr>
        <sz val="10"/>
        <color theme="1"/>
        <rFont val="돋움"/>
        <family val="3"/>
        <charset val="129"/>
      </rPr>
      <t>비교</t>
    </r>
    <r>
      <rPr>
        <sz val="10"/>
        <color theme="1"/>
        <rFont val="Tahoma"/>
        <family val="2"/>
      </rPr>
      <t xml:space="preserve"> </t>
    </r>
    <r>
      <rPr>
        <sz val="10"/>
        <color theme="1"/>
        <rFont val="돋움"/>
        <family val="3"/>
        <charset val="129"/>
      </rPr>
      <t>평가</t>
    </r>
    <phoneticPr fontId="44" type="noConversion"/>
  </si>
  <si>
    <r>
      <t>Report(</t>
    </r>
    <r>
      <rPr>
        <sz val="10"/>
        <color theme="1"/>
        <rFont val="돋움"/>
        <family val="3"/>
        <charset val="129"/>
      </rPr>
      <t>공종</t>
    </r>
    <r>
      <rPr>
        <sz val="10"/>
        <color theme="1"/>
        <rFont val="Tahoma"/>
        <family val="2"/>
      </rPr>
      <t>)</t>
    </r>
    <phoneticPr fontId="1" type="noConversion"/>
  </si>
  <si>
    <r>
      <t xml:space="preserve">1. </t>
    </r>
    <r>
      <rPr>
        <sz val="10"/>
        <color theme="1"/>
        <rFont val="돋움"/>
        <family val="3"/>
        <charset val="129"/>
      </rPr>
      <t>공종별</t>
    </r>
    <r>
      <rPr>
        <sz val="10"/>
        <color theme="1"/>
        <rFont val="Tahoma"/>
        <family val="2"/>
      </rPr>
      <t xml:space="preserve"> </t>
    </r>
    <r>
      <rPr>
        <sz val="10"/>
        <color theme="1"/>
        <rFont val="돋움"/>
        <family val="3"/>
        <charset val="129"/>
      </rPr>
      <t>총괄집계</t>
    </r>
    <phoneticPr fontId="44" type="noConversion"/>
  </si>
  <si>
    <r>
      <t xml:space="preserve">2. </t>
    </r>
    <r>
      <rPr>
        <sz val="10"/>
        <color theme="1"/>
        <rFont val="돋움"/>
        <family val="3"/>
        <charset val="129"/>
      </rPr>
      <t>건축물</t>
    </r>
    <r>
      <rPr>
        <sz val="10"/>
        <color theme="1"/>
        <rFont val="Tahoma"/>
        <family val="2"/>
      </rPr>
      <t xml:space="preserve"> </t>
    </r>
    <r>
      <rPr>
        <sz val="10"/>
        <color theme="1"/>
        <rFont val="돋움"/>
        <family val="3"/>
        <charset val="129"/>
      </rPr>
      <t>총</t>
    </r>
    <r>
      <rPr>
        <sz val="10"/>
        <color theme="1"/>
        <rFont val="Tahoma"/>
        <family val="2"/>
      </rPr>
      <t xml:space="preserve"> LCC+LCCO2 </t>
    </r>
    <r>
      <rPr>
        <sz val="10"/>
        <color theme="1"/>
        <rFont val="돋움"/>
        <family val="3"/>
        <charset val="129"/>
      </rPr>
      <t>총괄집계</t>
    </r>
    <phoneticPr fontId="44" type="noConversion"/>
  </si>
  <si>
    <r>
      <t xml:space="preserve">3. </t>
    </r>
    <r>
      <rPr>
        <sz val="10"/>
        <color theme="1"/>
        <rFont val="돋움"/>
        <family val="3"/>
        <charset val="129"/>
      </rPr>
      <t>건축물</t>
    </r>
    <r>
      <rPr>
        <sz val="10"/>
        <color theme="1"/>
        <rFont val="Tahoma"/>
        <family val="2"/>
      </rPr>
      <t xml:space="preserve"> LCC+LCCO2 </t>
    </r>
    <r>
      <rPr>
        <sz val="10"/>
        <color theme="1"/>
        <rFont val="돋움"/>
        <family val="3"/>
        <charset val="129"/>
      </rPr>
      <t>총괄집계표</t>
    </r>
    <phoneticPr fontId="44" type="noConversion"/>
  </si>
  <si>
    <r>
      <t xml:space="preserve">4. </t>
    </r>
    <r>
      <rPr>
        <sz val="10"/>
        <color theme="1"/>
        <rFont val="돋움"/>
        <family val="3"/>
        <charset val="129"/>
      </rPr>
      <t>건축물</t>
    </r>
    <r>
      <rPr>
        <sz val="10"/>
        <color theme="1"/>
        <rFont val="Tahoma"/>
        <family val="2"/>
      </rPr>
      <t xml:space="preserve"> </t>
    </r>
    <r>
      <rPr>
        <sz val="10"/>
        <color theme="1"/>
        <rFont val="돋움"/>
        <family val="3"/>
        <charset val="129"/>
      </rPr>
      <t>총</t>
    </r>
    <r>
      <rPr>
        <sz val="10"/>
        <color theme="1"/>
        <rFont val="Tahoma"/>
        <family val="2"/>
      </rPr>
      <t xml:space="preserve"> LCC+LCCO2 </t>
    </r>
    <r>
      <rPr>
        <sz val="10"/>
        <color theme="1"/>
        <rFont val="돋움"/>
        <family val="3"/>
        <charset val="129"/>
      </rPr>
      <t>비용분석</t>
    </r>
    <phoneticPr fontId="44" type="noConversion"/>
  </si>
  <si>
    <r>
      <t xml:space="preserve">5. </t>
    </r>
    <r>
      <rPr>
        <sz val="10"/>
        <color theme="1"/>
        <rFont val="돋움"/>
        <family val="3"/>
        <charset val="129"/>
      </rPr>
      <t>건축물</t>
    </r>
    <r>
      <rPr>
        <sz val="10"/>
        <color theme="1"/>
        <rFont val="Tahoma"/>
        <family val="2"/>
      </rPr>
      <t xml:space="preserve"> LCC+LCCO2 </t>
    </r>
    <r>
      <rPr>
        <sz val="10"/>
        <color theme="1"/>
        <rFont val="돋움"/>
        <family val="3"/>
        <charset val="129"/>
      </rPr>
      <t>집계</t>
    </r>
    <phoneticPr fontId="44" type="noConversion"/>
  </si>
  <si>
    <r>
      <t xml:space="preserve">6. </t>
    </r>
    <r>
      <rPr>
        <sz val="10"/>
        <color theme="1"/>
        <rFont val="돋움"/>
        <family val="3"/>
        <charset val="129"/>
      </rPr>
      <t>건축물</t>
    </r>
    <r>
      <rPr>
        <sz val="10"/>
        <color theme="1"/>
        <rFont val="Tahoma"/>
        <family val="2"/>
      </rPr>
      <t xml:space="preserve"> LCC+LCCO2 </t>
    </r>
    <r>
      <rPr>
        <sz val="10"/>
        <color theme="1"/>
        <rFont val="돋움"/>
        <family val="3"/>
        <charset val="129"/>
      </rPr>
      <t>대분류</t>
    </r>
    <r>
      <rPr>
        <sz val="10"/>
        <color theme="1"/>
        <rFont val="Tahoma"/>
        <family val="2"/>
      </rPr>
      <t xml:space="preserve"> </t>
    </r>
    <r>
      <rPr>
        <sz val="10"/>
        <color theme="1"/>
        <rFont val="돋움"/>
        <family val="3"/>
        <charset val="129"/>
      </rPr>
      <t>집계</t>
    </r>
    <phoneticPr fontId="44" type="noConversion"/>
  </si>
  <si>
    <r>
      <t xml:space="preserve">7. </t>
    </r>
    <r>
      <rPr>
        <sz val="10"/>
        <color theme="1"/>
        <rFont val="돋움"/>
        <family val="3"/>
        <charset val="129"/>
      </rPr>
      <t>건축물</t>
    </r>
    <r>
      <rPr>
        <sz val="10"/>
        <color theme="1"/>
        <rFont val="Tahoma"/>
        <family val="2"/>
      </rPr>
      <t xml:space="preserve"> LCC+LCCO2 </t>
    </r>
    <r>
      <rPr>
        <sz val="10"/>
        <color theme="1"/>
        <rFont val="돋움"/>
        <family val="3"/>
        <charset val="129"/>
      </rPr>
      <t>중분류</t>
    </r>
    <r>
      <rPr>
        <sz val="10"/>
        <color theme="1"/>
        <rFont val="Tahoma"/>
        <family val="2"/>
      </rPr>
      <t xml:space="preserve"> </t>
    </r>
    <r>
      <rPr>
        <sz val="10"/>
        <color theme="1"/>
        <rFont val="돋움"/>
        <family val="3"/>
        <charset val="129"/>
      </rPr>
      <t>집계</t>
    </r>
    <phoneticPr fontId="44" type="noConversion"/>
  </si>
  <si>
    <r>
      <t xml:space="preserve">8. </t>
    </r>
    <r>
      <rPr>
        <sz val="10"/>
        <color theme="1"/>
        <rFont val="돋움"/>
        <family val="3"/>
        <charset val="129"/>
      </rPr>
      <t>건축물</t>
    </r>
    <r>
      <rPr>
        <sz val="10"/>
        <color theme="1"/>
        <rFont val="Tahoma"/>
        <family val="2"/>
      </rPr>
      <t xml:space="preserve"> LCC+LCCO2 </t>
    </r>
    <r>
      <rPr>
        <sz val="10"/>
        <color theme="1"/>
        <rFont val="돋움"/>
        <family val="3"/>
        <charset val="129"/>
      </rPr>
      <t>기초산출</t>
    </r>
    <phoneticPr fontId="44" type="noConversion"/>
  </si>
  <si>
    <t>건축물 전과정 평가</t>
    <phoneticPr fontId="1" type="noConversion"/>
  </si>
  <si>
    <t>MatchLCC</t>
    <phoneticPr fontId="1" type="noConversion"/>
  </si>
  <si>
    <t>MatchLCA</t>
    <phoneticPr fontId="1" type="noConversion"/>
  </si>
  <si>
    <t>· 수선주기, 수선율, 교체주기 적용기준          · 에너지원별 거래 가격</t>
    <phoneticPr fontId="1" type="noConversion"/>
  </si>
  <si>
    <t>홈 &gt; 건축물 전과정 평가 &gt; 평가결과</t>
    <phoneticPr fontId="1" type="noConversion"/>
  </si>
  <si>
    <r>
      <rPr>
        <sz val="10"/>
        <color theme="1"/>
        <rFont val="돋움"/>
        <family val="3"/>
        <charset val="129"/>
      </rPr>
      <t>건축물</t>
    </r>
    <r>
      <rPr>
        <sz val="10"/>
        <color theme="1"/>
        <rFont val="Tahoma"/>
        <family val="2"/>
      </rPr>
      <t xml:space="preserve"> 9</t>
    </r>
    <phoneticPr fontId="44" type="noConversion"/>
  </si>
  <si>
    <t>ADP</t>
    <phoneticPr fontId="44" type="noConversion"/>
  </si>
  <si>
    <t>GWP</t>
    <phoneticPr fontId="44" type="noConversion"/>
  </si>
  <si>
    <t>ODP</t>
    <phoneticPr fontId="44" type="noConversion"/>
  </si>
  <si>
    <t>AP</t>
    <phoneticPr fontId="44" type="noConversion"/>
  </si>
  <si>
    <t>EP</t>
    <phoneticPr fontId="44" type="noConversion"/>
  </si>
  <si>
    <t>POCP</t>
    <phoneticPr fontId="44" type="noConversion"/>
  </si>
  <si>
    <t>antimoony/year</t>
    <phoneticPr fontId="44" type="noConversion"/>
  </si>
  <si>
    <r>
      <t>kg-CO</t>
    </r>
    <r>
      <rPr>
        <vertAlign val="subscript"/>
        <sz val="7"/>
        <color rgb="FF000000"/>
        <rFont val="한양중고딕"/>
        <family val="3"/>
        <charset val="129"/>
      </rPr>
      <t>2eq</t>
    </r>
    <phoneticPr fontId="44" type="noConversion"/>
  </si>
  <si>
    <r>
      <t>kg-CFC-11</t>
    </r>
    <r>
      <rPr>
        <vertAlign val="subscript"/>
        <sz val="7"/>
        <color rgb="FF000000"/>
        <rFont val="한양중고딕"/>
        <family val="3"/>
        <charset val="129"/>
      </rPr>
      <t>eq</t>
    </r>
    <phoneticPr fontId="44" type="noConversion"/>
  </si>
  <si>
    <r>
      <t>kg-SO</t>
    </r>
    <r>
      <rPr>
        <vertAlign val="subscript"/>
        <sz val="7"/>
        <color rgb="FF000000"/>
        <rFont val="한양중고딕"/>
        <family val="3"/>
        <charset val="129"/>
      </rPr>
      <t>2eq</t>
    </r>
    <phoneticPr fontId="44" type="noConversion"/>
  </si>
  <si>
    <r>
      <t>kg-PO</t>
    </r>
    <r>
      <rPr>
        <vertAlign val="subscript"/>
        <sz val="7"/>
        <color rgb="FF000000"/>
        <rFont val="한양중고딕"/>
        <family val="3"/>
        <charset val="129"/>
      </rPr>
      <t>4</t>
    </r>
    <r>
      <rPr>
        <vertAlign val="superscript"/>
        <sz val="7"/>
        <color rgb="FF000000"/>
        <rFont val="한양중고딕"/>
        <family val="3"/>
        <charset val="129"/>
      </rPr>
      <t>3-</t>
    </r>
    <r>
      <rPr>
        <vertAlign val="subscript"/>
        <sz val="7"/>
        <color rgb="FF000000"/>
        <rFont val="한양중고딕"/>
        <family val="3"/>
        <charset val="129"/>
      </rPr>
      <t>eq</t>
    </r>
    <phoneticPr fontId="44" type="noConversion"/>
  </si>
  <si>
    <r>
      <t>kg-ethylene</t>
    </r>
    <r>
      <rPr>
        <vertAlign val="subscript"/>
        <sz val="7"/>
        <color rgb="FF000000"/>
        <rFont val="한양중고딕"/>
        <family val="3"/>
        <charset val="129"/>
      </rPr>
      <t>eq</t>
    </r>
    <phoneticPr fontId="44" type="noConversion"/>
  </si>
  <si>
    <t>Spooner (1974)</t>
    <phoneticPr fontId="44" type="noConversion"/>
  </si>
  <si>
    <r>
      <rPr>
        <sz val="9"/>
        <color theme="1"/>
        <rFont val="돋움"/>
        <family val="3"/>
        <charset val="129"/>
      </rPr>
      <t>홈</t>
    </r>
    <r>
      <rPr>
        <sz val="9"/>
        <color theme="1"/>
        <rFont val="Tahoma"/>
        <family val="2"/>
      </rPr>
      <t xml:space="preserve"> &gt; </t>
    </r>
    <r>
      <rPr>
        <sz val="9"/>
        <color theme="1"/>
        <rFont val="돋움"/>
        <family val="3"/>
        <charset val="129"/>
      </rPr>
      <t>건축물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전과정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평가</t>
    </r>
    <r>
      <rPr>
        <sz val="9"/>
        <color theme="1"/>
        <rFont val="Tahoma"/>
        <family val="2"/>
      </rPr>
      <t xml:space="preserve"> &gt; </t>
    </r>
    <r>
      <rPr>
        <sz val="9"/>
        <color theme="1"/>
        <rFont val="돋움"/>
        <family val="3"/>
        <charset val="129"/>
      </rPr>
      <t>확률론적</t>
    </r>
    <r>
      <rPr>
        <sz val="9"/>
        <color theme="1"/>
        <rFont val="Tahoma"/>
        <family val="2"/>
      </rPr>
      <t xml:space="preserve"> LCC(Probabilistic Approach) </t>
    </r>
    <r>
      <rPr>
        <sz val="9"/>
        <color theme="1"/>
        <rFont val="돋움"/>
        <family val="3"/>
        <charset val="129"/>
      </rPr>
      <t>분석</t>
    </r>
    <r>
      <rPr>
        <sz val="9"/>
        <color theme="1"/>
        <rFont val="Tahoma"/>
        <family val="2"/>
      </rPr>
      <t xml:space="preserve"> </t>
    </r>
    <r>
      <rPr>
        <sz val="9"/>
        <color theme="1"/>
        <rFont val="돋움"/>
        <family val="3"/>
        <charset val="129"/>
      </rPr>
      <t>단계</t>
    </r>
    <phoneticPr fontId="1" type="noConversion"/>
  </si>
  <si>
    <t>확률론적 LCC(Probabilistic Approach) 분석 단계</t>
    <phoneticPr fontId="1" type="noConversion"/>
  </si>
  <si>
    <r>
      <rPr>
        <sz val="11"/>
        <rFont val="맑은 고딕"/>
        <family val="3"/>
        <charset val="129"/>
      </rPr>
      <t>가정사항</t>
    </r>
    <phoneticPr fontId="44" type="noConversion"/>
  </si>
  <si>
    <r>
      <rPr>
        <sz val="11"/>
        <color theme="1"/>
        <rFont val="맑은 고딕"/>
        <family val="3"/>
        <charset val="129"/>
      </rPr>
      <t>분석기간</t>
    </r>
    <phoneticPr fontId="44" type="noConversion"/>
  </si>
  <si>
    <r>
      <rPr>
        <sz val="11"/>
        <color theme="1"/>
        <rFont val="맑은 고딕"/>
        <family val="3"/>
        <charset val="129"/>
      </rPr>
      <t>균일분포</t>
    </r>
    <phoneticPr fontId="44" type="noConversion"/>
  </si>
  <si>
    <r>
      <rPr>
        <sz val="11"/>
        <rFont val="맑은 고딕"/>
        <family val="3"/>
        <charset val="129"/>
      </rPr>
      <t>콘크리트</t>
    </r>
    <r>
      <rPr>
        <sz val="11"/>
        <rFont val="Tahoma"/>
        <family val="2"/>
      </rPr>
      <t xml:space="preserve"> </t>
    </r>
    <r>
      <rPr>
        <sz val="11"/>
        <rFont val="맑은 고딕"/>
        <family val="3"/>
        <charset val="129"/>
      </rPr>
      <t>내구연한</t>
    </r>
    <r>
      <rPr>
        <sz val="11"/>
        <rFont val="Tahoma"/>
        <family val="2"/>
      </rPr>
      <t>(40</t>
    </r>
    <r>
      <rPr>
        <sz val="11"/>
        <rFont val="맑은 고딕"/>
        <family val="3"/>
        <charset val="129"/>
      </rPr>
      <t>년</t>
    </r>
    <r>
      <rPr>
        <sz val="11"/>
        <rFont val="Tahoma"/>
        <family val="2"/>
      </rPr>
      <t>)</t>
    </r>
    <phoneticPr fontId="44" type="noConversion"/>
  </si>
  <si>
    <r>
      <rPr>
        <sz val="11"/>
        <color theme="1"/>
        <rFont val="맑은 고딕"/>
        <family val="3"/>
        <charset val="129"/>
      </rPr>
      <t>실질할인율</t>
    </r>
    <r>
      <rPr>
        <sz val="11"/>
        <color theme="1"/>
        <rFont val="Tahoma"/>
        <family val="2"/>
      </rPr>
      <t>(</t>
    </r>
    <r>
      <rPr>
        <sz val="11"/>
        <color theme="1"/>
        <rFont val="맑은 고딕"/>
        <family val="3"/>
        <charset val="129"/>
      </rPr>
      <t>이자</t>
    </r>
    <r>
      <rPr>
        <sz val="11"/>
        <color theme="1"/>
        <rFont val="Tahoma"/>
        <family val="2"/>
      </rPr>
      <t>)</t>
    </r>
    <phoneticPr fontId="44" type="noConversion"/>
  </si>
  <si>
    <r>
      <rPr>
        <sz val="11"/>
        <color theme="1"/>
        <rFont val="맑은 고딕"/>
        <family val="3"/>
        <charset val="129"/>
      </rPr>
      <t>베타분포</t>
    </r>
    <phoneticPr fontId="44" type="noConversion"/>
  </si>
  <si>
    <r>
      <rPr>
        <sz val="11"/>
        <color theme="1"/>
        <rFont val="맑은 고딕"/>
        <family val="3"/>
        <charset val="129"/>
      </rPr>
      <t>실질할인율</t>
    </r>
    <r>
      <rPr>
        <sz val="11"/>
        <color theme="1"/>
        <rFont val="Tahoma"/>
        <family val="2"/>
      </rPr>
      <t>(</t>
    </r>
    <r>
      <rPr>
        <sz val="11"/>
        <color theme="1"/>
        <rFont val="맑은 고딕"/>
        <family val="3"/>
        <charset val="129"/>
      </rPr>
      <t>전기</t>
    </r>
    <r>
      <rPr>
        <sz val="11"/>
        <color theme="1"/>
        <rFont val="Tahoma"/>
        <family val="2"/>
      </rPr>
      <t>)</t>
    </r>
    <phoneticPr fontId="44" type="noConversion"/>
  </si>
  <si>
    <r>
      <rPr>
        <sz val="11"/>
        <rFont val="맑은 고딕"/>
        <family val="3"/>
        <charset val="129"/>
      </rPr>
      <t>정부정책</t>
    </r>
    <phoneticPr fontId="44" type="noConversion"/>
  </si>
  <si>
    <r>
      <rPr>
        <sz val="11"/>
        <color theme="1"/>
        <rFont val="맑은 고딕"/>
        <family val="3"/>
        <charset val="129"/>
      </rPr>
      <t>실질할인율</t>
    </r>
    <r>
      <rPr>
        <sz val="11"/>
        <color theme="1"/>
        <rFont val="Tahoma"/>
        <family val="2"/>
      </rPr>
      <t>(</t>
    </r>
    <r>
      <rPr>
        <sz val="11"/>
        <color theme="1"/>
        <rFont val="맑은 고딕"/>
        <family val="3"/>
        <charset val="129"/>
      </rPr>
      <t>가스</t>
    </r>
    <r>
      <rPr>
        <sz val="11"/>
        <color theme="1"/>
        <rFont val="Tahoma"/>
        <family val="2"/>
      </rPr>
      <t>)</t>
    </r>
    <phoneticPr fontId="44" type="noConversion"/>
  </si>
  <si>
    <r>
      <rPr>
        <sz val="11"/>
        <color theme="1"/>
        <rFont val="맑은 고딕"/>
        <family val="3"/>
        <charset val="129"/>
      </rPr>
      <t>실질할인율</t>
    </r>
    <r>
      <rPr>
        <sz val="11"/>
        <color theme="1"/>
        <rFont val="Tahoma"/>
        <family val="2"/>
      </rPr>
      <t>(</t>
    </r>
    <r>
      <rPr>
        <sz val="11"/>
        <color theme="1"/>
        <rFont val="맑은 고딕"/>
        <family val="3"/>
        <charset val="129"/>
      </rPr>
      <t>온실가스</t>
    </r>
    <r>
      <rPr>
        <sz val="11"/>
        <color theme="1"/>
        <rFont val="Tahoma"/>
        <family val="2"/>
      </rPr>
      <t>)</t>
    </r>
    <phoneticPr fontId="44" type="noConversion"/>
  </si>
  <si>
    <r>
      <t xml:space="preserve">CO2 </t>
    </r>
    <r>
      <rPr>
        <sz val="11"/>
        <color theme="1"/>
        <rFont val="맑은 고딕"/>
        <family val="3"/>
        <charset val="129"/>
      </rPr>
      <t>정부구매단가</t>
    </r>
    <phoneticPr fontId="44" type="noConversion"/>
  </si>
  <si>
    <r>
      <rPr>
        <sz val="11"/>
        <rFont val="맑은 고딕"/>
        <family val="3"/>
        <charset val="129"/>
      </rPr>
      <t>비용항목</t>
    </r>
    <phoneticPr fontId="44" type="noConversion"/>
  </si>
  <si>
    <r>
      <rPr>
        <sz val="11"/>
        <color theme="1"/>
        <rFont val="맑은 고딕"/>
        <family val="3"/>
        <charset val="129"/>
      </rPr>
      <t>초기투자비</t>
    </r>
    <phoneticPr fontId="44" type="noConversion"/>
  </si>
  <si>
    <r>
      <rPr>
        <sz val="11"/>
        <color theme="1"/>
        <rFont val="맑은 고딕"/>
        <family val="3"/>
        <charset val="129"/>
      </rPr>
      <t>교체주기</t>
    </r>
    <phoneticPr fontId="44" type="noConversion"/>
  </si>
  <si>
    <r>
      <rPr>
        <sz val="11"/>
        <color theme="1"/>
        <rFont val="맑은 고딕"/>
        <family val="3"/>
        <charset val="129"/>
      </rPr>
      <t>수선주기</t>
    </r>
    <phoneticPr fontId="44" type="noConversion"/>
  </si>
  <si>
    <r>
      <rPr>
        <sz val="11"/>
        <color theme="1"/>
        <rFont val="맑은 고딕"/>
        <family val="3"/>
        <charset val="129"/>
      </rPr>
      <t>수선율</t>
    </r>
    <phoneticPr fontId="44" type="noConversion"/>
  </si>
  <si>
    <r>
      <rPr>
        <sz val="11"/>
        <color theme="1"/>
        <rFont val="맑은 고딕"/>
        <family val="3"/>
        <charset val="129"/>
      </rPr>
      <t>에너지비</t>
    </r>
    <r>
      <rPr>
        <sz val="11"/>
        <color theme="1"/>
        <rFont val="Tahoma"/>
        <family val="2"/>
      </rPr>
      <t>(</t>
    </r>
    <r>
      <rPr>
        <sz val="11"/>
        <color theme="1"/>
        <rFont val="맑은 고딕"/>
        <family val="3"/>
        <charset val="129"/>
      </rPr>
      <t>전기</t>
    </r>
    <r>
      <rPr>
        <sz val="11"/>
        <color theme="1"/>
        <rFont val="Tahoma"/>
        <family val="2"/>
      </rPr>
      <t>)</t>
    </r>
    <phoneticPr fontId="44" type="noConversion"/>
  </si>
  <si>
    <r>
      <rPr>
        <sz val="11"/>
        <color theme="1"/>
        <rFont val="맑은 고딕"/>
        <family val="3"/>
        <charset val="129"/>
      </rPr>
      <t>에너지비</t>
    </r>
    <r>
      <rPr>
        <sz val="11"/>
        <color theme="1"/>
        <rFont val="Tahoma"/>
        <family val="2"/>
      </rPr>
      <t>(</t>
    </r>
    <r>
      <rPr>
        <sz val="11"/>
        <color theme="1"/>
        <rFont val="맑은 고딕"/>
        <family val="3"/>
        <charset val="129"/>
      </rPr>
      <t>가스</t>
    </r>
    <r>
      <rPr>
        <sz val="11"/>
        <color theme="1"/>
        <rFont val="Tahoma"/>
        <family val="2"/>
      </rPr>
      <t>)</t>
    </r>
    <phoneticPr fontId="44" type="noConversion"/>
  </si>
  <si>
    <r>
      <rPr>
        <sz val="11"/>
        <color theme="1"/>
        <rFont val="맑은 고딕"/>
        <family val="3"/>
        <charset val="129"/>
      </rPr>
      <t>해체비</t>
    </r>
    <phoneticPr fontId="44" type="noConversion"/>
  </si>
  <si>
    <r>
      <rPr>
        <sz val="11"/>
        <color theme="1"/>
        <rFont val="맑은 고딕"/>
        <family val="3"/>
        <charset val="129"/>
      </rPr>
      <t>잔존가치</t>
    </r>
    <phoneticPr fontId="44" type="noConversion"/>
  </si>
  <si>
    <t>연동</t>
  </si>
  <si>
    <t>Assumption</t>
    <phoneticPr fontId="44" type="noConversion"/>
  </si>
  <si>
    <r>
      <rPr>
        <b/>
        <sz val="11"/>
        <color theme="1"/>
        <rFont val="맑은 고딕"/>
        <family val="3"/>
        <charset val="129"/>
      </rPr>
      <t>구분</t>
    </r>
    <phoneticPr fontId="44" type="noConversion"/>
  </si>
  <si>
    <r>
      <rPr>
        <b/>
        <sz val="11"/>
        <color theme="1"/>
        <rFont val="맑은 고딕"/>
        <family val="3"/>
        <charset val="129"/>
      </rPr>
      <t>분포형태</t>
    </r>
    <phoneticPr fontId="44" type="noConversion"/>
  </si>
  <si>
    <r>
      <rPr>
        <b/>
        <sz val="11"/>
        <color theme="1"/>
        <rFont val="맑은 고딕"/>
        <family val="3"/>
        <charset val="129"/>
      </rPr>
      <t>변동범위</t>
    </r>
    <phoneticPr fontId="44" type="noConversion"/>
  </si>
  <si>
    <r>
      <rPr>
        <b/>
        <sz val="11"/>
        <color theme="1"/>
        <rFont val="맑은 고딕"/>
        <family val="3"/>
        <charset val="129"/>
      </rPr>
      <t>비고</t>
    </r>
    <phoneticPr fontId="44" type="noConversion"/>
  </si>
  <si>
    <r>
      <rPr>
        <b/>
        <sz val="11"/>
        <color theme="1"/>
        <rFont val="맑은 고딕"/>
        <family val="3"/>
        <charset val="129"/>
      </rPr>
      <t>연동</t>
    </r>
    <phoneticPr fontId="44" type="noConversion"/>
  </si>
  <si>
    <r>
      <rPr>
        <b/>
        <sz val="11"/>
        <color theme="1"/>
        <rFont val="맑은 고딕"/>
        <family val="3"/>
        <charset val="129"/>
      </rPr>
      <t>최소</t>
    </r>
    <phoneticPr fontId="44" type="noConversion"/>
  </si>
  <si>
    <r>
      <rPr>
        <b/>
        <sz val="11"/>
        <color theme="1"/>
        <rFont val="맑은 고딕"/>
        <family val="3"/>
        <charset val="129"/>
      </rPr>
      <t>최대</t>
    </r>
    <phoneticPr fontId="44" type="noConversion"/>
  </si>
  <si>
    <r>
      <rPr>
        <b/>
        <sz val="11"/>
        <color theme="1"/>
        <rFont val="맑은 고딕"/>
        <family val="3"/>
        <charset val="129"/>
      </rPr>
      <t>구분</t>
    </r>
    <phoneticPr fontId="44" type="noConversion"/>
  </si>
  <si>
    <r>
      <rPr>
        <b/>
        <sz val="11"/>
        <color theme="1"/>
        <rFont val="맑은 고딕"/>
        <family val="3"/>
        <charset val="129"/>
      </rPr>
      <t>분포형태</t>
    </r>
    <phoneticPr fontId="44" type="noConversion"/>
  </si>
  <si>
    <r>
      <rPr>
        <b/>
        <sz val="11"/>
        <color theme="1"/>
        <rFont val="맑은 고딕"/>
        <family val="3"/>
        <charset val="129"/>
      </rPr>
      <t>변동범위</t>
    </r>
    <phoneticPr fontId="44" type="noConversion"/>
  </si>
  <si>
    <r>
      <rPr>
        <b/>
        <sz val="11"/>
        <color theme="1"/>
        <rFont val="맑은 고딕"/>
        <family val="3"/>
        <charset val="129"/>
      </rPr>
      <t>비고</t>
    </r>
    <phoneticPr fontId="44" type="noConversion"/>
  </si>
  <si>
    <r>
      <rPr>
        <b/>
        <sz val="11"/>
        <color theme="1"/>
        <rFont val="맑은 고딕"/>
        <family val="3"/>
        <charset val="129"/>
      </rPr>
      <t>최소</t>
    </r>
    <phoneticPr fontId="44" type="noConversion"/>
  </si>
  <si>
    <r>
      <rPr>
        <b/>
        <sz val="11"/>
        <color theme="1"/>
        <rFont val="맑은 고딕"/>
        <family val="3"/>
        <charset val="129"/>
      </rPr>
      <t>최대</t>
    </r>
    <phoneticPr fontId="44" type="noConversion"/>
  </si>
  <si>
    <r>
      <rPr>
        <b/>
        <sz val="11"/>
        <color theme="1"/>
        <rFont val="맑은 고딕"/>
        <family val="3"/>
        <charset val="129"/>
      </rPr>
      <t>명칭</t>
    </r>
    <phoneticPr fontId="44" type="noConversion"/>
  </si>
  <si>
    <r>
      <rPr>
        <b/>
        <sz val="11"/>
        <color theme="1"/>
        <rFont val="맑은 고딕"/>
        <family val="3"/>
        <charset val="129"/>
      </rPr>
      <t>확정적</t>
    </r>
    <r>
      <rPr>
        <b/>
        <sz val="11"/>
        <color theme="1"/>
        <rFont val="Tahoma"/>
        <family val="2"/>
      </rPr>
      <t xml:space="preserve"> </t>
    </r>
    <r>
      <rPr>
        <b/>
        <sz val="11"/>
        <color theme="1"/>
        <rFont val="맑은 고딕"/>
        <family val="3"/>
        <charset val="129"/>
      </rPr>
      <t>비용변수</t>
    </r>
    <phoneticPr fontId="44" type="noConversion"/>
  </si>
  <si>
    <r>
      <rPr>
        <b/>
        <sz val="11"/>
        <color theme="1"/>
        <rFont val="맑은 고딕"/>
        <family val="3"/>
        <charset val="129"/>
      </rPr>
      <t>확률적</t>
    </r>
    <r>
      <rPr>
        <b/>
        <sz val="11"/>
        <color theme="1"/>
        <rFont val="Tahoma"/>
        <family val="2"/>
      </rPr>
      <t xml:space="preserve"> </t>
    </r>
    <r>
      <rPr>
        <b/>
        <sz val="11"/>
        <color theme="1"/>
        <rFont val="맑은 고딕"/>
        <family val="3"/>
        <charset val="129"/>
      </rPr>
      <t>비용변수</t>
    </r>
    <phoneticPr fontId="44" type="noConversion"/>
  </si>
  <si>
    <r>
      <rPr>
        <b/>
        <sz val="11"/>
        <color theme="1"/>
        <rFont val="맑은 고딕"/>
        <family val="3"/>
        <charset val="129"/>
      </rPr>
      <t>총</t>
    </r>
    <r>
      <rPr>
        <b/>
        <sz val="11"/>
        <color theme="1"/>
        <rFont val="Tahoma"/>
        <family val="2"/>
      </rPr>
      <t xml:space="preserve"> </t>
    </r>
    <r>
      <rPr>
        <b/>
        <sz val="11"/>
        <color theme="1"/>
        <rFont val="맑은 고딕"/>
        <family val="3"/>
        <charset val="129"/>
      </rPr>
      <t xml:space="preserve">생애주기비용
</t>
    </r>
    <r>
      <rPr>
        <b/>
        <sz val="11"/>
        <color theme="1"/>
        <rFont val="Tahoma"/>
        <family val="2"/>
      </rPr>
      <t>(</t>
    </r>
    <r>
      <rPr>
        <b/>
        <sz val="11"/>
        <color theme="1"/>
        <rFont val="맑은 고딕"/>
        <family val="3"/>
        <charset val="129"/>
      </rPr>
      <t>현가</t>
    </r>
    <r>
      <rPr>
        <b/>
        <sz val="11"/>
        <color theme="1"/>
        <rFont val="Tahoma"/>
        <family val="2"/>
      </rPr>
      <t>)</t>
    </r>
    <phoneticPr fontId="44" type="noConversion"/>
  </si>
  <si>
    <r>
      <rPr>
        <b/>
        <sz val="11"/>
        <color theme="1"/>
        <rFont val="맑은 고딕"/>
        <family val="3"/>
        <charset val="129"/>
      </rPr>
      <t>초기투자비</t>
    </r>
    <r>
      <rPr>
        <b/>
        <sz val="11"/>
        <color theme="1"/>
        <rFont val="Tahoma"/>
        <family val="2"/>
      </rPr>
      <t>(P)</t>
    </r>
    <phoneticPr fontId="44" type="noConversion"/>
  </si>
  <si>
    <r>
      <rPr>
        <b/>
        <sz val="11"/>
        <color theme="1"/>
        <rFont val="맑은 고딕"/>
        <family val="3"/>
        <charset val="129"/>
      </rPr>
      <t>해체비</t>
    </r>
    <r>
      <rPr>
        <b/>
        <sz val="11"/>
        <color theme="1"/>
        <rFont val="Tahoma"/>
        <family val="2"/>
      </rPr>
      <t>(P/F)</t>
    </r>
    <phoneticPr fontId="44" type="noConversion"/>
  </si>
  <si>
    <r>
      <rPr>
        <b/>
        <sz val="11"/>
        <color theme="1"/>
        <rFont val="맑은 고딕"/>
        <family val="3"/>
        <charset val="129"/>
      </rPr>
      <t>잔존가치</t>
    </r>
    <r>
      <rPr>
        <b/>
        <sz val="11"/>
        <color theme="1"/>
        <rFont val="Tahoma"/>
        <family val="2"/>
      </rPr>
      <t>(P/F)</t>
    </r>
    <phoneticPr fontId="44" type="noConversion"/>
  </si>
  <si>
    <r>
      <rPr>
        <b/>
        <sz val="11"/>
        <color theme="1"/>
        <rFont val="맑은 고딕"/>
        <family val="3"/>
        <charset val="129"/>
      </rPr>
      <t>교체비</t>
    </r>
    <r>
      <rPr>
        <b/>
        <sz val="11"/>
        <color theme="1"/>
        <rFont val="Tahoma"/>
        <family val="2"/>
      </rPr>
      <t>(P/F)</t>
    </r>
    <phoneticPr fontId="44" type="noConversion"/>
  </si>
  <si>
    <r>
      <rPr>
        <b/>
        <sz val="11"/>
        <color theme="1"/>
        <rFont val="맑은 고딕"/>
        <family val="3"/>
        <charset val="129"/>
      </rPr>
      <t>수선비</t>
    </r>
    <r>
      <rPr>
        <b/>
        <sz val="11"/>
        <color theme="1"/>
        <rFont val="Tahoma"/>
        <family val="2"/>
      </rPr>
      <t>(P/F)</t>
    </r>
    <phoneticPr fontId="44" type="noConversion"/>
  </si>
  <si>
    <r>
      <rPr>
        <b/>
        <sz val="11"/>
        <color theme="1"/>
        <rFont val="맑은 고딕"/>
        <family val="3"/>
        <charset val="129"/>
      </rPr>
      <t>에너지비</t>
    </r>
    <r>
      <rPr>
        <b/>
        <sz val="11"/>
        <color theme="1"/>
        <rFont val="Tahoma"/>
        <family val="2"/>
      </rPr>
      <t>(</t>
    </r>
    <r>
      <rPr>
        <b/>
        <sz val="11"/>
        <color theme="1"/>
        <rFont val="맑은 고딕"/>
        <family val="3"/>
        <charset val="129"/>
      </rPr>
      <t>전기</t>
    </r>
    <r>
      <rPr>
        <b/>
        <sz val="11"/>
        <color theme="1"/>
        <rFont val="Tahoma"/>
        <family val="2"/>
      </rPr>
      <t>)(P/F)</t>
    </r>
    <phoneticPr fontId="44" type="noConversion"/>
  </si>
  <si>
    <r>
      <rPr>
        <b/>
        <sz val="11"/>
        <color theme="1"/>
        <rFont val="맑은 고딕"/>
        <family val="3"/>
        <charset val="129"/>
      </rPr>
      <t>에너지비</t>
    </r>
    <r>
      <rPr>
        <b/>
        <sz val="11"/>
        <color theme="1"/>
        <rFont val="Tahoma"/>
        <family val="2"/>
      </rPr>
      <t>(</t>
    </r>
    <r>
      <rPr>
        <b/>
        <sz val="11"/>
        <color theme="1"/>
        <rFont val="맑은 고딕"/>
        <family val="3"/>
        <charset val="129"/>
      </rPr>
      <t>가스</t>
    </r>
    <r>
      <rPr>
        <b/>
        <sz val="11"/>
        <color theme="1"/>
        <rFont val="Tahoma"/>
        <family val="2"/>
      </rPr>
      <t>)(P/F)</t>
    </r>
    <phoneticPr fontId="44" type="noConversion"/>
  </si>
  <si>
    <r>
      <t xml:space="preserve">CO2 </t>
    </r>
    <r>
      <rPr>
        <b/>
        <sz val="11"/>
        <color theme="1"/>
        <rFont val="맑은 고딕"/>
        <family val="3"/>
        <charset val="129"/>
      </rPr>
      <t>환산가격</t>
    </r>
    <r>
      <rPr>
        <b/>
        <sz val="11"/>
        <color theme="1"/>
        <rFont val="Tahoma"/>
        <family val="2"/>
      </rPr>
      <t>(P/F)</t>
    </r>
    <phoneticPr fontId="44" type="noConversion"/>
  </si>
  <si>
    <t>균일분포</t>
    <phoneticPr fontId="44" type="noConversion"/>
  </si>
  <si>
    <t>교체비</t>
    <phoneticPr fontId="1" type="noConversion"/>
  </si>
  <si>
    <t>수선비</t>
    <phoneticPr fontId="1" type="noConversion"/>
  </si>
  <si>
    <t>ADP</t>
    <phoneticPr fontId="1" type="noConversion"/>
  </si>
  <si>
    <t>GWP</t>
    <phoneticPr fontId="1" type="noConversion"/>
  </si>
  <si>
    <t>ODP</t>
    <phoneticPr fontId="1" type="noConversion"/>
  </si>
  <si>
    <t>AP</t>
    <phoneticPr fontId="1" type="noConversion"/>
  </si>
  <si>
    <t>EP</t>
    <phoneticPr fontId="1" type="noConversion"/>
  </si>
  <si>
    <t>POCP</t>
    <phoneticPr fontId="1" type="noConversion"/>
  </si>
  <si>
    <r>
      <t>기초정보</t>
    </r>
    <r>
      <rPr>
        <sz val="10"/>
        <color theme="1"/>
        <rFont val="Tahoma"/>
        <family val="2"/>
      </rPr>
      <t xml:space="preserve"> </t>
    </r>
    <r>
      <rPr>
        <sz val="10"/>
        <color theme="1"/>
        <rFont val="돋움"/>
        <family val="3"/>
        <charset val="129"/>
      </rPr>
      <t>입력</t>
    </r>
    <r>
      <rPr>
        <sz val="10"/>
        <color theme="1"/>
        <rFont val="Tahoma"/>
        <family val="2"/>
      </rPr>
      <t xml:space="preserve"> </t>
    </r>
    <r>
      <rPr>
        <sz val="10"/>
        <color theme="1"/>
        <rFont val="돋움"/>
        <family val="3"/>
        <charset val="129"/>
      </rPr>
      <t>목록</t>
    </r>
  </si>
  <si>
    <t>수선율수선주기</t>
  </si>
  <si>
    <r>
      <t>자재별</t>
    </r>
    <r>
      <rPr>
        <sz val="10"/>
        <color theme="1"/>
        <rFont val="Tahoma"/>
        <family val="2"/>
      </rPr>
      <t>CO2</t>
    </r>
  </si>
  <si>
    <t>자재별환경부하</t>
  </si>
  <si>
    <t>거래가격</t>
  </si>
  <si>
    <t>생산유발계수</t>
  </si>
  <si>
    <t>에너지원별</t>
  </si>
  <si>
    <t>전기요금표</t>
  </si>
  <si>
    <t>가스요금표</t>
  </si>
  <si>
    <r>
      <t>LCC</t>
    </r>
    <r>
      <rPr>
        <sz val="10"/>
        <color theme="1"/>
        <rFont val="돋움"/>
        <family val="3"/>
        <charset val="129"/>
      </rPr>
      <t>매칭</t>
    </r>
  </si>
  <si>
    <r>
      <t>LCA</t>
    </r>
    <r>
      <rPr>
        <sz val="10"/>
        <color theme="1"/>
        <rFont val="돋움"/>
        <family val="3"/>
        <charset val="129"/>
      </rPr>
      <t>매칭</t>
    </r>
  </si>
  <si>
    <t>소비자물가지수</t>
  </si>
  <si>
    <t>명목이자율</t>
  </si>
  <si>
    <t>전기요금상승율</t>
  </si>
  <si>
    <t>가스요금상승율</t>
  </si>
  <si>
    <t>온실가스거래가격</t>
  </si>
  <si>
    <t>순발열량</t>
  </si>
  <si>
    <t>탄소배출계수</t>
  </si>
  <si>
    <r>
      <t xml:space="preserve">CO2 </t>
    </r>
    <r>
      <rPr>
        <sz val="11"/>
        <color theme="1"/>
        <rFont val="맑은 고딕"/>
        <family val="3"/>
        <charset val="129"/>
      </rPr>
      <t>환산가격</t>
    </r>
    <r>
      <rPr>
        <sz val="11"/>
        <color theme="1"/>
        <rFont val="Tahoma"/>
        <family val="2"/>
      </rPr>
      <t>(</t>
    </r>
    <r>
      <rPr>
        <sz val="11"/>
        <color theme="1"/>
        <rFont val="맑은 고딕"/>
        <family val="3"/>
        <charset val="129"/>
      </rPr>
      <t>에너지비</t>
    </r>
    <r>
      <rPr>
        <sz val="11"/>
        <color theme="1"/>
        <rFont val="Tahoma"/>
        <family val="2"/>
      </rPr>
      <t>)</t>
    </r>
    <phoneticPr fontId="44" type="noConversion"/>
  </si>
  <si>
    <r>
      <t xml:space="preserve">CO2 </t>
    </r>
    <r>
      <rPr>
        <sz val="11"/>
        <color theme="1"/>
        <rFont val="맑은 고딕"/>
        <family val="3"/>
        <charset val="129"/>
      </rPr>
      <t>환산가격</t>
    </r>
    <r>
      <rPr>
        <sz val="11"/>
        <color theme="1"/>
        <rFont val="Tahoma"/>
        <family val="2"/>
      </rPr>
      <t>(</t>
    </r>
    <r>
      <rPr>
        <sz val="11"/>
        <color theme="1"/>
        <rFont val="맑은 고딕"/>
        <family val="3"/>
        <charset val="129"/>
      </rPr>
      <t>초기투자비</t>
    </r>
    <r>
      <rPr>
        <sz val="11"/>
        <color theme="1"/>
        <rFont val="Tahoma"/>
        <family val="2"/>
      </rPr>
      <t>)</t>
    </r>
    <phoneticPr fontId="44" type="noConversion"/>
  </si>
  <si>
    <t>초기투자CO2</t>
    <phoneticPr fontId="44" type="noConversion"/>
  </si>
  <si>
    <t>교체 CO2</t>
    <phoneticPr fontId="44" type="noConversion"/>
  </si>
  <si>
    <r>
      <rPr>
        <b/>
        <sz val="11"/>
        <color theme="1"/>
        <rFont val="돋움"/>
        <family val="3"/>
        <charset val="129"/>
      </rPr>
      <t>수선</t>
    </r>
    <r>
      <rPr>
        <b/>
        <sz val="11"/>
        <color theme="1"/>
        <rFont val="Tahoma"/>
        <family val="2"/>
      </rPr>
      <t xml:space="preserve"> CO2</t>
    </r>
    <phoneticPr fontId="1" type="noConversion"/>
  </si>
  <si>
    <r>
      <rPr>
        <b/>
        <sz val="11"/>
        <color theme="1"/>
        <rFont val="돋움"/>
        <family val="3"/>
        <charset val="129"/>
      </rPr>
      <t>에너지</t>
    </r>
    <r>
      <rPr>
        <b/>
        <sz val="11"/>
        <color theme="1"/>
        <rFont val="Tahoma"/>
        <family val="2"/>
      </rPr>
      <t xml:space="preserve"> CO2</t>
    </r>
    <phoneticPr fontId="1" type="noConversion"/>
  </si>
  <si>
    <r>
      <t>ADP</t>
    </r>
    <r>
      <rPr>
        <sz val="10"/>
        <color theme="1"/>
        <rFont val="돋움"/>
        <family val="3"/>
        <charset val="129"/>
      </rPr>
      <t>환산비용</t>
    </r>
  </si>
  <si>
    <r>
      <t>GWP</t>
    </r>
    <r>
      <rPr>
        <sz val="10"/>
        <color theme="1"/>
        <rFont val="돋움"/>
        <family val="3"/>
        <charset val="129"/>
      </rPr>
      <t>환산비용</t>
    </r>
  </si>
  <si>
    <r>
      <t>ODP</t>
    </r>
    <r>
      <rPr>
        <sz val="10"/>
        <color theme="1"/>
        <rFont val="돋움"/>
        <family val="3"/>
        <charset val="129"/>
      </rPr>
      <t>환산비용</t>
    </r>
  </si>
  <si>
    <r>
      <t>AP</t>
    </r>
    <r>
      <rPr>
        <sz val="10"/>
        <color theme="1"/>
        <rFont val="돋움"/>
        <family val="3"/>
        <charset val="129"/>
      </rPr>
      <t>환산비용</t>
    </r>
  </si>
  <si>
    <r>
      <t>EP</t>
    </r>
    <r>
      <rPr>
        <sz val="10"/>
        <color theme="1"/>
        <rFont val="돋움"/>
        <family val="3"/>
        <charset val="129"/>
      </rPr>
      <t>환산비용</t>
    </r>
  </si>
  <si>
    <r>
      <t>POCP</t>
    </r>
    <r>
      <rPr>
        <sz val="10"/>
        <color theme="1"/>
        <rFont val="돋움"/>
        <family val="3"/>
        <charset val="129"/>
      </rPr>
      <t>환산비용</t>
    </r>
  </si>
  <si>
    <t>환율</t>
  </si>
  <si>
    <t>온실가스(%)</t>
  </si>
  <si>
    <t>ADP(%)</t>
    <phoneticPr fontId="1" type="noConversion"/>
  </si>
  <si>
    <t>GWP(%)</t>
    <phoneticPr fontId="1" type="noConversion"/>
  </si>
  <si>
    <t>ODP(%)</t>
    <phoneticPr fontId="1" type="noConversion"/>
  </si>
  <si>
    <t>AP(%)</t>
    <phoneticPr fontId="1" type="noConversion"/>
  </si>
  <si>
    <t>EP(%)</t>
    <phoneticPr fontId="1" type="noConversion"/>
  </si>
  <si>
    <t>POCP(%)</t>
    <phoneticPr fontId="1" type="noConversion"/>
  </si>
  <si>
    <t>· 자재별 CO2 발생량 (단위 : 원)                   · 환경부하 경제적가치 환산비용</t>
    <phoneticPr fontId="1" type="noConversion"/>
  </si>
  <si>
    <r>
      <rPr>
        <sz val="10"/>
        <color theme="1"/>
        <rFont val="돋움"/>
        <family val="3"/>
        <charset val="129"/>
      </rPr>
      <t>레포트</t>
    </r>
    <r>
      <rPr>
        <sz val="10"/>
        <color theme="1"/>
        <rFont val="Tahoma"/>
        <family val="2"/>
      </rPr>
      <t xml:space="preserve"> </t>
    </r>
    <r>
      <rPr>
        <sz val="10"/>
        <color theme="1"/>
        <rFont val="돋움"/>
        <family val="3"/>
        <charset val="129"/>
      </rPr>
      <t>타입</t>
    </r>
    <phoneticPr fontId="44" type="noConversion"/>
  </si>
  <si>
    <t>비용</t>
    <phoneticPr fontId="44" type="noConversion"/>
  </si>
  <si>
    <t>환경부하배출량</t>
    <phoneticPr fontId="44" type="noConversion"/>
  </si>
  <si>
    <t>환경부하환산비용</t>
    <phoneticPr fontId="44" type="noConversion"/>
  </si>
  <si>
    <r>
      <rPr>
        <sz val="10"/>
        <color theme="1"/>
        <rFont val="돋움"/>
        <family val="3"/>
        <charset val="129"/>
      </rPr>
      <t>환경부하</t>
    </r>
    <r>
      <rPr>
        <sz val="10"/>
        <color theme="1"/>
        <rFont val="Tahoma"/>
        <family val="2"/>
      </rPr>
      <t xml:space="preserve"> </t>
    </r>
    <r>
      <rPr>
        <sz val="10"/>
        <color theme="1"/>
        <rFont val="돋움"/>
        <family val="3"/>
        <charset val="129"/>
      </rPr>
      <t>카테고리</t>
    </r>
    <phoneticPr fontId="44" type="noConversion"/>
  </si>
  <si>
    <t>ADP</t>
  </si>
  <si>
    <t>GWP</t>
  </si>
  <si>
    <t>ODP</t>
  </si>
  <si>
    <t>AP</t>
  </si>
  <si>
    <t>EP</t>
  </si>
  <si>
    <t>POCP</t>
  </si>
  <si>
    <r>
      <t xml:space="preserve">0. </t>
    </r>
    <r>
      <rPr>
        <sz val="10"/>
        <color theme="1"/>
        <rFont val="돋움"/>
        <family val="3"/>
        <charset val="129"/>
      </rPr>
      <t>환경부하</t>
    </r>
    <r>
      <rPr>
        <sz val="10"/>
        <color theme="1"/>
        <rFont val="Tahoma"/>
        <family val="2"/>
      </rPr>
      <t xml:space="preserve"> </t>
    </r>
    <r>
      <rPr>
        <sz val="10"/>
        <color theme="1"/>
        <rFont val="돋움"/>
        <family val="3"/>
        <charset val="129"/>
      </rPr>
      <t>산정</t>
    </r>
    <r>
      <rPr>
        <sz val="10"/>
        <color theme="1"/>
        <rFont val="Tahoma"/>
        <family val="2"/>
      </rPr>
      <t xml:space="preserve"> </t>
    </r>
    <r>
      <rPr>
        <sz val="10"/>
        <color theme="1"/>
        <rFont val="돋움"/>
        <family val="3"/>
        <charset val="129"/>
      </rPr>
      <t>결과</t>
    </r>
    <phoneticPr fontId="44" type="noConversion"/>
  </si>
  <si>
    <r>
      <rPr>
        <sz val="10"/>
        <color theme="1" tint="0.249977111117893"/>
        <rFont val="맑은 고딕"/>
        <family val="3"/>
        <charset val="129"/>
      </rPr>
      <t>총</t>
    </r>
    <r>
      <rPr>
        <sz val="10"/>
        <color theme="1" tint="0.249977111117893"/>
        <rFont val="Tahoma"/>
        <family val="2"/>
      </rPr>
      <t xml:space="preserve"> LCC</t>
    </r>
    <phoneticPr fontId="44" type="noConversion"/>
  </si>
  <si>
    <r>
      <rPr>
        <b/>
        <sz val="10"/>
        <rFont val="맑은 고딕"/>
        <family val="3"/>
        <charset val="129"/>
      </rPr>
      <t>건설</t>
    </r>
    <r>
      <rPr>
        <b/>
        <sz val="10"/>
        <rFont val="Tahoma"/>
        <family val="2"/>
      </rPr>
      <t>/</t>
    </r>
    <r>
      <rPr>
        <b/>
        <sz val="10"/>
        <rFont val="맑은 고딕"/>
        <family val="3"/>
        <charset val="129"/>
      </rPr>
      <t>유지관리</t>
    </r>
    <r>
      <rPr>
        <b/>
        <sz val="10"/>
        <rFont val="Tahoma"/>
        <family val="2"/>
      </rPr>
      <t xml:space="preserve"> </t>
    </r>
    <r>
      <rPr>
        <b/>
        <sz val="10"/>
        <rFont val="맑은 고딕"/>
        <family val="3"/>
        <charset val="129"/>
      </rPr>
      <t>단계</t>
    </r>
    <phoneticPr fontId="1" type="noConversion"/>
  </si>
  <si>
    <r>
      <rPr>
        <b/>
        <sz val="10"/>
        <color theme="1"/>
        <rFont val="맑은 고딕"/>
        <family val="3"/>
        <charset val="129"/>
      </rPr>
      <t>운영</t>
    </r>
    <r>
      <rPr>
        <b/>
        <sz val="10"/>
        <color theme="1"/>
        <rFont val="Tahoma"/>
        <family val="2"/>
      </rPr>
      <t>(</t>
    </r>
    <r>
      <rPr>
        <b/>
        <sz val="10"/>
        <color theme="1"/>
        <rFont val="맑은 고딕"/>
        <family val="3"/>
        <charset val="129"/>
      </rPr>
      <t>에너지</t>
    </r>
    <r>
      <rPr>
        <b/>
        <sz val="10"/>
        <color theme="1"/>
        <rFont val="Tahoma"/>
        <family val="2"/>
      </rPr>
      <t xml:space="preserve"> </t>
    </r>
    <r>
      <rPr>
        <b/>
        <sz val="10"/>
        <color theme="1"/>
        <rFont val="맑은 고딕"/>
        <family val="3"/>
        <charset val="129"/>
      </rPr>
      <t>사용</t>
    </r>
    <r>
      <rPr>
        <b/>
        <sz val="10"/>
        <color theme="1"/>
        <rFont val="Tahoma"/>
        <family val="2"/>
      </rPr>
      <t xml:space="preserve">) </t>
    </r>
    <r>
      <rPr>
        <b/>
        <sz val="10"/>
        <color theme="1"/>
        <rFont val="맑은 고딕"/>
        <family val="3"/>
        <charset val="129"/>
      </rPr>
      <t>단계</t>
    </r>
    <phoneticPr fontId="1" type="noConversion"/>
  </si>
  <si>
    <t>연동</t>
    <phoneticPr fontId="1" type="noConversion"/>
  </si>
  <si>
    <t>노무비</t>
  </si>
  <si>
    <t>인</t>
  </si>
  <si>
    <t>에너지원</t>
    <phoneticPr fontId="1" type="noConversion"/>
  </si>
  <si>
    <t>소비량</t>
    <phoneticPr fontId="1" type="noConversion"/>
  </si>
  <si>
    <t>단위</t>
    <phoneticPr fontId="1" type="noConversion"/>
  </si>
  <si>
    <r>
      <rPr>
        <sz val="10"/>
        <color theme="1"/>
        <rFont val="돋움"/>
        <family val="3"/>
        <charset val="129"/>
      </rPr>
      <t>공통</t>
    </r>
    <r>
      <rPr>
        <sz val="10"/>
        <color theme="1"/>
        <rFont val="Tahoma"/>
        <family val="2"/>
      </rPr>
      <t xml:space="preserve"> 1</t>
    </r>
    <phoneticPr fontId="1" type="noConversion"/>
  </si>
  <si>
    <t>db 불러오기</t>
  </si>
  <si>
    <t>gg</t>
  </si>
  <si>
    <t>10. 분류불명 - 01) 분류불명 - (01) 분류불명</t>
  </si>
  <si>
    <t>식</t>
  </si>
  <si>
    <t>M</t>
  </si>
  <si>
    <t>건축물 전과정 평가</t>
    <phoneticPr fontId="1" type="noConversion"/>
  </si>
  <si>
    <t>00. 기타 - 00) 기타 - (00) 비수선항목</t>
  </si>
  <si>
    <t>50E532041B61845E81FB71B039541</t>
  </si>
  <si>
    <t>교육용(갑)</t>
  </si>
  <si>
    <t>고압A</t>
  </si>
  <si>
    <t>56BEE284683189EFC8C07D5BED77</t>
  </si>
  <si>
    <t>56BEE284683189EFC8C07D5BED74</t>
  </si>
  <si>
    <t>보통인부</t>
  </si>
  <si>
    <r>
      <rPr>
        <sz val="11"/>
        <color theme="1"/>
        <rFont val="맑은 고딕"/>
        <family val="2"/>
        <charset val="129"/>
      </rPr>
      <t>초기투자비</t>
    </r>
  </si>
  <si>
    <r>
      <rPr>
        <sz val="11"/>
        <color theme="1"/>
        <rFont val="맑은 고딕"/>
        <family val="2"/>
        <charset val="129"/>
      </rPr>
      <t>잔존가치비</t>
    </r>
  </si>
  <si>
    <r>
      <rPr>
        <sz val="11"/>
        <color theme="1"/>
        <rFont val="맑은 고딕"/>
        <family val="2"/>
        <charset val="129"/>
      </rPr>
      <t>교체비</t>
    </r>
  </si>
  <si>
    <r>
      <rPr>
        <sz val="11"/>
        <color theme="1"/>
        <rFont val="맑은 고딕"/>
        <family val="2"/>
        <charset val="129"/>
      </rPr>
      <t>수선비</t>
    </r>
  </si>
  <si>
    <r>
      <rPr>
        <sz val="11"/>
        <color theme="1"/>
        <rFont val="맑은 고딕"/>
        <family val="2"/>
        <charset val="129"/>
      </rPr>
      <t>전력에너지</t>
    </r>
  </si>
  <si>
    <r>
      <rPr>
        <sz val="11"/>
        <color theme="1"/>
        <rFont val="맑은 고딕"/>
        <family val="2"/>
        <charset val="129"/>
      </rPr>
      <t>냉방에너지</t>
    </r>
  </si>
  <si>
    <r>
      <rPr>
        <sz val="11"/>
        <color theme="1"/>
        <rFont val="맑은 고딕"/>
        <family val="2"/>
        <charset val="129"/>
      </rPr>
      <t>난방에너지</t>
    </r>
  </si>
  <si>
    <r>
      <t>CO2</t>
    </r>
    <r>
      <rPr>
        <sz val="11"/>
        <color theme="1"/>
        <rFont val="맑은 고딕"/>
        <family val="2"/>
        <charset val="129"/>
      </rPr>
      <t>환산가격</t>
    </r>
  </si>
  <si>
    <r>
      <rPr>
        <sz val="11"/>
        <color theme="1"/>
        <rFont val="맑은 고딕"/>
        <family val="2"/>
        <charset val="129"/>
      </rPr>
      <t>에너지비</t>
    </r>
    <r>
      <rPr>
        <sz val="11"/>
        <color theme="1"/>
        <rFont val="Tahoma"/>
        <family val="2"/>
      </rPr>
      <t xml:space="preserve"> LCC</t>
    </r>
  </si>
  <si>
    <r>
      <rPr>
        <sz val="11"/>
        <color theme="1"/>
        <rFont val="맑은 고딕"/>
        <family val="2"/>
        <charset val="129"/>
      </rPr>
      <t>총</t>
    </r>
    <r>
      <rPr>
        <sz val="11"/>
        <color theme="1"/>
        <rFont val="Tahoma"/>
        <family val="2"/>
      </rPr>
      <t xml:space="preserve"> LCC</t>
    </r>
  </si>
  <si>
    <r>
      <rPr>
        <sz val="11"/>
        <color theme="1"/>
        <rFont val="맑은 고딕"/>
        <family val="2"/>
        <charset val="129"/>
      </rPr>
      <t>연간</t>
    </r>
    <r>
      <rPr>
        <sz val="11"/>
        <color theme="1"/>
        <rFont val="Tahoma"/>
        <family val="2"/>
      </rPr>
      <t xml:space="preserve"> </t>
    </r>
    <r>
      <rPr>
        <sz val="11"/>
        <color theme="1"/>
        <rFont val="맑은 고딕"/>
        <family val="2"/>
        <charset val="129"/>
      </rPr>
      <t>생애주기비용</t>
    </r>
    <r>
      <rPr>
        <sz val="11"/>
        <color theme="1"/>
        <rFont val="Tahoma"/>
        <family val="2"/>
      </rPr>
      <t xml:space="preserve"> (</t>
    </r>
    <r>
      <rPr>
        <sz val="11"/>
        <color theme="1"/>
        <rFont val="맑은 고딕"/>
        <family val="2"/>
        <charset val="129"/>
      </rPr>
      <t>현가</t>
    </r>
    <r>
      <rPr>
        <sz val="11"/>
        <color theme="1"/>
        <rFont val="Tahoma"/>
        <family val="2"/>
      </rPr>
      <t>)</t>
    </r>
  </si>
  <si>
    <t>&lt;생애주기비용 분석 (현가, 40년)&gt;</t>
  </si>
  <si>
    <t>&lt;부하별 에너지비용 분석(현가, 40년)&gt;</t>
  </si>
  <si>
    <t>&lt;총 생애주기비용의 시계열 차트(현가, 40년)&gt;</t>
  </si>
  <si>
    <t>&lt;연평균 생애주기비용 분석 (현가, 40년)&gt;</t>
  </si>
  <si>
    <t>&lt;연평균 부하별 에너지비용 분석(현가, 40년)&gt;</t>
  </si>
  <si>
    <t>&lt;연간 유지관리비용의 시계열 차트(현가, 40년)&gt;</t>
  </si>
  <si>
    <t>건축물 전과정 평가</t>
    <phoneticPr fontId="1" type="noConversion"/>
  </si>
  <si>
    <t>홈 &gt; 건축물 전과정 평가 &gt; 기본 정보 입력</t>
    <phoneticPr fontId="1" type="noConversion"/>
  </si>
  <si>
    <t>건축물 전과정 평가</t>
    <phoneticPr fontId="1" type="noConversion"/>
  </si>
  <si>
    <t>홈 &gt; 건축물 전과정 평가 &gt; 건설/유지관리 단계</t>
    <phoneticPr fontId="1" type="noConversion"/>
  </si>
  <si>
    <t>홈 &gt; 건축물 전과정 평가 &gt; 운영(에너지 사용) 단계</t>
    <phoneticPr fontId="1" type="noConversion"/>
  </si>
  <si>
    <t>홈 &gt; 건축물 전과정 평가 &gt; 해체/폐기 단계</t>
    <phoneticPr fontId="1" type="noConversion"/>
  </si>
  <si>
    <t>case4</t>
  </si>
  <si>
    <t>1</t>
  </si>
  <si>
    <t>교육용(갑), 고압A, 선택1</t>
    <phoneticPr fontId="1" type="noConversion"/>
  </si>
  <si>
    <t>확정론적 LCC 분석 (Deterministic Approach)</t>
    <phoneticPr fontId="1" type="noConversion"/>
  </si>
  <si>
    <t>01010401</t>
  </si>
  <si>
    <t>01010401  장비설치공사</t>
  </si>
  <si>
    <t>06. 기계_전기제품 - 01) 기계 - (17) 기타특수목적용기계</t>
  </si>
  <si>
    <t>56BEE284683189DD8B8B7205EA3B</t>
  </si>
  <si>
    <t>냉,난방히트펌프</t>
  </si>
  <si>
    <t>20HP</t>
  </si>
  <si>
    <t>대</t>
  </si>
  <si>
    <t>06. 기계_전기제품 - 01) 기계 - (08) 펌프 및 압축기</t>
  </si>
  <si>
    <t>지열순환펌프</t>
  </si>
  <si>
    <t>190LPM*2.2kW</t>
  </si>
  <si>
    <t>02. 금속 - 01) 철 - (08) 강관(주철강관제외)</t>
  </si>
  <si>
    <t>56BEE284683189DD8B0778E91C41</t>
  </si>
  <si>
    <t>밀폐형팽창탱크</t>
  </si>
  <si>
    <t>100 liter</t>
  </si>
  <si>
    <t>56BEE284683189DD8B0778E91C40</t>
  </si>
  <si>
    <t>기계설치공</t>
  </si>
  <si>
    <t>50E532041B61845E81FB71B039572</t>
  </si>
  <si>
    <t>56BEE284683189DD8B8B7205EE90</t>
  </si>
  <si>
    <t>공구손료</t>
  </si>
  <si>
    <t>노무비의 3%</t>
  </si>
  <si>
    <t>01010402</t>
  </si>
  <si>
    <t>01010402  천공 및 그라우팅공사</t>
  </si>
  <si>
    <t>06. 기계_전기제품 - 01) 기계 - (13) 건설및광물처리기계</t>
  </si>
  <si>
    <t>천공작업</t>
  </si>
  <si>
    <t>D150*150M</t>
  </si>
  <si>
    <t>케이싱</t>
  </si>
  <si>
    <t>150A 흑강관</t>
  </si>
  <si>
    <t>03. 세라믹_시멘트 - 03) 시멘트 및 토석제품 - (02) 시멘트</t>
  </si>
  <si>
    <t>56BEE284683189F82BCE760AB50E</t>
  </si>
  <si>
    <t>배관삽입 및 그라우팅</t>
  </si>
  <si>
    <t>지중열교환기</t>
  </si>
  <si>
    <t>30A</t>
  </si>
  <si>
    <t>03. 세라믹_시멘트 - 03) 시멘트 및 토석제품 - (01) 건설용점토제품</t>
  </si>
  <si>
    <t>벤토나이트</t>
  </si>
  <si>
    <t>VOLCLAY (25KG)</t>
  </si>
  <si>
    <t>포</t>
  </si>
  <si>
    <t>04. 화학제품 - 03) 화학제품 - (04) 기타화학제품</t>
  </si>
  <si>
    <t>56BEE284683189DD8B0778E91C4F</t>
  </si>
  <si>
    <t>유동화재</t>
  </si>
  <si>
    <t>Lit</t>
  </si>
  <si>
    <t>부동액 (에틸알콜)</t>
  </si>
  <si>
    <t>56BEE2846831897B0DD5762DBA9B</t>
  </si>
  <si>
    <t>트렌치배관</t>
  </si>
  <si>
    <t>75홀이하 기준</t>
  </si>
  <si>
    <t>홀</t>
  </si>
  <si>
    <t>04. 화학제품 - 04) 플라스틱제품 - (02) 산업용플라스틱제품</t>
  </si>
  <si>
    <t>56BEE2846831897B0DD5762DBA9C</t>
  </si>
  <si>
    <t>PE-ELBOW</t>
  </si>
  <si>
    <t>EA</t>
  </si>
  <si>
    <t>568132340F41870AFD7F71D0D338</t>
  </si>
  <si>
    <t>강관스리브 (지수판포함)</t>
  </si>
  <si>
    <t>75A</t>
  </si>
  <si>
    <t>개소</t>
  </si>
  <si>
    <t>568132340F41870AFD7F71D0D212</t>
  </si>
  <si>
    <t>압력테스트</t>
  </si>
  <si>
    <t>회</t>
  </si>
  <si>
    <t>선택1</t>
  </si>
  <si>
    <t>냉방 :</t>
    <phoneticPr fontId="1" type="noConversion"/>
  </si>
  <si>
    <t>난방 :</t>
    <phoneticPr fontId="1" type="noConversion"/>
  </si>
  <si>
    <t>기본요금
(원/kw)</t>
    <phoneticPr fontId="1" type="noConversion"/>
  </si>
  <si>
    <t>case4</t>
    <phoneticPr fontId="1" type="noConversion"/>
  </si>
  <si>
    <t>01010401  장비설치공사</t>
    <phoneticPr fontId="1" type="noConversion"/>
  </si>
  <si>
    <t>2. 건축물 총 LCC+LCCO2 총괄집계</t>
    <phoneticPr fontId="44" type="noConversion"/>
  </si>
  <si>
    <r>
      <t>가스량요금(원/N㎥</t>
    </r>
    <r>
      <rPr>
        <sz val="11"/>
        <color theme="1"/>
        <rFont val="맑은 고딕"/>
        <family val="2"/>
        <charset val="129"/>
      </rPr>
      <t>)</t>
    </r>
    <phoneticPr fontId="1" type="noConversion"/>
  </si>
  <si>
    <t>· 가스요금 기준 입력(LNG, LPG, 경유)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</si>
</sst>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7">
    <numFmt numFmtId="6" formatCode="&quot;₩&quot;#,##0;[Red]\-&quot;₩&quot;#,##0"/>
    <numFmt numFmtId="41" formatCode="_-* #,##0_-;\-* #,##0_-;_-* &quot;-&quot;_-;_-@_-"/>
    <numFmt numFmtId="176" formatCode="#,##0_ "/>
    <numFmt numFmtId="177" formatCode="#,##0_ ;[Red]\-#,##0\ "/>
    <numFmt numFmtId="178" formatCode=";;;"/>
    <numFmt numFmtId="179" formatCode="General&quot;월&quot;"/>
    <numFmt numFmtId="180" formatCode="###0&quot;년&quot;"/>
    <numFmt numFmtId="181" formatCode="0.0%"/>
    <numFmt numFmtId="182" formatCode="_(* #,##0_);_(* \(#,##0\);_(* &quot;-&quot;_);_(@_)"/>
    <numFmt numFmtId="183" formatCode="##0&quot;년&quot;"/>
    <numFmt numFmtId="184" formatCode="##0.00&quot;년&quot;"/>
    <numFmt numFmtId="185" formatCode="#,##0.0\ &quot;원/TCO₂eq&quot;"/>
    <numFmt numFmtId="186" formatCode="#."/>
    <numFmt numFmtId="187" formatCode="#,##0;\-#,###;"/>
    <numFmt numFmtId="188" formatCode="#,##0_);[Red]\(#,##0\)"/>
    <numFmt numFmtId="189" formatCode="&quot;$&quot;#,##0_);[Red]\(&quot;$&quot;#,##0\)"/>
    <numFmt numFmtId="190" formatCode="&quot;$&quot;#\!\,##0\!.00_);&quot;₩&quot;\!\(&quot;$&quot;#\!\,##0\!.00&quot;₩&quot;\!\)"/>
  </numFmts>
  <fonts count="114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sz val="10"/>
      <color theme="1"/>
      <name val="Tahoma"/>
      <family val="2"/>
    </font>
    <font>
      <sz val="10"/>
      <color theme="1"/>
      <name val="맑은 고딕"/>
      <family val="3"/>
      <charset val="129"/>
    </font>
    <font>
      <sz val="10"/>
      <color theme="0" tint="-0.249977111117893"/>
      <name val="맑은 고딕"/>
      <family val="3"/>
      <charset val="129"/>
    </font>
    <font>
      <sz val="10"/>
      <color theme="0" tint="-0.34998626667073579"/>
      <name val="Tahoma"/>
      <family val="2"/>
    </font>
    <font>
      <sz val="10"/>
      <color theme="0" tint="-0.34998626667073579"/>
      <name val="맑은 고딕"/>
      <family val="3"/>
      <charset val="129"/>
    </font>
    <font>
      <sz val="12"/>
      <color theme="1"/>
      <name val="Tahoma"/>
      <family val="2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sz val="18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0"/>
      <color theme="1"/>
      <name val="Tahoma"/>
      <family val="2"/>
    </font>
    <font>
      <b/>
      <sz val="10"/>
      <color theme="1"/>
      <name val="맑은 고딕"/>
      <family val="3"/>
      <charset val="129"/>
    </font>
    <font>
      <sz val="10"/>
      <name val="Tahoma"/>
      <family val="2"/>
    </font>
    <font>
      <sz val="10"/>
      <name val="맑은 고딕"/>
      <family val="3"/>
      <charset val="129"/>
    </font>
    <font>
      <b/>
      <sz val="12"/>
      <color theme="1"/>
      <name val="Tahoma"/>
      <family val="2"/>
    </font>
    <font>
      <b/>
      <sz val="10"/>
      <name val="맑은 고딕"/>
      <family val="3"/>
      <charset val="129"/>
    </font>
    <font>
      <b/>
      <sz val="10"/>
      <name val="Tahoma"/>
      <family val="2"/>
    </font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1"/>
      <name val="Tahoma"/>
      <family val="2"/>
    </font>
    <font>
      <b/>
      <sz val="14"/>
      <color theme="1"/>
      <name val="Tahoma"/>
      <family val="2"/>
    </font>
    <font>
      <b/>
      <sz val="18"/>
      <color theme="1"/>
      <name val="Tahoma"/>
      <family val="2"/>
    </font>
    <font>
      <b/>
      <sz val="18"/>
      <color theme="1"/>
      <name val="맑은 고딕"/>
      <family val="3"/>
      <charset val="129"/>
    </font>
    <font>
      <b/>
      <sz val="11"/>
      <color theme="1"/>
      <name val="Tahoma"/>
      <family val="2"/>
    </font>
    <font>
      <b/>
      <sz val="10"/>
      <color theme="1"/>
      <name val="돋움"/>
      <family val="3"/>
      <charset val="129"/>
    </font>
    <font>
      <b/>
      <sz val="14"/>
      <color theme="1"/>
      <name val="돋움"/>
      <family val="3"/>
      <charset val="129"/>
    </font>
    <font>
      <b/>
      <sz val="10"/>
      <color theme="1"/>
      <name val="맑은 고딕"/>
      <family val="2"/>
      <charset val="129"/>
      <scheme val="minor"/>
    </font>
    <font>
      <sz val="14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</font>
    <font>
      <sz val="11"/>
      <color theme="0"/>
      <name val="Tahoma"/>
      <family val="2"/>
    </font>
    <font>
      <sz val="10"/>
      <color theme="1"/>
      <name val="돋움"/>
      <family val="3"/>
      <charset val="129"/>
    </font>
    <font>
      <sz val="10"/>
      <color indexed="8"/>
      <name val="굴림체"/>
      <family val="3"/>
      <charset val="129"/>
    </font>
    <font>
      <sz val="11"/>
      <name val="돋움"/>
      <family val="3"/>
      <charset val="129"/>
    </font>
    <font>
      <sz val="9"/>
      <color theme="1"/>
      <name val="Tahoma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sz val="12"/>
      <color theme="1"/>
      <name val="맑은 고딕"/>
      <family val="3"/>
      <charset val="129"/>
      <scheme val="minor"/>
    </font>
    <font>
      <sz val="8"/>
      <name val="돋움"/>
      <family val="3"/>
      <charset val="129"/>
    </font>
    <font>
      <b/>
      <sz val="10"/>
      <color theme="1" tint="0.249977111117893"/>
      <name val="Tahoma"/>
      <family val="2"/>
    </font>
    <font>
      <b/>
      <sz val="10"/>
      <color theme="1" tint="0.249977111117893"/>
      <name val="맑은 고딕"/>
      <family val="3"/>
      <charset val="129"/>
    </font>
    <font>
      <b/>
      <sz val="12"/>
      <color theme="1" tint="0.249977111117893"/>
      <name val="Tahoma"/>
      <family val="2"/>
    </font>
    <font>
      <b/>
      <sz val="8"/>
      <color theme="1" tint="0.249977111117893"/>
      <name val="Tahoma"/>
      <family val="2"/>
    </font>
    <font>
      <b/>
      <sz val="8"/>
      <color theme="1" tint="0.249977111117893"/>
      <name val="맑은 고딕"/>
      <family val="3"/>
      <charset val="129"/>
    </font>
    <font>
      <sz val="10"/>
      <color theme="1" tint="0.249977111117893"/>
      <name val="Tahoma"/>
      <family val="2"/>
    </font>
    <font>
      <b/>
      <sz val="8"/>
      <color theme="1" tint="0.14999847407452621"/>
      <name val="Tahoma"/>
      <family val="2"/>
    </font>
    <font>
      <sz val="10"/>
      <color theme="1" tint="0.14999847407452621"/>
      <name val="맑은 고딕"/>
      <family val="3"/>
      <charset val="129"/>
    </font>
    <font>
      <sz val="10"/>
      <color theme="1" tint="0.14999847407452621"/>
      <name val="Times New Roman"/>
      <family val="1"/>
    </font>
    <font>
      <sz val="8"/>
      <color theme="1" tint="0.14999847407452621"/>
      <name val="Tahoma"/>
      <family val="2"/>
    </font>
    <font>
      <sz val="8"/>
      <color theme="1" tint="0.14999847407452621"/>
      <name val="돋움"/>
      <family val="3"/>
      <charset val="129"/>
    </font>
    <font>
      <sz val="10"/>
      <color theme="1" tint="0.14999847407452621"/>
      <name val="Tahoma"/>
      <family val="2"/>
    </font>
    <font>
      <sz val="8"/>
      <color theme="1" tint="0.14999847407452621"/>
      <name val="맑은 고딕"/>
      <family val="3"/>
      <charset val="129"/>
    </font>
    <font>
      <sz val="8"/>
      <name val="Tahoma"/>
      <family val="2"/>
    </font>
    <font>
      <sz val="8"/>
      <color indexed="9"/>
      <name val="Tahoma"/>
      <family val="2"/>
    </font>
    <font>
      <sz val="8"/>
      <color indexed="9"/>
      <name val="맑은 고딕"/>
      <family val="3"/>
      <charset val="129"/>
    </font>
    <font>
      <sz val="10"/>
      <color theme="1" tint="0.14999847407452621"/>
      <name val="돋움"/>
      <family val="3"/>
      <charset val="129"/>
    </font>
    <font>
      <sz val="10"/>
      <color indexed="9"/>
      <name val="Tahoma"/>
      <family val="2"/>
    </font>
    <font>
      <sz val="10"/>
      <color indexed="9"/>
      <name val="맑은 고딕"/>
      <family val="3"/>
      <charset val="129"/>
    </font>
    <font>
      <sz val="10"/>
      <color indexed="9"/>
      <name val="돋움"/>
      <family val="3"/>
      <charset val="129"/>
    </font>
    <font>
      <b/>
      <sz val="10"/>
      <color indexed="9"/>
      <name val="맑은 고딕"/>
      <family val="3"/>
      <charset val="129"/>
    </font>
    <font>
      <sz val="10"/>
      <name val="Arial"/>
      <family val="2"/>
    </font>
    <font>
      <u/>
      <sz val="10"/>
      <color indexed="12"/>
      <name val="Arial"/>
      <family val="2"/>
    </font>
    <font>
      <b/>
      <sz val="10"/>
      <color indexed="9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sz val="11"/>
      <color indexed="8"/>
      <name val="맑은 고딕"/>
      <family val="3"/>
      <charset val="129"/>
    </font>
    <font>
      <sz val="12"/>
      <name val="바탕체"/>
      <family val="1"/>
      <charset val="129"/>
    </font>
    <font>
      <sz val="12"/>
      <name val="뼻뮝"/>
      <family val="1"/>
      <charset val="129"/>
    </font>
    <font>
      <b/>
      <sz val="10"/>
      <color indexed="9"/>
      <name val="Tahoma"/>
      <family val="2"/>
    </font>
    <font>
      <sz val="10"/>
      <color rgb="FF000000"/>
      <name val="Tahoma"/>
      <family val="2"/>
    </font>
    <font>
      <sz val="10"/>
      <color rgb="FF000000"/>
      <name val="맑은 고딕"/>
      <family val="3"/>
      <charset val="129"/>
    </font>
    <font>
      <sz val="10"/>
      <color theme="1" tint="0.249977111117893"/>
      <name val="돋움"/>
      <family val="3"/>
      <charset val="129"/>
    </font>
    <font>
      <sz val="10"/>
      <color theme="1" tint="0.249977111117893"/>
      <name val="맑은 고딕"/>
      <family val="3"/>
      <charset val="129"/>
    </font>
    <font>
      <sz val="9"/>
      <name val="맑은 고딕"/>
      <family val="3"/>
      <charset val="129"/>
      <scheme val="minor"/>
    </font>
    <font>
      <sz val="7"/>
      <color rgb="FF000000"/>
      <name val="한양중고딕"/>
      <family val="3"/>
      <charset val="129"/>
    </font>
    <font>
      <vertAlign val="subscript"/>
      <sz val="7"/>
      <color rgb="FF000000"/>
      <name val="한양중고딕"/>
      <family val="3"/>
      <charset val="129"/>
    </font>
    <font>
      <vertAlign val="superscript"/>
      <sz val="7"/>
      <color rgb="FF000000"/>
      <name val="한양중고딕"/>
      <family val="3"/>
      <charset val="129"/>
    </font>
    <font>
      <sz val="9"/>
      <color theme="1"/>
      <name val="돋움"/>
      <family val="3"/>
      <charset val="129"/>
    </font>
    <font>
      <sz val="11"/>
      <name val="Tahoma"/>
      <family val="2"/>
    </font>
    <font>
      <sz val="11"/>
      <name val="맑은 고딕"/>
      <family val="3"/>
      <charset val="129"/>
    </font>
    <font>
      <sz val="11"/>
      <color theme="1"/>
      <name val="돋움"/>
      <family val="3"/>
      <charset val="129"/>
    </font>
    <font>
      <u/>
      <sz val="11"/>
      <color theme="11"/>
      <name val="맑은 고딕"/>
      <family val="3"/>
      <charset val="129"/>
    </font>
    <font>
      <u/>
      <sz val="9.35"/>
      <color theme="10"/>
      <name val="맑은 고딕"/>
      <family val="3"/>
      <charset val="129"/>
    </font>
    <font>
      <u/>
      <sz val="9.35"/>
      <color theme="11"/>
      <name val="맑은 고딕"/>
      <family val="3"/>
      <charset val="129"/>
    </font>
    <font>
      <u/>
      <sz val="11"/>
      <color theme="10"/>
      <name val="맑은 고딕"/>
      <family val="3"/>
      <charset val="129"/>
    </font>
    <font>
      <sz val="10"/>
      <name val="MS Sans Serif"/>
      <family val="2"/>
    </font>
    <font>
      <sz val="12"/>
      <name val="COUR"/>
      <family val="3"/>
    </font>
    <font>
      <sz val="10"/>
      <name val="굴림체"/>
      <family val="3"/>
      <charset val="129"/>
    </font>
    <font>
      <sz val="1"/>
      <color indexed="16"/>
      <name val="Courier"/>
      <family val="3"/>
    </font>
    <font>
      <sz val="11"/>
      <name val="￥i￠￢￠?o"/>
      <family val="3"/>
      <charset val="129"/>
    </font>
    <font>
      <sz val="12"/>
      <name val="Times New Roman"/>
      <family val="1"/>
    </font>
    <font>
      <sz val="1"/>
      <color indexed="0"/>
      <name val="Courier"/>
      <family val="3"/>
    </font>
    <font>
      <sz val="12"/>
      <name val="¹UAAA¼"/>
      <family val="3"/>
      <charset val="129"/>
    </font>
    <font>
      <sz val="12"/>
      <name val="¨IoUAAA¡§u"/>
      <family val="1"/>
      <charset val="129"/>
    </font>
    <font>
      <sz val="12"/>
      <name val="ⓒoUAAA¨u"/>
      <family val="1"/>
      <charset val="129"/>
    </font>
    <font>
      <sz val="11"/>
      <name val="μ¸¿o"/>
      <family val="3"/>
      <charset val="129"/>
    </font>
    <font>
      <sz val="12"/>
      <name val="¹ÙÅÁÃ¼"/>
      <family val="3"/>
      <charset val="129"/>
    </font>
    <font>
      <sz val="11"/>
      <name val="µ¸¿ò"/>
      <family val="3"/>
      <charset val="129"/>
    </font>
    <font>
      <sz val="12"/>
      <name val="System"/>
      <family val="2"/>
      <charset val="129"/>
    </font>
    <font>
      <sz val="10"/>
      <name val="±¼¸²Ã¼"/>
      <family val="3"/>
      <charset val="129"/>
    </font>
    <font>
      <sz val="11"/>
      <name val="¹UAAA¼"/>
      <family val="1"/>
      <charset val="129"/>
    </font>
    <font>
      <sz val="10"/>
      <name val="Times New Roman"/>
      <family val="1"/>
    </font>
    <font>
      <u/>
      <sz val="10"/>
      <color indexed="14"/>
      <name val="MS Sans Serif"/>
      <family val="2"/>
    </font>
    <font>
      <u/>
      <sz val="10"/>
      <color indexed="12"/>
      <name val="MS Sans Serif"/>
      <family val="2"/>
    </font>
    <font>
      <b/>
      <sz val="11"/>
      <color theme="1"/>
      <name val="돋움"/>
      <family val="3"/>
      <charset val="129"/>
    </font>
    <font>
      <sz val="8"/>
      <color theme="1" tint="0.249977111117893"/>
      <name val="Tahoma"/>
      <family val="2"/>
    </font>
    <font>
      <b/>
      <sz val="10"/>
      <color theme="1"/>
      <name val="맑은 고딕"/>
      <family val="3"/>
      <charset val="129"/>
      <scheme val="minor"/>
    </font>
    <font>
      <sz val="9"/>
      <color rgb="FF000000"/>
      <name val="굴림"/>
      <family val="3"/>
      <charset val="129"/>
    </font>
    <font>
      <b/>
      <sz val="9"/>
      <color indexed="81"/>
      <name val="맑은 고딕"/>
      <family val="2"/>
      <charset val="129"/>
    </font>
  </fonts>
  <fills count="27">
    <fill>
      <patternFill patternType="none"/>
    </fill>
    <fill>
      <patternFill patternType="gray125"/>
    </fill>
    <fill>
      <gradientFill degree="90">
        <stop position="0">
          <color theme="0"/>
        </stop>
        <stop position="1">
          <color theme="6"/>
        </stop>
      </gradientFill>
    </fill>
    <fill>
      <patternFill patternType="solid">
        <fgColor rgb="FFE6E6E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gradientFill degree="270">
        <stop position="0">
          <color theme="0"/>
        </stop>
        <stop position="1">
          <color theme="0" tint="-0.1490218817712943"/>
        </stop>
      </gradientFill>
    </fill>
    <fill>
      <patternFill patternType="solid">
        <fgColor rgb="FFFFFF00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theme="5" tint="-0.24994659260841701"/>
        <bgColor indexed="64"/>
      </patternFill>
    </fill>
    <fill>
      <patternFill patternType="solid">
        <fgColor theme="6" tint="-0.24994659260841701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FFFFCC"/>
      </patternFill>
    </fill>
    <fill>
      <patternFill patternType="solid">
        <fgColor rgb="FFFFC0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39994506668294322"/>
        <bgColor indexed="64"/>
      </patternFill>
    </fill>
  </fills>
  <borders count="119">
    <border>
      <left/>
      <right/>
      <top/>
      <bottom/>
      <diagonal/>
    </border>
    <border>
      <left/>
      <right/>
      <top/>
      <bottom style="medium">
        <color theme="0" tint="-0.24994659260841701"/>
      </bottom>
      <diagonal/>
    </border>
    <border>
      <left/>
      <right/>
      <top/>
      <bottom style="medium">
        <color theme="0" tint="-0.34998626667073579"/>
      </bottom>
      <diagonal/>
    </border>
    <border>
      <left/>
      <right style="thin">
        <color theme="0" tint="-0.34998626667073579"/>
      </right>
      <top style="thick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ck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ck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ck">
        <color theme="0" tint="-0.34998626667073579"/>
      </bottom>
      <diagonal/>
    </border>
    <border>
      <left/>
      <right/>
      <top style="thin">
        <color theme="0" tint="-0.34998626667073579"/>
      </top>
      <bottom style="thick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ck">
        <color theme="0" tint="-0.34998626667073579"/>
      </top>
      <bottom style="thin">
        <color theme="0" tint="-0.34998626667073579"/>
      </bottom>
      <diagonal/>
    </border>
    <border>
      <left/>
      <right/>
      <top style="medium">
        <color theme="0" tint="-0.24994659260841701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ck">
        <color theme="0" tint="-0.34998626667073579"/>
      </bottom>
      <diagonal/>
    </border>
    <border>
      <left/>
      <right style="thin">
        <color theme="0" tint="-0.34998626667073579"/>
      </right>
      <top style="thick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ck">
        <color theme="0" tint="-0.34998626667073579"/>
      </top>
      <bottom/>
      <diagonal/>
    </border>
    <border>
      <left style="thin">
        <color theme="0" tint="-0.34998626667073579"/>
      </left>
      <right/>
      <top style="thick">
        <color theme="0" tint="-0.34998626667073579"/>
      </top>
      <bottom/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/>
      <right style="thin">
        <color theme="0" tint="-0.34998626667073579"/>
      </right>
      <top/>
      <bottom style="thick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ck">
        <color theme="0" tint="-0.34998626667073579"/>
      </bottom>
      <diagonal/>
    </border>
    <border>
      <left/>
      <right style="thin">
        <color theme="0" tint="-0.34998626667073579"/>
      </right>
      <top style="medium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medium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medium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medium">
        <color theme="0" tint="-0.34998626667073579"/>
      </bottom>
      <diagonal/>
    </border>
    <border>
      <left/>
      <right/>
      <top style="thick">
        <color theme="0" tint="-0.34998626667073579"/>
      </top>
      <bottom/>
      <diagonal/>
    </border>
    <border>
      <left/>
      <right/>
      <top/>
      <bottom style="thin">
        <color theme="0" tint="-0.34998626667073579"/>
      </bottom>
      <diagonal/>
    </border>
    <border>
      <left/>
      <right/>
      <top/>
      <bottom style="thick">
        <color theme="0" tint="-0.34998626667073579"/>
      </bottom>
      <diagonal/>
    </border>
    <border>
      <left style="thin">
        <color theme="0" tint="-0.34998626667073579"/>
      </left>
      <right/>
      <top/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theme="0" tint="-0.34998626667073579"/>
      </top>
      <bottom/>
      <diagonal/>
    </border>
    <border>
      <left style="thin">
        <color theme="0" tint="-0.34998626667073579"/>
      </left>
      <right/>
      <top style="medium">
        <color theme="0" tint="-0.34998626667073579"/>
      </top>
      <bottom/>
      <diagonal/>
    </border>
    <border>
      <left/>
      <right style="thin">
        <color theme="0" tint="-0.34998626667073579"/>
      </right>
      <top style="medium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ck">
        <color theme="0" tint="-0.34998626667073579"/>
      </top>
      <bottom style="thin">
        <color theme="0" tint="-0.34998626667073579"/>
      </bottom>
      <diagonal/>
    </border>
    <border>
      <left/>
      <right/>
      <top style="medium">
        <color theme="0" tint="-0.34998626667073579"/>
      </top>
      <bottom/>
      <diagonal/>
    </border>
    <border>
      <left style="thin">
        <color theme="0" tint="-0.34998626667073579"/>
      </left>
      <right/>
      <top/>
      <bottom style="thick">
        <color theme="0" tint="-0.34998626667073579"/>
      </bottom>
      <diagonal/>
    </border>
    <border>
      <left/>
      <right/>
      <top style="thin">
        <color theme="0" tint="-0.34998626667073579"/>
      </top>
      <bottom style="double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double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double">
        <color theme="0" tint="-0.34998626667073579"/>
      </bottom>
      <diagonal/>
    </border>
    <border>
      <left/>
      <right/>
      <top style="medium">
        <color theme="1" tint="0.34998626667073579"/>
      </top>
      <bottom/>
      <diagonal/>
    </border>
    <border>
      <left/>
      <right/>
      <top/>
      <bottom style="medium">
        <color theme="1" tint="0.34998626667073579"/>
      </bottom>
      <diagonal/>
    </border>
    <border>
      <left/>
      <right style="thin">
        <color theme="0" tint="-0.34998626667073579"/>
      </right>
      <top/>
      <bottom style="medium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medium">
        <color theme="0" tint="-0.34998626667073579"/>
      </bottom>
      <diagonal/>
    </border>
    <border>
      <left style="thin">
        <color theme="0" tint="-0.34998626667073579"/>
      </left>
      <right/>
      <top/>
      <bottom style="medium">
        <color theme="0" tint="-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/>
      <diagonal/>
    </border>
    <border>
      <left style="thin">
        <color theme="1" tint="0.34998626667073579"/>
      </left>
      <right style="thin">
        <color theme="1" tint="0.34998626667073579"/>
      </right>
      <top/>
      <bottom style="thin">
        <color theme="1" tint="0.34998626667073579"/>
      </bottom>
      <diagonal/>
    </border>
    <border>
      <left style="thin">
        <color theme="1" tint="0.34998626667073579"/>
      </left>
      <right/>
      <top style="thin">
        <color theme="1" tint="0.34998626667073579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indexed="64"/>
      </left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medium">
        <color theme="9"/>
      </left>
      <right style="thin">
        <color theme="0"/>
      </right>
      <top style="medium">
        <color theme="9"/>
      </top>
      <bottom/>
      <diagonal/>
    </border>
    <border>
      <left style="thin">
        <color theme="0"/>
      </left>
      <right style="thin">
        <color theme="0"/>
      </right>
      <top style="medium">
        <color theme="9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medium">
        <color theme="9"/>
      </top>
      <bottom style="thin">
        <color indexed="64"/>
      </bottom>
      <diagonal/>
    </border>
    <border>
      <left style="medium">
        <color theme="9"/>
      </left>
      <right style="thin">
        <color theme="0"/>
      </right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indexed="64"/>
      </right>
      <top style="thin">
        <color theme="0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medium">
        <color theme="9"/>
      </left>
      <right style="thin">
        <color theme="0"/>
      </right>
      <top/>
      <bottom style="medium">
        <color theme="9"/>
      </bottom>
      <diagonal/>
    </border>
    <border>
      <left/>
      <right style="thin">
        <color theme="0"/>
      </right>
      <top/>
      <bottom style="medium">
        <color theme="9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theme="9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 style="medium">
        <color theme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theme="9"/>
      </bottom>
      <diagonal/>
    </border>
    <border>
      <left style="thin">
        <color theme="0"/>
      </left>
      <right style="thin">
        <color theme="0"/>
      </right>
      <top style="medium">
        <color theme="9"/>
      </top>
      <bottom/>
      <diagonal/>
    </border>
    <border>
      <left style="thin">
        <color theme="0"/>
      </left>
      <right style="thin">
        <color theme="0"/>
      </right>
      <top/>
      <bottom style="medium">
        <color theme="9"/>
      </bottom>
      <diagonal/>
    </border>
    <border>
      <left/>
      <right style="thin">
        <color theme="0"/>
      </right>
      <top style="thin">
        <color auto="1"/>
      </top>
      <bottom/>
      <diagonal/>
    </border>
    <border>
      <left style="thin">
        <color auto="1"/>
      </left>
      <right/>
      <top/>
      <bottom style="medium">
        <color theme="9"/>
      </bottom>
      <diagonal/>
    </border>
    <border>
      <left/>
      <right/>
      <top/>
      <bottom style="medium">
        <color theme="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/>
      <diagonal/>
    </border>
    <border>
      <left style="hair">
        <color theme="1" tint="0.34998626667073579"/>
      </left>
      <right style="hair">
        <color theme="1" tint="0.34998626667073579"/>
      </right>
      <top/>
      <bottom style="hair">
        <color theme="1" tint="0.34998626667073579"/>
      </bottom>
      <diagonal/>
    </border>
    <border>
      <left style="hair">
        <color auto="1"/>
      </left>
      <right style="hair">
        <color theme="1" tint="0.34998626667073579"/>
      </right>
      <top style="thin">
        <color auto="1"/>
      </top>
      <bottom/>
      <diagonal/>
    </border>
    <border>
      <left style="hair">
        <color auto="1"/>
      </left>
      <right style="hair">
        <color theme="1" tint="0.34998626667073579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theme="0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/>
      <bottom style="thin">
        <color indexed="64"/>
      </bottom>
      <diagonal/>
    </border>
    <border>
      <left style="thin">
        <color theme="0"/>
      </left>
      <right/>
      <top/>
      <bottom style="thin">
        <color auto="1"/>
      </bottom>
      <diagonal/>
    </border>
    <border>
      <left style="thin">
        <color theme="0"/>
      </left>
      <right style="thin">
        <color theme="0"/>
      </right>
      <top/>
      <bottom style="thin">
        <color auto="1"/>
      </bottom>
      <diagonal/>
    </border>
    <border>
      <left style="thin">
        <color theme="1" tint="0.34998626667073579"/>
      </left>
      <right/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indexed="64"/>
      </left>
      <right/>
      <top style="thin">
        <color theme="1" tint="0.34998626667073579"/>
      </top>
      <bottom style="thin">
        <color theme="1" tint="0.34998626667073579"/>
      </bottom>
      <diagonal/>
    </border>
    <border>
      <left style="thin">
        <color indexed="64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medium">
        <color theme="0" tint="-0.499984740745262"/>
      </top>
      <bottom style="thin">
        <color theme="0" tint="-0.499984740745262"/>
      </bottom>
      <diagonal/>
    </border>
    <border>
      <left/>
      <right/>
      <top style="medium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medium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</borders>
  <cellStyleXfs count="5404">
    <xf numFmtId="0" fontId="0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41" fontId="23" fillId="0" borderId="0" applyFont="0" applyFill="0" applyBorder="0" applyAlignment="0" applyProtection="0">
      <alignment vertical="center"/>
    </xf>
    <xf numFmtId="0" fontId="37" fillId="0" borderId="0"/>
    <xf numFmtId="0" fontId="38" fillId="0" borderId="0">
      <alignment vertical="center"/>
    </xf>
    <xf numFmtId="0" fontId="23" fillId="0" borderId="0">
      <alignment vertical="center"/>
    </xf>
    <xf numFmtId="0" fontId="38" fillId="0" borderId="0">
      <alignment vertical="center"/>
    </xf>
    <xf numFmtId="41" fontId="38" fillId="0" borderId="0" applyFont="0" applyFill="0" applyBorder="0" applyAlignment="0" applyProtection="0">
      <alignment vertical="center"/>
    </xf>
    <xf numFmtId="0" fontId="38" fillId="0" borderId="0">
      <alignment vertical="center"/>
    </xf>
    <xf numFmtId="41" fontId="23" fillId="0" borderId="0" applyFont="0" applyFill="0" applyBorder="0" applyAlignment="0" applyProtection="0">
      <alignment vertical="center"/>
    </xf>
    <xf numFmtId="0" fontId="66" fillId="0" borderId="0"/>
    <xf numFmtId="0" fontId="67" fillId="0" borderId="0" applyNumberFormat="0" applyFill="0" applyBorder="0" applyAlignment="0" applyProtection="0">
      <alignment vertical="top"/>
      <protection locked="0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0" fontId="38" fillId="0" borderId="0">
      <alignment vertical="center"/>
    </xf>
    <xf numFmtId="9" fontId="38" fillId="0" borderId="0" applyFont="0" applyFill="0" applyBorder="0" applyAlignment="0" applyProtection="0">
      <alignment vertical="center"/>
    </xf>
    <xf numFmtId="9" fontId="38" fillId="0" borderId="0" applyFont="0" applyFill="0" applyBorder="0" applyAlignment="0" applyProtection="0">
      <alignment vertical="center"/>
    </xf>
    <xf numFmtId="0" fontId="70" fillId="0" borderId="0">
      <alignment vertical="center"/>
    </xf>
    <xf numFmtId="0" fontId="66" fillId="0" borderId="0"/>
    <xf numFmtId="0" fontId="66" fillId="0" borderId="0"/>
    <xf numFmtId="182" fontId="38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182" fontId="23" fillId="0" borderId="0" applyFont="0" applyFill="0" applyBorder="0" applyAlignment="0" applyProtection="0">
      <alignment vertical="center"/>
    </xf>
    <xf numFmtId="182" fontId="38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12" borderId="93" applyNumberFormat="0" applyFont="0" applyAlignment="0" applyProtection="0">
      <alignment vertical="center"/>
    </xf>
    <xf numFmtId="9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0" fontId="23" fillId="0" borderId="0">
      <alignment vertical="center"/>
    </xf>
    <xf numFmtId="41" fontId="23" fillId="0" borderId="0" applyFont="0" applyFill="0" applyBorder="0" applyAlignment="0" applyProtection="0">
      <alignment vertical="center"/>
    </xf>
    <xf numFmtId="0" fontId="14" fillId="0" borderId="0">
      <alignment vertical="center"/>
    </xf>
    <xf numFmtId="41" fontId="14" fillId="0" borderId="0" applyFont="0" applyFill="0" applyBorder="0" applyAlignment="0" applyProtection="0">
      <alignment vertical="center"/>
    </xf>
    <xf numFmtId="0" fontId="14" fillId="12" borderId="93" applyNumberFormat="0" applyFont="0" applyAlignment="0" applyProtection="0">
      <alignment vertical="center"/>
    </xf>
    <xf numFmtId="0" fontId="71" fillId="0" borderId="0"/>
    <xf numFmtId="38" fontId="71" fillId="0" borderId="0" applyFont="0" applyFill="0" applyBorder="0" applyAlignment="0" applyProtection="0"/>
    <xf numFmtId="6" fontId="71" fillId="0" borderId="0" applyFont="0" applyFill="0" applyBorder="0" applyAlignment="0" applyProtection="0"/>
    <xf numFmtId="0" fontId="72" fillId="0" borderId="0"/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91" fillId="22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66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95" fillId="0" borderId="0"/>
    <xf numFmtId="186" fontId="93" fillId="0" borderId="0">
      <protection locked="0"/>
    </xf>
    <xf numFmtId="186" fontId="93" fillId="0" borderId="0">
      <protection locked="0"/>
    </xf>
    <xf numFmtId="0" fontId="98" fillId="0" borderId="0" applyFont="0" applyFill="0" applyBorder="0" applyAlignment="0" applyProtection="0"/>
    <xf numFmtId="0" fontId="98" fillId="0" borderId="0" applyFont="0" applyFill="0" applyBorder="0" applyAlignment="0" applyProtection="0"/>
    <xf numFmtId="0" fontId="99" fillId="0" borderId="0" applyFont="0" applyFill="0" applyBorder="0" applyAlignment="0" applyProtection="0"/>
    <xf numFmtId="0" fontId="94" fillId="0" borderId="0" applyFont="0" applyFill="0" applyBorder="0" applyAlignment="0" applyProtection="0"/>
    <xf numFmtId="40" fontId="71" fillId="0" borderId="0">
      <protection locked="0"/>
    </xf>
    <xf numFmtId="0" fontId="100" fillId="0" borderId="0" applyFont="0" applyFill="0" applyBorder="0" applyAlignment="0" applyProtection="0"/>
    <xf numFmtId="0" fontId="101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101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101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101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9" fillId="0" borderId="0" applyFont="0" applyFill="0" applyBorder="0" applyAlignment="0" applyProtection="0"/>
    <xf numFmtId="0" fontId="99" fillId="0" borderId="0" applyFont="0" applyFill="0" applyBorder="0" applyAlignment="0" applyProtection="0"/>
    <xf numFmtId="0" fontId="98" fillId="0" borderId="0" applyFont="0" applyFill="0" applyBorder="0" applyAlignment="0" applyProtection="0"/>
    <xf numFmtId="0" fontId="98" fillId="0" borderId="0" applyFont="0" applyFill="0" applyBorder="0" applyAlignment="0" applyProtection="0"/>
    <xf numFmtId="186" fontId="93" fillId="0" borderId="0">
      <protection locked="0"/>
    </xf>
    <xf numFmtId="0" fontId="100" fillId="0" borderId="0" applyFont="0" applyFill="0" applyBorder="0" applyAlignment="0" applyProtection="0"/>
    <xf numFmtId="0" fontId="101" fillId="0" borderId="0" applyFont="0" applyFill="0" applyBorder="0" applyAlignment="0" applyProtection="0"/>
    <xf numFmtId="0" fontId="38" fillId="0" borderId="0" applyFont="0" applyFill="0" applyBorder="0" applyAlignment="0" applyProtection="0"/>
    <xf numFmtId="0" fontId="101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97" fillId="0" borderId="0" applyFont="0" applyFill="0" applyBorder="0" applyAlignment="0" applyProtection="0"/>
    <xf numFmtId="0" fontId="102" fillId="0" borderId="0" applyFont="0" applyFill="0" applyBorder="0" applyAlignment="0" applyProtection="0"/>
    <xf numFmtId="0" fontId="92" fillId="0" borderId="0" applyFont="0" applyFill="0" applyBorder="0" applyAlignment="0" applyProtection="0"/>
    <xf numFmtId="0" fontId="101" fillId="0" borderId="0" applyFont="0" applyFill="0" applyBorder="0" applyAlignment="0" applyProtection="0"/>
    <xf numFmtId="0" fontId="97" fillId="0" borderId="0" applyFont="0" applyFill="0" applyBorder="0" applyAlignment="0" applyProtection="0"/>
    <xf numFmtId="186" fontId="93" fillId="0" borderId="0">
      <protection locked="0"/>
    </xf>
    <xf numFmtId="0" fontId="103" fillId="0" borderId="0"/>
    <xf numFmtId="0" fontId="98" fillId="0" borderId="0">
      <alignment vertical="center"/>
    </xf>
    <xf numFmtId="0" fontId="97" fillId="0" borderId="0"/>
    <xf numFmtId="0" fontId="104" fillId="0" borderId="0"/>
    <xf numFmtId="0" fontId="100" fillId="0" borderId="0"/>
    <xf numFmtId="0" fontId="101" fillId="0" borderId="0"/>
    <xf numFmtId="0" fontId="97" fillId="0" borderId="0"/>
    <xf numFmtId="0" fontId="101" fillId="0" borderId="0"/>
    <xf numFmtId="0" fontId="105" fillId="0" borderId="0"/>
    <xf numFmtId="0" fontId="101" fillId="0" borderId="0"/>
    <xf numFmtId="0" fontId="97" fillId="0" borderId="0"/>
    <xf numFmtId="0" fontId="101" fillId="0" borderId="0"/>
    <xf numFmtId="0" fontId="97" fillId="0" borderId="0"/>
    <xf numFmtId="187" fontId="38" fillId="0" borderId="0">
      <protection locked="0"/>
    </xf>
    <xf numFmtId="188" fontId="90" fillId="0" borderId="0" applyFont="0" applyFill="0" applyBorder="0" applyAlignment="0" applyProtection="0"/>
    <xf numFmtId="187" fontId="38" fillId="0" borderId="0">
      <protection locked="0"/>
    </xf>
    <xf numFmtId="189" fontId="90" fillId="0" borderId="0" applyFont="0" applyFill="0" applyBorder="0" applyAlignment="0" applyProtection="0"/>
    <xf numFmtId="0" fontId="66" fillId="0" borderId="0" applyFont="0" applyFill="0" applyBorder="0" applyAlignment="0" applyProtection="0"/>
    <xf numFmtId="0" fontId="106" fillId="0" borderId="0"/>
    <xf numFmtId="0" fontId="107" fillId="0" borderId="0" applyNumberFormat="0" applyFill="0" applyBorder="0" applyAlignment="0" applyProtection="0"/>
    <xf numFmtId="0" fontId="108" fillId="0" borderId="0" applyNumberFormat="0" applyFill="0" applyBorder="0" applyAlignment="0" applyProtection="0"/>
    <xf numFmtId="0" fontId="66" fillId="0" borderId="0"/>
    <xf numFmtId="0" fontId="66" fillId="0" borderId="0"/>
    <xf numFmtId="187" fontId="38" fillId="0" borderId="0">
      <protection locked="0"/>
    </xf>
    <xf numFmtId="186" fontId="96" fillId="0" borderId="0">
      <protection locked="0"/>
    </xf>
    <xf numFmtId="0" fontId="71" fillId="0" borderId="0" applyFont="0" applyFill="0" applyBorder="0" applyAlignment="0" applyProtection="0"/>
    <xf numFmtId="190" fontId="38" fillId="0" borderId="0" applyFont="0" applyFill="0" applyBorder="0" applyAlignment="0" applyProtection="0"/>
    <xf numFmtId="0" fontId="71" fillId="0" borderId="0" applyFont="0" applyFill="0" applyBorder="0" applyAlignment="0" applyProtection="0"/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8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8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8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8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8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8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9" fillId="0" borderId="0" applyNumberFormat="0" applyFill="0" applyBorder="0" applyAlignment="0" applyProtection="0">
      <alignment vertical="top"/>
      <protection locked="0"/>
    </xf>
    <xf numFmtId="0" fontId="87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6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8" fillId="0" borderId="0" applyNumberFormat="0" applyFill="0" applyBorder="0" applyAlignment="0" applyProtection="0">
      <alignment vertical="top"/>
      <protection locked="0"/>
    </xf>
    <xf numFmtId="0" fontId="86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87" fillId="0" borderId="0" applyNumberFormat="0" applyFill="0" applyBorder="0" applyAlignment="0" applyProtection="0">
      <alignment vertical="top"/>
      <protection locked="0"/>
    </xf>
    <xf numFmtId="0" fontId="89" fillId="0" borderId="0" applyNumberFormat="0" applyFill="0" applyBorder="0" applyAlignment="0" applyProtection="0">
      <alignment vertical="top"/>
      <protection locked="0"/>
    </xf>
    <xf numFmtId="41" fontId="23" fillId="0" borderId="0" applyFont="0" applyFill="0" applyBorder="0" applyAlignment="0" applyProtection="0">
      <alignment vertical="center"/>
    </xf>
    <xf numFmtId="41" fontId="23" fillId="0" borderId="0" applyFont="0" applyFill="0" applyBorder="0" applyAlignment="0" applyProtection="0">
      <alignment vertical="center"/>
    </xf>
    <xf numFmtId="0" fontId="23" fillId="0" borderId="0">
      <alignment vertical="center"/>
    </xf>
    <xf numFmtId="0" fontId="23" fillId="0" borderId="0">
      <alignment vertical="center"/>
    </xf>
  </cellStyleXfs>
  <cellXfs count="510">
    <xf numFmtId="0" fontId="0" fillId="0" borderId="0" xfId="0">
      <alignment vertical="center"/>
    </xf>
    <xf numFmtId="0" fontId="0" fillId="0" borderId="2" xfId="0" applyBorder="1">
      <alignment vertical="center"/>
    </xf>
    <xf numFmtId="0" fontId="4" fillId="0" borderId="0" xfId="0" applyFont="1" applyAlignment="1">
      <alignment horizontal="right" vertical="center"/>
    </xf>
    <xf numFmtId="0" fontId="2" fillId="0" borderId="0" xfId="0" applyFont="1" applyBorder="1" applyAlignment="1">
      <alignment vertical="top"/>
    </xf>
    <xf numFmtId="0" fontId="0" fillId="0" borderId="0" xfId="0" applyBorder="1">
      <alignment vertical="center"/>
    </xf>
    <xf numFmtId="0" fontId="5" fillId="0" borderId="0" xfId="0" applyFont="1">
      <alignment vertical="center"/>
    </xf>
    <xf numFmtId="0" fontId="5" fillId="3" borderId="0" xfId="0" applyFont="1" applyFill="1">
      <alignment vertical="center"/>
    </xf>
    <xf numFmtId="0" fontId="5" fillId="0" borderId="0" xfId="0" applyFont="1" applyFill="1">
      <alignment vertical="center"/>
    </xf>
    <xf numFmtId="0" fontId="5" fillId="0" borderId="1" xfId="0" applyFont="1" applyFill="1" applyBorder="1">
      <alignment vertical="center"/>
    </xf>
    <xf numFmtId="0" fontId="0" fillId="0" borderId="0" xfId="0" applyFill="1">
      <alignment vertical="center"/>
    </xf>
    <xf numFmtId="0" fontId="0" fillId="0" borderId="6" xfId="0" applyBorder="1">
      <alignment vertical="center"/>
    </xf>
    <xf numFmtId="0" fontId="5" fillId="0" borderId="0" xfId="0" applyFont="1" applyFill="1" applyBorder="1">
      <alignment vertical="center"/>
    </xf>
    <xf numFmtId="0" fontId="11" fillId="5" borderId="13" xfId="0" applyFont="1" applyFill="1" applyBorder="1" applyAlignment="1">
      <alignment horizontal="center" vertical="center"/>
    </xf>
    <xf numFmtId="0" fontId="11" fillId="5" borderId="14" xfId="0" applyFont="1" applyFill="1" applyBorder="1" applyAlignment="1">
      <alignment horizontal="center" vertical="center"/>
    </xf>
    <xf numFmtId="0" fontId="12" fillId="0" borderId="0" xfId="0" applyFont="1">
      <alignment vertical="center"/>
    </xf>
    <xf numFmtId="0" fontId="5" fillId="0" borderId="12" xfId="0" applyFont="1" applyFill="1" applyBorder="1" applyAlignment="1">
      <alignment vertical="center"/>
    </xf>
    <xf numFmtId="0" fontId="8" fillId="0" borderId="0" xfId="0" applyFont="1" applyFill="1" applyBorder="1">
      <alignment vertical="center"/>
    </xf>
    <xf numFmtId="0" fontId="5" fillId="0" borderId="12" xfId="0" applyFont="1" applyFill="1" applyBorder="1">
      <alignment vertical="center"/>
    </xf>
    <xf numFmtId="0" fontId="5" fillId="6" borderId="0" xfId="0" applyFont="1" applyFill="1" applyAlignment="1">
      <alignment horizontal="left" vertical="center"/>
    </xf>
    <xf numFmtId="0" fontId="0" fillId="6" borderId="0" xfId="0" applyFill="1">
      <alignment vertical="center"/>
    </xf>
    <xf numFmtId="0" fontId="13" fillId="0" borderId="2" xfId="0" applyFont="1" applyBorder="1" applyAlignment="1">
      <alignment vertical="top"/>
    </xf>
    <xf numFmtId="0" fontId="17" fillId="4" borderId="0" xfId="0" applyFont="1" applyFill="1" applyBorder="1">
      <alignment vertical="center"/>
    </xf>
    <xf numFmtId="0" fontId="13" fillId="0" borderId="0" xfId="0" applyFont="1" applyBorder="1" applyAlignment="1">
      <alignment vertical="top"/>
    </xf>
    <xf numFmtId="0" fontId="15" fillId="0" borderId="0" xfId="0" applyFont="1" applyFill="1" applyBorder="1">
      <alignment vertical="center"/>
    </xf>
    <xf numFmtId="0" fontId="5" fillId="6" borderId="0" xfId="0" applyFont="1" applyFill="1" applyAlignment="1">
      <alignment vertical="center"/>
    </xf>
    <xf numFmtId="0" fontId="4" fillId="0" borderId="0" xfId="0" applyFont="1" applyAlignment="1">
      <alignment horizontal="right" vertical="center" indent="2"/>
    </xf>
    <xf numFmtId="0" fontId="5" fillId="4" borderId="0" xfId="0" applyFont="1" applyFill="1" applyBorder="1">
      <alignment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25" fillId="0" borderId="0" xfId="0" applyFont="1">
      <alignment vertical="center"/>
    </xf>
    <xf numFmtId="0" fontId="25" fillId="6" borderId="0" xfId="0" applyFont="1" applyFill="1">
      <alignment vertical="center"/>
    </xf>
    <xf numFmtId="0" fontId="25" fillId="0" borderId="0" xfId="0" applyFont="1" applyFill="1">
      <alignment vertical="center"/>
    </xf>
    <xf numFmtId="0" fontId="27" fillId="0" borderId="0" xfId="0" applyFont="1" applyBorder="1" applyAlignment="1">
      <alignment vertical="top"/>
    </xf>
    <xf numFmtId="0" fontId="27" fillId="0" borderId="2" xfId="0" applyFont="1" applyBorder="1" applyAlignment="1">
      <alignment vertical="top"/>
    </xf>
    <xf numFmtId="0" fontId="25" fillId="0" borderId="2" xfId="0" applyFont="1" applyBorder="1">
      <alignment vertical="center"/>
    </xf>
    <xf numFmtId="0" fontId="29" fillId="0" borderId="0" xfId="0" applyFont="1" applyBorder="1" applyAlignment="1">
      <alignment vertical="top"/>
    </xf>
    <xf numFmtId="0" fontId="25" fillId="0" borderId="0" xfId="0" applyFont="1" applyBorder="1">
      <alignment vertical="center"/>
    </xf>
    <xf numFmtId="0" fontId="25" fillId="0" borderId="0" xfId="0" applyFont="1" applyAlignment="1">
      <alignment horizontal="center" vertical="center"/>
    </xf>
    <xf numFmtId="0" fontId="29" fillId="0" borderId="0" xfId="0" applyFont="1">
      <alignment vertical="center"/>
    </xf>
    <xf numFmtId="0" fontId="25" fillId="0" borderId="0" xfId="0" applyFont="1" applyAlignment="1">
      <alignment horizontal="right" vertical="center"/>
    </xf>
    <xf numFmtId="0" fontId="25" fillId="0" borderId="0" xfId="0" applyFont="1" applyAlignment="1">
      <alignment horizontal="right" vertical="center" shrinkToFit="1"/>
    </xf>
    <xf numFmtId="0" fontId="25" fillId="5" borderId="13" xfId="0" applyFont="1" applyFill="1" applyBorder="1" applyAlignment="1">
      <alignment horizontal="center" vertical="center"/>
    </xf>
    <xf numFmtId="0" fontId="25" fillId="5" borderId="6" xfId="0" applyFont="1" applyFill="1" applyBorder="1" applyAlignment="1">
      <alignment horizontal="center" vertical="center" wrapText="1"/>
    </xf>
    <xf numFmtId="0" fontId="24" fillId="0" borderId="0" xfId="0" applyFont="1" applyFill="1">
      <alignment vertical="center"/>
    </xf>
    <xf numFmtId="0" fontId="24" fillId="0" borderId="0" xfId="0" applyFont="1" applyFill="1" applyAlignment="1">
      <alignment horizontal="right" vertical="center"/>
    </xf>
    <xf numFmtId="0" fontId="0" fillId="0" borderId="0" xfId="0" applyFill="1" applyAlignment="1">
      <alignment horizontal="right" vertical="center"/>
    </xf>
    <xf numFmtId="0" fontId="0" fillId="0" borderId="0" xfId="0" applyAlignment="1">
      <alignment horizontal="centerContinuous" vertical="center"/>
    </xf>
    <xf numFmtId="0" fontId="15" fillId="0" borderId="0" xfId="0" applyFont="1" applyAlignment="1">
      <alignment horizontal="centerContinuous" vertical="center"/>
    </xf>
    <xf numFmtId="0" fontId="29" fillId="0" borderId="0" xfId="0" applyFont="1" applyAlignment="1">
      <alignment horizontal="centerContinuous" vertical="center"/>
    </xf>
    <xf numFmtId="0" fontId="0" fillId="0" borderId="0" xfId="0" applyAlignment="1">
      <alignment horizontal="left" vertical="center"/>
    </xf>
    <xf numFmtId="0" fontId="32" fillId="0" borderId="0" xfId="0" applyFont="1" applyAlignment="1">
      <alignment horizontal="centerContinuous" vertical="center"/>
    </xf>
    <xf numFmtId="0" fontId="30" fillId="0" borderId="0" xfId="0" applyFont="1" applyAlignment="1">
      <alignment horizontal="centerContinuous" vertical="center"/>
    </xf>
    <xf numFmtId="0" fontId="32" fillId="0" borderId="0" xfId="0" applyFont="1" applyAlignment="1">
      <alignment horizontal="left" vertical="center"/>
    </xf>
    <xf numFmtId="0" fontId="26" fillId="0" borderId="0" xfId="0" applyFont="1" applyAlignment="1">
      <alignment horizontal="centerContinuous" vertical="center"/>
    </xf>
    <xf numFmtId="0" fontId="33" fillId="0" borderId="0" xfId="0" applyFont="1" applyAlignment="1">
      <alignment horizontal="centerContinuous" vertical="center"/>
    </xf>
    <xf numFmtId="0" fontId="33" fillId="0" borderId="0" xfId="0" applyFont="1" applyAlignment="1">
      <alignment horizontal="left" vertical="center"/>
    </xf>
    <xf numFmtId="0" fontId="31" fillId="0" borderId="0" xfId="0" applyFont="1" applyAlignment="1">
      <alignment horizontal="centerContinuous" vertical="center"/>
    </xf>
    <xf numFmtId="0" fontId="3" fillId="2" borderId="46" xfId="0" applyFont="1" applyFill="1" applyBorder="1" applyAlignment="1"/>
    <xf numFmtId="0" fontId="3" fillId="2" borderId="46" xfId="0" applyFont="1" applyFill="1" applyBorder="1" applyAlignment="1">
      <alignment horizontal="left" indent="1"/>
    </xf>
    <xf numFmtId="0" fontId="26" fillId="2" borderId="46" xfId="0" applyFont="1" applyFill="1" applyBorder="1" applyAlignment="1"/>
    <xf numFmtId="0" fontId="26" fillId="2" borderId="46" xfId="0" applyFont="1" applyFill="1" applyBorder="1" applyAlignment="1">
      <alignment horizontal="left" indent="1"/>
    </xf>
    <xf numFmtId="0" fontId="5" fillId="0" borderId="0" xfId="0" applyFont="1" applyFill="1" applyBorder="1" applyAlignment="1"/>
    <xf numFmtId="0" fontId="13" fillId="0" borderId="0" xfId="0" applyFont="1" applyBorder="1" applyAlignment="1">
      <alignment horizontal="left" vertical="top"/>
    </xf>
    <xf numFmtId="0" fontId="14" fillId="0" borderId="4" xfId="0" applyFont="1" applyFill="1" applyBorder="1" applyAlignment="1" applyProtection="1">
      <alignment horizontal="center" vertical="center"/>
      <protection locked="0"/>
    </xf>
    <xf numFmtId="0" fontId="0" fillId="0" borderId="6" xfId="0" applyFill="1" applyBorder="1" applyAlignment="1" applyProtection="1">
      <alignment horizontal="center" vertical="center"/>
      <protection locked="0"/>
    </xf>
    <xf numFmtId="176" fontId="0" fillId="0" borderId="6" xfId="0" applyNumberFormat="1" applyFill="1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20" xfId="0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 vertical="center"/>
      <protection locked="0"/>
    </xf>
    <xf numFmtId="0" fontId="5" fillId="6" borderId="47" xfId="0" applyFont="1" applyFill="1" applyBorder="1" applyAlignment="1">
      <alignment vertical="center"/>
    </xf>
    <xf numFmtId="0" fontId="24" fillId="0" borderId="0" xfId="0" applyFont="1" applyBorder="1">
      <alignment vertical="center"/>
    </xf>
    <xf numFmtId="0" fontId="0" fillId="0" borderId="0" xfId="0" applyAlignment="1">
      <alignment horizontal="right" vertical="center" indent="2"/>
    </xf>
    <xf numFmtId="0" fontId="35" fillId="0" borderId="0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horizontal="left" vertical="center" indent="4"/>
    </xf>
    <xf numFmtId="0" fontId="39" fillId="0" borderId="0" xfId="0" applyFont="1" applyAlignment="1">
      <alignment horizontal="right" vertical="center" indent="3"/>
    </xf>
    <xf numFmtId="0" fontId="39" fillId="0" borderId="0" xfId="0" applyFont="1" applyAlignment="1">
      <alignment horizontal="right" vertical="center" indent="2"/>
    </xf>
    <xf numFmtId="0" fontId="39" fillId="0" borderId="0" xfId="0" applyFont="1" applyAlignment="1">
      <alignment horizontal="right" vertical="center" indent="4"/>
    </xf>
    <xf numFmtId="0" fontId="15" fillId="0" borderId="0" xfId="0" applyFont="1" applyFill="1" applyBorder="1" applyAlignment="1">
      <alignment vertical="center"/>
    </xf>
    <xf numFmtId="49" fontId="5" fillId="0" borderId="0" xfId="0" applyNumberFormat="1" applyFont="1" applyFill="1">
      <alignment vertical="center"/>
    </xf>
    <xf numFmtId="49" fontId="5" fillId="0" borderId="0" xfId="0" applyNumberFormat="1" applyFont="1">
      <alignment vertical="center"/>
    </xf>
    <xf numFmtId="0" fontId="5" fillId="0" borderId="0" xfId="0" applyFont="1" applyFill="1" applyBorder="1" applyAlignment="1">
      <alignment vertical="center"/>
    </xf>
    <xf numFmtId="0" fontId="0" fillId="0" borderId="5" xfId="0" applyBorder="1" applyAlignment="1" applyProtection="1">
      <alignment vertical="center"/>
      <protection locked="0"/>
    </xf>
    <xf numFmtId="178" fontId="2" fillId="0" borderId="0" xfId="0" applyNumberFormat="1" applyFont="1" applyBorder="1" applyAlignment="1">
      <alignment vertical="top"/>
    </xf>
    <xf numFmtId="178" fontId="0" fillId="0" borderId="0" xfId="0" applyNumberFormat="1" applyBorder="1">
      <alignment vertical="center"/>
    </xf>
    <xf numFmtId="178" fontId="0" fillId="0" borderId="0" xfId="0" applyNumberFormat="1">
      <alignment vertical="center"/>
    </xf>
    <xf numFmtId="0" fontId="5" fillId="7" borderId="0" xfId="0" applyFont="1" applyFill="1">
      <alignment vertical="center"/>
    </xf>
    <xf numFmtId="0" fontId="25" fillId="0" borderId="5" xfId="0" applyFont="1" applyFill="1" applyBorder="1" applyAlignment="1">
      <alignment horizontal="center" vertical="center"/>
    </xf>
    <xf numFmtId="0" fontId="25" fillId="0" borderId="13" xfId="0" applyFont="1" applyFill="1" applyBorder="1">
      <alignment vertical="center"/>
    </xf>
    <xf numFmtId="0" fontId="25" fillId="0" borderId="5" xfId="0" applyFont="1" applyFill="1" applyBorder="1">
      <alignment vertical="center"/>
    </xf>
    <xf numFmtId="0" fontId="25" fillId="0" borderId="29" xfId="0" applyFont="1" applyFill="1" applyBorder="1">
      <alignment vertical="center"/>
    </xf>
    <xf numFmtId="0" fontId="25" fillId="0" borderId="30" xfId="0" applyFont="1" applyFill="1" applyBorder="1">
      <alignment vertical="center"/>
    </xf>
    <xf numFmtId="177" fontId="25" fillId="0" borderId="13" xfId="0" applyNumberFormat="1" applyFont="1" applyFill="1" applyBorder="1" applyAlignment="1">
      <alignment vertical="center" shrinkToFit="1"/>
    </xf>
    <xf numFmtId="177" fontId="25" fillId="0" borderId="6" xfId="0" applyNumberFormat="1" applyFont="1" applyFill="1" applyBorder="1" applyAlignment="1">
      <alignment vertical="center" shrinkToFit="1"/>
    </xf>
    <xf numFmtId="177" fontId="25" fillId="0" borderId="30" xfId="0" applyNumberFormat="1" applyFont="1" applyFill="1" applyBorder="1" applyAlignment="1">
      <alignment vertical="center" shrinkToFit="1"/>
    </xf>
    <xf numFmtId="177" fontId="25" fillId="0" borderId="31" xfId="0" applyNumberFormat="1" applyFont="1" applyFill="1" applyBorder="1" applyAlignment="1">
      <alignment vertical="center" shrinkToFit="1"/>
    </xf>
    <xf numFmtId="177" fontId="0" fillId="0" borderId="6" xfId="0" applyNumberFormat="1" applyFill="1" applyBorder="1" applyAlignment="1">
      <alignment vertical="center" shrinkToFit="1"/>
    </xf>
    <xf numFmtId="177" fontId="0" fillId="0" borderId="13" xfId="0" applyNumberFormat="1" applyFill="1" applyBorder="1" applyAlignment="1">
      <alignment vertical="center" shrinkToFit="1"/>
    </xf>
    <xf numFmtId="177" fontId="0" fillId="0" borderId="36" xfId="0" applyNumberFormat="1" applyFill="1" applyBorder="1" applyAlignment="1">
      <alignment vertical="center" shrinkToFit="1"/>
    </xf>
    <xf numFmtId="177" fontId="0" fillId="0" borderId="23" xfId="0" applyNumberFormat="1" applyFill="1" applyBorder="1" applyAlignment="1">
      <alignment vertical="center" shrinkToFit="1"/>
    </xf>
    <xf numFmtId="177" fontId="0" fillId="0" borderId="31" xfId="0" applyNumberFormat="1" applyFill="1" applyBorder="1" applyAlignment="1">
      <alignment vertical="center" shrinkToFit="1"/>
    </xf>
    <xf numFmtId="177" fontId="0" fillId="0" borderId="30" xfId="0" applyNumberFormat="1" applyFill="1" applyBorder="1" applyAlignment="1">
      <alignment vertical="center" shrinkToFit="1"/>
    </xf>
    <xf numFmtId="0" fontId="36" fillId="0" borderId="0" xfId="0" applyFont="1" applyAlignment="1">
      <alignment horizontal="center" vertical="center"/>
    </xf>
    <xf numFmtId="0" fontId="36" fillId="0" borderId="0" xfId="0" applyFont="1">
      <alignment vertical="center"/>
    </xf>
    <xf numFmtId="0" fontId="0" fillId="0" borderId="7" xfId="0" applyBorder="1" applyAlignment="1" applyProtection="1">
      <alignment vertical="center"/>
      <protection locked="0"/>
    </xf>
    <xf numFmtId="0" fontId="24" fillId="0" borderId="0" xfId="0" applyFont="1" applyFill="1" applyBorder="1">
      <alignment vertical="center"/>
    </xf>
    <xf numFmtId="0" fontId="0" fillId="0" borderId="5" xfId="0" applyFill="1" applyBorder="1" applyAlignment="1">
      <alignment vertical="center" shrinkToFit="1"/>
    </xf>
    <xf numFmtId="0" fontId="0" fillId="0" borderId="13" xfId="0" applyFill="1" applyBorder="1" applyAlignment="1">
      <alignment vertical="center" shrinkToFit="1"/>
    </xf>
    <xf numFmtId="0" fontId="0" fillId="0" borderId="30" xfId="0" applyFill="1" applyBorder="1" applyAlignment="1">
      <alignment vertical="center" shrinkToFit="1"/>
    </xf>
    <xf numFmtId="0" fontId="5" fillId="0" borderId="0" xfId="0" applyFont="1" applyAlignment="1">
      <alignment horizontal="left" vertical="center"/>
    </xf>
    <xf numFmtId="0" fontId="39" fillId="0" borderId="0" xfId="0" applyFont="1" applyAlignment="1">
      <alignment horizontal="right" vertical="center" indent="1"/>
    </xf>
    <xf numFmtId="0" fontId="45" fillId="3" borderId="51" xfId="0" applyFont="1" applyFill="1" applyBorder="1" applyAlignment="1">
      <alignment horizontal="center" vertical="center" wrapText="1"/>
    </xf>
    <xf numFmtId="0" fontId="48" fillId="3" borderId="51" xfId="0" applyFont="1" applyFill="1" applyBorder="1" applyAlignment="1">
      <alignment horizontal="center" vertical="center" wrapText="1"/>
    </xf>
    <xf numFmtId="0" fontId="50" fillId="4" borderId="51" xfId="0" applyFont="1" applyFill="1" applyBorder="1" applyAlignment="1">
      <alignment horizontal="center" vertical="center" shrinkToFit="1"/>
    </xf>
    <xf numFmtId="0" fontId="51" fillId="3" borderId="53" xfId="0" applyFont="1" applyFill="1" applyBorder="1" applyAlignment="1">
      <alignment horizontal="center" vertical="center" wrapText="1"/>
    </xf>
    <xf numFmtId="0" fontId="54" fillId="3" borderId="53" xfId="0" applyFont="1" applyFill="1" applyBorder="1" applyAlignment="1">
      <alignment horizontal="center" vertical="center" wrapText="1"/>
    </xf>
    <xf numFmtId="0" fontId="5" fillId="7" borderId="0" xfId="0" applyFont="1" applyFill="1" applyAlignment="1">
      <alignment horizontal="center" vertical="center"/>
    </xf>
    <xf numFmtId="0" fontId="50" fillId="4" borderId="51" xfId="0" applyFont="1" applyFill="1" applyBorder="1" applyAlignment="1">
      <alignment vertical="center" shrinkToFit="1"/>
    </xf>
    <xf numFmtId="41" fontId="50" fillId="4" borderId="51" xfId="0" applyNumberFormat="1" applyFont="1" applyFill="1" applyBorder="1" applyAlignment="1">
      <alignment vertical="center" shrinkToFit="1"/>
    </xf>
    <xf numFmtId="41" fontId="58" fillId="0" borderId="68" xfId="9" applyNumberFormat="1" applyFont="1" applyBorder="1" applyAlignment="1">
      <alignment horizontal="center" vertical="center"/>
    </xf>
    <xf numFmtId="41" fontId="58" fillId="0" borderId="58" xfId="9" applyNumberFormat="1" applyFont="1" applyBorder="1" applyAlignment="1">
      <alignment horizontal="center" vertical="center"/>
    </xf>
    <xf numFmtId="41" fontId="58" fillId="0" borderId="74" xfId="9" applyNumberFormat="1" applyFont="1" applyBorder="1" applyAlignment="1">
      <alignment horizontal="center" vertical="center"/>
    </xf>
    <xf numFmtId="41" fontId="58" fillId="0" borderId="80" xfId="9" applyNumberFormat="1" applyFont="1" applyBorder="1" applyAlignment="1">
      <alignment horizontal="center" vertical="center"/>
    </xf>
    <xf numFmtId="0" fontId="59" fillId="9" borderId="61" xfId="9" applyFont="1" applyFill="1" applyBorder="1" applyAlignment="1">
      <alignment vertical="center"/>
    </xf>
    <xf numFmtId="0" fontId="59" fillId="9" borderId="62" xfId="9" applyFont="1" applyFill="1" applyBorder="1" applyAlignment="1">
      <alignment vertical="center" wrapText="1"/>
    </xf>
    <xf numFmtId="0" fontId="59" fillId="9" borderId="64" xfId="9" applyFont="1" applyFill="1" applyBorder="1" applyAlignment="1">
      <alignment horizontal="center" vertical="center" wrapText="1"/>
    </xf>
    <xf numFmtId="180" fontId="59" fillId="9" borderId="65" xfId="9" applyNumberFormat="1" applyFont="1" applyFill="1" applyBorder="1" applyAlignment="1">
      <alignment horizontal="center" vertical="center" wrapText="1"/>
    </xf>
    <xf numFmtId="0" fontId="59" fillId="8" borderId="67" xfId="9" applyFont="1" applyFill="1" applyBorder="1" applyAlignment="1">
      <alignment horizontal="center" vertical="center" wrapText="1"/>
    </xf>
    <xf numFmtId="0" fontId="59" fillId="8" borderId="64" xfId="9" applyFont="1" applyFill="1" applyBorder="1" applyAlignment="1">
      <alignment horizontal="center" vertical="center" wrapText="1"/>
    </xf>
    <xf numFmtId="0" fontId="59" fillId="8" borderId="71" xfId="9" applyFont="1" applyFill="1" applyBorder="1" applyAlignment="1">
      <alignment horizontal="center" vertical="center" wrapText="1"/>
    </xf>
    <xf numFmtId="0" fontId="59" fillId="8" borderId="73" xfId="9" applyFont="1" applyFill="1" applyBorder="1" applyAlignment="1">
      <alignment horizontal="center" vertical="center" wrapText="1"/>
    </xf>
    <xf numFmtId="0" fontId="59" fillId="10" borderId="78" xfId="9" applyFont="1" applyFill="1" applyBorder="1" applyAlignment="1">
      <alignment horizontal="center" vertical="center" wrapText="1"/>
    </xf>
    <xf numFmtId="0" fontId="59" fillId="10" borderId="79" xfId="9" applyFont="1" applyFill="1" applyBorder="1" applyAlignment="1">
      <alignment horizontal="center" vertical="center" wrapText="1"/>
    </xf>
    <xf numFmtId="177" fontId="0" fillId="0" borderId="13" xfId="0" applyNumberFormat="1" applyFill="1" applyBorder="1" applyAlignment="1">
      <alignment horizontal="center" vertical="center" shrinkToFit="1"/>
    </xf>
    <xf numFmtId="177" fontId="0" fillId="0" borderId="23" xfId="0" applyNumberFormat="1" applyFill="1" applyBorder="1" applyAlignment="1">
      <alignment horizontal="center" vertical="center" shrinkToFit="1"/>
    </xf>
    <xf numFmtId="177" fontId="0" fillId="0" borderId="30" xfId="0" applyNumberFormat="1" applyFill="1" applyBorder="1" applyAlignment="1">
      <alignment horizontal="center" vertical="center" shrinkToFit="1"/>
    </xf>
    <xf numFmtId="0" fontId="62" fillId="9" borderId="61" xfId="9" applyFont="1" applyFill="1" applyBorder="1" applyAlignment="1">
      <alignment vertical="center"/>
    </xf>
    <xf numFmtId="0" fontId="62" fillId="9" borderId="62" xfId="9" applyFont="1" applyFill="1" applyBorder="1" applyAlignment="1">
      <alignment vertical="center" wrapText="1"/>
    </xf>
    <xf numFmtId="0" fontId="62" fillId="9" borderId="64" xfId="9" applyFont="1" applyFill="1" applyBorder="1" applyAlignment="1">
      <alignment horizontal="center" vertical="center" wrapText="1"/>
    </xf>
    <xf numFmtId="180" fontId="62" fillId="9" borderId="65" xfId="9" applyNumberFormat="1" applyFont="1" applyFill="1" applyBorder="1" applyAlignment="1">
      <alignment horizontal="center" vertical="center" wrapText="1"/>
    </xf>
    <xf numFmtId="0" fontId="62" fillId="8" borderId="78" xfId="9" applyFont="1" applyFill="1" applyBorder="1" applyAlignment="1">
      <alignment horizontal="center" vertical="center" wrapText="1"/>
    </xf>
    <xf numFmtId="0" fontId="69" fillId="0" borderId="0" xfId="17" applyFont="1">
      <alignment vertical="center"/>
    </xf>
    <xf numFmtId="41" fontId="73" fillId="8" borderId="65" xfId="0" applyNumberFormat="1" applyFont="1" applyFill="1" applyBorder="1" applyAlignment="1">
      <alignment horizontal="center" vertical="center" wrapText="1"/>
    </xf>
    <xf numFmtId="0" fontId="74" fillId="0" borderId="58" xfId="17" applyFont="1" applyFill="1" applyBorder="1" applyAlignment="1">
      <alignment horizontal="center" vertical="center" wrapText="1"/>
    </xf>
    <xf numFmtId="3" fontId="74" fillId="0" borderId="58" xfId="17" applyNumberFormat="1" applyFont="1" applyFill="1" applyBorder="1" applyAlignment="1">
      <alignment horizontal="right" vertical="center" wrapText="1"/>
    </xf>
    <xf numFmtId="3" fontId="74" fillId="0" borderId="58" xfId="17" applyNumberFormat="1" applyFont="1" applyBorder="1" applyAlignment="1">
      <alignment horizontal="right" vertical="center" wrapText="1"/>
    </xf>
    <xf numFmtId="3" fontId="74" fillId="13" borderId="58" xfId="17" applyNumberFormat="1" applyFont="1" applyFill="1" applyBorder="1" applyAlignment="1">
      <alignment horizontal="right" vertical="center" wrapText="1"/>
    </xf>
    <xf numFmtId="181" fontId="5" fillId="0" borderId="58" xfId="16" applyNumberFormat="1" applyFont="1" applyBorder="1">
      <alignment vertical="center"/>
    </xf>
    <xf numFmtId="0" fontId="74" fillId="16" borderId="58" xfId="17" applyFont="1" applyFill="1" applyBorder="1" applyAlignment="1">
      <alignment horizontal="center" vertical="center" wrapText="1"/>
    </xf>
    <xf numFmtId="3" fontId="74" fillId="16" borderId="58" xfId="17" applyNumberFormat="1" applyFont="1" applyFill="1" applyBorder="1" applyAlignment="1">
      <alignment horizontal="right" vertical="center" wrapText="1"/>
    </xf>
    <xf numFmtId="181" fontId="5" fillId="16" borderId="58" xfId="16" applyNumberFormat="1" applyFont="1" applyFill="1" applyBorder="1">
      <alignment vertical="center"/>
    </xf>
    <xf numFmtId="0" fontId="5" fillId="0" borderId="58" xfId="17" applyFont="1" applyBorder="1" applyAlignment="1">
      <alignment horizontal="right" vertical="center"/>
    </xf>
    <xf numFmtId="0" fontId="74" fillId="15" borderId="58" xfId="17" applyFont="1" applyFill="1" applyBorder="1" applyAlignment="1">
      <alignment horizontal="center" vertical="center" wrapText="1"/>
    </xf>
    <xf numFmtId="3" fontId="74" fillId="15" borderId="58" xfId="17" applyNumberFormat="1" applyFont="1" applyFill="1" applyBorder="1" applyAlignment="1">
      <alignment horizontal="right" vertical="center" wrapText="1"/>
    </xf>
    <xf numFmtId="0" fontId="74" fillId="15" borderId="58" xfId="17" applyFont="1" applyFill="1" applyBorder="1" applyAlignment="1">
      <alignment horizontal="right" vertical="center" wrapText="1"/>
    </xf>
    <xf numFmtId="0" fontId="5" fillId="15" borderId="58" xfId="17" applyFont="1" applyFill="1" applyBorder="1" applyAlignment="1">
      <alignment horizontal="right" vertical="center"/>
    </xf>
    <xf numFmtId="3" fontId="74" fillId="14" borderId="58" xfId="17" applyNumberFormat="1" applyFont="1" applyFill="1" applyBorder="1" applyAlignment="1">
      <alignment horizontal="right" vertical="center" wrapText="1"/>
    </xf>
    <xf numFmtId="0" fontId="74" fillId="14" borderId="58" xfId="17" applyFont="1" applyFill="1" applyBorder="1" applyAlignment="1">
      <alignment horizontal="right" vertical="center" wrapText="1"/>
    </xf>
    <xf numFmtId="0" fontId="5" fillId="14" borderId="58" xfId="17" applyFont="1" applyFill="1" applyBorder="1" applyAlignment="1">
      <alignment horizontal="right" vertical="center"/>
    </xf>
    <xf numFmtId="3" fontId="74" fillId="17" borderId="58" xfId="17" applyNumberFormat="1" applyFont="1" applyFill="1" applyBorder="1" applyAlignment="1">
      <alignment horizontal="right" vertical="center" wrapText="1"/>
    </xf>
    <xf numFmtId="0" fontId="74" fillId="17" borderId="58" xfId="17" applyFont="1" applyFill="1" applyBorder="1" applyAlignment="1">
      <alignment horizontal="right" vertical="center" wrapText="1"/>
    </xf>
    <xf numFmtId="0" fontId="5" fillId="17" borderId="58" xfId="17" applyFont="1" applyFill="1" applyBorder="1" applyAlignment="1">
      <alignment horizontal="right" vertical="center"/>
    </xf>
    <xf numFmtId="3" fontId="74" fillId="18" borderId="58" xfId="17" applyNumberFormat="1" applyFont="1" applyFill="1" applyBorder="1" applyAlignment="1">
      <alignment horizontal="right" vertical="center" wrapText="1"/>
    </xf>
    <xf numFmtId="0" fontId="74" fillId="18" borderId="58" xfId="17" applyFont="1" applyFill="1" applyBorder="1" applyAlignment="1">
      <alignment horizontal="right" vertical="center" wrapText="1"/>
    </xf>
    <xf numFmtId="0" fontId="5" fillId="18" borderId="58" xfId="17" applyFont="1" applyFill="1" applyBorder="1" applyAlignment="1">
      <alignment horizontal="right" vertical="center"/>
    </xf>
    <xf numFmtId="0" fontId="5" fillId="0" borderId="0" xfId="17" applyFont="1">
      <alignment vertical="center"/>
    </xf>
    <xf numFmtId="0" fontId="5" fillId="0" borderId="0" xfId="17" applyFont="1" applyAlignment="1">
      <alignment horizontal="right" vertical="center"/>
    </xf>
    <xf numFmtId="181" fontId="5" fillId="0" borderId="58" xfId="16" applyNumberFormat="1" applyFont="1" applyFill="1" applyBorder="1">
      <alignment vertical="center"/>
    </xf>
    <xf numFmtId="0" fontId="74" fillId="0" borderId="58" xfId="17" applyFont="1" applyBorder="1" applyAlignment="1">
      <alignment horizontal="right" vertical="center" wrapText="1"/>
    </xf>
    <xf numFmtId="0" fontId="50" fillId="3" borderId="51" xfId="0" applyFont="1" applyFill="1" applyBorder="1" applyAlignment="1">
      <alignment horizontal="center" vertical="center" wrapText="1"/>
    </xf>
    <xf numFmtId="0" fontId="50" fillId="3" borderId="106" xfId="0" applyFont="1" applyFill="1" applyBorder="1" applyAlignment="1">
      <alignment vertical="center" wrapText="1"/>
    </xf>
    <xf numFmtId="0" fontId="68" fillId="8" borderId="61" xfId="0" applyFont="1" applyFill="1" applyBorder="1" applyAlignment="1">
      <alignment vertical="center" wrapText="1"/>
    </xf>
    <xf numFmtId="0" fontId="68" fillId="8" borderId="65" xfId="0" applyFont="1" applyFill="1" applyBorder="1" applyAlignment="1">
      <alignment horizontal="center" vertical="center" wrapText="1"/>
    </xf>
    <xf numFmtId="0" fontId="75" fillId="0" borderId="58" xfId="17" applyFont="1" applyFill="1" applyBorder="1" applyAlignment="1">
      <alignment horizontal="center" vertical="center" wrapText="1"/>
    </xf>
    <xf numFmtId="0" fontId="0" fillId="0" borderId="42" xfId="0" applyFill="1" applyBorder="1" applyAlignment="1" applyProtection="1">
      <alignment horizontal="center" vertical="center"/>
      <protection locked="0"/>
    </xf>
    <xf numFmtId="0" fontId="0" fillId="0" borderId="0" xfId="0" applyProtection="1">
      <alignment vertical="center"/>
    </xf>
    <xf numFmtId="0" fontId="0" fillId="0" borderId="0" xfId="0" applyBorder="1" applyProtection="1">
      <alignment vertical="center"/>
    </xf>
    <xf numFmtId="0" fontId="3" fillId="0" borderId="0" xfId="0" applyFont="1" applyProtection="1">
      <alignment vertical="center"/>
    </xf>
    <xf numFmtId="0" fontId="0" fillId="0" borderId="35" xfId="0" applyBorder="1" applyProtection="1">
      <alignment vertical="center"/>
    </xf>
    <xf numFmtId="0" fontId="12" fillId="0" borderId="0" xfId="0" applyFont="1" applyProtection="1">
      <alignment vertical="center"/>
    </xf>
    <xf numFmtId="0" fontId="0" fillId="5" borderId="11" xfId="0" applyFill="1" applyBorder="1" applyAlignment="1" applyProtection="1">
      <alignment horizontal="centerContinuous" vertical="center"/>
    </xf>
    <xf numFmtId="0" fontId="0" fillId="5" borderId="3" xfId="0" applyFill="1" applyBorder="1" applyAlignment="1" applyProtection="1">
      <alignment horizontal="centerContinuous" vertical="center"/>
    </xf>
    <xf numFmtId="0" fontId="0" fillId="5" borderId="40" xfId="0" applyFill="1" applyBorder="1" applyAlignment="1" applyProtection="1">
      <alignment horizontal="centerContinuous" vertical="center"/>
    </xf>
    <xf numFmtId="0" fontId="0" fillId="5" borderId="4" xfId="0" applyFill="1" applyBorder="1" applyAlignment="1" applyProtection="1">
      <alignment horizontal="centerContinuous" vertical="center"/>
    </xf>
    <xf numFmtId="0" fontId="2" fillId="0" borderId="0" xfId="0" applyFont="1" applyProtection="1">
      <alignment vertical="center"/>
    </xf>
    <xf numFmtId="0" fontId="0" fillId="0" borderId="10" xfId="0" applyBorder="1" applyAlignment="1" applyProtection="1">
      <alignment horizontal="centerContinuous" vertical="center"/>
    </xf>
    <xf numFmtId="0" fontId="0" fillId="0" borderId="5" xfId="0" applyBorder="1" applyAlignment="1" applyProtection="1">
      <alignment horizontal="centerContinuous" vertical="center"/>
    </xf>
    <xf numFmtId="0" fontId="0" fillId="5" borderId="23" xfId="0" applyFill="1" applyBorder="1" applyAlignment="1" applyProtection="1">
      <alignment horizontal="center" vertical="center"/>
    </xf>
    <xf numFmtId="0" fontId="0" fillId="5" borderId="36" xfId="0" applyFill="1" applyBorder="1" applyAlignment="1" applyProtection="1">
      <alignment horizontal="center" vertical="center"/>
    </xf>
    <xf numFmtId="0" fontId="0" fillId="0" borderId="9" xfId="0" applyBorder="1" applyAlignment="1" applyProtection="1">
      <alignment horizontal="centerContinuous" vertical="center"/>
    </xf>
    <xf numFmtId="0" fontId="0" fillId="0" borderId="7" xfId="0" applyBorder="1" applyAlignment="1" applyProtection="1">
      <alignment horizontal="centerContinuous" vertical="center"/>
    </xf>
    <xf numFmtId="0" fontId="0" fillId="5" borderId="19" xfId="0" applyFill="1" applyBorder="1" applyAlignment="1" applyProtection="1">
      <alignment horizontal="center" vertical="center"/>
    </xf>
    <xf numFmtId="0" fontId="0" fillId="5" borderId="20" xfId="0" applyFill="1" applyBorder="1" applyAlignment="1" applyProtection="1">
      <alignment horizontal="center" vertical="center"/>
    </xf>
    <xf numFmtId="0" fontId="0" fillId="0" borderId="23" xfId="0" applyBorder="1" applyAlignment="1" applyProtection="1">
      <alignment vertical="center"/>
    </xf>
    <xf numFmtId="0" fontId="0" fillId="0" borderId="13" xfId="0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0" fontId="0" fillId="0" borderId="24" xfId="0" applyBorder="1" applyAlignment="1" applyProtection="1">
      <alignment vertical="center"/>
    </xf>
    <xf numFmtId="0" fontId="0" fillId="0" borderId="6" xfId="0" applyBorder="1" applyAlignment="1" applyProtection="1">
      <alignment horizontal="right" vertical="center"/>
    </xf>
    <xf numFmtId="0" fontId="0" fillId="0" borderId="26" xfId="0" applyBorder="1" applyAlignment="1" applyProtection="1">
      <alignment vertical="center"/>
    </xf>
    <xf numFmtId="0" fontId="0" fillId="0" borderId="14" xfId="0" applyBorder="1" applyAlignment="1" applyProtection="1">
      <alignment horizontal="center" vertical="center"/>
    </xf>
    <xf numFmtId="0" fontId="0" fillId="0" borderId="8" xfId="0" applyBorder="1" applyAlignment="1" applyProtection="1">
      <alignment horizontal="center" vertical="center"/>
    </xf>
    <xf numFmtId="0" fontId="0" fillId="0" borderId="8" xfId="0" applyBorder="1" applyAlignment="1" applyProtection="1">
      <alignment horizontal="right" vertical="center"/>
    </xf>
    <xf numFmtId="0" fontId="0" fillId="0" borderId="10" xfId="0" applyBorder="1" applyAlignment="1" applyProtection="1">
      <alignment vertical="center"/>
    </xf>
    <xf numFmtId="0" fontId="0" fillId="0" borderId="9" xfId="0" applyBorder="1" applyAlignment="1" applyProtection="1">
      <alignment vertical="center"/>
    </xf>
    <xf numFmtId="179" fontId="0" fillId="0" borderId="5" xfId="0" applyNumberFormat="1" applyBorder="1" applyAlignment="1" applyProtection="1">
      <alignment horizontal="center" vertical="center"/>
    </xf>
    <xf numFmtId="0" fontId="0" fillId="0" borderId="0" xfId="0" applyBorder="1" applyAlignment="1" applyProtection="1">
      <alignment vertical="center"/>
    </xf>
    <xf numFmtId="0" fontId="0" fillId="0" borderId="0" xfId="0" applyBorder="1" applyAlignment="1" applyProtection="1">
      <alignment horizontal="center" vertical="center"/>
    </xf>
    <xf numFmtId="179" fontId="0" fillId="0" borderId="44" xfId="0" applyNumberFormat="1" applyBorder="1" applyAlignment="1" applyProtection="1">
      <alignment horizontal="center" vertical="center"/>
    </xf>
    <xf numFmtId="0" fontId="0" fillId="5" borderId="25" xfId="0" applyFill="1" applyBorder="1" applyAlignment="1" applyProtection="1">
      <alignment horizontal="center" vertical="center"/>
    </xf>
    <xf numFmtId="9" fontId="25" fillId="0" borderId="30" xfId="1" applyFont="1" applyBorder="1" applyAlignment="1" applyProtection="1">
      <alignment horizontal="center" vertical="center"/>
      <protection locked="0"/>
    </xf>
    <xf numFmtId="178" fontId="0" fillId="0" borderId="0" xfId="0" applyNumberFormat="1" applyProtection="1">
      <alignment vertical="center"/>
      <protection locked="0"/>
    </xf>
    <xf numFmtId="0" fontId="35" fillId="0" borderId="0" xfId="0" applyFont="1" applyBorder="1" applyProtection="1">
      <alignment vertical="center"/>
    </xf>
    <xf numFmtId="0" fontId="5" fillId="4" borderId="0" xfId="0" applyFont="1" applyFill="1" applyAlignment="1">
      <alignment horizontal="center" vertical="center"/>
    </xf>
    <xf numFmtId="0" fontId="5" fillId="4" borderId="0" xfId="0" applyFont="1" applyFill="1" applyAlignment="1">
      <alignment vertical="center"/>
    </xf>
    <xf numFmtId="0" fontId="78" fillId="19" borderId="58" xfId="0" applyFont="1" applyFill="1" applyBorder="1" applyAlignment="1">
      <alignment horizontal="center" vertical="center"/>
    </xf>
    <xf numFmtId="0" fontId="79" fillId="0" borderId="58" xfId="0" applyFont="1" applyBorder="1" applyAlignment="1">
      <alignment horizontal="center" vertical="center"/>
    </xf>
    <xf numFmtId="10" fontId="25" fillId="13" borderId="107" xfId="0" applyNumberFormat="1" applyFont="1" applyFill="1" applyBorder="1" applyAlignment="1" applyProtection="1">
      <alignment horizontal="center" vertical="center"/>
      <protection locked="0"/>
    </xf>
    <xf numFmtId="9" fontId="25" fillId="13" borderId="107" xfId="0" applyNumberFormat="1" applyFont="1" applyFill="1" applyBorder="1" applyAlignment="1" applyProtection="1">
      <alignment horizontal="center" vertical="center"/>
      <protection locked="0"/>
    </xf>
    <xf numFmtId="183" fontId="83" fillId="20" borderId="107" xfId="0" applyNumberFormat="1" applyFont="1" applyFill="1" applyBorder="1" applyAlignment="1" applyProtection="1">
      <alignment horizontal="right" vertical="center"/>
      <protection locked="0"/>
    </xf>
    <xf numFmtId="10" fontId="83" fillId="20" borderId="107" xfId="0" applyNumberFormat="1" applyFont="1" applyFill="1" applyBorder="1" applyAlignment="1" applyProtection="1">
      <alignment horizontal="right" vertical="center"/>
      <protection locked="0"/>
    </xf>
    <xf numFmtId="185" fontId="25" fillId="20" borderId="107" xfId="13" applyNumberFormat="1" applyFont="1" applyFill="1" applyBorder="1" applyAlignment="1" applyProtection="1">
      <alignment horizontal="right" vertical="center"/>
      <protection locked="0"/>
    </xf>
    <xf numFmtId="10" fontId="25" fillId="21" borderId="107" xfId="0" applyNumberFormat="1" applyFont="1" applyFill="1" applyBorder="1" applyAlignment="1" applyProtection="1">
      <alignment horizontal="center" vertical="center"/>
    </xf>
    <xf numFmtId="183" fontId="83" fillId="21" borderId="107" xfId="0" applyNumberFormat="1" applyFont="1" applyFill="1" applyBorder="1" applyAlignment="1" applyProtection="1">
      <alignment horizontal="right" vertical="center"/>
    </xf>
    <xf numFmtId="184" fontId="83" fillId="0" borderId="107" xfId="0" applyNumberFormat="1" applyFont="1" applyBorder="1" applyAlignment="1" applyProtection="1">
      <alignment horizontal="right" vertical="center"/>
    </xf>
    <xf numFmtId="10" fontId="83" fillId="21" borderId="107" xfId="0" applyNumberFormat="1" applyFont="1" applyFill="1" applyBorder="1" applyAlignment="1" applyProtection="1">
      <alignment horizontal="right" vertical="center"/>
    </xf>
    <xf numFmtId="10" fontId="83" fillId="0" borderId="107" xfId="0" applyNumberFormat="1" applyFont="1" applyFill="1" applyBorder="1" applyAlignment="1" applyProtection="1">
      <alignment horizontal="right" vertical="center"/>
    </xf>
    <xf numFmtId="185" fontId="25" fillId="21" borderId="107" xfId="13" applyNumberFormat="1" applyFont="1" applyFill="1" applyBorder="1" applyAlignment="1" applyProtection="1">
      <alignment horizontal="right" vertical="center"/>
    </xf>
    <xf numFmtId="185" fontId="25" fillId="0" borderId="107" xfId="13" applyNumberFormat="1" applyFont="1" applyFill="1" applyBorder="1" applyAlignment="1" applyProtection="1">
      <alignment horizontal="right" vertical="center"/>
    </xf>
    <xf numFmtId="10" fontId="11" fillId="13" borderId="107" xfId="0" applyNumberFormat="1" applyFont="1" applyFill="1" applyBorder="1" applyAlignment="1" applyProtection="1">
      <alignment horizontal="center" vertical="center"/>
      <protection locked="0"/>
    </xf>
    <xf numFmtId="41" fontId="83" fillId="20" borderId="107" xfId="0" applyNumberFormat="1" applyFont="1" applyFill="1" applyBorder="1" applyAlignment="1" applyProtection="1">
      <alignment horizontal="right" vertical="center"/>
      <protection locked="0"/>
    </xf>
    <xf numFmtId="184" fontId="83" fillId="20" borderId="107" xfId="0" applyNumberFormat="1" applyFont="1" applyFill="1" applyBorder="1" applyAlignment="1" applyProtection="1">
      <alignment horizontal="right" vertical="center"/>
      <protection locked="0"/>
    </xf>
    <xf numFmtId="0" fontId="29" fillId="3" borderId="108" xfId="0" applyFont="1" applyFill="1" applyBorder="1" applyAlignment="1" applyProtection="1">
      <alignment horizontal="center" vertical="center" wrapText="1"/>
    </xf>
    <xf numFmtId="0" fontId="83" fillId="0" borderId="107" xfId="0" applyFont="1" applyBorder="1" applyAlignment="1" applyProtection="1">
      <alignment horizontal="center" vertical="center"/>
    </xf>
    <xf numFmtId="0" fontId="29" fillId="3" borderId="107" xfId="0" applyFont="1" applyFill="1" applyBorder="1" applyAlignment="1" applyProtection="1">
      <alignment horizontal="center" vertical="center" wrapText="1"/>
    </xf>
    <xf numFmtId="41" fontId="83" fillId="13" borderId="107" xfId="0" applyNumberFormat="1" applyFont="1" applyFill="1" applyBorder="1" applyAlignment="1" applyProtection="1">
      <alignment horizontal="right" vertical="center"/>
    </xf>
    <xf numFmtId="41" fontId="83" fillId="0" borderId="107" xfId="0" applyNumberFormat="1" applyFont="1" applyFill="1" applyBorder="1" applyAlignment="1" applyProtection="1">
      <alignment horizontal="right" vertical="center"/>
    </xf>
    <xf numFmtId="183" fontId="83" fillId="13" borderId="107" xfId="0" applyNumberFormat="1" applyFont="1" applyFill="1" applyBorder="1" applyAlignment="1" applyProtection="1">
      <alignment horizontal="right" vertical="center"/>
    </xf>
    <xf numFmtId="184" fontId="83" fillId="0" borderId="107" xfId="0" applyNumberFormat="1" applyFont="1" applyFill="1" applyBorder="1" applyAlignment="1" applyProtection="1">
      <alignment horizontal="right" vertical="center"/>
    </xf>
    <xf numFmtId="9" fontId="83" fillId="13" borderId="107" xfId="0" applyNumberFormat="1" applyFont="1" applyFill="1" applyBorder="1" applyAlignment="1" applyProtection="1">
      <alignment horizontal="right" vertical="center"/>
    </xf>
    <xf numFmtId="0" fontId="25" fillId="0" borderId="0" xfId="0" applyFont="1" applyProtection="1">
      <alignment vertical="center"/>
    </xf>
    <xf numFmtId="0" fontId="5" fillId="0" borderId="0" xfId="0" applyFont="1" applyProtection="1">
      <alignment vertical="center"/>
    </xf>
    <xf numFmtId="0" fontId="5" fillId="6" borderId="0" xfId="0" applyFont="1" applyFill="1" applyAlignment="1" applyProtection="1">
      <alignment vertical="center"/>
    </xf>
    <xf numFmtId="0" fontId="25" fillId="6" borderId="0" xfId="0" applyFont="1" applyFill="1" applyProtection="1">
      <alignment vertical="center"/>
    </xf>
    <xf numFmtId="0" fontId="25" fillId="0" borderId="0" xfId="0" applyFont="1" applyFill="1" applyProtection="1">
      <alignment vertical="center"/>
    </xf>
    <xf numFmtId="0" fontId="26" fillId="2" borderId="46" xfId="0" applyFont="1" applyFill="1" applyBorder="1" applyAlignment="1" applyProtection="1"/>
    <xf numFmtId="0" fontId="3" fillId="2" borderId="46" xfId="0" applyFont="1" applyFill="1" applyBorder="1" applyAlignment="1" applyProtection="1"/>
    <xf numFmtId="0" fontId="26" fillId="2" borderId="46" xfId="0" applyFont="1" applyFill="1" applyBorder="1" applyAlignment="1" applyProtection="1">
      <alignment horizontal="left" indent="1"/>
    </xf>
    <xf numFmtId="0" fontId="5" fillId="3" borderId="0" xfId="0" applyFont="1" applyFill="1" applyProtection="1">
      <alignment vertical="center"/>
    </xf>
    <xf numFmtId="0" fontId="5" fillId="0" borderId="0" xfId="0" applyFont="1" applyFill="1" applyProtection="1">
      <alignment vertical="center"/>
    </xf>
    <xf numFmtId="0" fontId="39" fillId="0" borderId="0" xfId="0" applyFont="1" applyAlignment="1" applyProtection="1">
      <alignment horizontal="right" vertical="center" indent="3"/>
    </xf>
    <xf numFmtId="0" fontId="25" fillId="0" borderId="2" xfId="0" applyFont="1" applyBorder="1" applyProtection="1">
      <alignment vertical="center"/>
    </xf>
    <xf numFmtId="0" fontId="29" fillId="0" borderId="0" xfId="0" applyFont="1" applyBorder="1" applyAlignment="1" applyProtection="1">
      <alignment vertical="top"/>
    </xf>
    <xf numFmtId="0" fontId="25" fillId="0" borderId="0" xfId="0" applyFont="1" applyBorder="1" applyProtection="1">
      <alignment vertical="center"/>
    </xf>
    <xf numFmtId="0" fontId="25" fillId="0" borderId="0" xfId="0" applyFont="1" applyAlignment="1" applyProtection="1">
      <alignment horizontal="center" vertical="center"/>
    </xf>
    <xf numFmtId="0" fontId="35" fillId="0" borderId="0" xfId="0" applyFont="1" applyBorder="1" applyAlignment="1" applyProtection="1">
      <alignment horizontal="center" vertical="center"/>
    </xf>
    <xf numFmtId="0" fontId="83" fillId="0" borderId="0" xfId="0" applyFont="1" applyProtection="1">
      <alignment vertical="center"/>
    </xf>
    <xf numFmtId="0" fontId="15" fillId="0" borderId="0" xfId="0" applyFont="1" applyFill="1" applyBorder="1" applyAlignment="1" applyProtection="1">
      <alignment vertical="center"/>
    </xf>
    <xf numFmtId="0" fontId="5" fillId="0" borderId="0" xfId="0" applyFont="1" applyFill="1" applyBorder="1" applyProtection="1">
      <alignment vertical="center"/>
    </xf>
    <xf numFmtId="184" fontId="83" fillId="0" borderId="0" xfId="0" applyNumberFormat="1" applyFont="1" applyProtection="1">
      <alignment vertical="center"/>
    </xf>
    <xf numFmtId="0" fontId="5" fillId="0" borderId="12" xfId="0" applyFont="1" applyFill="1" applyBorder="1" applyAlignment="1" applyProtection="1">
      <alignment vertical="center"/>
    </xf>
    <xf numFmtId="0" fontId="83" fillId="0" borderId="0" xfId="0" applyFont="1" applyAlignment="1" applyProtection="1">
      <alignment horizontal="center" vertical="center"/>
    </xf>
    <xf numFmtId="178" fontId="25" fillId="0" borderId="0" xfId="0" applyNumberFormat="1" applyFont="1" applyProtection="1">
      <alignment vertical="center"/>
    </xf>
    <xf numFmtId="0" fontId="5" fillId="0" borderId="1" xfId="0" applyFont="1" applyFill="1" applyBorder="1" applyProtection="1">
      <alignment vertical="center"/>
    </xf>
    <xf numFmtId="0" fontId="15" fillId="0" borderId="0" xfId="0" applyFont="1" applyFill="1" applyBorder="1" applyProtection="1">
      <alignment vertical="center"/>
    </xf>
    <xf numFmtId="0" fontId="5" fillId="0" borderId="12" xfId="0" applyFont="1" applyFill="1" applyBorder="1" applyProtection="1">
      <alignment vertical="center"/>
    </xf>
    <xf numFmtId="0" fontId="8" fillId="0" borderId="0" xfId="0" applyFont="1" applyFill="1" applyBorder="1" applyProtection="1">
      <alignment vertical="center"/>
    </xf>
    <xf numFmtId="0" fontId="25" fillId="0" borderId="0" xfId="0" quotePrefix="1" applyFont="1" applyProtection="1">
      <alignment vertical="center"/>
    </xf>
    <xf numFmtId="41" fontId="25" fillId="0" borderId="0" xfId="0" applyNumberFormat="1" applyFont="1" applyProtection="1">
      <alignment vertical="center"/>
    </xf>
    <xf numFmtId="41" fontId="83" fillId="0" borderId="0" xfId="0" applyNumberFormat="1" applyFont="1" applyFill="1" applyBorder="1" applyAlignment="1" applyProtection="1">
      <alignment horizontal="right" vertical="center"/>
    </xf>
    <xf numFmtId="0" fontId="83" fillId="0" borderId="0" xfId="0" applyFont="1" applyFill="1" applyBorder="1" applyProtection="1">
      <alignment vertical="center"/>
    </xf>
    <xf numFmtId="10" fontId="25" fillId="0" borderId="0" xfId="0" applyNumberFormat="1" applyFont="1" applyFill="1" applyBorder="1" applyAlignment="1" applyProtection="1">
      <alignment horizontal="center" vertical="center"/>
      <protection locked="0"/>
    </xf>
    <xf numFmtId="0" fontId="83" fillId="0" borderId="0" xfId="0" applyFont="1" applyFill="1" applyBorder="1" applyAlignment="1" applyProtection="1">
      <alignment horizontal="center" vertical="center"/>
    </xf>
    <xf numFmtId="0" fontId="83" fillId="0" borderId="0" xfId="0" applyFont="1" applyFill="1" applyAlignment="1" applyProtection="1">
      <alignment horizontal="center" vertical="center"/>
    </xf>
    <xf numFmtId="0" fontId="83" fillId="0" borderId="0" xfId="0" applyFont="1" applyFill="1" applyProtection="1">
      <alignment vertical="center"/>
    </xf>
    <xf numFmtId="178" fontId="85" fillId="0" borderId="0" xfId="0" applyNumberFormat="1" applyFont="1" applyFill="1" applyBorder="1" applyAlignment="1" applyProtection="1">
      <alignment horizontal="center" vertical="center"/>
    </xf>
    <xf numFmtId="178" fontId="83" fillId="0" borderId="0" xfId="0" applyNumberFormat="1" applyFont="1" applyFill="1" applyBorder="1" applyAlignment="1" applyProtection="1">
      <alignment horizontal="right" vertical="center"/>
      <protection locked="0"/>
    </xf>
    <xf numFmtId="0" fontId="83" fillId="0" borderId="107" xfId="0" applyFont="1" applyBorder="1" applyAlignment="1" applyProtection="1">
      <alignment horizontal="center" vertical="center"/>
    </xf>
    <xf numFmtId="0" fontId="29" fillId="3" borderId="107" xfId="0" applyFont="1" applyFill="1" applyBorder="1" applyAlignment="1" applyProtection="1">
      <alignment horizontal="center" vertical="center" wrapText="1"/>
    </xf>
    <xf numFmtId="0" fontId="78" fillId="19" borderId="74" xfId="0" applyFont="1" applyFill="1" applyBorder="1" applyAlignment="1">
      <alignment vertical="center"/>
    </xf>
    <xf numFmtId="0" fontId="78" fillId="19" borderId="109" xfId="0" applyFont="1" applyFill="1" applyBorder="1" applyAlignment="1">
      <alignment vertical="center"/>
    </xf>
    <xf numFmtId="0" fontId="83" fillId="0" borderId="0" xfId="0" applyFont="1" applyBorder="1" applyAlignment="1" applyProtection="1">
      <alignment horizontal="center" vertical="center"/>
    </xf>
    <xf numFmtId="0" fontId="29" fillId="3" borderId="112" xfId="0" applyFont="1" applyFill="1" applyBorder="1" applyAlignment="1" applyProtection="1">
      <alignment vertical="center" wrapText="1"/>
    </xf>
    <xf numFmtId="0" fontId="29" fillId="3" borderId="113" xfId="0" applyFont="1" applyFill="1" applyBorder="1" applyAlignment="1" applyProtection="1">
      <alignment vertical="center" wrapText="1"/>
    </xf>
    <xf numFmtId="0" fontId="29" fillId="3" borderId="114" xfId="0" applyFont="1" applyFill="1" applyBorder="1" applyAlignment="1" applyProtection="1">
      <alignment vertical="center" wrapText="1"/>
    </xf>
    <xf numFmtId="0" fontId="12" fillId="3" borderId="107" xfId="0" applyFont="1" applyFill="1" applyBorder="1" applyAlignment="1" applyProtection="1">
      <alignment horizontal="center" vertical="center" wrapText="1"/>
    </xf>
    <xf numFmtId="0" fontId="29" fillId="3" borderId="115" xfId="0" applyFont="1" applyFill="1" applyBorder="1" applyAlignment="1" applyProtection="1">
      <alignment vertical="center" wrapText="1"/>
    </xf>
    <xf numFmtId="0" fontId="29" fillId="3" borderId="116" xfId="0" applyFont="1" applyFill="1" applyBorder="1" applyAlignment="1" applyProtection="1">
      <alignment vertical="center" wrapText="1"/>
    </xf>
    <xf numFmtId="0" fontId="29" fillId="3" borderId="117" xfId="0" applyFont="1" applyFill="1" applyBorder="1" applyAlignment="1" applyProtection="1">
      <alignment vertical="center" wrapText="1"/>
    </xf>
    <xf numFmtId="0" fontId="68" fillId="8" borderId="65" xfId="0" applyFont="1" applyFill="1" applyBorder="1" applyAlignment="1">
      <alignment horizontal="center" vertical="center" wrapText="1"/>
    </xf>
    <xf numFmtId="41" fontId="73" fillId="8" borderId="65" xfId="0" applyNumberFormat="1" applyFont="1" applyFill="1" applyBorder="1" applyAlignment="1">
      <alignment horizontal="center" vertical="center" wrapText="1"/>
    </xf>
    <xf numFmtId="0" fontId="74" fillId="16" borderId="58" xfId="17" applyFont="1" applyFill="1" applyBorder="1" applyAlignment="1">
      <alignment horizontal="center" vertical="center" wrapText="1"/>
    </xf>
    <xf numFmtId="0" fontId="74" fillId="15" borderId="58" xfId="17" applyFont="1" applyFill="1" applyBorder="1" applyAlignment="1">
      <alignment horizontal="center" vertical="center" wrapText="1"/>
    </xf>
    <xf numFmtId="0" fontId="45" fillId="3" borderId="51" xfId="0" applyFont="1" applyFill="1" applyBorder="1" applyAlignment="1">
      <alignment horizontal="center" vertical="center" wrapText="1"/>
    </xf>
    <xf numFmtId="0" fontId="15" fillId="0" borderId="0" xfId="0" applyFont="1" applyFill="1" applyBorder="1" applyAlignment="1">
      <alignment vertical="center"/>
    </xf>
    <xf numFmtId="0" fontId="36" fillId="23" borderId="0" xfId="0" applyFont="1" applyFill="1">
      <alignment vertical="center"/>
    </xf>
    <xf numFmtId="0" fontId="5" fillId="24" borderId="0" xfId="0" applyFont="1" applyFill="1">
      <alignment vertical="center"/>
    </xf>
    <xf numFmtId="0" fontId="45" fillId="3" borderId="51" xfId="0" applyNumberFormat="1" applyFont="1" applyFill="1" applyBorder="1" applyAlignment="1">
      <alignment horizontal="center" vertical="center" wrapText="1"/>
    </xf>
    <xf numFmtId="0" fontId="110" fillId="3" borderId="51" xfId="0" applyFont="1" applyFill="1" applyBorder="1" applyAlignment="1">
      <alignment horizontal="center" vertical="center" wrapText="1"/>
    </xf>
    <xf numFmtId="0" fontId="50" fillId="3" borderId="51" xfId="0" applyNumberFormat="1" applyFont="1" applyFill="1" applyBorder="1" applyAlignment="1">
      <alignment horizontal="center" vertical="center" wrapText="1"/>
    </xf>
    <xf numFmtId="0" fontId="50" fillId="3" borderId="53" xfId="0" applyFont="1" applyFill="1" applyBorder="1" applyAlignment="1">
      <alignment horizontal="center" vertical="center" wrapText="1"/>
    </xf>
    <xf numFmtId="0" fontId="51" fillId="3" borderId="53" xfId="0" applyFont="1" applyFill="1" applyBorder="1" applyAlignment="1">
      <alignment horizontal="center" vertical="center" wrapText="1"/>
    </xf>
    <xf numFmtId="0" fontId="74" fillId="14" borderId="55" xfId="17" applyFont="1" applyFill="1" applyBorder="1" applyAlignment="1">
      <alignment horizontal="centerContinuous" vertical="center" wrapText="1"/>
    </xf>
    <xf numFmtId="0" fontId="74" fillId="14" borderId="57" xfId="17" applyFont="1" applyFill="1" applyBorder="1" applyAlignment="1">
      <alignment horizontal="centerContinuous" vertical="center" wrapText="1"/>
    </xf>
    <xf numFmtId="0" fontId="74" fillId="17" borderId="55" xfId="17" applyFont="1" applyFill="1" applyBorder="1" applyAlignment="1">
      <alignment horizontal="centerContinuous" vertical="center" wrapText="1"/>
    </xf>
    <xf numFmtId="0" fontId="74" fillId="17" borderId="56" xfId="17" applyFont="1" applyFill="1" applyBorder="1" applyAlignment="1">
      <alignment horizontal="centerContinuous" vertical="center" wrapText="1"/>
    </xf>
    <xf numFmtId="0" fontId="74" fillId="17" borderId="57" xfId="17" applyFont="1" applyFill="1" applyBorder="1" applyAlignment="1">
      <alignment horizontal="centerContinuous" vertical="center" wrapText="1"/>
    </xf>
    <xf numFmtId="0" fontId="74" fillId="18" borderId="55" xfId="17" applyFont="1" applyFill="1" applyBorder="1" applyAlignment="1">
      <alignment horizontal="centerContinuous" vertical="center" wrapText="1"/>
    </xf>
    <xf numFmtId="0" fontId="74" fillId="18" borderId="56" xfId="17" applyFont="1" applyFill="1" applyBorder="1" applyAlignment="1">
      <alignment horizontal="centerContinuous" vertical="center" wrapText="1"/>
    </xf>
    <xf numFmtId="0" fontId="74" fillId="18" borderId="57" xfId="17" applyFont="1" applyFill="1" applyBorder="1" applyAlignment="1">
      <alignment horizontal="centerContinuous" vertical="center" wrapText="1"/>
    </xf>
    <xf numFmtId="0" fontId="0" fillId="0" borderId="23" xfId="0" applyFill="1" applyBorder="1" applyAlignment="1">
      <alignment vertical="center" shrinkToFit="1"/>
    </xf>
    <xf numFmtId="10" fontId="0" fillId="0" borderId="6" xfId="1" applyNumberFormat="1" applyFont="1" applyBorder="1" applyAlignment="1" applyProtection="1">
      <alignment horizontal="center" vertical="center"/>
      <protection locked="0"/>
    </xf>
    <xf numFmtId="0" fontId="29" fillId="3" borderId="107" xfId="0" applyFont="1" applyFill="1" applyBorder="1" applyAlignment="1" applyProtection="1">
      <alignment horizontal="center" vertical="center" wrapText="1"/>
    </xf>
    <xf numFmtId="10" fontId="0" fillId="0" borderId="6" xfId="1" applyNumberFormat="1" applyFont="1" applyBorder="1" applyAlignment="1" applyProtection="1">
      <alignment horizontal="center" vertical="center"/>
    </xf>
    <xf numFmtId="0" fontId="0" fillId="0" borderId="21" xfId="0" applyFill="1" applyBorder="1" applyAlignment="1">
      <alignment vertical="center" shrinkToFit="1"/>
    </xf>
    <xf numFmtId="0" fontId="0" fillId="0" borderId="29" xfId="0" applyFill="1" applyBorder="1" applyAlignment="1">
      <alignment vertical="center" shrinkToFit="1"/>
    </xf>
    <xf numFmtId="0" fontId="5" fillId="25" borderId="0" xfId="0" applyFont="1" applyFill="1">
      <alignment vertical="center"/>
    </xf>
    <xf numFmtId="0" fontId="29" fillId="3" borderId="107" xfId="0" applyFont="1" applyFill="1" applyBorder="1" applyAlignment="1" applyProtection="1">
      <alignment horizontal="center" vertical="center" wrapText="1"/>
    </xf>
    <xf numFmtId="38" fontId="25" fillId="0" borderId="58" xfId="0" applyNumberFormat="1" applyFont="1" applyBorder="1" applyAlignment="1">
      <alignment vertical="center" shrinkToFit="1"/>
    </xf>
    <xf numFmtId="0" fontId="25" fillId="4" borderId="58" xfId="0" applyFont="1" applyFill="1" applyBorder="1" applyAlignment="1">
      <alignment horizontal="centerContinuous" vertical="center" wrapText="1"/>
    </xf>
    <xf numFmtId="0" fontId="25" fillId="26" borderId="58" xfId="0" applyFont="1" applyFill="1" applyBorder="1" applyAlignment="1">
      <alignment horizontal="centerContinuous" vertical="center" wrapText="1"/>
    </xf>
    <xf numFmtId="0" fontId="54" fillId="3" borderId="86" xfId="0" applyFont="1" applyFill="1" applyBorder="1" applyAlignment="1">
      <alignment horizontal="center" vertical="center" wrapText="1"/>
    </xf>
    <xf numFmtId="0" fontId="54" fillId="3" borderId="87" xfId="0" applyFont="1" applyFill="1" applyBorder="1" applyAlignment="1">
      <alignment horizontal="center" vertical="center" wrapText="1"/>
    </xf>
    <xf numFmtId="0" fontId="56" fillId="3" borderId="86" xfId="0" applyFont="1" applyFill="1" applyBorder="1" applyAlignment="1">
      <alignment horizontal="center" vertical="center" wrapText="1"/>
    </xf>
    <xf numFmtId="0" fontId="56" fillId="3" borderId="87" xfId="0" applyFont="1" applyFill="1" applyBorder="1" applyAlignment="1">
      <alignment horizontal="center" vertical="center" wrapText="1"/>
    </xf>
    <xf numFmtId="41" fontId="73" fillId="8" borderId="96" xfId="0" applyNumberFormat="1" applyFont="1" applyFill="1" applyBorder="1" applyAlignment="1">
      <alignment horizontal="center" vertical="center" wrapText="1"/>
    </xf>
    <xf numFmtId="41" fontId="73" fillId="8" borderId="97" xfId="0" applyNumberFormat="1" applyFont="1" applyFill="1" applyBorder="1" applyAlignment="1">
      <alignment horizontal="center" vertical="center" wrapText="1"/>
    </xf>
    <xf numFmtId="41" fontId="73" fillId="8" borderId="100" xfId="0" applyNumberFormat="1" applyFont="1" applyFill="1" applyBorder="1" applyAlignment="1">
      <alignment horizontal="center" vertical="center" wrapText="1"/>
    </xf>
    <xf numFmtId="41" fontId="73" fillId="8" borderId="99" xfId="0" applyNumberFormat="1" applyFont="1" applyFill="1" applyBorder="1" applyAlignment="1">
      <alignment horizontal="center" vertical="center" wrapText="1"/>
    </xf>
    <xf numFmtId="41" fontId="73" fillId="8" borderId="65" xfId="0" applyNumberFormat="1" applyFont="1" applyFill="1" applyBorder="1" applyAlignment="1">
      <alignment horizontal="center" vertical="center" wrapText="1"/>
    </xf>
    <xf numFmtId="41" fontId="73" fillId="8" borderId="101" xfId="0" applyNumberFormat="1" applyFont="1" applyFill="1" applyBorder="1" applyAlignment="1">
      <alignment horizontal="center" vertical="center" wrapText="1"/>
    </xf>
    <xf numFmtId="41" fontId="73" fillId="8" borderId="94" xfId="0" applyNumberFormat="1" applyFont="1" applyFill="1" applyBorder="1" applyAlignment="1">
      <alignment horizontal="center" vertical="center" wrapText="1"/>
    </xf>
    <xf numFmtId="41" fontId="73" fillId="8" borderId="95" xfId="0" applyNumberFormat="1" applyFont="1" applyFill="1" applyBorder="1" applyAlignment="1">
      <alignment horizontal="center" vertical="center" wrapText="1"/>
    </xf>
    <xf numFmtId="0" fontId="56" fillId="3" borderId="90" xfId="0" applyFont="1" applyFill="1" applyBorder="1" applyAlignment="1">
      <alignment horizontal="center" vertical="center" wrapText="1"/>
    </xf>
    <xf numFmtId="0" fontId="56" fillId="3" borderId="91" xfId="0" applyFont="1" applyFill="1" applyBorder="1" applyAlignment="1">
      <alignment horizontal="center" vertical="center" wrapText="1"/>
    </xf>
    <xf numFmtId="0" fontId="56" fillId="3" borderId="88" xfId="0" applyFont="1" applyFill="1" applyBorder="1" applyAlignment="1">
      <alignment horizontal="center" vertical="center" wrapText="1"/>
    </xf>
    <xf numFmtId="0" fontId="56" fillId="3" borderId="89" xfId="0" applyFont="1" applyFill="1" applyBorder="1" applyAlignment="1">
      <alignment horizontal="center" vertical="center" wrapText="1"/>
    </xf>
    <xf numFmtId="0" fontId="45" fillId="3" borderId="51" xfId="0" applyFont="1" applyFill="1" applyBorder="1" applyAlignment="1">
      <alignment horizontal="center" vertical="center" wrapText="1"/>
    </xf>
    <xf numFmtId="0" fontId="47" fillId="3" borderId="51" xfId="0" applyFont="1" applyFill="1" applyBorder="1" applyAlignment="1">
      <alignment horizontal="center" vertical="center" wrapText="1"/>
    </xf>
    <xf numFmtId="0" fontId="54" fillId="3" borderId="52" xfId="0" applyFont="1" applyFill="1" applyBorder="1" applyAlignment="1">
      <alignment horizontal="center" vertical="center" wrapText="1"/>
    </xf>
    <xf numFmtId="0" fontId="51" fillId="3" borderId="53" xfId="0" applyFont="1" applyFill="1" applyBorder="1" applyAlignment="1">
      <alignment horizontal="center" vertical="center" wrapText="1"/>
    </xf>
    <xf numFmtId="0" fontId="54" fillId="3" borderId="54" xfId="0" applyFont="1" applyFill="1" applyBorder="1" applyAlignment="1">
      <alignment horizontal="center" vertical="center" wrapText="1"/>
    </xf>
    <xf numFmtId="0" fontId="51" fillId="3" borderId="55" xfId="0" applyFont="1" applyFill="1" applyBorder="1" applyAlignment="1">
      <alignment horizontal="center" vertical="center" wrapText="1"/>
    </xf>
    <xf numFmtId="0" fontId="51" fillId="3" borderId="56" xfId="0" applyFont="1" applyFill="1" applyBorder="1" applyAlignment="1">
      <alignment horizontal="center" vertical="center" wrapText="1"/>
    </xf>
    <xf numFmtId="0" fontId="51" fillId="3" borderId="57" xfId="0" applyFont="1" applyFill="1" applyBorder="1" applyAlignment="1">
      <alignment horizontal="center" vertical="center" wrapText="1"/>
    </xf>
    <xf numFmtId="0" fontId="59" fillId="8" borderId="59" xfId="9" applyFont="1" applyFill="1" applyBorder="1" applyAlignment="1">
      <alignment horizontal="center" vertical="center" wrapText="1"/>
    </xf>
    <xf numFmtId="0" fontId="59" fillId="8" borderId="60" xfId="9" applyFont="1" applyFill="1" applyBorder="1" applyAlignment="1">
      <alignment horizontal="center" vertical="center" wrapText="1"/>
    </xf>
    <xf numFmtId="0" fontId="59" fillId="8" borderId="83" xfId="9" applyFont="1" applyFill="1" applyBorder="1" applyAlignment="1">
      <alignment horizontal="center" vertical="center" wrapText="1"/>
    </xf>
    <xf numFmtId="0" fontId="59" fillId="8" borderId="63" xfId="9" applyFont="1" applyFill="1" applyBorder="1" applyAlignment="1">
      <alignment horizontal="center" vertical="center" wrapText="1"/>
    </xf>
    <xf numFmtId="0" fontId="59" fillId="8" borderId="0" xfId="9" applyFont="1" applyFill="1" applyBorder="1" applyAlignment="1">
      <alignment horizontal="center" vertical="center" wrapText="1"/>
    </xf>
    <xf numFmtId="0" fontId="59" fillId="8" borderId="70" xfId="9" applyFont="1" applyFill="1" applyBorder="1" applyAlignment="1">
      <alignment horizontal="center" vertical="center" wrapText="1"/>
    </xf>
    <xf numFmtId="0" fontId="59" fillId="8" borderId="84" xfId="9" applyFont="1" applyFill="1" applyBorder="1" applyAlignment="1">
      <alignment horizontal="center" vertical="center" wrapText="1"/>
    </xf>
    <xf numFmtId="0" fontId="59" fillId="8" borderId="85" xfId="9" applyFont="1" applyFill="1" applyBorder="1" applyAlignment="1">
      <alignment horizontal="center" vertical="center" wrapText="1"/>
    </xf>
    <xf numFmtId="0" fontId="59" fillId="8" borderId="77" xfId="9" applyFont="1" applyFill="1" applyBorder="1" applyAlignment="1">
      <alignment horizontal="center" vertical="center" wrapText="1"/>
    </xf>
    <xf numFmtId="0" fontId="59" fillId="8" borderId="66" xfId="9" applyFont="1" applyFill="1" applyBorder="1" applyAlignment="1">
      <alignment horizontal="center" vertical="center" wrapText="1"/>
    </xf>
    <xf numFmtId="0" fontId="59" fillId="8" borderId="69" xfId="9" applyFont="1" applyFill="1" applyBorder="1" applyAlignment="1">
      <alignment horizontal="center" vertical="center" wrapText="1"/>
    </xf>
    <xf numFmtId="0" fontId="59" fillId="8" borderId="76" xfId="9" applyFont="1" applyFill="1" applyBorder="1" applyAlignment="1">
      <alignment horizontal="center" vertical="center" wrapText="1"/>
    </xf>
    <xf numFmtId="0" fontId="59" fillId="8" borderId="81" xfId="9" applyFont="1" applyFill="1" applyBorder="1" applyAlignment="1">
      <alignment horizontal="center" vertical="center" wrapText="1"/>
    </xf>
    <xf numFmtId="0" fontId="59" fillId="8" borderId="72" xfId="9" applyFont="1" applyFill="1" applyBorder="1" applyAlignment="1">
      <alignment horizontal="center" vertical="center" wrapText="1"/>
    </xf>
    <xf numFmtId="0" fontId="59" fillId="8" borderId="82" xfId="9" applyFont="1" applyFill="1" applyBorder="1" applyAlignment="1">
      <alignment horizontal="center" vertical="center" wrapText="1"/>
    </xf>
    <xf numFmtId="0" fontId="59" fillId="8" borderId="75" xfId="9" applyFont="1" applyFill="1" applyBorder="1" applyAlignment="1">
      <alignment horizontal="center" vertical="center" wrapText="1"/>
    </xf>
    <xf numFmtId="0" fontId="59" fillId="8" borderId="65" xfId="9" applyFont="1" applyFill="1" applyBorder="1" applyAlignment="1">
      <alignment horizontal="center" vertical="center" wrapText="1"/>
    </xf>
    <xf numFmtId="0" fontId="62" fillId="8" borderId="92" xfId="9" applyFont="1" applyFill="1" applyBorder="1" applyAlignment="1">
      <alignment horizontal="center" vertical="center" wrapText="1"/>
    </xf>
    <xf numFmtId="0" fontId="62" fillId="8" borderId="64" xfId="9" applyFont="1" applyFill="1" applyBorder="1" applyAlignment="1">
      <alignment horizontal="center" vertical="center" wrapText="1"/>
    </xf>
    <xf numFmtId="0" fontId="62" fillId="11" borderId="59" xfId="9" applyFont="1" applyFill="1" applyBorder="1" applyAlignment="1">
      <alignment horizontal="center" vertical="center" wrapText="1"/>
    </xf>
    <xf numFmtId="0" fontId="62" fillId="11" borderId="83" xfId="9" applyFont="1" applyFill="1" applyBorder="1" applyAlignment="1">
      <alignment horizontal="center" vertical="center" wrapText="1"/>
    </xf>
    <xf numFmtId="0" fontId="62" fillId="11" borderId="63" xfId="9" applyFont="1" applyFill="1" applyBorder="1" applyAlignment="1">
      <alignment horizontal="center" vertical="center" wrapText="1"/>
    </xf>
    <xf numFmtId="0" fontId="62" fillId="11" borderId="70" xfId="9" applyFont="1" applyFill="1" applyBorder="1" applyAlignment="1">
      <alignment horizontal="center" vertical="center" wrapText="1"/>
    </xf>
    <xf numFmtId="0" fontId="62" fillId="11" borderId="84" xfId="9" applyFont="1" applyFill="1" applyBorder="1" applyAlignment="1">
      <alignment horizontal="center" vertical="center" wrapText="1"/>
    </xf>
    <xf numFmtId="0" fontId="62" fillId="11" borderId="77" xfId="9" applyFont="1" applyFill="1" applyBorder="1" applyAlignment="1">
      <alignment horizontal="center" vertical="center" wrapText="1"/>
    </xf>
    <xf numFmtId="0" fontId="74" fillId="14" borderId="58" xfId="17" applyFont="1" applyFill="1" applyBorder="1" applyAlignment="1">
      <alignment horizontal="center" vertical="center" wrapText="1"/>
    </xf>
    <xf numFmtId="0" fontId="74" fillId="16" borderId="58" xfId="17" applyFont="1" applyFill="1" applyBorder="1" applyAlignment="1">
      <alignment horizontal="center" vertical="center" wrapText="1"/>
    </xf>
    <xf numFmtId="0" fontId="74" fillId="15" borderId="58" xfId="17" applyFont="1" applyFill="1" applyBorder="1" applyAlignment="1">
      <alignment horizontal="center" vertical="center" wrapText="1"/>
    </xf>
    <xf numFmtId="0" fontId="74" fillId="17" borderId="58" xfId="17" applyFont="1" applyFill="1" applyBorder="1" applyAlignment="1">
      <alignment horizontal="center" vertical="center" wrapText="1"/>
    </xf>
    <xf numFmtId="0" fontId="68" fillId="8" borderId="72" xfId="0" applyFont="1" applyFill="1" applyBorder="1" applyAlignment="1">
      <alignment horizontal="center" vertical="center" wrapText="1"/>
    </xf>
    <xf numFmtId="0" fontId="50" fillId="3" borderId="105" xfId="0" applyFont="1" applyFill="1" applyBorder="1" applyAlignment="1">
      <alignment horizontal="center" vertical="center" wrapText="1"/>
    </xf>
    <xf numFmtId="0" fontId="50" fillId="3" borderId="103" xfId="0" applyFont="1" applyFill="1" applyBorder="1" applyAlignment="1">
      <alignment horizontal="center" vertical="center" wrapText="1"/>
    </xf>
    <xf numFmtId="0" fontId="50" fillId="3" borderId="102" xfId="0" applyFont="1" applyFill="1" applyBorder="1" applyAlignment="1">
      <alignment horizontal="center" vertical="center" wrapText="1"/>
    </xf>
    <xf numFmtId="0" fontId="50" fillId="3" borderId="104" xfId="0" applyFont="1" applyFill="1" applyBorder="1" applyAlignment="1">
      <alignment horizontal="center" vertical="center" wrapText="1"/>
    </xf>
    <xf numFmtId="0" fontId="68" fillId="8" borderId="98" xfId="0" applyFont="1" applyFill="1" applyBorder="1" applyAlignment="1">
      <alignment horizontal="center" vertical="center" wrapText="1"/>
    </xf>
    <xf numFmtId="0" fontId="68" fillId="8" borderId="97" xfId="0" applyFont="1" applyFill="1" applyBorder="1" applyAlignment="1">
      <alignment horizontal="center" vertical="center" wrapText="1"/>
    </xf>
    <xf numFmtId="0" fontId="68" fillId="8" borderId="75" xfId="0" applyFont="1" applyFill="1" applyBorder="1" applyAlignment="1">
      <alignment horizontal="center" vertical="center" wrapText="1"/>
    </xf>
    <xf numFmtId="0" fontId="68" fillId="8" borderId="65" xfId="0" applyFont="1" applyFill="1" applyBorder="1" applyAlignment="1">
      <alignment horizontal="center" vertical="center" wrapText="1"/>
    </xf>
    <xf numFmtId="0" fontId="74" fillId="18" borderId="58" xfId="17" applyFont="1" applyFill="1" applyBorder="1" applyAlignment="1">
      <alignment horizontal="center" vertical="center" wrapText="1"/>
    </xf>
    <xf numFmtId="0" fontId="50" fillId="3" borderId="51" xfId="0" applyFont="1" applyFill="1" applyBorder="1" applyAlignment="1">
      <alignment horizontal="center" vertical="center" wrapText="1"/>
    </xf>
    <xf numFmtId="0" fontId="68" fillId="8" borderId="0" xfId="0" applyFont="1" applyFill="1" applyBorder="1" applyAlignment="1">
      <alignment horizontal="center" vertical="center" wrapText="1"/>
    </xf>
    <xf numFmtId="0" fontId="68" fillId="8" borderId="70" xfId="0" applyFont="1" applyFill="1" applyBorder="1" applyAlignment="1">
      <alignment horizontal="center" vertical="center" wrapText="1"/>
    </xf>
    <xf numFmtId="0" fontId="50" fillId="3" borderId="53" xfId="0" applyFont="1" applyFill="1" applyBorder="1" applyAlignment="1">
      <alignment horizontal="center" vertical="center" wrapText="1"/>
    </xf>
    <xf numFmtId="0" fontId="50" fillId="3" borderId="55" xfId="0" applyFont="1" applyFill="1" applyBorder="1" applyAlignment="1">
      <alignment horizontal="center" vertical="center" wrapText="1"/>
    </xf>
    <xf numFmtId="0" fontId="50" fillId="3" borderId="56" xfId="0" applyFont="1" applyFill="1" applyBorder="1" applyAlignment="1">
      <alignment horizontal="center" vertical="center" wrapText="1"/>
    </xf>
    <xf numFmtId="0" fontId="50" fillId="3" borderId="57" xfId="0" applyFont="1" applyFill="1" applyBorder="1" applyAlignment="1">
      <alignment horizontal="center" vertical="center" wrapText="1"/>
    </xf>
    <xf numFmtId="0" fontId="111" fillId="19" borderId="58" xfId="2" applyNumberFormat="1" applyFont="1" applyFill="1" applyBorder="1" applyAlignment="1">
      <alignment horizontal="center" vertical="center"/>
    </xf>
    <xf numFmtId="0" fontId="111" fillId="19" borderId="58" xfId="0" applyFont="1" applyFill="1" applyBorder="1" applyAlignment="1">
      <alignment horizontal="center" vertical="center"/>
    </xf>
    <xf numFmtId="0" fontId="11" fillId="5" borderId="10" xfId="0" applyFont="1" applyFill="1" applyBorder="1" applyAlignment="1">
      <alignment horizontal="center" vertical="center"/>
    </xf>
    <xf numFmtId="0" fontId="11" fillId="5" borderId="5" xfId="0" applyFont="1" applyFill="1" applyBorder="1" applyAlignment="1">
      <alignment horizontal="center" vertical="center"/>
    </xf>
    <xf numFmtId="0" fontId="11" fillId="5" borderId="11" xfId="0" applyFont="1" applyFill="1" applyBorder="1" applyAlignment="1">
      <alignment horizontal="center" vertical="center"/>
    </xf>
    <xf numFmtId="0" fontId="11" fillId="5" borderId="3" xfId="0" applyFont="1" applyFill="1" applyBorder="1" applyAlignment="1">
      <alignment horizontal="center" vertical="center"/>
    </xf>
    <xf numFmtId="0" fontId="0" fillId="5" borderId="21" xfId="0" applyFill="1" applyBorder="1" applyAlignment="1">
      <alignment horizontal="center" vertical="center" textRotation="255" shrinkToFit="1"/>
    </xf>
    <xf numFmtId="0" fontId="0" fillId="5" borderId="22" xfId="0" applyFill="1" applyBorder="1" applyAlignment="1">
      <alignment horizontal="center" vertical="center" textRotation="255" shrinkToFit="1"/>
    </xf>
    <xf numFmtId="0" fontId="0" fillId="5" borderId="25" xfId="0" applyFill="1" applyBorder="1" applyAlignment="1">
      <alignment horizontal="center" vertical="center" textRotation="255" shrinkToFit="1"/>
    </xf>
    <xf numFmtId="0" fontId="0" fillId="5" borderId="11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13" fillId="0" borderId="0" xfId="0" applyFont="1" applyBorder="1" applyAlignment="1">
      <alignment horizontal="left" vertical="center"/>
    </xf>
    <xf numFmtId="0" fontId="13" fillId="0" borderId="2" xfId="0" applyFont="1" applyBorder="1" applyAlignment="1">
      <alignment horizontal="left" vertical="center"/>
    </xf>
    <xf numFmtId="0" fontId="5" fillId="4" borderId="0" xfId="0" applyFont="1" applyFill="1" applyBorder="1" applyAlignment="1">
      <alignment horizontal="left" vertical="center"/>
    </xf>
    <xf numFmtId="0" fontId="11" fillId="0" borderId="5" xfId="0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  <xf numFmtId="0" fontId="11" fillId="0" borderId="14" xfId="0" applyFont="1" applyBorder="1" applyAlignment="1">
      <alignment horizontal="center" vertical="center"/>
    </xf>
    <xf numFmtId="0" fontId="5" fillId="0" borderId="0" xfId="0" applyFont="1" applyFill="1" applyAlignment="1">
      <alignment vertical="center"/>
    </xf>
    <xf numFmtId="0" fontId="0" fillId="5" borderId="10" xfId="0" applyFill="1" applyBorder="1" applyAlignment="1">
      <alignment horizontal="center" vertical="center"/>
    </xf>
    <xf numFmtId="0" fontId="8" fillId="0" borderId="0" xfId="0" applyFont="1" applyFill="1" applyBorder="1" applyAlignment="1">
      <alignment horizontal="left" vertical="center"/>
    </xf>
    <xf numFmtId="0" fontId="0" fillId="5" borderId="34" xfId="0" applyFill="1" applyBorder="1" applyAlignment="1">
      <alignment horizontal="center" vertical="center"/>
    </xf>
    <xf numFmtId="0" fontId="0" fillId="5" borderId="38" xfId="0" applyFill="1" applyBorder="1" applyAlignment="1">
      <alignment horizontal="center" vertical="center" wrapText="1"/>
    </xf>
    <xf numFmtId="0" fontId="0" fillId="5" borderId="50" xfId="0" applyFill="1" applyBorder="1" applyAlignment="1">
      <alignment horizontal="center" vertical="center" wrapText="1"/>
    </xf>
    <xf numFmtId="0" fontId="0" fillId="5" borderId="37" xfId="0" applyFill="1" applyBorder="1" applyAlignment="1">
      <alignment horizontal="center" vertical="center"/>
    </xf>
    <xf numFmtId="0" fontId="0" fillId="5" borderId="49" xfId="0" applyFill="1" applyBorder="1" applyAlignment="1">
      <alignment horizontal="center" vertical="center"/>
    </xf>
    <xf numFmtId="0" fontId="17" fillId="4" borderId="0" xfId="0" applyFont="1" applyFill="1" applyBorder="1" applyAlignment="1">
      <alignment vertical="center"/>
    </xf>
    <xf numFmtId="0" fontId="13" fillId="0" borderId="0" xfId="0" applyFont="1" applyBorder="1" applyAlignment="1">
      <alignment horizontal="left" vertical="top"/>
    </xf>
    <xf numFmtId="0" fontId="13" fillId="0" borderId="2" xfId="0" applyFont="1" applyBorder="1" applyAlignment="1">
      <alignment horizontal="left" vertical="top"/>
    </xf>
    <xf numFmtId="0" fontId="0" fillId="5" borderId="39" xfId="0" applyFill="1" applyBorder="1" applyAlignment="1">
      <alignment horizontal="center" vertical="center"/>
    </xf>
    <xf numFmtId="0" fontId="0" fillId="5" borderId="48" xfId="0" applyFill="1" applyBorder="1" applyAlignment="1">
      <alignment horizontal="center" vertical="center"/>
    </xf>
    <xf numFmtId="0" fontId="5" fillId="0" borderId="0" xfId="0" applyFont="1" applyFill="1" applyAlignment="1">
      <alignment vertical="center" wrapText="1"/>
    </xf>
    <xf numFmtId="0" fontId="0" fillId="0" borderId="6" xfId="0" applyBorder="1" applyAlignment="1" applyProtection="1">
      <alignment horizontal="center" vertical="center"/>
      <protection locked="0"/>
    </xf>
    <xf numFmtId="0" fontId="0" fillId="0" borderId="10" xfId="0" applyBorder="1" applyAlignment="1" applyProtection="1">
      <alignment horizontal="center" vertical="center"/>
      <protection locked="0"/>
    </xf>
    <xf numFmtId="0" fontId="0" fillId="0" borderId="45" xfId="0" applyBorder="1" applyAlignment="1" applyProtection="1">
      <alignment horizontal="center" vertical="center"/>
      <protection locked="0"/>
    </xf>
    <xf numFmtId="0" fontId="0" fillId="0" borderId="44" xfId="0" applyBorder="1" applyAlignment="1" applyProtection="1">
      <alignment horizontal="center" vertical="center"/>
      <protection locked="0"/>
    </xf>
    <xf numFmtId="0" fontId="0" fillId="5" borderId="34" xfId="0" applyFill="1" applyBorder="1" applyAlignment="1" applyProtection="1">
      <alignment horizontal="center" vertical="center"/>
    </xf>
    <xf numFmtId="0" fontId="0" fillId="5" borderId="25" xfId="0" applyFill="1" applyBorder="1" applyAlignment="1" applyProtection="1">
      <alignment horizontal="center" vertical="center"/>
    </xf>
    <xf numFmtId="0" fontId="0" fillId="5" borderId="42" xfId="0" applyFill="1" applyBorder="1" applyAlignment="1" applyProtection="1">
      <alignment horizontal="center" vertical="center"/>
      <protection locked="0"/>
    </xf>
    <xf numFmtId="0" fontId="0" fillId="5" borderId="25" xfId="0" applyFill="1" applyBorder="1" applyAlignment="1" applyProtection="1">
      <alignment horizontal="center" vertical="center"/>
      <protection locked="0"/>
    </xf>
    <xf numFmtId="0" fontId="0" fillId="5" borderId="34" xfId="0" applyFill="1" applyBorder="1" applyAlignment="1" applyProtection="1">
      <alignment horizontal="center" vertical="center"/>
      <protection locked="0"/>
    </xf>
    <xf numFmtId="179" fontId="0" fillId="0" borderId="43" xfId="0" applyNumberFormat="1" applyBorder="1" applyAlignment="1" applyProtection="1">
      <alignment horizontal="center" vertical="center"/>
    </xf>
    <xf numFmtId="179" fontId="0" fillId="0" borderId="44" xfId="0" applyNumberFormat="1" applyBorder="1" applyAlignment="1" applyProtection="1">
      <alignment horizontal="center" vertical="center"/>
    </xf>
    <xf numFmtId="0" fontId="0" fillId="0" borderId="43" xfId="0" applyBorder="1" applyAlignment="1" applyProtection="1">
      <alignment horizontal="center" vertical="center"/>
      <protection locked="0"/>
    </xf>
    <xf numFmtId="179" fontId="0" fillId="0" borderId="10" xfId="0" applyNumberFormat="1" applyBorder="1" applyAlignment="1" applyProtection="1">
      <alignment horizontal="center" vertical="center"/>
    </xf>
    <xf numFmtId="179" fontId="0" fillId="0" borderId="5" xfId="0" applyNumberFormat="1" applyBorder="1" applyAlignment="1" applyProtection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41" fontId="0" fillId="5" borderId="42" xfId="10" applyFont="1" applyFill="1" applyBorder="1" applyAlignment="1" applyProtection="1">
      <alignment horizontal="center" vertical="center"/>
      <protection locked="0"/>
    </xf>
    <xf numFmtId="41" fontId="0" fillId="5" borderId="34" xfId="10" applyFont="1" applyFill="1" applyBorder="1" applyAlignment="1" applyProtection="1">
      <alignment horizontal="center" vertical="center"/>
      <protection locked="0"/>
    </xf>
    <xf numFmtId="41" fontId="0" fillId="0" borderId="45" xfId="10" applyFont="1" applyBorder="1" applyAlignment="1" applyProtection="1">
      <alignment horizontal="center" vertical="center"/>
      <protection locked="0"/>
    </xf>
    <xf numFmtId="41" fontId="0" fillId="0" borderId="43" xfId="10" applyFont="1" applyBorder="1" applyAlignment="1" applyProtection="1">
      <alignment horizontal="center" vertical="center"/>
      <protection locked="0"/>
    </xf>
    <xf numFmtId="41" fontId="0" fillId="0" borderId="6" xfId="10" applyFont="1" applyBorder="1" applyAlignment="1" applyProtection="1">
      <alignment horizontal="center" vertical="center"/>
      <protection locked="0"/>
    </xf>
    <xf numFmtId="41" fontId="0" fillId="0" borderId="10" xfId="10" applyFont="1" applyBorder="1" applyAlignment="1" applyProtection="1">
      <alignment horizontal="center" vertical="center"/>
      <protection locked="0"/>
    </xf>
    <xf numFmtId="0" fontId="0" fillId="5" borderId="15" xfId="0" applyFill="1" applyBorder="1" applyAlignment="1" applyProtection="1">
      <alignment horizontal="center" vertical="center"/>
    </xf>
    <xf numFmtId="0" fontId="0" fillId="5" borderId="18" xfId="0" applyFill="1" applyBorder="1" applyAlignment="1" applyProtection="1">
      <alignment horizontal="center" vertical="center"/>
    </xf>
    <xf numFmtId="0" fontId="0" fillId="5" borderId="20" xfId="0" applyFill="1" applyBorder="1" applyAlignment="1" applyProtection="1">
      <alignment horizontal="center" vertical="center"/>
    </xf>
    <xf numFmtId="0" fontId="0" fillId="5" borderId="33" xfId="0" applyFill="1" applyBorder="1" applyAlignment="1" applyProtection="1">
      <alignment horizontal="center" vertical="center"/>
    </xf>
    <xf numFmtId="0" fontId="0" fillId="5" borderId="16" xfId="0" applyFill="1" applyBorder="1" applyAlignment="1" applyProtection="1">
      <alignment horizontal="center" vertical="center"/>
    </xf>
    <xf numFmtId="0" fontId="0" fillId="5" borderId="24" xfId="0" applyFill="1" applyBorder="1" applyAlignment="1" applyProtection="1">
      <alignment horizontal="center" vertical="center"/>
    </xf>
    <xf numFmtId="0" fontId="0" fillId="5" borderId="19" xfId="0" applyFill="1" applyBorder="1" applyAlignment="1" applyProtection="1">
      <alignment horizontal="center" vertical="center"/>
    </xf>
    <xf numFmtId="0" fontId="15" fillId="0" borderId="0" xfId="0" applyFont="1" applyFill="1" applyBorder="1" applyAlignment="1">
      <alignment vertical="center"/>
    </xf>
    <xf numFmtId="0" fontId="0" fillId="0" borderId="23" xfId="0" applyBorder="1" applyAlignment="1" applyProtection="1">
      <alignment horizontal="center" vertical="center"/>
    </xf>
    <xf numFmtId="0" fontId="0" fillId="0" borderId="24" xfId="0" applyBorder="1" applyAlignment="1" applyProtection="1">
      <alignment horizontal="center" vertical="center"/>
    </xf>
    <xf numFmtId="0" fontId="0" fillId="0" borderId="26" xfId="0" applyBorder="1" applyAlignment="1" applyProtection="1">
      <alignment horizontal="center" vertical="center"/>
    </xf>
    <xf numFmtId="0" fontId="0" fillId="5" borderId="17" xfId="0" applyFill="1" applyBorder="1" applyAlignment="1" applyProtection="1">
      <alignment horizontal="center" vertical="center"/>
    </xf>
    <xf numFmtId="0" fontId="0" fillId="5" borderId="32" xfId="0" applyFill="1" applyBorder="1" applyAlignment="1" applyProtection="1">
      <alignment horizontal="center" vertical="center"/>
    </xf>
    <xf numFmtId="0" fontId="0" fillId="0" borderId="8" xfId="0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0" fontId="0" fillId="0" borderId="9" xfId="0" applyBorder="1" applyAlignment="1" applyProtection="1">
      <alignment horizontal="center" vertical="center"/>
      <protection locked="0"/>
    </xf>
    <xf numFmtId="0" fontId="0" fillId="5" borderId="4" xfId="0" applyFill="1" applyBorder="1" applyAlignment="1" applyProtection="1">
      <alignment horizontal="center" vertical="center"/>
    </xf>
    <xf numFmtId="0" fontId="0" fillId="5" borderId="11" xfId="0" applyFill="1" applyBorder="1" applyAlignment="1" applyProtection="1">
      <alignment horizontal="center" vertical="center"/>
    </xf>
    <xf numFmtId="0" fontId="0" fillId="5" borderId="6" xfId="0" applyFill="1" applyBorder="1" applyAlignment="1" applyProtection="1">
      <alignment horizontal="center" vertical="center"/>
    </xf>
    <xf numFmtId="0" fontId="0" fillId="5" borderId="10" xfId="0" applyFill="1" applyBorder="1" applyAlignment="1" applyProtection="1">
      <alignment horizontal="center" vertical="center"/>
    </xf>
    <xf numFmtId="0" fontId="0" fillId="5" borderId="5" xfId="0" applyFill="1" applyBorder="1" applyAlignment="1" applyProtection="1">
      <alignment horizontal="center" vertical="center"/>
    </xf>
    <xf numFmtId="0" fontId="0" fillId="5" borderId="16" xfId="0" applyFill="1" applyBorder="1" applyAlignment="1" applyProtection="1">
      <alignment horizontal="center" vertical="center" wrapText="1"/>
    </xf>
    <xf numFmtId="0" fontId="0" fillId="5" borderId="24" xfId="0" applyFill="1" applyBorder="1" applyAlignment="1" applyProtection="1">
      <alignment horizontal="center" vertical="center" wrapText="1"/>
    </xf>
    <xf numFmtId="0" fontId="0" fillId="5" borderId="19" xfId="0" applyFill="1" applyBorder="1" applyAlignment="1" applyProtection="1">
      <alignment horizontal="center" vertical="center" wrapText="1"/>
    </xf>
    <xf numFmtId="0" fontId="0" fillId="5" borderId="40" xfId="0" applyFill="1" applyBorder="1" applyAlignment="1" applyProtection="1">
      <alignment horizontal="center" vertical="center"/>
    </xf>
    <xf numFmtId="0" fontId="0" fillId="5" borderId="3" xfId="0" applyFill="1" applyBorder="1" applyAlignment="1" applyProtection="1">
      <alignment horizontal="center" vertical="center"/>
    </xf>
    <xf numFmtId="0" fontId="27" fillId="0" borderId="0" xfId="0" applyFont="1" applyBorder="1" applyAlignment="1">
      <alignment horizontal="left" vertical="top"/>
    </xf>
    <xf numFmtId="0" fontId="27" fillId="0" borderId="2" xfId="0" applyFont="1" applyBorder="1" applyAlignment="1">
      <alignment horizontal="left" vertical="top"/>
    </xf>
    <xf numFmtId="0" fontId="25" fillId="5" borderId="27" xfId="0" applyFont="1" applyFill="1" applyBorder="1" applyAlignment="1">
      <alignment horizontal="center" vertical="center"/>
    </xf>
    <xf numFmtId="0" fontId="25" fillId="5" borderId="5" xfId="0" applyFont="1" applyFill="1" applyBorder="1" applyAlignment="1">
      <alignment horizontal="center" vertical="center"/>
    </xf>
    <xf numFmtId="0" fontId="25" fillId="5" borderId="28" xfId="0" applyFont="1" applyFill="1" applyBorder="1" applyAlignment="1">
      <alignment horizontal="center" vertical="center"/>
    </xf>
    <xf numFmtId="0" fontId="25" fillId="5" borderId="13" xfId="0" applyFont="1" applyFill="1" applyBorder="1" applyAlignment="1">
      <alignment horizontal="center" vertical="center"/>
    </xf>
    <xf numFmtId="0" fontId="17" fillId="4" borderId="0" xfId="0" applyFont="1" applyFill="1" applyBorder="1" applyAlignment="1">
      <alignment horizontal="left" vertical="center"/>
    </xf>
    <xf numFmtId="0" fontId="25" fillId="5" borderId="35" xfId="0" applyFont="1" applyFill="1" applyBorder="1" applyAlignment="1">
      <alignment horizontal="center" vertical="center"/>
    </xf>
    <xf numFmtId="0" fontId="25" fillId="5" borderId="39" xfId="0" applyFont="1" applyFill="1" applyBorder="1" applyAlignment="1">
      <alignment horizontal="center" vertical="center"/>
    </xf>
    <xf numFmtId="0" fontId="25" fillId="5" borderId="38" xfId="0" applyFont="1" applyFill="1" applyBorder="1" applyAlignment="1">
      <alignment horizontal="center" vertical="center" wrapText="1"/>
    </xf>
    <xf numFmtId="0" fontId="25" fillId="5" borderId="41" xfId="0" applyFont="1" applyFill="1" applyBorder="1" applyAlignment="1">
      <alignment horizontal="center" vertical="center" wrapText="1"/>
    </xf>
    <xf numFmtId="0" fontId="25" fillId="5" borderId="19" xfId="0" applyFont="1" applyFill="1" applyBorder="1" applyAlignment="1">
      <alignment horizontal="center" vertical="center"/>
    </xf>
    <xf numFmtId="0" fontId="29" fillId="3" borderId="108" xfId="0" applyFont="1" applyFill="1" applyBorder="1" applyAlignment="1" applyProtection="1">
      <alignment horizontal="center" vertical="center" wrapText="1"/>
    </xf>
    <xf numFmtId="0" fontId="15" fillId="0" borderId="0" xfId="0" applyFont="1" applyFill="1" applyBorder="1" applyAlignment="1" applyProtection="1">
      <alignment vertical="center"/>
    </xf>
    <xf numFmtId="0" fontId="5" fillId="0" borderId="0" xfId="0" applyFont="1" applyFill="1" applyAlignment="1" applyProtection="1">
      <alignment vertical="center" wrapText="1"/>
    </xf>
    <xf numFmtId="0" fontId="5" fillId="0" borderId="0" xfId="0" applyFont="1" applyFill="1" applyAlignment="1" applyProtection="1">
      <alignment vertical="center"/>
    </xf>
    <xf numFmtId="0" fontId="83" fillId="0" borderId="110" xfId="0" applyFont="1" applyBorder="1" applyAlignment="1" applyProtection="1">
      <alignment horizontal="center" vertical="center"/>
    </xf>
    <xf numFmtId="0" fontId="83" fillId="0" borderId="111" xfId="0" applyFont="1" applyBorder="1" applyAlignment="1" applyProtection="1">
      <alignment horizontal="center" vertical="center"/>
    </xf>
    <xf numFmtId="0" fontId="83" fillId="0" borderId="118" xfId="0" applyFont="1" applyBorder="1" applyAlignment="1" applyProtection="1">
      <alignment horizontal="center" vertical="center"/>
    </xf>
    <xf numFmtId="0" fontId="29" fillId="3" borderId="107" xfId="0" applyFont="1" applyFill="1" applyBorder="1" applyAlignment="1" applyProtection="1">
      <alignment horizontal="center" vertical="center" wrapText="1"/>
    </xf>
    <xf numFmtId="0" fontId="28" fillId="0" borderId="0" xfId="0" applyFont="1" applyBorder="1" applyAlignment="1" applyProtection="1">
      <alignment vertical="top"/>
    </xf>
    <xf numFmtId="0" fontId="28" fillId="0" borderId="2" xfId="0" applyFont="1" applyBorder="1" applyAlignment="1" applyProtection="1">
      <alignment vertical="top"/>
    </xf>
    <xf numFmtId="0" fontId="83" fillId="0" borderId="107" xfId="0" applyFont="1" applyBorder="1" applyAlignment="1" applyProtection="1">
      <alignment horizontal="center" vertical="center"/>
    </xf>
    <xf numFmtId="0" fontId="29" fillId="3" borderId="112" xfId="0" applyFont="1" applyFill="1" applyBorder="1" applyAlignment="1" applyProtection="1">
      <alignment horizontal="center" vertical="center" wrapText="1"/>
    </xf>
    <xf numFmtId="0" fontId="29" fillId="3" borderId="113" xfId="0" applyFont="1" applyFill="1" applyBorder="1" applyAlignment="1" applyProtection="1">
      <alignment horizontal="center" vertical="center" wrapText="1"/>
    </xf>
    <xf numFmtId="0" fontId="29" fillId="3" borderId="114" xfId="0" applyFont="1" applyFill="1" applyBorder="1" applyAlignment="1" applyProtection="1">
      <alignment horizontal="center" vertical="center" wrapText="1"/>
    </xf>
    <xf numFmtId="0" fontId="17" fillId="0" borderId="0" xfId="0" applyFont="1" applyFill="1" applyBorder="1" applyAlignment="1" applyProtection="1">
      <alignment horizontal="left" vertical="center"/>
    </xf>
    <xf numFmtId="0" fontId="62" fillId="9" borderId="61" xfId="9" applyFont="1" applyFill="1" applyBorder="1" applyAlignment="1">
      <alignment horizontal="center" vertical="center"/>
    </xf>
    <xf numFmtId="0" fontId="62" fillId="9" borderId="62" xfId="9" applyFont="1" applyFill="1" applyBorder="1" applyAlignment="1">
      <alignment horizontal="center" vertical="center"/>
    </xf>
    <xf numFmtId="0" fontId="43" fillId="0" borderId="0" xfId="0" applyFont="1" applyAlignment="1">
      <alignment horizontal="left" vertical="center"/>
    </xf>
    <xf numFmtId="0" fontId="43" fillId="0" borderId="0" xfId="0" applyFont="1" applyBorder="1" applyAlignment="1">
      <alignment horizontal="left" vertical="center"/>
    </xf>
    <xf numFmtId="0" fontId="25" fillId="0" borderId="58" xfId="0" applyFont="1" applyBorder="1" applyAlignment="1" applyProtection="1">
      <alignment horizontal="center" vertical="center" wrapText="1"/>
    </xf>
    <xf numFmtId="38" fontId="25" fillId="0" borderId="58" xfId="0" applyNumberFormat="1" applyFont="1" applyBorder="1" applyAlignment="1" applyProtection="1">
      <alignment vertical="center" shrinkToFit="1"/>
    </xf>
  </cellXfs>
  <cellStyles count="5404">
    <cellStyle name="?珠??? " xfId="52"/>
    <cellStyle name="_검암2차사전공사(본사검토) " xfId="53"/>
    <cellStyle name="_사전공사(토목본사검토) " xfId="54"/>
    <cellStyle name="_인원계획표 " xfId="55"/>
    <cellStyle name="_인원계획표 _검암2차사전공사(본사검토) " xfId="56"/>
    <cellStyle name="_인원계획표 _사전공사(토목본사검토) " xfId="57"/>
    <cellStyle name="_인원계획표 _적격 " xfId="58"/>
    <cellStyle name="_입찰표지 " xfId="59"/>
    <cellStyle name="_입찰표지 _검암2차사전공사(본사검토) " xfId="60"/>
    <cellStyle name="_입찰표지 _사전공사(토목본사검토) " xfId="61"/>
    <cellStyle name="_자금수지(9월) " xfId="62"/>
    <cellStyle name="_적격 " xfId="63"/>
    <cellStyle name="_적격 _집행갑지 " xfId="64"/>
    <cellStyle name="_적격(화산) " xfId="65"/>
    <cellStyle name="_적격(화산) _검암2차사전공사(본사검토) " xfId="66"/>
    <cellStyle name="_적격(화산) _사전공사(토목본사검토) " xfId="67"/>
    <cellStyle name="_집행갑지 " xfId="68"/>
    <cellStyle name="¤@?e_TEST-1 " xfId="69"/>
    <cellStyle name="°ia¤¼o " xfId="70"/>
    <cellStyle name="°ia¤aa " xfId="71"/>
    <cellStyle name="A¡§¡ⓒ¡E¡þ¡EO [0]_AO¡§uRCN￠R¨uU " xfId="72"/>
    <cellStyle name="A¡§¡ⓒ¡E¡þ¡EO_AO¡§uRCN￠R¨uU " xfId="73"/>
    <cellStyle name="A¨­￠￢￠O [0]_INQUIRY ￠?￥i¨u¡AAⓒ￢Aⓒª " xfId="74"/>
    <cellStyle name="A¨­￠￢￠O_INQUIRY ￠?￥i¨u¡AAⓒ￢Aⓒª " xfId="75"/>
    <cellStyle name="Aee­ " xfId="76"/>
    <cellStyle name="AeE­ [0]_  A¾  CO  " xfId="77"/>
    <cellStyle name="ÅëÈ­ [0]_INQUIRY ¿µ¾÷ÃßÁø " xfId="78"/>
    <cellStyle name="AeE­ [0]_INQUIRY ¿μ¾÷AßAø " xfId="79"/>
    <cellStyle name="ÅëÈ­ [0]_º»¼± ±æ¾î±úºÎ ¼ö·® Áý°èÇ¥ " xfId="80"/>
    <cellStyle name="AeE­ [0]_º≫¼± ±æ¾i±uºI ¼o·R Ay°eC￥ " xfId="81"/>
    <cellStyle name="AeE­_  A¾  CO  " xfId="82"/>
    <cellStyle name="ÅëÈ­_INQUIRY ¿µ¾÷ÃßÁø " xfId="83"/>
    <cellStyle name="AeE­_INQUIRY ¿μ¾÷AßAø " xfId="84"/>
    <cellStyle name="ÅëÈ­_º»¼± ±æ¾î±úºÎ ¼ö·® Áý°èÇ¥ " xfId="85"/>
    <cellStyle name="AeE­_º≫¼± ±æ¾i±uºI ¼o·R Ay°eC￥ " xfId="86"/>
    <cellStyle name="AeE¡ⓒ [0]_INQUIRY ￠?￥i¨u¡AAⓒ￢Aⓒª " xfId="87"/>
    <cellStyle name="AeE¡ⓒ_INQUIRY ￠?￥i¨u¡AAⓒ￢Aⓒª " xfId="88"/>
    <cellStyle name="AeE￠R¨I [0]_AO¡§uRCN￠R¨uU " xfId="89"/>
    <cellStyle name="AeE￠R¨I_AO¡§uRCN￠R¨uU " xfId="90"/>
    <cellStyle name="Æu¼ " xfId="91"/>
    <cellStyle name="AÞ¸¶ [0]_  A¾  CO  " xfId="92"/>
    <cellStyle name="ÄÞ¸¶ [0]_INQUIRY ¿µ¾÷ÃßÁø " xfId="93"/>
    <cellStyle name="AÞ¸¶ [0]_INQUIRY ¿μ¾÷AßAø " xfId="94"/>
    <cellStyle name="ÄÞ¸¶ [0]_º»¼± ±æ¾î±úºÎ ¼ö·® Áý°èÇ¥ " xfId="95"/>
    <cellStyle name="AÞ¸¶ [0]_º≫¼± ±æ¾i±uºI ¼o·R Ay°eC￥ " xfId="96"/>
    <cellStyle name="AÞ¸¶_  A¾  CO  " xfId="97"/>
    <cellStyle name="ÄÞ¸¶_INQUIRY ¿µ¾÷ÃßÁø " xfId="98"/>
    <cellStyle name="AÞ¸¶_INQUIRY ¿μ¾÷AßAø " xfId="99"/>
    <cellStyle name="ÄÞ¸¶_º»¼± ±æ¾î±úºÎ ¼ö·® Áý°èÇ¥ " xfId="100"/>
    <cellStyle name="AÞ¸¶_º≫¼± ±æ¾i±uºI ¼o·R Ay°eC￥ " xfId="101"/>
    <cellStyle name="Au¸r " xfId="102"/>
    <cellStyle name="C¡IA¨ª_¡ic¨u¡A¨￢I¨￢¡Æ AN¡Æe " xfId="103"/>
    <cellStyle name="C￠RIA¡§¨￡_AO¡§uRCN￠R¨uU " xfId="104"/>
    <cellStyle name="C￥AØ_  A¾  CO  " xfId="105"/>
    <cellStyle name="Ç¥ÁØ_´ëºñÇ¥ (2)_1_ºÎ´ëÅä°ø " xfId="106"/>
    <cellStyle name="C￥AØ_¸¶≫eCI¼oAIA§ " xfId="107"/>
    <cellStyle name="Ç¥ÁØ_¿µ¾÷ÇöÈ² " xfId="108"/>
    <cellStyle name="C￥AØ_¿μ¾÷CoE² " xfId="109"/>
    <cellStyle name="Ç¥ÁØ_0N-HANDLING " xfId="110"/>
    <cellStyle name="C￥AØ_½CCa¿¹≫e¼­ " xfId="111"/>
    <cellStyle name="Ç¥ÁØ_Áý°èÇ¥(2¿ù) " xfId="112"/>
    <cellStyle name="C￥AØ_CoAa°u¸Rºn(Ao¹æ) " xfId="113"/>
    <cellStyle name="Ç¥ÁØ_FAX¾ç½Ä " xfId="114"/>
    <cellStyle name="C￥AØ_SOON1 " xfId="115"/>
    <cellStyle name="Comma" xfId="116"/>
    <cellStyle name="Comma [0]" xfId="117"/>
    <cellStyle name="Currency" xfId="118"/>
    <cellStyle name="Currency [0]" xfId="119"/>
    <cellStyle name="Currency_ SG&amp;A Bridge " xfId="120"/>
    <cellStyle name="Currency1" xfId="121"/>
    <cellStyle name="Followed Hyperlink" xfId="122"/>
    <cellStyle name="Hyperlink" xfId="123"/>
    <cellStyle name="Normal_ SG&amp;A Bridge " xfId="124"/>
    <cellStyle name="Noroal_ SG&amp;A Bridge " xfId="125"/>
    <cellStyle name="Percent" xfId="126"/>
    <cellStyle name="메모 2" xfId="37"/>
    <cellStyle name="메모 2 2" xfId="45"/>
    <cellStyle name="백 " xfId="127"/>
    <cellStyle name="백분율" xfId="1"/>
    <cellStyle name="백분율 2" xfId="16"/>
    <cellStyle name="백분율 2 2" xfId="4"/>
    <cellStyle name="백분율 2 3" xfId="29"/>
    <cellStyle name="백분율 3" xfId="19"/>
    <cellStyle name="백분율 4" xfId="20"/>
    <cellStyle name="백분율 5" xfId="38"/>
    <cellStyle name="뷭?_BOOKSHIP" xfId="49"/>
    <cellStyle name="쉼표 [0]" xfId="10" builtinId="6"/>
    <cellStyle name="쉼표 [0] 2" xfId="3"/>
    <cellStyle name="쉼표 [0] 2 2" xfId="32"/>
    <cellStyle name="쉼표 [0] 2 2 2" xfId="47"/>
    <cellStyle name="쉼표 [0] 2 3" xfId="44"/>
    <cellStyle name="쉼표 [0] 3" xfId="141" hidden="1"/>
    <cellStyle name="쉼표 [0] 3" xfId="166" hidden="1"/>
    <cellStyle name="쉼표 [0] 3" xfId="167" hidden="1"/>
    <cellStyle name="쉼표 [0] 3" xfId="157" hidden="1"/>
    <cellStyle name="쉼표 [0] 3" xfId="183" hidden="1"/>
    <cellStyle name="쉼표 [0] 3" xfId="189" hidden="1"/>
    <cellStyle name="쉼표 [0] 3" xfId="188" hidden="1"/>
    <cellStyle name="쉼표 [0] 3" xfId="205" hidden="1"/>
    <cellStyle name="쉼표 [0] 3" xfId="210" hidden="1"/>
    <cellStyle name="쉼표 [0] 3" xfId="211" hidden="1"/>
    <cellStyle name="쉼표 [0] 3" xfId="176" hidden="1"/>
    <cellStyle name="쉼표 [0] 3" xfId="216" hidden="1"/>
    <cellStyle name="쉼표 [0] 3" xfId="225" hidden="1"/>
    <cellStyle name="쉼표 [0] 3" xfId="219" hidden="1"/>
    <cellStyle name="쉼표 [0] 3" xfId="241" hidden="1"/>
    <cellStyle name="쉼표 [0] 3" xfId="246" hidden="1"/>
    <cellStyle name="쉼표 [0] 3" xfId="247" hidden="1"/>
    <cellStyle name="쉼표 [0] 3" xfId="235" hidden="1"/>
    <cellStyle name="쉼표 [0] 3" xfId="263" hidden="1"/>
    <cellStyle name="쉼표 [0] 3" xfId="271" hidden="1"/>
    <cellStyle name="쉼표 [0] 3" xfId="272" hidden="1"/>
    <cellStyle name="쉼표 [0] 3" xfId="264" hidden="1"/>
    <cellStyle name="쉼표 [0] 3" xfId="278" hidden="1"/>
    <cellStyle name="쉼표 [0] 3" xfId="282" hidden="1"/>
    <cellStyle name="쉼표 [0] 3" xfId="281" hidden="1"/>
    <cellStyle name="쉼표 [0] 3" xfId="290" hidden="1"/>
    <cellStyle name="쉼표 [0] 3" xfId="295" hidden="1"/>
    <cellStyle name="쉼표 [0] 3" xfId="296" hidden="1"/>
    <cellStyle name="쉼표 [0] 3" xfId="238" hidden="1"/>
    <cellStyle name="쉼표 [0] 3" xfId="312" hidden="1"/>
    <cellStyle name="쉼표 [0] 3" xfId="318" hidden="1"/>
    <cellStyle name="쉼표 [0] 3" xfId="319" hidden="1"/>
    <cellStyle name="쉼표 [0] 3" xfId="313" hidden="1"/>
    <cellStyle name="쉼표 [0] 3" xfId="324" hidden="1"/>
    <cellStyle name="쉼표 [0] 3" xfId="329" hidden="1"/>
    <cellStyle name="쉼표 [0] 3" xfId="328" hidden="1"/>
    <cellStyle name="쉼표 [0] 3" xfId="342" hidden="1"/>
    <cellStyle name="쉼표 [0] 3" xfId="347" hidden="1"/>
    <cellStyle name="쉼표 [0] 3" xfId="348" hidden="1"/>
    <cellStyle name="쉼표 [0] 3" xfId="228" hidden="1"/>
    <cellStyle name="쉼표 [0] 3" xfId="364" hidden="1"/>
    <cellStyle name="쉼표 [0] 3" xfId="370" hidden="1"/>
    <cellStyle name="쉼표 [0] 3" xfId="371" hidden="1"/>
    <cellStyle name="쉼표 [0] 3" xfId="365" hidden="1"/>
    <cellStyle name="쉼표 [0] 3" xfId="376" hidden="1"/>
    <cellStyle name="쉼표 [0] 3" xfId="381" hidden="1"/>
    <cellStyle name="쉼표 [0] 3" xfId="380" hidden="1"/>
    <cellStyle name="쉼표 [0] 3" xfId="390" hidden="1"/>
    <cellStyle name="쉼표 [0] 3" xfId="396" hidden="1"/>
    <cellStyle name="쉼표 [0] 3" xfId="397" hidden="1"/>
    <cellStyle name="쉼표 [0] 3" xfId="147" hidden="1"/>
    <cellStyle name="쉼표 [0] 3" xfId="175" hidden="1"/>
    <cellStyle name="쉼표 [0] 3" xfId="418" hidden="1"/>
    <cellStyle name="쉼표 [0] 3" xfId="405" hidden="1"/>
    <cellStyle name="쉼표 [0] 3" xfId="443" hidden="1"/>
    <cellStyle name="쉼표 [0] 3" xfId="448" hidden="1"/>
    <cellStyle name="쉼표 [0] 3" xfId="449" hidden="1"/>
    <cellStyle name="쉼표 [0] 3" xfId="431" hidden="1"/>
    <cellStyle name="쉼표 [0] 3" xfId="465" hidden="1"/>
    <cellStyle name="쉼표 [0] 3" xfId="469" hidden="1"/>
    <cellStyle name="쉼표 [0] 3" xfId="470" hidden="1"/>
    <cellStyle name="쉼표 [0] 3" xfId="466" hidden="1"/>
    <cellStyle name="쉼표 [0] 3" xfId="477" hidden="1"/>
    <cellStyle name="쉼표 [0] 3" xfId="479" hidden="1"/>
    <cellStyle name="쉼표 [0] 3" xfId="478" hidden="1"/>
    <cellStyle name="쉼표 [0] 3" xfId="489" hidden="1"/>
    <cellStyle name="쉼표 [0] 3" xfId="494" hidden="1"/>
    <cellStyle name="쉼표 [0] 3" xfId="495" hidden="1"/>
    <cellStyle name="쉼표 [0] 3" xfId="434" hidden="1"/>
    <cellStyle name="쉼표 [0] 3" xfId="510" hidden="1"/>
    <cellStyle name="쉼표 [0] 3" xfId="518" hidden="1"/>
    <cellStyle name="쉼표 [0] 3" xfId="519" hidden="1"/>
    <cellStyle name="쉼표 [0] 3" xfId="513" hidden="1"/>
    <cellStyle name="쉼표 [0] 3" xfId="524" hidden="1"/>
    <cellStyle name="쉼표 [0] 3" xfId="527" hidden="1"/>
    <cellStyle name="쉼표 [0] 3" xfId="526" hidden="1"/>
    <cellStyle name="쉼표 [0] 3" xfId="538" hidden="1"/>
    <cellStyle name="쉼표 [0] 3" xfId="543" hidden="1"/>
    <cellStyle name="쉼표 [0] 3" xfId="544" hidden="1"/>
    <cellStyle name="쉼표 [0] 3" xfId="425" hidden="1"/>
    <cellStyle name="쉼표 [0] 3" xfId="553" hidden="1"/>
    <cellStyle name="쉼표 [0] 3" xfId="560" hidden="1"/>
    <cellStyle name="쉼표 [0] 3" xfId="561" hidden="1"/>
    <cellStyle name="쉼표 [0] 3" xfId="554" hidden="1"/>
    <cellStyle name="쉼표 [0] 3" xfId="568" hidden="1"/>
    <cellStyle name="쉼표 [0] 3" xfId="570" hidden="1"/>
    <cellStyle name="쉼표 [0] 3" xfId="569" hidden="1"/>
    <cellStyle name="쉼표 [0] 3" xfId="588" hidden="1"/>
    <cellStyle name="쉼표 [0] 3" xfId="593" hidden="1"/>
    <cellStyle name="쉼표 [0] 3" xfId="594" hidden="1"/>
    <cellStyle name="쉼표 [0] 3" xfId="417" hidden="1"/>
    <cellStyle name="쉼표 [0] 3" xfId="604" hidden="1"/>
    <cellStyle name="쉼표 [0] 3" xfId="614" hidden="1"/>
    <cellStyle name="쉼표 [0] 3" xfId="615" hidden="1"/>
    <cellStyle name="쉼표 [0] 3" xfId="607" hidden="1"/>
    <cellStyle name="쉼표 [0] 3" xfId="634" hidden="1"/>
    <cellStyle name="쉼표 [0] 3" xfId="636" hidden="1"/>
    <cellStyle name="쉼표 [0] 3" xfId="635" hidden="1"/>
    <cellStyle name="쉼표 [0] 3" xfId="648" hidden="1"/>
    <cellStyle name="쉼표 [0] 3" xfId="653" hidden="1"/>
    <cellStyle name="쉼표 [0] 3" xfId="654" hidden="1"/>
    <cellStyle name="쉼표 [0] 3" xfId="620" hidden="1"/>
    <cellStyle name="쉼표 [0] 3" xfId="659" hidden="1"/>
    <cellStyle name="쉼표 [0] 3" xfId="669" hidden="1"/>
    <cellStyle name="쉼표 [0] 3" xfId="662" hidden="1"/>
    <cellStyle name="쉼표 [0] 3" xfId="695" hidden="1"/>
    <cellStyle name="쉼표 [0] 3" xfId="700" hidden="1"/>
    <cellStyle name="쉼표 [0] 3" xfId="701" hidden="1"/>
    <cellStyle name="쉼표 [0] 3" xfId="682" hidden="1"/>
    <cellStyle name="쉼표 [0] 3" xfId="714" hidden="1"/>
    <cellStyle name="쉼표 [0] 3" xfId="718" hidden="1"/>
    <cellStyle name="쉼표 [0] 3" xfId="719" hidden="1"/>
    <cellStyle name="쉼표 [0] 3" xfId="715" hidden="1"/>
    <cellStyle name="쉼표 [0] 3" xfId="724" hidden="1"/>
    <cellStyle name="쉼표 [0] 3" xfId="735" hidden="1"/>
    <cellStyle name="쉼표 [0] 3" xfId="734" hidden="1"/>
    <cellStyle name="쉼표 [0] 3" xfId="744" hidden="1"/>
    <cellStyle name="쉼표 [0] 3" xfId="749" hidden="1"/>
    <cellStyle name="쉼표 [0] 3" xfId="750" hidden="1"/>
    <cellStyle name="쉼표 [0] 3" xfId="685" hidden="1"/>
    <cellStyle name="쉼표 [0] 3" xfId="756" hidden="1"/>
    <cellStyle name="쉼표 [0] 3" xfId="764" hidden="1"/>
    <cellStyle name="쉼표 [0] 3" xfId="765" hidden="1"/>
    <cellStyle name="쉼표 [0] 3" xfId="757" hidden="1"/>
    <cellStyle name="쉼표 [0] 3" xfId="769" hidden="1"/>
    <cellStyle name="쉼표 [0] 3" xfId="780" hidden="1"/>
    <cellStyle name="쉼표 [0] 3" xfId="779" hidden="1"/>
    <cellStyle name="쉼표 [0] 3" xfId="789" hidden="1"/>
    <cellStyle name="쉼표 [0] 3" xfId="794" hidden="1"/>
    <cellStyle name="쉼표 [0] 3" xfId="795" hidden="1"/>
    <cellStyle name="쉼표 [0] 3" xfId="670" hidden="1"/>
    <cellStyle name="쉼표 [0] 3" xfId="803" hidden="1"/>
    <cellStyle name="쉼표 [0] 3" xfId="810" hidden="1"/>
    <cellStyle name="쉼표 [0] 3" xfId="811" hidden="1"/>
    <cellStyle name="쉼표 [0] 3" xfId="804" hidden="1"/>
    <cellStyle name="쉼표 [0] 3" xfId="816" hidden="1"/>
    <cellStyle name="쉼표 [0] 3" xfId="820" hidden="1"/>
    <cellStyle name="쉼표 [0] 3" xfId="819" hidden="1"/>
    <cellStyle name="쉼표 [0] 3" xfId="835" hidden="1"/>
    <cellStyle name="쉼표 [0] 3" xfId="842" hidden="1"/>
    <cellStyle name="쉼표 [0] 3" xfId="843" hidden="1"/>
    <cellStyle name="쉼표 [0] 3" xfId="146" hidden="1"/>
    <cellStyle name="쉼표 [0] 3" xfId="856" hidden="1"/>
    <cellStyle name="쉼표 [0] 3" xfId="871" hidden="1"/>
    <cellStyle name="쉼표 [0] 3" xfId="858" hidden="1"/>
    <cellStyle name="쉼표 [0] 3" xfId="907" hidden="1"/>
    <cellStyle name="쉼표 [0] 3" xfId="912" hidden="1"/>
    <cellStyle name="쉼표 [0] 3" xfId="913" hidden="1"/>
    <cellStyle name="쉼표 [0] 3" xfId="896" hidden="1"/>
    <cellStyle name="쉼표 [0] 3" xfId="935" hidden="1"/>
    <cellStyle name="쉼표 [0] 3" xfId="941" hidden="1"/>
    <cellStyle name="쉼표 [0] 3" xfId="942" hidden="1"/>
    <cellStyle name="쉼표 [0] 3" xfId="936" hidden="1"/>
    <cellStyle name="쉼표 [0] 3" xfId="947" hidden="1"/>
    <cellStyle name="쉼표 [0] 3" xfId="952" hidden="1"/>
    <cellStyle name="쉼표 [0] 3" xfId="951" hidden="1"/>
    <cellStyle name="쉼표 [0] 3" xfId="965" hidden="1"/>
    <cellStyle name="쉼표 [0] 3" xfId="970" hidden="1"/>
    <cellStyle name="쉼표 [0] 3" xfId="971" hidden="1"/>
    <cellStyle name="쉼표 [0] 3" xfId="899" hidden="1"/>
    <cellStyle name="쉼표 [0] 3" xfId="976" hidden="1"/>
    <cellStyle name="쉼표 [0] 3" xfId="992" hidden="1"/>
    <cellStyle name="쉼표 [0] 3" xfId="993" hidden="1"/>
    <cellStyle name="쉼표 [0] 3" xfId="978" hidden="1"/>
    <cellStyle name="쉼표 [0] 3" xfId="996" hidden="1"/>
    <cellStyle name="쉼표 [0] 3" xfId="998" hidden="1"/>
    <cellStyle name="쉼표 [0] 3" xfId="997" hidden="1"/>
    <cellStyle name="쉼표 [0] 3" xfId="1007" hidden="1"/>
    <cellStyle name="쉼표 [0] 3" xfId="1013" hidden="1"/>
    <cellStyle name="쉼표 [0] 3" xfId="1014" hidden="1"/>
    <cellStyle name="쉼표 [0] 3" xfId="891" hidden="1"/>
    <cellStyle name="쉼표 [0] 3" xfId="1023" hidden="1"/>
    <cellStyle name="쉼표 [0] 3" xfId="1030" hidden="1"/>
    <cellStyle name="쉼표 [0] 3" xfId="1031" hidden="1"/>
    <cellStyle name="쉼표 [0] 3" xfId="1024" hidden="1"/>
    <cellStyle name="쉼표 [0] 3" xfId="1034" hidden="1"/>
    <cellStyle name="쉼표 [0] 3" xfId="1047" hidden="1"/>
    <cellStyle name="쉼표 [0] 3" xfId="1046" hidden="1"/>
    <cellStyle name="쉼표 [0] 3" xfId="1056" hidden="1"/>
    <cellStyle name="쉼표 [0] 3" xfId="1061" hidden="1"/>
    <cellStyle name="쉼표 [0] 3" xfId="1062" hidden="1"/>
    <cellStyle name="쉼표 [0] 3" xfId="865" hidden="1"/>
    <cellStyle name="쉼표 [0] 3" xfId="1072" hidden="1"/>
    <cellStyle name="쉼표 [0] 3" xfId="1084" hidden="1"/>
    <cellStyle name="쉼표 [0] 3" xfId="1085" hidden="1"/>
    <cellStyle name="쉼표 [0] 3" xfId="1075" hidden="1"/>
    <cellStyle name="쉼표 [0] 3" xfId="1100" hidden="1"/>
    <cellStyle name="쉼표 [0] 3" xfId="1104" hidden="1"/>
    <cellStyle name="쉼표 [0] 3" xfId="1103" hidden="1"/>
    <cellStyle name="쉼표 [0] 3" xfId="1114" hidden="1"/>
    <cellStyle name="쉼표 [0] 3" xfId="1119" hidden="1"/>
    <cellStyle name="쉼표 [0] 3" xfId="1120" hidden="1"/>
    <cellStyle name="쉼표 [0] 3" xfId="1086" hidden="1"/>
    <cellStyle name="쉼표 [0] 3" xfId="1125" hidden="1"/>
    <cellStyle name="쉼표 [0] 3" xfId="1135" hidden="1"/>
    <cellStyle name="쉼표 [0] 3" xfId="1128" hidden="1"/>
    <cellStyle name="쉼표 [0] 3" xfId="1161" hidden="1"/>
    <cellStyle name="쉼표 [0] 3" xfId="1166" hidden="1"/>
    <cellStyle name="쉼표 [0] 3" xfId="1167" hidden="1"/>
    <cellStyle name="쉼표 [0] 3" xfId="1148" hidden="1"/>
    <cellStyle name="쉼표 [0] 3" xfId="1180" hidden="1"/>
    <cellStyle name="쉼표 [0] 3" xfId="1184" hidden="1"/>
    <cellStyle name="쉼표 [0] 3" xfId="1185" hidden="1"/>
    <cellStyle name="쉼표 [0] 3" xfId="1181" hidden="1"/>
    <cellStyle name="쉼표 [0] 3" xfId="1199" hidden="1"/>
    <cellStyle name="쉼표 [0] 3" xfId="1201" hidden="1"/>
    <cellStyle name="쉼표 [0] 3" xfId="1200" hidden="1"/>
    <cellStyle name="쉼표 [0] 3" xfId="1210" hidden="1"/>
    <cellStyle name="쉼표 [0] 3" xfId="1215" hidden="1"/>
    <cellStyle name="쉼표 [0] 3" xfId="1216" hidden="1"/>
    <cellStyle name="쉼표 [0] 3" xfId="1151" hidden="1"/>
    <cellStyle name="쉼표 [0] 3" xfId="1223" hidden="1"/>
    <cellStyle name="쉼표 [0] 3" xfId="1230" hidden="1"/>
    <cellStyle name="쉼표 [0] 3" xfId="1231" hidden="1"/>
    <cellStyle name="쉼표 [0] 3" xfId="1224" hidden="1"/>
    <cellStyle name="쉼표 [0] 3" xfId="1235" hidden="1"/>
    <cellStyle name="쉼표 [0] 3" xfId="1248" hidden="1"/>
    <cellStyle name="쉼표 [0] 3" xfId="1247" hidden="1"/>
    <cellStyle name="쉼표 [0] 3" xfId="1257" hidden="1"/>
    <cellStyle name="쉼표 [0] 3" xfId="1262" hidden="1"/>
    <cellStyle name="쉼표 [0] 3" xfId="1263" hidden="1"/>
    <cellStyle name="쉼표 [0] 3" xfId="1140" hidden="1"/>
    <cellStyle name="쉼표 [0] 3" xfId="1271" hidden="1"/>
    <cellStyle name="쉼표 [0] 3" xfId="1281" hidden="1"/>
    <cellStyle name="쉼표 [0] 3" xfId="1282" hidden="1"/>
    <cellStyle name="쉼표 [0] 3" xfId="1272" hidden="1"/>
    <cellStyle name="쉼표 [0] 3" xfId="1285" hidden="1"/>
    <cellStyle name="쉼표 [0] 3" xfId="1290" hidden="1"/>
    <cellStyle name="쉼표 [0] 3" xfId="1289" hidden="1"/>
    <cellStyle name="쉼표 [0] 3" xfId="1301" hidden="1"/>
    <cellStyle name="쉼표 [0] 3" xfId="1306" hidden="1"/>
    <cellStyle name="쉼표 [0] 3" xfId="1307" hidden="1"/>
    <cellStyle name="쉼표 [0] 3" xfId="878" hidden="1"/>
    <cellStyle name="쉼표 [0] 3" xfId="1323" hidden="1"/>
    <cellStyle name="쉼표 [0] 3" xfId="1337" hidden="1"/>
    <cellStyle name="쉼표 [0] 3" xfId="1338" hidden="1"/>
    <cellStyle name="쉼표 [0] 3" xfId="1329" hidden="1"/>
    <cellStyle name="쉼표 [0] 3" xfId="1353" hidden="1"/>
    <cellStyle name="쉼표 [0] 3" xfId="1355" hidden="1"/>
    <cellStyle name="쉼표 [0] 3" xfId="1354" hidden="1"/>
    <cellStyle name="쉼표 [0] 3" xfId="1373" hidden="1"/>
    <cellStyle name="쉼표 [0] 3" xfId="1378" hidden="1"/>
    <cellStyle name="쉼표 [0] 3" xfId="1379" hidden="1"/>
    <cellStyle name="쉼표 [0] 3" xfId="1344" hidden="1"/>
    <cellStyle name="쉼표 [0] 3" xfId="1384" hidden="1"/>
    <cellStyle name="쉼표 [0] 3" xfId="1393" hidden="1"/>
    <cellStyle name="쉼표 [0] 3" xfId="1388" hidden="1"/>
    <cellStyle name="쉼표 [0] 3" xfId="1418" hidden="1"/>
    <cellStyle name="쉼표 [0] 3" xfId="1425" hidden="1"/>
    <cellStyle name="쉼표 [0] 3" xfId="1426" hidden="1"/>
    <cellStyle name="쉼표 [0] 3" xfId="1401" hidden="1"/>
    <cellStyle name="쉼표 [0] 3" xfId="1438" hidden="1"/>
    <cellStyle name="쉼표 [0] 3" xfId="1448" hidden="1"/>
    <cellStyle name="쉼표 [0] 3" xfId="1449" hidden="1"/>
    <cellStyle name="쉼표 [0] 3" xfId="1439" hidden="1"/>
    <cellStyle name="쉼표 [0] 3" xfId="1452" hidden="1"/>
    <cellStyle name="쉼표 [0] 3" xfId="1454" hidden="1"/>
    <cellStyle name="쉼표 [0] 3" xfId="1453" hidden="1"/>
    <cellStyle name="쉼표 [0] 3" xfId="1470" hidden="1"/>
    <cellStyle name="쉼표 [0] 3" xfId="1475" hidden="1"/>
    <cellStyle name="쉼표 [0] 3" xfId="1476" hidden="1"/>
    <cellStyle name="쉼표 [0] 3" xfId="1404" hidden="1"/>
    <cellStyle name="쉼표 [0] 3" xfId="1485" hidden="1"/>
    <cellStyle name="쉼표 [0] 3" xfId="1490" hidden="1"/>
    <cellStyle name="쉼표 [0] 3" xfId="1491" hidden="1"/>
    <cellStyle name="쉼표 [0] 3" xfId="1486" hidden="1"/>
    <cellStyle name="쉼표 [0] 3" xfId="1495" hidden="1"/>
    <cellStyle name="쉼표 [0] 3" xfId="1500" hidden="1"/>
    <cellStyle name="쉼표 [0] 3" xfId="1499" hidden="1"/>
    <cellStyle name="쉼표 [0] 3" xfId="1517" hidden="1"/>
    <cellStyle name="쉼표 [0] 3" xfId="1522" hidden="1"/>
    <cellStyle name="쉼표 [0] 3" xfId="1523" hidden="1"/>
    <cellStyle name="쉼표 [0] 3" xfId="1396" hidden="1"/>
    <cellStyle name="쉼표 [0] 3" xfId="1530" hidden="1"/>
    <cellStyle name="쉼표 [0] 3" xfId="1537" hidden="1"/>
    <cellStyle name="쉼표 [0] 3" xfId="1538" hidden="1"/>
    <cellStyle name="쉼표 [0] 3" xfId="1531" hidden="1"/>
    <cellStyle name="쉼표 [0] 3" xfId="1543" hidden="1"/>
    <cellStyle name="쉼표 [0] 3" xfId="1546" hidden="1"/>
    <cellStyle name="쉼표 [0] 3" xfId="1545" hidden="1"/>
    <cellStyle name="쉼표 [0] 3" xfId="1561" hidden="1"/>
    <cellStyle name="쉼표 [0] 3" xfId="1566" hidden="1"/>
    <cellStyle name="쉼표 [0] 3" xfId="1567" hidden="1"/>
    <cellStyle name="쉼표 [0] 3" xfId="1324" hidden="1"/>
    <cellStyle name="쉼표 [0] 3" xfId="1343" hidden="1"/>
    <cellStyle name="쉼표 [0] 3" xfId="1585" hidden="1"/>
    <cellStyle name="쉼표 [0] 3" xfId="1570" hidden="1"/>
    <cellStyle name="쉼표 [0] 3" xfId="1610" hidden="1"/>
    <cellStyle name="쉼표 [0] 3" xfId="1615" hidden="1"/>
    <cellStyle name="쉼표 [0] 3" xfId="1616" hidden="1"/>
    <cellStyle name="쉼표 [0] 3" xfId="1597" hidden="1"/>
    <cellStyle name="쉼표 [0] 3" xfId="1634" hidden="1"/>
    <cellStyle name="쉼표 [0] 3" xfId="1643" hidden="1"/>
    <cellStyle name="쉼표 [0] 3" xfId="1644" hidden="1"/>
    <cellStyle name="쉼표 [0] 3" xfId="1635" hidden="1"/>
    <cellStyle name="쉼표 [0] 3" xfId="1649" hidden="1"/>
    <cellStyle name="쉼표 [0] 3" xfId="1653" hidden="1"/>
    <cellStyle name="쉼표 [0] 3" xfId="1652" hidden="1"/>
    <cellStyle name="쉼표 [0] 3" xfId="1674" hidden="1"/>
    <cellStyle name="쉼표 [0] 3" xfId="1679" hidden="1"/>
    <cellStyle name="쉼표 [0] 3" xfId="1680" hidden="1"/>
    <cellStyle name="쉼표 [0] 3" xfId="1601" hidden="1"/>
    <cellStyle name="쉼표 [0] 3" xfId="1687" hidden="1"/>
    <cellStyle name="쉼표 [0] 3" xfId="1694" hidden="1"/>
    <cellStyle name="쉼표 [0] 3" xfId="1695" hidden="1"/>
    <cellStyle name="쉼표 [0] 3" xfId="1688" hidden="1"/>
    <cellStyle name="쉼표 [0] 3" xfId="1700" hidden="1"/>
    <cellStyle name="쉼표 [0] 3" xfId="1704" hidden="1"/>
    <cellStyle name="쉼표 [0] 3" xfId="1703" hidden="1"/>
    <cellStyle name="쉼표 [0] 3" xfId="1715" hidden="1"/>
    <cellStyle name="쉼표 [0] 3" xfId="1720" hidden="1"/>
    <cellStyle name="쉼표 [0] 3" xfId="1721" hidden="1"/>
    <cellStyle name="쉼표 [0] 3" xfId="1592" hidden="1"/>
    <cellStyle name="쉼표 [0] 3" xfId="1726" hidden="1"/>
    <cellStyle name="쉼표 [0] 3" xfId="1741" hidden="1"/>
    <cellStyle name="쉼표 [0] 3" xfId="1742" hidden="1"/>
    <cellStyle name="쉼표 [0] 3" xfId="1727" hidden="1"/>
    <cellStyle name="쉼표 [0] 3" xfId="1745" hidden="1"/>
    <cellStyle name="쉼표 [0] 3" xfId="1751" hidden="1"/>
    <cellStyle name="쉼표 [0] 3" xfId="1750" hidden="1"/>
    <cellStyle name="쉼표 [0] 3" xfId="1757" hidden="1"/>
    <cellStyle name="쉼표 [0] 3" xfId="1762" hidden="1"/>
    <cellStyle name="쉼표 [0] 3" xfId="1763" hidden="1"/>
    <cellStyle name="쉼표 [0] 3" xfId="1584" hidden="1"/>
    <cellStyle name="쉼표 [0] 3" xfId="1773" hidden="1"/>
    <cellStyle name="쉼표 [0] 3" xfId="1780" hidden="1"/>
    <cellStyle name="쉼표 [0] 3" xfId="1781" hidden="1"/>
    <cellStyle name="쉼표 [0] 3" xfId="1777" hidden="1"/>
    <cellStyle name="쉼표 [0] 3" xfId="1789" hidden="1"/>
    <cellStyle name="쉼표 [0] 3" xfId="1794" hidden="1"/>
    <cellStyle name="쉼표 [0] 3" xfId="1793" hidden="1"/>
    <cellStyle name="쉼표 [0] 3" xfId="1812" hidden="1"/>
    <cellStyle name="쉼표 [0] 3" xfId="1817" hidden="1"/>
    <cellStyle name="쉼표 [0] 3" xfId="1818" hidden="1"/>
    <cellStyle name="쉼표 [0] 3" xfId="1783" hidden="1"/>
    <cellStyle name="쉼표 [0] 3" xfId="1823" hidden="1"/>
    <cellStyle name="쉼표 [0] 3" xfId="1832" hidden="1"/>
    <cellStyle name="쉼표 [0] 3" xfId="1827" hidden="1"/>
    <cellStyle name="쉼표 [0] 3" xfId="1859" hidden="1"/>
    <cellStyle name="쉼표 [0] 3" xfId="1864" hidden="1"/>
    <cellStyle name="쉼표 [0] 3" xfId="1865" hidden="1"/>
    <cellStyle name="쉼표 [0] 3" xfId="1840" hidden="1"/>
    <cellStyle name="쉼표 [0] 3" xfId="1877" hidden="1"/>
    <cellStyle name="쉼표 [0] 3" xfId="1887" hidden="1"/>
    <cellStyle name="쉼표 [0] 3" xfId="1888" hidden="1"/>
    <cellStyle name="쉼표 [0] 3" xfId="1878" hidden="1"/>
    <cellStyle name="쉼표 [0] 3" xfId="1891" hidden="1"/>
    <cellStyle name="쉼표 [0] 3" xfId="1904" hidden="1"/>
    <cellStyle name="쉼표 [0] 3" xfId="1903" hidden="1"/>
    <cellStyle name="쉼표 [0] 3" xfId="1913" hidden="1"/>
    <cellStyle name="쉼표 [0] 3" xfId="1918" hidden="1"/>
    <cellStyle name="쉼표 [0] 3" xfId="1919" hidden="1"/>
    <cellStyle name="쉼표 [0] 3" xfId="1843" hidden="1"/>
    <cellStyle name="쉼표 [0] 3" xfId="1929" hidden="1"/>
    <cellStyle name="쉼표 [0] 3" xfId="1939" hidden="1"/>
    <cellStyle name="쉼표 [0] 3" xfId="1940" hidden="1"/>
    <cellStyle name="쉼표 [0] 3" xfId="1930" hidden="1"/>
    <cellStyle name="쉼표 [0] 3" xfId="1943" hidden="1"/>
    <cellStyle name="쉼표 [0] 3" xfId="1945" hidden="1"/>
    <cellStyle name="쉼표 [0] 3" xfId="1944" hidden="1"/>
    <cellStyle name="쉼표 [0] 3" xfId="1961" hidden="1"/>
    <cellStyle name="쉼표 [0] 3" xfId="1966" hidden="1"/>
    <cellStyle name="쉼표 [0] 3" xfId="1967" hidden="1"/>
    <cellStyle name="쉼표 [0] 3" xfId="1835" hidden="1"/>
    <cellStyle name="쉼표 [0] 3" xfId="1972" hidden="1"/>
    <cellStyle name="쉼표 [0] 3" xfId="1980" hidden="1"/>
    <cellStyle name="쉼표 [0] 3" xfId="1981" hidden="1"/>
    <cellStyle name="쉼표 [0] 3" xfId="1973" hidden="1"/>
    <cellStyle name="쉼표 [0] 3" xfId="1985" hidden="1"/>
    <cellStyle name="쉼표 [0] 3" xfId="1988" hidden="1"/>
    <cellStyle name="쉼표 [0] 3" xfId="1987" hidden="1"/>
    <cellStyle name="쉼표 [0] 3" xfId="2008" hidden="1"/>
    <cellStyle name="쉼표 [0] 3" xfId="2013" hidden="1"/>
    <cellStyle name="쉼표 [0] 3" xfId="2014" hidden="1"/>
    <cellStyle name="쉼표 [0] 3" xfId="881" hidden="1"/>
    <cellStyle name="쉼표 [0] 3" xfId="2021" hidden="1"/>
    <cellStyle name="쉼표 [0] 3" xfId="2033" hidden="1"/>
    <cellStyle name="쉼표 [0] 3" xfId="2034" hidden="1"/>
    <cellStyle name="쉼표 [0] 3" xfId="2027" hidden="1"/>
    <cellStyle name="쉼표 [0] 3" xfId="2046" hidden="1"/>
    <cellStyle name="쉼표 [0] 3" xfId="2054" hidden="1"/>
    <cellStyle name="쉼표 [0] 3" xfId="2053" hidden="1"/>
    <cellStyle name="쉼표 [0] 3" xfId="2070" hidden="1"/>
    <cellStyle name="쉼표 [0] 3" xfId="2075" hidden="1"/>
    <cellStyle name="쉼표 [0] 3" xfId="2076" hidden="1"/>
    <cellStyle name="쉼표 [0] 3" xfId="2039" hidden="1"/>
    <cellStyle name="쉼표 [0] 3" xfId="2081" hidden="1"/>
    <cellStyle name="쉼표 [0] 3" xfId="2088" hidden="1"/>
    <cellStyle name="쉼표 [0] 3" xfId="2084" hidden="1"/>
    <cellStyle name="쉼표 [0] 3" xfId="2117" hidden="1"/>
    <cellStyle name="쉼표 [0] 3" xfId="2122" hidden="1"/>
    <cellStyle name="쉼표 [0] 3" xfId="2123" hidden="1"/>
    <cellStyle name="쉼표 [0] 3" xfId="2097" hidden="1"/>
    <cellStyle name="쉼표 [0] 3" xfId="2135" hidden="1"/>
    <cellStyle name="쉼표 [0] 3" xfId="2143" hidden="1"/>
    <cellStyle name="쉼표 [0] 3" xfId="2144" hidden="1"/>
    <cellStyle name="쉼표 [0] 3" xfId="2136" hidden="1"/>
    <cellStyle name="쉼표 [0] 3" xfId="2151" hidden="1"/>
    <cellStyle name="쉼표 [0] 3" xfId="2153" hidden="1"/>
    <cellStyle name="쉼표 [0] 3" xfId="2152" hidden="1"/>
    <cellStyle name="쉼표 [0] 3" xfId="2171" hidden="1"/>
    <cellStyle name="쉼표 [0] 3" xfId="2176" hidden="1"/>
    <cellStyle name="쉼표 [0] 3" xfId="2177" hidden="1"/>
    <cellStyle name="쉼표 [0] 3" xfId="2100" hidden="1"/>
    <cellStyle name="쉼표 [0] 3" xfId="2185" hidden="1"/>
    <cellStyle name="쉼표 [0] 3" xfId="2193" hidden="1"/>
    <cellStyle name="쉼표 [0] 3" xfId="2194" hidden="1"/>
    <cellStyle name="쉼표 [0] 3" xfId="2186" hidden="1"/>
    <cellStyle name="쉼표 [0] 3" xfId="2199" hidden="1"/>
    <cellStyle name="쉼표 [0] 3" xfId="2205" hidden="1"/>
    <cellStyle name="쉼표 [0] 3" xfId="2204" hidden="1"/>
    <cellStyle name="쉼표 [0] 3" xfId="2210" hidden="1"/>
    <cellStyle name="쉼표 [0] 3" xfId="2215" hidden="1"/>
    <cellStyle name="쉼표 [0] 3" xfId="2216" hidden="1"/>
    <cellStyle name="쉼표 [0] 3" xfId="2091" hidden="1"/>
    <cellStyle name="쉼표 [0] 3" xfId="2232" hidden="1"/>
    <cellStyle name="쉼표 [0] 3" xfId="2240" hidden="1"/>
    <cellStyle name="쉼표 [0] 3" xfId="2241" hidden="1"/>
    <cellStyle name="쉼표 [0] 3" xfId="2233" hidden="1"/>
    <cellStyle name="쉼표 [0] 3" xfId="2244" hidden="1"/>
    <cellStyle name="쉼표 [0] 3" xfId="2247" hidden="1"/>
    <cellStyle name="쉼표 [0] 3" xfId="2246" hidden="1"/>
    <cellStyle name="쉼표 [0] 3" xfId="2256" hidden="1"/>
    <cellStyle name="쉼표 [0] 3" xfId="2261" hidden="1"/>
    <cellStyle name="쉼표 [0] 3" xfId="2262" hidden="1"/>
    <cellStyle name="쉼표 [0] 3" xfId="2022" hidden="1"/>
    <cellStyle name="쉼표 [0] 3" xfId="2038" hidden="1"/>
    <cellStyle name="쉼표 [0] 3" xfId="2283" hidden="1"/>
    <cellStyle name="쉼표 [0] 3" xfId="2268" hidden="1"/>
    <cellStyle name="쉼표 [0] 3" xfId="2308" hidden="1"/>
    <cellStyle name="쉼표 [0] 3" xfId="2313" hidden="1"/>
    <cellStyle name="쉼표 [0] 3" xfId="2314" hidden="1"/>
    <cellStyle name="쉼표 [0] 3" xfId="2294" hidden="1"/>
    <cellStyle name="쉼표 [0] 3" xfId="2332" hidden="1"/>
    <cellStyle name="쉼표 [0] 3" xfId="2341" hidden="1"/>
    <cellStyle name="쉼표 [0] 3" xfId="2342" hidden="1"/>
    <cellStyle name="쉼표 [0] 3" xfId="2333" hidden="1"/>
    <cellStyle name="쉼표 [0] 3" xfId="2347" hidden="1"/>
    <cellStyle name="쉼표 [0] 3" xfId="2351" hidden="1"/>
    <cellStyle name="쉼표 [0] 3" xfId="2350" hidden="1"/>
    <cellStyle name="쉼표 [0] 3" xfId="2368" hidden="1"/>
    <cellStyle name="쉼표 [0] 3" xfId="2376" hidden="1"/>
    <cellStyle name="쉼표 [0] 3" xfId="2377" hidden="1"/>
    <cellStyle name="쉼표 [0] 3" xfId="2297" hidden="1"/>
    <cellStyle name="쉼표 [0] 3" xfId="2382" hidden="1"/>
    <cellStyle name="쉼표 [0] 3" xfId="2390" hidden="1"/>
    <cellStyle name="쉼표 [0] 3" xfId="2391" hidden="1"/>
    <cellStyle name="쉼표 [0] 3" xfId="2385" hidden="1"/>
    <cellStyle name="쉼표 [0] 3" xfId="2397" hidden="1"/>
    <cellStyle name="쉼표 [0] 3" xfId="2401" hidden="1"/>
    <cellStyle name="쉼표 [0] 3" xfId="2400" hidden="1"/>
    <cellStyle name="쉼표 [0] 3" xfId="2412" hidden="1"/>
    <cellStyle name="쉼표 [0] 3" xfId="2417" hidden="1"/>
    <cellStyle name="쉼표 [0] 3" xfId="2418" hidden="1"/>
    <cellStyle name="쉼표 [0] 3" xfId="2288" hidden="1"/>
    <cellStyle name="쉼표 [0] 3" xfId="2423" hidden="1"/>
    <cellStyle name="쉼표 [0] 3" xfId="2438" hidden="1"/>
    <cellStyle name="쉼표 [0] 3" xfId="2439" hidden="1"/>
    <cellStyle name="쉼표 [0] 3" xfId="2424" hidden="1"/>
    <cellStyle name="쉼표 [0] 3" xfId="2442" hidden="1"/>
    <cellStyle name="쉼표 [0] 3" xfId="2448" hidden="1"/>
    <cellStyle name="쉼표 [0] 3" xfId="2447" hidden="1"/>
    <cellStyle name="쉼표 [0] 3" xfId="2455" hidden="1"/>
    <cellStyle name="쉼표 [0] 3" xfId="2460" hidden="1"/>
    <cellStyle name="쉼표 [0] 3" xfId="2461" hidden="1"/>
    <cellStyle name="쉼표 [0] 3" xfId="2282" hidden="1"/>
    <cellStyle name="쉼표 [0] 3" xfId="2470" hidden="1"/>
    <cellStyle name="쉼표 [0] 3" xfId="2487" hidden="1"/>
    <cellStyle name="쉼표 [0] 3" xfId="2488" hidden="1"/>
    <cellStyle name="쉼표 [0] 3" xfId="2473" hidden="1"/>
    <cellStyle name="쉼표 [0] 3" xfId="2496" hidden="1"/>
    <cellStyle name="쉼표 [0] 3" xfId="2499" hidden="1"/>
    <cellStyle name="쉼표 [0] 3" xfId="2498" hidden="1"/>
    <cellStyle name="쉼표 [0] 3" xfId="2512" hidden="1"/>
    <cellStyle name="쉼표 [0] 3" xfId="2517" hidden="1"/>
    <cellStyle name="쉼표 [0] 3" xfId="2518" hidden="1"/>
    <cellStyle name="쉼표 [0] 3" xfId="2491" hidden="1"/>
    <cellStyle name="쉼표 [0] 3" xfId="2523" hidden="1"/>
    <cellStyle name="쉼표 [0] 3" xfId="2530" hidden="1"/>
    <cellStyle name="쉼표 [0] 3" xfId="2525" hidden="1"/>
    <cellStyle name="쉼표 [0] 3" xfId="2552" hidden="1"/>
    <cellStyle name="쉼표 [0] 3" xfId="2557" hidden="1"/>
    <cellStyle name="쉼표 [0] 3" xfId="2558" hidden="1"/>
    <cellStyle name="쉼표 [0] 3" xfId="2535" hidden="1"/>
    <cellStyle name="쉼표 [0] 3" xfId="2570" hidden="1"/>
    <cellStyle name="쉼표 [0] 3" xfId="2578" hidden="1"/>
    <cellStyle name="쉼표 [0] 3" xfId="2579" hidden="1"/>
    <cellStyle name="쉼표 [0] 3" xfId="2571" hidden="1"/>
    <cellStyle name="쉼표 [0] 3" xfId="2586" hidden="1"/>
    <cellStyle name="쉼표 [0] 3" xfId="2588" hidden="1"/>
    <cellStyle name="쉼표 [0] 3" xfId="2587" hidden="1"/>
    <cellStyle name="쉼표 [0] 3" xfId="2606" hidden="1"/>
    <cellStyle name="쉼표 [0] 3" xfId="2611" hidden="1"/>
    <cellStyle name="쉼표 [0] 3" xfId="2612" hidden="1"/>
    <cellStyle name="쉼표 [0] 3" xfId="2538" hidden="1"/>
    <cellStyle name="쉼표 [0] 3" xfId="2622" hidden="1"/>
    <cellStyle name="쉼표 [0] 3" xfId="2628" hidden="1"/>
    <cellStyle name="쉼표 [0] 3" xfId="2629" hidden="1"/>
    <cellStyle name="쉼표 [0] 3" xfId="2623" hidden="1"/>
    <cellStyle name="쉼표 [0] 3" xfId="2636" hidden="1"/>
    <cellStyle name="쉼표 [0] 3" xfId="2640" hidden="1"/>
    <cellStyle name="쉼표 [0] 3" xfId="2639" hidden="1"/>
    <cellStyle name="쉼표 [0] 3" xfId="2656" hidden="1"/>
    <cellStyle name="쉼표 [0] 3" xfId="2661" hidden="1"/>
    <cellStyle name="쉼표 [0] 3" xfId="2662" hidden="1"/>
    <cellStyle name="쉼표 [0] 3" xfId="2533" hidden="1"/>
    <cellStyle name="쉼표 [0] 3" xfId="2671" hidden="1"/>
    <cellStyle name="쉼표 [0] 3" xfId="2680" hidden="1"/>
    <cellStyle name="쉼표 [0] 3" xfId="2681" hidden="1"/>
    <cellStyle name="쉼표 [0] 3" xfId="2672" hidden="1"/>
    <cellStyle name="쉼표 [0] 3" xfId="2686" hidden="1"/>
    <cellStyle name="쉼표 [0] 3" xfId="2692" hidden="1"/>
    <cellStyle name="쉼표 [0] 3" xfId="2691" hidden="1"/>
    <cellStyle name="쉼표 [0] 3" xfId="2697" hidden="1"/>
    <cellStyle name="쉼표 [0] 3" xfId="2702" hidden="1"/>
    <cellStyle name="쉼표 [0] 3" xfId="2703" hidden="1"/>
    <cellStyle name="쉼표 [0] 3" xfId="851" hidden="1"/>
    <cellStyle name="쉼표 [0] 3" xfId="2717" hidden="1"/>
    <cellStyle name="쉼표 [0] 3" xfId="2734" hidden="1"/>
    <cellStyle name="쉼표 [0] 3" xfId="2735" hidden="1"/>
    <cellStyle name="쉼표 [0] 3" xfId="2727" hidden="1"/>
    <cellStyle name="쉼표 [0] 3" xfId="2754" hidden="1"/>
    <cellStyle name="쉼표 [0] 3" xfId="2758" hidden="1"/>
    <cellStyle name="쉼표 [0] 3" xfId="2757" hidden="1"/>
    <cellStyle name="쉼표 [0] 3" xfId="2766" hidden="1"/>
    <cellStyle name="쉼표 [0] 3" xfId="2773" hidden="1"/>
    <cellStyle name="쉼표 [0] 3" xfId="2774" hidden="1"/>
    <cellStyle name="쉼표 [0] 3" xfId="2740" hidden="1"/>
    <cellStyle name="쉼표 [0] 3" xfId="2778" hidden="1"/>
    <cellStyle name="쉼표 [0] 3" xfId="2786" hidden="1"/>
    <cellStyle name="쉼표 [0] 3" xfId="2781" hidden="1"/>
    <cellStyle name="쉼표 [0] 3" xfId="2813" hidden="1"/>
    <cellStyle name="쉼표 [0] 3" xfId="2818" hidden="1"/>
    <cellStyle name="쉼표 [0] 3" xfId="2819" hidden="1"/>
    <cellStyle name="쉼표 [0] 3" xfId="2794" hidden="1"/>
    <cellStyle name="쉼표 [0] 3" xfId="2833" hidden="1"/>
    <cellStyle name="쉼표 [0] 3" xfId="2841" hidden="1"/>
    <cellStyle name="쉼표 [0] 3" xfId="2842" hidden="1"/>
    <cellStyle name="쉼표 [0] 3" xfId="2834" hidden="1"/>
    <cellStyle name="쉼표 [0] 3" xfId="2856" hidden="1"/>
    <cellStyle name="쉼표 [0] 3" xfId="2858" hidden="1"/>
    <cellStyle name="쉼표 [0] 3" xfId="2857" hidden="1"/>
    <cellStyle name="쉼표 [0] 3" xfId="2867" hidden="1"/>
    <cellStyle name="쉼표 [0] 3" xfId="2873" hidden="1"/>
    <cellStyle name="쉼표 [0] 3" xfId="2874" hidden="1"/>
    <cellStyle name="쉼표 [0] 3" xfId="2797" hidden="1"/>
    <cellStyle name="쉼표 [0] 3" xfId="2883" hidden="1"/>
    <cellStyle name="쉼표 [0] 3" xfId="2893" hidden="1"/>
    <cellStyle name="쉼표 [0] 3" xfId="2894" hidden="1"/>
    <cellStyle name="쉼표 [0] 3" xfId="2884" hidden="1"/>
    <cellStyle name="쉼표 [0] 3" xfId="2897" hidden="1"/>
    <cellStyle name="쉼표 [0] 3" xfId="2910" hidden="1"/>
    <cellStyle name="쉼표 [0] 3" xfId="2909" hidden="1"/>
    <cellStyle name="쉼표 [0] 3" xfId="2919" hidden="1"/>
    <cellStyle name="쉼표 [0] 3" xfId="2924" hidden="1"/>
    <cellStyle name="쉼표 [0] 3" xfId="2925" hidden="1"/>
    <cellStyle name="쉼표 [0] 3" xfId="2793" hidden="1"/>
    <cellStyle name="쉼표 [0] 3" xfId="2935" hidden="1"/>
    <cellStyle name="쉼표 [0] 3" xfId="2942" hidden="1"/>
    <cellStyle name="쉼표 [0] 3" xfId="2943" hidden="1"/>
    <cellStyle name="쉼표 [0] 3" xfId="2936" hidden="1"/>
    <cellStyle name="쉼표 [0] 3" xfId="2949" hidden="1"/>
    <cellStyle name="쉼표 [0] 3" xfId="2951" hidden="1"/>
    <cellStyle name="쉼표 [0] 3" xfId="2950" hidden="1"/>
    <cellStyle name="쉼표 [0] 3" xfId="2967" hidden="1"/>
    <cellStyle name="쉼표 [0] 3" xfId="2972" hidden="1"/>
    <cellStyle name="쉼표 [0] 3" xfId="2973" hidden="1"/>
    <cellStyle name="쉼표 [0] 3" xfId="2723" hidden="1"/>
    <cellStyle name="쉼표 [0] 3" xfId="2739" hidden="1"/>
    <cellStyle name="쉼표 [0] 3" xfId="2984" hidden="1"/>
    <cellStyle name="쉼표 [0] 3" xfId="2976" hidden="1"/>
    <cellStyle name="쉼표 [0] 3" xfId="3013" hidden="1"/>
    <cellStyle name="쉼표 [0] 3" xfId="3018" hidden="1"/>
    <cellStyle name="쉼표 [0] 3" xfId="3019" hidden="1"/>
    <cellStyle name="쉼표 [0] 3" xfId="2993" hidden="1"/>
    <cellStyle name="쉼표 [0] 3" xfId="3031" hidden="1"/>
    <cellStyle name="쉼표 [0] 3" xfId="3037" hidden="1"/>
    <cellStyle name="쉼표 [0] 3" xfId="3038" hidden="1"/>
    <cellStyle name="쉼표 [0] 3" xfId="3032" hidden="1"/>
    <cellStyle name="쉼표 [0] 3" xfId="3047" hidden="1"/>
    <cellStyle name="쉼표 [0] 3" xfId="3049" hidden="1"/>
    <cellStyle name="쉼표 [0] 3" xfId="3048" hidden="1"/>
    <cellStyle name="쉼표 [0] 3" xfId="3065" hidden="1"/>
    <cellStyle name="쉼표 [0] 3" xfId="3070" hidden="1"/>
    <cellStyle name="쉼표 [0] 3" xfId="3071" hidden="1"/>
    <cellStyle name="쉼표 [0] 3" xfId="2996" hidden="1"/>
    <cellStyle name="쉼표 [0] 3" xfId="3080" hidden="1"/>
    <cellStyle name="쉼표 [0] 3" xfId="3089" hidden="1"/>
    <cellStyle name="쉼표 [0] 3" xfId="3090" hidden="1"/>
    <cellStyle name="쉼표 [0] 3" xfId="3081" hidden="1"/>
    <cellStyle name="쉼표 [0] 3" xfId="3095" hidden="1"/>
    <cellStyle name="쉼표 [0] 3" xfId="3101" hidden="1"/>
    <cellStyle name="쉼표 [0] 3" xfId="3100" hidden="1"/>
    <cellStyle name="쉼표 [0] 3" xfId="3117" hidden="1"/>
    <cellStyle name="쉼표 [0] 3" xfId="3122" hidden="1"/>
    <cellStyle name="쉼표 [0] 3" xfId="3123" hidden="1"/>
    <cellStyle name="쉼표 [0] 3" xfId="2990" hidden="1"/>
    <cellStyle name="쉼표 [0] 3" xfId="3132" hidden="1"/>
    <cellStyle name="쉼표 [0] 3" xfId="3141" hidden="1"/>
    <cellStyle name="쉼표 [0] 3" xfId="3142" hidden="1"/>
    <cellStyle name="쉼표 [0] 3" xfId="3133" hidden="1"/>
    <cellStyle name="쉼표 [0] 3" xfId="3146" hidden="1"/>
    <cellStyle name="쉼표 [0] 3" xfId="3151" hidden="1"/>
    <cellStyle name="쉼표 [0] 3" xfId="3150" hidden="1"/>
    <cellStyle name="쉼표 [0] 3" xfId="3158" hidden="1"/>
    <cellStyle name="쉼표 [0] 3" xfId="3163" hidden="1"/>
    <cellStyle name="쉼표 [0] 3" xfId="3164" hidden="1"/>
    <cellStyle name="쉼표 [0] 3" xfId="2983" hidden="1"/>
    <cellStyle name="쉼표 [0] 3" xfId="3180" hidden="1"/>
    <cellStyle name="쉼표 [0] 3" xfId="3190" hidden="1"/>
    <cellStyle name="쉼표 [0] 3" xfId="3191" hidden="1"/>
    <cellStyle name="쉼표 [0] 3" xfId="3183" hidden="1"/>
    <cellStyle name="쉼표 [0] 3" xfId="3197" hidden="1"/>
    <cellStyle name="쉼표 [0] 3" xfId="3199" hidden="1"/>
    <cellStyle name="쉼표 [0] 3" xfId="3198" hidden="1"/>
    <cellStyle name="쉼표 [0] 3" xfId="3219" hidden="1"/>
    <cellStyle name="쉼표 [0] 3" xfId="3224" hidden="1"/>
    <cellStyle name="쉼표 [0] 3" xfId="3225" hidden="1"/>
    <cellStyle name="쉼표 [0] 3" xfId="3192" hidden="1"/>
    <cellStyle name="쉼표 [0] 3" xfId="3228" hidden="1"/>
    <cellStyle name="쉼표 [0] 3" xfId="3236" hidden="1"/>
    <cellStyle name="쉼표 [0] 3" xfId="3231" hidden="1"/>
    <cellStyle name="쉼표 [0] 3" xfId="3256" hidden="1"/>
    <cellStyle name="쉼표 [0] 3" xfId="3261" hidden="1"/>
    <cellStyle name="쉼표 [0] 3" xfId="3262" hidden="1"/>
    <cellStyle name="쉼표 [0] 3" xfId="3245" hidden="1"/>
    <cellStyle name="쉼표 [0] 3" xfId="3284" hidden="1"/>
    <cellStyle name="쉼표 [0] 3" xfId="3290" hidden="1"/>
    <cellStyle name="쉼표 [0] 3" xfId="3291" hidden="1"/>
    <cellStyle name="쉼표 [0] 3" xfId="3285" hidden="1"/>
    <cellStyle name="쉼표 [0] 3" xfId="3296" hidden="1"/>
    <cellStyle name="쉼표 [0] 3" xfId="3301" hidden="1"/>
    <cellStyle name="쉼표 [0] 3" xfId="3300" hidden="1"/>
    <cellStyle name="쉼표 [0] 3" xfId="3310" hidden="1"/>
    <cellStyle name="쉼표 [0] 3" xfId="3317" hidden="1"/>
    <cellStyle name="쉼표 [0] 3" xfId="3318" hidden="1"/>
    <cellStyle name="쉼표 [0] 3" xfId="3248" hidden="1"/>
    <cellStyle name="쉼표 [0] 3" xfId="3326" hidden="1"/>
    <cellStyle name="쉼표 [0] 3" xfId="3340" hidden="1"/>
    <cellStyle name="쉼표 [0] 3" xfId="3341" hidden="1"/>
    <cellStyle name="쉼표 [0] 3" xfId="3328" hidden="1"/>
    <cellStyle name="쉼표 [0] 3" xfId="3346" hidden="1"/>
    <cellStyle name="쉼표 [0] 3" xfId="3350" hidden="1"/>
    <cellStyle name="쉼표 [0] 3" xfId="3349" hidden="1"/>
    <cellStyle name="쉼표 [0] 3" xfId="3362" hidden="1"/>
    <cellStyle name="쉼표 [0] 3" xfId="3367" hidden="1"/>
    <cellStyle name="쉼표 [0] 3" xfId="3368" hidden="1"/>
    <cellStyle name="쉼표 [0] 3" xfId="3238" hidden="1"/>
    <cellStyle name="쉼표 [0] 3" xfId="3377" hidden="1"/>
    <cellStyle name="쉼표 [0] 3" xfId="3392" hidden="1"/>
    <cellStyle name="쉼표 [0] 3" xfId="3393" hidden="1"/>
    <cellStyle name="쉼표 [0] 3" xfId="3378" hidden="1"/>
    <cellStyle name="쉼표 [0] 3" xfId="3398" hidden="1"/>
    <cellStyle name="쉼표 [0] 3" xfId="3402" hidden="1"/>
    <cellStyle name="쉼표 [0] 3" xfId="3401" hidden="1"/>
    <cellStyle name="쉼표 [0] 3" xfId="3412" hidden="1"/>
    <cellStyle name="쉼표 [0] 3" xfId="3417" hidden="1"/>
    <cellStyle name="쉼표 [0] 3" xfId="3418" hidden="1"/>
    <cellStyle name="쉼표 [0] 3" xfId="2722" hidden="1"/>
    <cellStyle name="쉼표 [0] 3" xfId="3426" hidden="1"/>
    <cellStyle name="쉼표 [0] 3" xfId="3446" hidden="1"/>
    <cellStyle name="쉼표 [0] 3" xfId="3430" hidden="1"/>
    <cellStyle name="쉼표 [0] 3" xfId="3468" hidden="1"/>
    <cellStyle name="쉼표 [0] 3" xfId="3475" hidden="1"/>
    <cellStyle name="쉼표 [0] 3" xfId="3476" hidden="1"/>
    <cellStyle name="쉼표 [0] 3" xfId="3458" hidden="1"/>
    <cellStyle name="쉼표 [0] 3" xfId="3494" hidden="1"/>
    <cellStyle name="쉼표 [0] 3" xfId="3501" hidden="1"/>
    <cellStyle name="쉼표 [0] 3" xfId="3502" hidden="1"/>
    <cellStyle name="쉼표 [0] 3" xfId="3495" hidden="1"/>
    <cellStyle name="쉼표 [0] 3" xfId="3506" hidden="1"/>
    <cellStyle name="쉼표 [0] 3" xfId="3510" hidden="1"/>
    <cellStyle name="쉼표 [0] 3" xfId="3509" hidden="1"/>
    <cellStyle name="쉼표 [0] 3" xfId="3523" hidden="1"/>
    <cellStyle name="쉼표 [0] 3" xfId="3528" hidden="1"/>
    <cellStyle name="쉼표 [0] 3" xfId="3529" hidden="1"/>
    <cellStyle name="쉼표 [0] 3" xfId="3461" hidden="1"/>
    <cellStyle name="쉼표 [0] 3" xfId="3545" hidden="1"/>
    <cellStyle name="쉼표 [0] 3" xfId="3552" hidden="1"/>
    <cellStyle name="쉼표 [0] 3" xfId="3553" hidden="1"/>
    <cellStyle name="쉼표 [0] 3" xfId="3547" hidden="1"/>
    <cellStyle name="쉼표 [0] 3" xfId="3558" hidden="1"/>
    <cellStyle name="쉼표 [0] 3" xfId="3563" hidden="1"/>
    <cellStyle name="쉼표 [0] 3" xfId="3562" hidden="1"/>
    <cellStyle name="쉼표 [0] 3" xfId="3576" hidden="1"/>
    <cellStyle name="쉼표 [0] 3" xfId="3581" hidden="1"/>
    <cellStyle name="쉼표 [0] 3" xfId="3582" hidden="1"/>
    <cellStyle name="쉼표 [0] 3" xfId="3455" hidden="1"/>
    <cellStyle name="쉼표 [0] 3" xfId="3598" hidden="1"/>
    <cellStyle name="쉼표 [0] 3" xfId="3604" hidden="1"/>
    <cellStyle name="쉼표 [0] 3" xfId="3605" hidden="1"/>
    <cellStyle name="쉼표 [0] 3" xfId="3599" hidden="1"/>
    <cellStyle name="쉼표 [0] 3" xfId="3610" hidden="1"/>
    <cellStyle name="쉼표 [0] 3" xfId="3615" hidden="1"/>
    <cellStyle name="쉼표 [0] 3" xfId="3614" hidden="1"/>
    <cellStyle name="쉼표 [0] 3" xfId="3626" hidden="1"/>
    <cellStyle name="쉼표 [0] 3" xfId="3633" hidden="1"/>
    <cellStyle name="쉼표 [0] 3" xfId="3634" hidden="1"/>
    <cellStyle name="쉼표 [0] 3" xfId="3433" hidden="1"/>
    <cellStyle name="쉼표 [0] 3" xfId="3650" hidden="1"/>
    <cellStyle name="쉼표 [0] 3" xfId="3658" hidden="1"/>
    <cellStyle name="쉼표 [0] 3" xfId="3659" hidden="1"/>
    <cellStyle name="쉼표 [0] 3" xfId="3653" hidden="1"/>
    <cellStyle name="쉼표 [0] 3" xfId="3670" hidden="1"/>
    <cellStyle name="쉼표 [0] 3" xfId="3672" hidden="1"/>
    <cellStyle name="쉼표 [0] 3" xfId="3671" hidden="1"/>
    <cellStyle name="쉼표 [0] 3" xfId="3683" hidden="1"/>
    <cellStyle name="쉼표 [0] 3" xfId="3688" hidden="1"/>
    <cellStyle name="쉼표 [0] 3" xfId="3689" hidden="1"/>
    <cellStyle name="쉼표 [0] 3" xfId="3662" hidden="1"/>
    <cellStyle name="쉼표 [0] 3" xfId="3692" hidden="1"/>
    <cellStyle name="쉼표 [0] 3" xfId="3707" hidden="1"/>
    <cellStyle name="쉼표 [0] 3" xfId="3695" hidden="1"/>
    <cellStyle name="쉼표 [0] 3" xfId="3724" hidden="1"/>
    <cellStyle name="쉼표 [0] 3" xfId="3729" hidden="1"/>
    <cellStyle name="쉼표 [0] 3" xfId="3730" hidden="1"/>
    <cellStyle name="쉼표 [0] 3" xfId="3713" hidden="1"/>
    <cellStyle name="쉼표 [0] 3" xfId="3741" hidden="1"/>
    <cellStyle name="쉼표 [0] 3" xfId="3753" hidden="1"/>
    <cellStyle name="쉼표 [0] 3" xfId="3754" hidden="1"/>
    <cellStyle name="쉼표 [0] 3" xfId="3743" hidden="1"/>
    <cellStyle name="쉼표 [0] 3" xfId="3759" hidden="1"/>
    <cellStyle name="쉼표 [0] 3" xfId="3763" hidden="1"/>
    <cellStyle name="쉼표 [0] 3" xfId="3762" hidden="1"/>
    <cellStyle name="쉼표 [0] 3" xfId="3775" hidden="1"/>
    <cellStyle name="쉼표 [0] 3" xfId="3780" hidden="1"/>
    <cellStyle name="쉼표 [0] 3" xfId="3781" hidden="1"/>
    <cellStyle name="쉼표 [0] 3" xfId="3716" hidden="1"/>
    <cellStyle name="쉼표 [0] 3" xfId="3790" hidden="1"/>
    <cellStyle name="쉼표 [0] 3" xfId="3805" hidden="1"/>
    <cellStyle name="쉼표 [0] 3" xfId="3806" hidden="1"/>
    <cellStyle name="쉼표 [0] 3" xfId="3791" hidden="1"/>
    <cellStyle name="쉼표 [0] 3" xfId="3811" hidden="1"/>
    <cellStyle name="쉼표 [0] 3" xfId="3815" hidden="1"/>
    <cellStyle name="쉼표 [0] 3" xfId="3814" hidden="1"/>
    <cellStyle name="쉼표 [0] 3" xfId="3825" hidden="1"/>
    <cellStyle name="쉼표 [0] 3" xfId="3831" hidden="1"/>
    <cellStyle name="쉼표 [0] 3" xfId="3832" hidden="1"/>
    <cellStyle name="쉼표 [0] 3" xfId="3708" hidden="1"/>
    <cellStyle name="쉼표 [0] 3" xfId="3842" hidden="1"/>
    <cellStyle name="쉼표 [0] 3" xfId="3857" hidden="1"/>
    <cellStyle name="쉼표 [0] 3" xfId="3858" hidden="1"/>
    <cellStyle name="쉼표 [0] 3" xfId="3843" hidden="1"/>
    <cellStyle name="쉼표 [0] 3" xfId="3861" hidden="1"/>
    <cellStyle name="쉼표 [0] 3" xfId="3865" hidden="1"/>
    <cellStyle name="쉼표 [0] 3" xfId="3864" hidden="1"/>
    <cellStyle name="쉼표 [0] 3" xfId="3877" hidden="1"/>
    <cellStyle name="쉼표 [0] 3" xfId="3882" hidden="1"/>
    <cellStyle name="쉼표 [0] 3" xfId="3883" hidden="1"/>
    <cellStyle name="쉼표 [0] 3" xfId="3447" hidden="1"/>
    <cellStyle name="쉼표 [0] 3" xfId="3894" hidden="1"/>
    <cellStyle name="쉼표 [0] 3" xfId="3906" hidden="1"/>
    <cellStyle name="쉼표 [0] 3" xfId="3907" hidden="1"/>
    <cellStyle name="쉼표 [0] 3" xfId="3898" hidden="1"/>
    <cellStyle name="쉼표 [0] 3" xfId="3923" hidden="1"/>
    <cellStyle name="쉼표 [0] 3" xfId="3926" hidden="1"/>
    <cellStyle name="쉼표 [0] 3" xfId="3925" hidden="1"/>
    <cellStyle name="쉼표 [0] 3" xfId="3933" hidden="1"/>
    <cellStyle name="쉼표 [0] 3" xfId="3938" hidden="1"/>
    <cellStyle name="쉼표 [0] 3" xfId="3939" hidden="1"/>
    <cellStyle name="쉼표 [0] 3" xfId="3917" hidden="1"/>
    <cellStyle name="쉼표 [0] 3" xfId="3945" hidden="1"/>
    <cellStyle name="쉼표 [0] 3" xfId="3961" hidden="1"/>
    <cellStyle name="쉼표 [0] 3" xfId="3947" hidden="1"/>
    <cellStyle name="쉼표 [0] 3" xfId="3980" hidden="1"/>
    <cellStyle name="쉼표 [0] 3" xfId="3985" hidden="1"/>
    <cellStyle name="쉼표 [0] 3" xfId="3986" hidden="1"/>
    <cellStyle name="쉼표 [0] 3" xfId="3967" hidden="1"/>
    <cellStyle name="쉼표 [0] 3" xfId="3996" hidden="1"/>
    <cellStyle name="쉼표 [0] 3" xfId="4006" hidden="1"/>
    <cellStyle name="쉼표 [0] 3" xfId="4007" hidden="1"/>
    <cellStyle name="쉼표 [0] 3" xfId="3999" hidden="1"/>
    <cellStyle name="쉼표 [0] 3" xfId="4021" hidden="1"/>
    <cellStyle name="쉼표 [0] 3" xfId="4023" hidden="1"/>
    <cellStyle name="쉼표 [0] 3" xfId="4022" hidden="1"/>
    <cellStyle name="쉼표 [0] 3" xfId="4032" hidden="1"/>
    <cellStyle name="쉼표 [0] 3" xfId="4038" hidden="1"/>
    <cellStyle name="쉼표 [0] 3" xfId="4039" hidden="1"/>
    <cellStyle name="쉼표 [0] 3" xfId="3970" hidden="1"/>
    <cellStyle name="쉼표 [0] 3" xfId="4048" hidden="1"/>
    <cellStyle name="쉼표 [0] 3" xfId="4058" hidden="1"/>
    <cellStyle name="쉼표 [0] 3" xfId="4059" hidden="1"/>
    <cellStyle name="쉼표 [0] 3" xfId="4049" hidden="1"/>
    <cellStyle name="쉼표 [0] 3" xfId="4062" hidden="1"/>
    <cellStyle name="쉼표 [0] 3" xfId="4075" hidden="1"/>
    <cellStyle name="쉼표 [0] 3" xfId="4074" hidden="1"/>
    <cellStyle name="쉼표 [0] 3" xfId="4084" hidden="1"/>
    <cellStyle name="쉼표 [0] 3" xfId="4089" hidden="1"/>
    <cellStyle name="쉼표 [0] 3" xfId="4090" hidden="1"/>
    <cellStyle name="쉼표 [0] 3" xfId="3962" hidden="1"/>
    <cellStyle name="쉼표 [0] 3" xfId="4100" hidden="1"/>
    <cellStyle name="쉼표 [0] 3" xfId="4109" hidden="1"/>
    <cellStyle name="쉼표 [0] 3" xfId="4110" hidden="1"/>
    <cellStyle name="쉼표 [0] 3" xfId="4101" hidden="1"/>
    <cellStyle name="쉼표 [0] 3" xfId="4114" hidden="1"/>
    <cellStyle name="쉼표 [0] 3" xfId="4123" hidden="1"/>
    <cellStyle name="쉼표 [0] 3" xfId="4122" hidden="1"/>
    <cellStyle name="쉼표 [0] 3" xfId="4134" hidden="1"/>
    <cellStyle name="쉼표 [0] 3" xfId="4139" hidden="1"/>
    <cellStyle name="쉼표 [0] 3" xfId="4140" hidden="1"/>
    <cellStyle name="쉼표 [0] 3" xfId="3895" hidden="1"/>
    <cellStyle name="쉼표 [0] 3" xfId="3916" hidden="1"/>
    <cellStyle name="쉼표 [0] 3" xfId="4156" hidden="1"/>
    <cellStyle name="쉼표 [0] 3" xfId="4148" hidden="1"/>
    <cellStyle name="쉼표 [0] 3" xfId="4181" hidden="1"/>
    <cellStyle name="쉼표 [0] 3" xfId="4186" hidden="1"/>
    <cellStyle name="쉼표 [0] 3" xfId="4187" hidden="1"/>
    <cellStyle name="쉼표 [0] 3" xfId="4164" hidden="1"/>
    <cellStyle name="쉼표 [0] 3" xfId="4197" hidden="1"/>
    <cellStyle name="쉼표 [0] 3" xfId="4205" hidden="1"/>
    <cellStyle name="쉼표 [0] 3" xfId="4206" hidden="1"/>
    <cellStyle name="쉼표 [0] 3" xfId="4198" hidden="1"/>
    <cellStyle name="쉼표 [0] 3" xfId="4210" hidden="1"/>
    <cellStyle name="쉼표 [0] 3" xfId="4223" hidden="1"/>
    <cellStyle name="쉼표 [0] 3" xfId="4222" hidden="1"/>
    <cellStyle name="쉼표 [0] 3" xfId="4232" hidden="1"/>
    <cellStyle name="쉼표 [0] 3" xfId="4237" hidden="1"/>
    <cellStyle name="쉼표 [0] 3" xfId="4238" hidden="1"/>
    <cellStyle name="쉼표 [0] 3" xfId="4167" hidden="1"/>
    <cellStyle name="쉼표 [0] 3" xfId="4246" hidden="1"/>
    <cellStyle name="쉼표 [0] 3" xfId="4253" hidden="1"/>
    <cellStyle name="쉼표 [0] 3" xfId="4254" hidden="1"/>
    <cellStyle name="쉼표 [0] 3" xfId="4247" hidden="1"/>
    <cellStyle name="쉼표 [0] 3" xfId="4259" hidden="1"/>
    <cellStyle name="쉼표 [0] 3" xfId="4266" hidden="1"/>
    <cellStyle name="쉼표 [0] 3" xfId="4265" hidden="1"/>
    <cellStyle name="쉼표 [0] 3" xfId="4283" hidden="1"/>
    <cellStyle name="쉼표 [0] 3" xfId="4288" hidden="1"/>
    <cellStyle name="쉼표 [0] 3" xfId="4289" hidden="1"/>
    <cellStyle name="쉼표 [0] 3" xfId="4163" hidden="1"/>
    <cellStyle name="쉼표 [0] 3" xfId="4296" hidden="1"/>
    <cellStyle name="쉼표 [0] 3" xfId="4305" hidden="1"/>
    <cellStyle name="쉼표 [0] 3" xfId="4306" hidden="1"/>
    <cellStyle name="쉼표 [0] 3" xfId="4297" hidden="1"/>
    <cellStyle name="쉼표 [0] 3" xfId="4311" hidden="1"/>
    <cellStyle name="쉼표 [0] 3" xfId="4313" hidden="1"/>
    <cellStyle name="쉼표 [0] 3" xfId="4312" hidden="1"/>
    <cellStyle name="쉼표 [0] 3" xfId="4324" hidden="1"/>
    <cellStyle name="쉼표 [0] 3" xfId="4330" hidden="1"/>
    <cellStyle name="쉼표 [0] 3" xfId="4331" hidden="1"/>
    <cellStyle name="쉼표 [0] 3" xfId="4155" hidden="1"/>
    <cellStyle name="쉼표 [0] 3" xfId="4348" hidden="1"/>
    <cellStyle name="쉼표 [0] 3" xfId="4357" hidden="1"/>
    <cellStyle name="쉼표 [0] 3" xfId="4358" hidden="1"/>
    <cellStyle name="쉼표 [0] 3" xfId="4351" hidden="1"/>
    <cellStyle name="쉼표 [0] 3" xfId="4368" hidden="1"/>
    <cellStyle name="쉼표 [0] 3" xfId="4375" hidden="1"/>
    <cellStyle name="쉼표 [0] 3" xfId="4374" hidden="1"/>
    <cellStyle name="쉼표 [0] 3" xfId="4391" hidden="1"/>
    <cellStyle name="쉼표 [0] 3" xfId="4396" hidden="1"/>
    <cellStyle name="쉼표 [0] 3" xfId="4397" hidden="1"/>
    <cellStyle name="쉼표 [0] 3" xfId="4361" hidden="1"/>
    <cellStyle name="쉼표 [0] 3" xfId="4402" hidden="1"/>
    <cellStyle name="쉼표 [0] 3" xfId="4411" hidden="1"/>
    <cellStyle name="쉼표 [0] 3" xfId="4405" hidden="1"/>
    <cellStyle name="쉼표 [0] 3" xfId="4427" hidden="1"/>
    <cellStyle name="쉼표 [0] 3" xfId="4432" hidden="1"/>
    <cellStyle name="쉼표 [0] 3" xfId="4433" hidden="1"/>
    <cellStyle name="쉼표 [0] 3" xfId="4421" hidden="1"/>
    <cellStyle name="쉼표 [0] 3" xfId="4450" hidden="1"/>
    <cellStyle name="쉼표 [0] 3" xfId="4457" hidden="1"/>
    <cellStyle name="쉼표 [0] 3" xfId="4458" hidden="1"/>
    <cellStyle name="쉼표 [0] 3" xfId="4453" hidden="1"/>
    <cellStyle name="쉼표 [0] 3" xfId="4462" hidden="1"/>
    <cellStyle name="쉼표 [0] 3" xfId="4468" hidden="1"/>
    <cellStyle name="쉼표 [0] 3" xfId="4467" hidden="1"/>
    <cellStyle name="쉼표 [0] 3" xfId="4475" hidden="1"/>
    <cellStyle name="쉼표 [0] 3" xfId="4480" hidden="1"/>
    <cellStyle name="쉼표 [0] 3" xfId="4481" hidden="1"/>
    <cellStyle name="쉼표 [0] 3" xfId="4424" hidden="1"/>
    <cellStyle name="쉼표 [0] 3" xfId="4487" hidden="1"/>
    <cellStyle name="쉼표 [0] 3" xfId="4494" hidden="1"/>
    <cellStyle name="쉼표 [0] 3" xfId="4495" hidden="1"/>
    <cellStyle name="쉼표 [0] 3" xfId="4488" hidden="1"/>
    <cellStyle name="쉼표 [0] 3" xfId="4501" hidden="1"/>
    <cellStyle name="쉼표 [0] 3" xfId="4504" hidden="1"/>
    <cellStyle name="쉼표 [0] 3" xfId="4503" hidden="1"/>
    <cellStyle name="쉼표 [0] 3" xfId="4522" hidden="1"/>
    <cellStyle name="쉼표 [0] 3" xfId="4527" hidden="1"/>
    <cellStyle name="쉼표 [0] 3" xfId="4528" hidden="1"/>
    <cellStyle name="쉼표 [0] 3" xfId="4414" hidden="1"/>
    <cellStyle name="쉼표 [0] 3" xfId="4538" hidden="1"/>
    <cellStyle name="쉼표 [0] 3" xfId="4546" hidden="1"/>
    <cellStyle name="쉼표 [0] 3" xfId="4547" hidden="1"/>
    <cellStyle name="쉼표 [0] 3" xfId="4539" hidden="1"/>
    <cellStyle name="쉼표 [0] 3" xfId="4554" hidden="1"/>
    <cellStyle name="쉼표 [0] 3" xfId="4556" hidden="1"/>
    <cellStyle name="쉼표 [0] 3" xfId="4555" hidden="1"/>
    <cellStyle name="쉼표 [0] 3" xfId="4572" hidden="1"/>
    <cellStyle name="쉼표 [0] 3" xfId="4579" hidden="1"/>
    <cellStyle name="쉼표 [0] 3" xfId="4580" hidden="1"/>
    <cellStyle name="쉼표 [0] 3" xfId="3450" hidden="1"/>
    <cellStyle name="쉼표 [0] 3" xfId="4587" hidden="1"/>
    <cellStyle name="쉼표 [0] 3" xfId="4605" hidden="1"/>
    <cellStyle name="쉼표 [0] 3" xfId="4606" hidden="1"/>
    <cellStyle name="쉼표 [0] 3" xfId="4596" hidden="1"/>
    <cellStyle name="쉼표 [0] 3" xfId="4624" hidden="1"/>
    <cellStyle name="쉼표 [0] 3" xfId="4628" hidden="1"/>
    <cellStyle name="쉼표 [0] 3" xfId="4627" hidden="1"/>
    <cellStyle name="쉼표 [0] 3" xfId="4638" hidden="1"/>
    <cellStyle name="쉼표 [0] 3" xfId="4645" hidden="1"/>
    <cellStyle name="쉼표 [0] 3" xfId="4646" hidden="1"/>
    <cellStyle name="쉼표 [0] 3" xfId="4610" hidden="1"/>
    <cellStyle name="쉼표 [0] 3" xfId="4649" hidden="1"/>
    <cellStyle name="쉼표 [0] 3" xfId="4659" hidden="1"/>
    <cellStyle name="쉼표 [0] 3" xfId="4654" hidden="1"/>
    <cellStyle name="쉼표 [0] 3" xfId="4678" hidden="1"/>
    <cellStyle name="쉼표 [0] 3" xfId="4683" hidden="1"/>
    <cellStyle name="쉼표 [0] 3" xfId="4684" hidden="1"/>
    <cellStyle name="쉼표 [0] 3" xfId="4667" hidden="1"/>
    <cellStyle name="쉼표 [0] 3" xfId="4695" hidden="1"/>
    <cellStyle name="쉼표 [0] 3" xfId="4703" hidden="1"/>
    <cellStyle name="쉼표 [0] 3" xfId="4704" hidden="1"/>
    <cellStyle name="쉼표 [0] 3" xfId="4696" hidden="1"/>
    <cellStyle name="쉼표 [0] 3" xfId="4718" hidden="1"/>
    <cellStyle name="쉼표 [0] 3" xfId="4720" hidden="1"/>
    <cellStyle name="쉼표 [0] 3" xfId="4719" hidden="1"/>
    <cellStyle name="쉼표 [0] 3" xfId="4730" hidden="1"/>
    <cellStyle name="쉼표 [0] 3" xfId="4735" hidden="1"/>
    <cellStyle name="쉼표 [0] 3" xfId="4736" hidden="1"/>
    <cellStyle name="쉼표 [0] 3" xfId="4670" hidden="1"/>
    <cellStyle name="쉼표 [0] 3" xfId="4744" hidden="1"/>
    <cellStyle name="쉼표 [0] 3" xfId="4750" hidden="1"/>
    <cellStyle name="쉼표 [0] 3" xfId="4751" hidden="1"/>
    <cellStyle name="쉼표 [0] 3" xfId="4745" hidden="1"/>
    <cellStyle name="쉼표 [0] 3" xfId="4758" hidden="1"/>
    <cellStyle name="쉼표 [0] 3" xfId="4764" hidden="1"/>
    <cellStyle name="쉼표 [0] 3" xfId="4763" hidden="1"/>
    <cellStyle name="쉼표 [0] 3" xfId="4780" hidden="1"/>
    <cellStyle name="쉼표 [0] 3" xfId="4785" hidden="1"/>
    <cellStyle name="쉼표 [0] 3" xfId="4786" hidden="1"/>
    <cellStyle name="쉼표 [0] 3" xfId="4660" hidden="1"/>
    <cellStyle name="쉼표 [0] 3" xfId="4795" hidden="1"/>
    <cellStyle name="쉼표 [0] 3" xfId="4802" hidden="1"/>
    <cellStyle name="쉼표 [0] 3" xfId="4803" hidden="1"/>
    <cellStyle name="쉼표 [0] 3" xfId="4796" hidden="1"/>
    <cellStyle name="쉼표 [0] 3" xfId="4808" hidden="1"/>
    <cellStyle name="쉼표 [0] 3" xfId="4812" hidden="1"/>
    <cellStyle name="쉼표 [0] 3" xfId="4811" hidden="1"/>
    <cellStyle name="쉼표 [0] 3" xfId="4832" hidden="1"/>
    <cellStyle name="쉼표 [0] 3" xfId="4837" hidden="1"/>
    <cellStyle name="쉼표 [0] 3" xfId="4838" hidden="1"/>
    <cellStyle name="쉼표 [0] 3" xfId="4588" hidden="1"/>
    <cellStyle name="쉼표 [0] 3" xfId="4609" hidden="1"/>
    <cellStyle name="쉼표 [0] 3" xfId="4852" hidden="1"/>
    <cellStyle name="쉼표 [0] 3" xfId="4843" hidden="1"/>
    <cellStyle name="쉼표 [0] 3" xfId="4881" hidden="1"/>
    <cellStyle name="쉼표 [0] 3" xfId="4886" hidden="1"/>
    <cellStyle name="쉼표 [0] 3" xfId="4887" hidden="1"/>
    <cellStyle name="쉼표 [0] 3" xfId="4864" hidden="1"/>
    <cellStyle name="쉼표 [0] 3" xfId="4901" hidden="1"/>
    <cellStyle name="쉼표 [0] 3" xfId="4911" hidden="1"/>
    <cellStyle name="쉼표 [0] 3" xfId="4912" hidden="1"/>
    <cellStyle name="쉼표 [0] 3" xfId="4902" hidden="1"/>
    <cellStyle name="쉼표 [0] 3" xfId="4915" hidden="1"/>
    <cellStyle name="쉼표 [0] 3" xfId="4917" hidden="1"/>
    <cellStyle name="쉼표 [0] 3" xfId="4916" hidden="1"/>
    <cellStyle name="쉼표 [0] 3" xfId="4933" hidden="1"/>
    <cellStyle name="쉼표 [0] 3" xfId="4938" hidden="1"/>
    <cellStyle name="쉼표 [0] 3" xfId="4939" hidden="1"/>
    <cellStyle name="쉼표 [0] 3" xfId="4867" hidden="1"/>
    <cellStyle name="쉼표 [0] 3" xfId="4947" hidden="1"/>
    <cellStyle name="쉼표 [0] 3" xfId="4952" hidden="1"/>
    <cellStyle name="쉼표 [0] 3" xfId="4953" hidden="1"/>
    <cellStyle name="쉼표 [0] 3" xfId="4949" hidden="1"/>
    <cellStyle name="쉼표 [0] 3" xfId="4959" hidden="1"/>
    <cellStyle name="쉼표 [0] 3" xfId="4963" hidden="1"/>
    <cellStyle name="쉼표 [0] 3" xfId="4962" hidden="1"/>
    <cellStyle name="쉼표 [0] 3" xfId="4971" hidden="1"/>
    <cellStyle name="쉼표 [0] 3" xfId="4976" hidden="1"/>
    <cellStyle name="쉼표 [0] 3" xfId="4977" hidden="1"/>
    <cellStyle name="쉼표 [0] 3" xfId="4857" hidden="1"/>
    <cellStyle name="쉼표 [0] 3" xfId="4993" hidden="1"/>
    <cellStyle name="쉼표 [0] 3" xfId="4999" hidden="1"/>
    <cellStyle name="쉼표 [0] 3" xfId="5000" hidden="1"/>
    <cellStyle name="쉼표 [0] 3" xfId="4994" hidden="1"/>
    <cellStyle name="쉼표 [0] 3" xfId="5005" hidden="1"/>
    <cellStyle name="쉼표 [0] 3" xfId="5010" hidden="1"/>
    <cellStyle name="쉼표 [0] 3" xfId="5009" hidden="1"/>
    <cellStyle name="쉼표 [0] 3" xfId="5023" hidden="1"/>
    <cellStyle name="쉼표 [0] 3" xfId="5028" hidden="1"/>
    <cellStyle name="쉼표 [0] 3" xfId="5029" hidden="1"/>
    <cellStyle name="쉼표 [0] 3" xfId="4851" hidden="1"/>
    <cellStyle name="쉼표 [0] 3" xfId="5045" hidden="1"/>
    <cellStyle name="쉼표 [0] 3" xfId="5053" hidden="1"/>
    <cellStyle name="쉼표 [0] 3" xfId="5054" hidden="1"/>
    <cellStyle name="쉼표 [0] 3" xfId="5048" hidden="1"/>
    <cellStyle name="쉼표 [0] 3" xfId="5065" hidden="1"/>
    <cellStyle name="쉼표 [0] 3" xfId="5069" hidden="1"/>
    <cellStyle name="쉼표 [0] 3" xfId="5068" hidden="1"/>
    <cellStyle name="쉼표 [0] 3" xfId="5089" hidden="1"/>
    <cellStyle name="쉼표 [0] 3" xfId="5094" hidden="1"/>
    <cellStyle name="쉼표 [0] 3" xfId="5095" hidden="1"/>
    <cellStyle name="쉼표 [0] 3" xfId="5057" hidden="1"/>
    <cellStyle name="쉼표 [0] 3" xfId="5098" hidden="1"/>
    <cellStyle name="쉼표 [0] 3" xfId="5106" hidden="1"/>
    <cellStyle name="쉼표 [0] 3" xfId="5101" hidden="1"/>
    <cellStyle name="쉼표 [0] 3" xfId="5125" hidden="1"/>
    <cellStyle name="쉼표 [0] 3" xfId="5130" hidden="1"/>
    <cellStyle name="쉼표 [0] 3" xfId="5131" hidden="1"/>
    <cellStyle name="쉼표 [0] 3" xfId="5115" hidden="1"/>
    <cellStyle name="쉼표 [0] 3" xfId="5147" hidden="1"/>
    <cellStyle name="쉼표 [0] 3" xfId="5155" hidden="1"/>
    <cellStyle name="쉼표 [0] 3" xfId="5156" hidden="1"/>
    <cellStyle name="쉼표 [0] 3" xfId="5148" hidden="1"/>
    <cellStyle name="쉼표 [0] 3" xfId="5159" hidden="1"/>
    <cellStyle name="쉼표 [0] 3" xfId="5162" hidden="1"/>
    <cellStyle name="쉼표 [0] 3" xfId="5161" hidden="1"/>
    <cellStyle name="쉼표 [0] 3" xfId="5172" hidden="1"/>
    <cellStyle name="쉼표 [0] 3" xfId="5177" hidden="1"/>
    <cellStyle name="쉼표 [0] 3" xfId="5178" hidden="1"/>
    <cellStyle name="쉼표 [0] 3" xfId="5118" hidden="1"/>
    <cellStyle name="쉼표 [0] 3" xfId="5194" hidden="1"/>
    <cellStyle name="쉼표 [0] 3" xfId="5202" hidden="1"/>
    <cellStyle name="쉼표 [0] 3" xfId="5203" hidden="1"/>
    <cellStyle name="쉼표 [0] 3" xfId="5195" hidden="1"/>
    <cellStyle name="쉼표 [0] 3" xfId="5207" hidden="1"/>
    <cellStyle name="쉼표 [0] 3" xfId="5211" hidden="1"/>
    <cellStyle name="쉼표 [0] 3" xfId="5210" hidden="1"/>
    <cellStyle name="쉼표 [0] 3" xfId="5226" hidden="1"/>
    <cellStyle name="쉼표 [0] 3" xfId="5231" hidden="1"/>
    <cellStyle name="쉼표 [0] 3" xfId="5232" hidden="1"/>
    <cellStyle name="쉼표 [0] 3" xfId="5110" hidden="1"/>
    <cellStyle name="쉼표 [0] 3" xfId="5240" hidden="1"/>
    <cellStyle name="쉼표 [0] 3" xfId="5248" hidden="1"/>
    <cellStyle name="쉼표 [0] 3" xfId="5249" hidden="1"/>
    <cellStyle name="쉼표 [0] 3" xfId="5241" hidden="1"/>
    <cellStyle name="쉼표 [0] 3" xfId="5252" hidden="1"/>
    <cellStyle name="쉼표 [0] 3" xfId="5257" hidden="1"/>
    <cellStyle name="쉼표 [0] 3" xfId="5256" hidden="1"/>
    <cellStyle name="쉼표 [0] 3" xfId="5263" hidden="1"/>
    <cellStyle name="쉼표 [0] 3" xfId="5264" hidden="1"/>
    <cellStyle name="쉼표 [0] 3" xfId="5262" hidden="1"/>
    <cellStyle name="쉼표 [0] 3" xfId="5253" hidden="1"/>
    <cellStyle name="쉼표 [0] 3" xfId="5221" hidden="1"/>
    <cellStyle name="쉼표 [0] 3" xfId="5220" hidden="1"/>
    <cellStyle name="쉼표 [0] 3" xfId="5237" hidden="1"/>
    <cellStyle name="쉼표 [0] 3" xfId="5204" hidden="1"/>
    <cellStyle name="쉼표 [0] 3" xfId="5200" hidden="1"/>
    <cellStyle name="쉼표 [0] 3" xfId="5201" hidden="1"/>
    <cellStyle name="쉼표 [0] 3" xfId="5189" hidden="1"/>
    <cellStyle name="쉼표 [0] 3" xfId="5184" hidden="1"/>
    <cellStyle name="쉼표 [0] 3" xfId="5183" hidden="1"/>
    <cellStyle name="쉼표 [0] 3" xfId="5212" hidden="1"/>
    <cellStyle name="쉼표 [0] 3" xfId="5169" hidden="1"/>
    <cellStyle name="쉼표 [0] 3" xfId="5163" hidden="1"/>
    <cellStyle name="쉼표 [0] 3" xfId="5168" hidden="1"/>
    <cellStyle name="쉼표 [0] 3" xfId="5142" hidden="1"/>
    <cellStyle name="쉼표 [0] 3" xfId="5137" hidden="1"/>
    <cellStyle name="쉼표 [0] 3" xfId="5136" hidden="1"/>
    <cellStyle name="쉼표 [0] 3" xfId="5154" hidden="1"/>
    <cellStyle name="쉼표 [0] 3" xfId="5120" hidden="1"/>
    <cellStyle name="쉼표 [0] 3" xfId="5112" hidden="1"/>
    <cellStyle name="쉼표 [0] 3" xfId="5111" hidden="1"/>
    <cellStyle name="쉼표 [0] 3" xfId="5119" hidden="1"/>
    <cellStyle name="쉼표 [0] 3" xfId="5107" hidden="1"/>
    <cellStyle name="쉼표 [0] 3" xfId="5104" hidden="1"/>
    <cellStyle name="쉼표 [0] 3" xfId="5105" hidden="1"/>
    <cellStyle name="쉼표 [0] 3" xfId="5084" hidden="1"/>
    <cellStyle name="쉼표 [0] 3" xfId="5079" hidden="1"/>
    <cellStyle name="쉼표 [0] 3" xfId="5078" hidden="1"/>
    <cellStyle name="쉼표 [0] 3" xfId="5151" hidden="1"/>
    <cellStyle name="쉼표 [0] 3" xfId="5071" hidden="1"/>
    <cellStyle name="쉼표 [0] 3" xfId="5064" hidden="1"/>
    <cellStyle name="쉼표 [0] 3" xfId="5063" hidden="1"/>
    <cellStyle name="쉼표 [0] 3" xfId="5070" hidden="1"/>
    <cellStyle name="쉼표 [0] 3" xfId="5058" hidden="1"/>
    <cellStyle name="쉼표 [0] 3" xfId="5055" hidden="1"/>
    <cellStyle name="쉼표 [0] 3" xfId="5056" hidden="1"/>
    <cellStyle name="쉼표 [0] 3" xfId="5040" hidden="1"/>
    <cellStyle name="쉼표 [0] 3" xfId="5035" hidden="1"/>
    <cellStyle name="쉼표 [0] 3" xfId="5034" hidden="1"/>
    <cellStyle name="쉼표 [0] 3" xfId="5160" hidden="1"/>
    <cellStyle name="쉼표 [0] 3" xfId="5018" hidden="1"/>
    <cellStyle name="쉼표 [0] 3" xfId="5012" hidden="1"/>
    <cellStyle name="쉼표 [0] 3" xfId="5011" hidden="1"/>
    <cellStyle name="쉼표 [0] 3" xfId="5017" hidden="1"/>
    <cellStyle name="쉼표 [0] 3" xfId="5006" hidden="1"/>
    <cellStyle name="쉼표 [0] 3" xfId="5001" hidden="1"/>
    <cellStyle name="쉼표 [0] 3" xfId="5002" hidden="1"/>
    <cellStyle name="쉼표 [0] 3" xfId="4988" hidden="1"/>
    <cellStyle name="쉼표 [0] 3" xfId="4983" hidden="1"/>
    <cellStyle name="쉼표 [0] 3" xfId="4982" hidden="1"/>
    <cellStyle name="쉼표 [0] 3" xfId="5246" hidden="1"/>
    <cellStyle name="쉼표 [0] 3" xfId="5213" hidden="1"/>
    <cellStyle name="쉼표 [0] 3" xfId="4960" hidden="1"/>
    <cellStyle name="쉼표 [0] 3" xfId="4968" hidden="1"/>
    <cellStyle name="쉼표 [0] 3" xfId="4928" hidden="1"/>
    <cellStyle name="쉼표 [0] 3" xfId="4923" hidden="1"/>
    <cellStyle name="쉼표 [0] 3" xfId="4922" hidden="1"/>
    <cellStyle name="쉼표 [0] 3" xfId="4948" hidden="1"/>
    <cellStyle name="쉼표 [0] 3" xfId="4908" hidden="1"/>
    <cellStyle name="쉼표 [0] 3" xfId="4898" hidden="1"/>
    <cellStyle name="쉼표 [0] 3" xfId="4897" hidden="1"/>
    <cellStyle name="쉼표 [0] 3" xfId="4907" hidden="1"/>
    <cellStyle name="쉼표 [0] 3" xfId="4894" hidden="1"/>
    <cellStyle name="쉼표 [0] 3" xfId="4892" hidden="1"/>
    <cellStyle name="쉼표 [0] 3" xfId="4893" hidden="1"/>
    <cellStyle name="쉼표 [0] 3" xfId="4876" hidden="1"/>
    <cellStyle name="쉼표 [0] 3" xfId="4871" hidden="1"/>
    <cellStyle name="쉼표 [0] 3" xfId="4870" hidden="1"/>
    <cellStyle name="쉼표 [0] 3" xfId="4942" hidden="1"/>
    <cellStyle name="쉼표 [0] 3" xfId="4861" hidden="1"/>
    <cellStyle name="쉼표 [0] 3" xfId="4854" hidden="1"/>
    <cellStyle name="쉼표 [0] 3" xfId="4853" hidden="1"/>
    <cellStyle name="쉼표 [0] 3" xfId="4860" hidden="1"/>
    <cellStyle name="쉼표 [0] 3" xfId="4848" hidden="1"/>
    <cellStyle name="쉼표 [0] 3" xfId="4846" hidden="1"/>
    <cellStyle name="쉼표 [0] 3" xfId="4847" hidden="1"/>
    <cellStyle name="쉼표 [0] 3" xfId="4827" hidden="1"/>
    <cellStyle name="쉼표 [0] 3" xfId="4822" hidden="1"/>
    <cellStyle name="쉼표 [0] 3" xfId="4821" hidden="1"/>
    <cellStyle name="쉼표 [0] 3" xfId="4954" hidden="1"/>
    <cellStyle name="쉼표 [0] 3" xfId="4814" hidden="1"/>
    <cellStyle name="쉼표 [0] 3" xfId="4805" hidden="1"/>
    <cellStyle name="쉼표 [0] 3" xfId="4804" hidden="1"/>
    <cellStyle name="쉼표 [0] 3" xfId="4813" hidden="1"/>
    <cellStyle name="쉼표 [0] 3" xfId="4799" hidden="1"/>
    <cellStyle name="쉼표 [0] 3" xfId="4791" hidden="1"/>
    <cellStyle name="쉼표 [0] 3" xfId="4792" hidden="1"/>
    <cellStyle name="쉼표 [0] 3" xfId="4775" hidden="1"/>
    <cellStyle name="쉼표 [0] 3" xfId="4770" hidden="1"/>
    <cellStyle name="쉼표 [0] 3" xfId="4769" hidden="1"/>
    <cellStyle name="쉼표 [0] 3" xfId="4961" hidden="1"/>
    <cellStyle name="쉼표 [0] 3" xfId="4760" hidden="1"/>
    <cellStyle name="쉼표 [0] 3" xfId="4749" hidden="1"/>
    <cellStyle name="쉼표 [0] 3" xfId="4748" hidden="1"/>
    <cellStyle name="쉼표 [0] 3" xfId="4756" hidden="1"/>
    <cellStyle name="쉼표 [0] 3" xfId="4727" hidden="1"/>
    <cellStyle name="쉼표 [0] 3" xfId="4725" hidden="1"/>
    <cellStyle name="쉼표 [0] 3" xfId="4726" hidden="1"/>
    <cellStyle name="쉼표 [0] 3" xfId="4713" hidden="1"/>
    <cellStyle name="쉼표 [0] 3" xfId="4708" hidden="1"/>
    <cellStyle name="쉼표 [0] 3" xfId="4707" hidden="1"/>
    <cellStyle name="쉼표 [0] 3" xfId="4741" hidden="1"/>
    <cellStyle name="쉼표 [0] 3" xfId="4702" hidden="1"/>
    <cellStyle name="쉼표 [0] 3" xfId="4692" hidden="1"/>
    <cellStyle name="쉼표 [0] 3" xfId="4699" hidden="1"/>
    <cellStyle name="쉼표 [0] 3" xfId="4673" hidden="1"/>
    <cellStyle name="쉼표 [0] 3" xfId="4664" hidden="1"/>
    <cellStyle name="쉼표 [0] 3" xfId="4663" hidden="1"/>
    <cellStyle name="쉼표 [0] 3" xfId="4690" hidden="1"/>
    <cellStyle name="쉼표 [0] 3" xfId="4653" hidden="1"/>
    <cellStyle name="쉼표 [0] 3" xfId="4644" hidden="1"/>
    <cellStyle name="쉼표 [0] 3" xfId="4642" hidden="1"/>
    <cellStyle name="쉼표 [0] 3" xfId="4652" hidden="1"/>
    <cellStyle name="쉼표 [0] 3" xfId="4633" hidden="1"/>
    <cellStyle name="쉼표 [0] 3" xfId="4629" hidden="1"/>
    <cellStyle name="쉼표 [0] 3" xfId="4630" hidden="1"/>
    <cellStyle name="쉼표 [0] 3" xfId="4619" hidden="1"/>
    <cellStyle name="쉼표 [0] 3" xfId="4614" hidden="1"/>
    <cellStyle name="쉼표 [0] 3" xfId="4613" hidden="1"/>
    <cellStyle name="쉼표 [0] 3" xfId="4685" hidden="1"/>
    <cellStyle name="쉼표 [0] 3" xfId="4602" hidden="1"/>
    <cellStyle name="쉼표 [0] 3" xfId="4595" hidden="1"/>
    <cellStyle name="쉼표 [0] 3" xfId="4594" hidden="1"/>
    <cellStyle name="쉼표 [0] 3" xfId="4601" hidden="1"/>
    <cellStyle name="쉼표 [0] 3" xfId="4589" hidden="1"/>
    <cellStyle name="쉼표 [0] 3" xfId="4583" hidden="1"/>
    <cellStyle name="쉼표 [0] 3" xfId="4584" hidden="1"/>
    <cellStyle name="쉼표 [0] 3" xfId="4565" hidden="1"/>
    <cellStyle name="쉼표 [0] 3" xfId="4560" hidden="1"/>
    <cellStyle name="쉼표 [0] 3" xfId="4559" hidden="1"/>
    <cellStyle name="쉼표 [0] 3" xfId="4691" hidden="1"/>
    <cellStyle name="쉼표 [0] 3" xfId="4549" hidden="1"/>
    <cellStyle name="쉼표 [0] 3" xfId="4541" hidden="1"/>
    <cellStyle name="쉼표 [0] 3" xfId="4540" hidden="1"/>
    <cellStyle name="쉼표 [0] 3" xfId="4548" hidden="1"/>
    <cellStyle name="쉼표 [0] 3" xfId="4533" hidden="1"/>
    <cellStyle name="쉼표 [0] 3" xfId="4531" hidden="1"/>
    <cellStyle name="쉼표 [0] 3" xfId="4532" hidden="1"/>
    <cellStyle name="쉼표 [0] 3" xfId="4513" hidden="1"/>
    <cellStyle name="쉼표 [0] 3" xfId="4508" hidden="1"/>
    <cellStyle name="쉼표 [0] 3" xfId="4507" hidden="1"/>
    <cellStyle name="쉼표 [0] 3" xfId="5247" hidden="1"/>
    <cellStyle name="쉼표 [0] 3" xfId="4496" hidden="1"/>
    <cellStyle name="쉼표 [0] 3" xfId="4471" hidden="1"/>
    <cellStyle name="쉼표 [0] 3" xfId="4493" hidden="1"/>
    <cellStyle name="쉼표 [0] 3" xfId="4444" hidden="1"/>
    <cellStyle name="쉼표 [0] 3" xfId="4439" hidden="1"/>
    <cellStyle name="쉼표 [0] 3" xfId="4438" hidden="1"/>
    <cellStyle name="쉼표 [0] 3" xfId="4454" hidden="1"/>
    <cellStyle name="쉼표 [0] 3" xfId="4418" hidden="1"/>
    <cellStyle name="쉼표 [0] 3" xfId="4413" hidden="1"/>
    <cellStyle name="쉼표 [0] 3" xfId="4412" hidden="1"/>
    <cellStyle name="쉼표 [0] 3" xfId="4417" hidden="1"/>
    <cellStyle name="쉼표 [0] 3" xfId="4408" hidden="1"/>
    <cellStyle name="쉼표 [0] 3" xfId="4403" hidden="1"/>
    <cellStyle name="쉼표 [0] 3" xfId="4404" hidden="1"/>
    <cellStyle name="쉼표 [0] 3" xfId="4386" hidden="1"/>
    <cellStyle name="쉼표 [0] 3" xfId="4381" hidden="1"/>
    <cellStyle name="쉼표 [0] 3" xfId="4380" hidden="1"/>
    <cellStyle name="쉼표 [0] 3" xfId="4449" hidden="1"/>
    <cellStyle name="쉼표 [0] 3" xfId="4371" hidden="1"/>
    <cellStyle name="쉼표 [0] 3" xfId="4363" hidden="1"/>
    <cellStyle name="쉼표 [0] 3" xfId="4362" hidden="1"/>
    <cellStyle name="쉼표 [0] 3" xfId="4369" hidden="1"/>
    <cellStyle name="쉼표 [0] 3" xfId="4356" hidden="1"/>
    <cellStyle name="쉼표 [0] 3" xfId="4352" hidden="1"/>
    <cellStyle name="쉼표 [0] 3" xfId="4355" hidden="1"/>
    <cellStyle name="쉼표 [0] 3" xfId="4341" hidden="1"/>
    <cellStyle name="쉼표 [0] 3" xfId="4336" hidden="1"/>
    <cellStyle name="쉼표 [0] 3" xfId="4335" hidden="1"/>
    <cellStyle name="쉼표 [0] 3" xfId="4459" hidden="1"/>
    <cellStyle name="쉼표 [0] 3" xfId="4319" hidden="1"/>
    <cellStyle name="쉼표 [0] 3" xfId="4310" hidden="1"/>
    <cellStyle name="쉼표 [0] 3" xfId="4307" hidden="1"/>
    <cellStyle name="쉼표 [0] 3" xfId="4316" hidden="1"/>
    <cellStyle name="쉼표 [0] 3" xfId="4302" hidden="1"/>
    <cellStyle name="쉼표 [0] 3" xfId="4298" hidden="1"/>
    <cellStyle name="쉼표 [0] 3" xfId="4299" hidden="1"/>
    <cellStyle name="쉼표 [0] 3" xfId="4278" hidden="1"/>
    <cellStyle name="쉼표 [0] 3" xfId="4273" hidden="1"/>
    <cellStyle name="쉼표 [0] 3" xfId="4272" hidden="1"/>
    <cellStyle name="쉼표 [0] 3" xfId="4484" hidden="1"/>
    <cellStyle name="쉼표 [0] 3" xfId="4263" hidden="1"/>
    <cellStyle name="쉼표 [0] 3" xfId="4252" hidden="1"/>
    <cellStyle name="쉼표 [0] 3" xfId="4251" hidden="1"/>
    <cellStyle name="쉼표 [0] 3" xfId="4260" hidden="1"/>
    <cellStyle name="쉼표 [0] 3" xfId="4241" hidden="1"/>
    <cellStyle name="쉼표 [0] 3" xfId="4228" hidden="1"/>
    <cellStyle name="쉼표 [0] 3" xfId="4229" hidden="1"/>
    <cellStyle name="쉼표 [0] 3" xfId="4219" hidden="1"/>
    <cellStyle name="쉼표 [0] 3" xfId="4214" hidden="1"/>
    <cellStyle name="쉼표 [0] 3" xfId="4213" hidden="1"/>
    <cellStyle name="쉼표 [0] 3" xfId="4248" hidden="1"/>
    <cellStyle name="쉼표 [0] 3" xfId="4207" hidden="1"/>
    <cellStyle name="쉼표 [0] 3" xfId="4199" hidden="1"/>
    <cellStyle name="쉼표 [0] 3" xfId="4204" hidden="1"/>
    <cellStyle name="쉼표 [0] 3" xfId="4176" hidden="1"/>
    <cellStyle name="쉼표 [0] 3" xfId="4171" hidden="1"/>
    <cellStyle name="쉼표 [0] 3" xfId="4170" hidden="1"/>
    <cellStyle name="쉼표 [0] 3" xfId="4193" hidden="1"/>
    <cellStyle name="쉼표 [0] 3" xfId="4158" hidden="1"/>
    <cellStyle name="쉼표 [0] 3" xfId="4152" hidden="1"/>
    <cellStyle name="쉼표 [0] 3" xfId="4151" hidden="1"/>
    <cellStyle name="쉼표 [0] 3" xfId="4157" hidden="1"/>
    <cellStyle name="쉼표 [0] 3" xfId="4145" hidden="1"/>
    <cellStyle name="쉼표 [0] 3" xfId="4142" hidden="1"/>
    <cellStyle name="쉼표 [0] 3" xfId="4144" hidden="1"/>
    <cellStyle name="쉼표 [0] 3" xfId="4125" hidden="1"/>
    <cellStyle name="쉼표 [0] 3" xfId="4118" hidden="1"/>
    <cellStyle name="쉼표 [0] 3" xfId="4117" hidden="1"/>
    <cellStyle name="쉼표 [0] 3" xfId="4190" hidden="1"/>
    <cellStyle name="쉼표 [0] 3" xfId="4107" hidden="1"/>
    <cellStyle name="쉼표 [0] 3" xfId="4097" hidden="1"/>
    <cellStyle name="쉼표 [0] 3" xfId="4096" hidden="1"/>
    <cellStyle name="쉼표 [0] 3" xfId="4106" hidden="1"/>
    <cellStyle name="쉼표 [0] 3" xfId="4093" hidden="1"/>
    <cellStyle name="쉼표 [0] 3" xfId="4080" hidden="1"/>
    <cellStyle name="쉼표 [0] 3" xfId="4081" hidden="1"/>
    <cellStyle name="쉼표 [0] 3" xfId="4071" hidden="1"/>
    <cellStyle name="쉼표 [0] 3" xfId="4066" hidden="1"/>
    <cellStyle name="쉼표 [0] 3" xfId="4065" hidden="1"/>
    <cellStyle name="쉼표 [0] 3" xfId="4194" hidden="1"/>
    <cellStyle name="쉼표 [0] 3" xfId="4055" hidden="1"/>
    <cellStyle name="쉼표 [0] 3" xfId="4045" hidden="1"/>
    <cellStyle name="쉼표 [0] 3" xfId="4044" hidden="1"/>
    <cellStyle name="쉼표 [0] 3" xfId="4054" hidden="1"/>
    <cellStyle name="쉼표 [0] 3" xfId="4037" hidden="1"/>
    <cellStyle name="쉼표 [0] 3" xfId="4028" hidden="1"/>
    <cellStyle name="쉼표 [0] 3" xfId="4029" hidden="1"/>
    <cellStyle name="쉼표 [0] 3" xfId="4016" hidden="1"/>
    <cellStyle name="쉼표 [0] 3" xfId="4011" hidden="1"/>
    <cellStyle name="쉼표 [0] 3" xfId="4010" hidden="1"/>
    <cellStyle name="쉼표 [0] 3" xfId="4466" hidden="1"/>
    <cellStyle name="쉼표 [0] 3" xfId="4001" hidden="1"/>
    <cellStyle name="쉼표 [0] 3" xfId="3990" hidden="1"/>
    <cellStyle name="쉼표 [0] 3" xfId="3989" hidden="1"/>
    <cellStyle name="쉼표 [0] 3" xfId="3993" hidden="1"/>
    <cellStyle name="쉼표 [0] 3" xfId="3971" hidden="1"/>
    <cellStyle name="쉼표 [0] 3" xfId="3965" hidden="1"/>
    <cellStyle name="쉼표 [0] 3" xfId="3966" hidden="1"/>
    <cellStyle name="쉼표 [0] 3" xfId="3958" hidden="1"/>
    <cellStyle name="쉼표 [0] 3" xfId="3953" hidden="1"/>
    <cellStyle name="쉼표 [0] 3" xfId="3952" hidden="1"/>
    <cellStyle name="쉼표 [0] 3" xfId="3974" hidden="1"/>
    <cellStyle name="쉼표 [0] 3" xfId="3946" hidden="1"/>
    <cellStyle name="쉼표 [0] 3" xfId="3930" hidden="1"/>
    <cellStyle name="쉼표 [0] 3" xfId="3944" hidden="1"/>
    <cellStyle name="쉼표 [0] 3" xfId="3911" hidden="1"/>
    <cellStyle name="쉼표 [0] 3" xfId="3904" hidden="1"/>
    <cellStyle name="쉼표 [0] 3" xfId="3903" hidden="1"/>
    <cellStyle name="쉼표 [0] 3" xfId="3924" hidden="1"/>
    <cellStyle name="쉼표 [0] 3" xfId="3889" hidden="1"/>
    <cellStyle name="쉼표 [0] 3" xfId="3874" hidden="1"/>
    <cellStyle name="쉼표 [0] 3" xfId="3873" hidden="1"/>
    <cellStyle name="쉼표 [0] 3" xfId="3888" hidden="1"/>
    <cellStyle name="쉼표 [0] 3" xfId="3870" hidden="1"/>
    <cellStyle name="쉼표 [0] 3" xfId="3866" hidden="1"/>
    <cellStyle name="쉼표 [0] 3" xfId="3867" hidden="1"/>
    <cellStyle name="쉼표 [0] 3" xfId="3854" hidden="1"/>
    <cellStyle name="쉼표 [0] 3" xfId="3849" hidden="1"/>
    <cellStyle name="쉼표 [0] 3" xfId="3848" hidden="1"/>
    <cellStyle name="쉼표 [0] 3" xfId="3920" hidden="1"/>
    <cellStyle name="쉼표 [0] 3" xfId="3837" hidden="1"/>
    <cellStyle name="쉼표 [0] 3" xfId="3822" hidden="1"/>
    <cellStyle name="쉼표 [0] 3" xfId="3821" hidden="1"/>
    <cellStyle name="쉼표 [0] 3" xfId="3836" hidden="1"/>
    <cellStyle name="쉼표 [0] 3" xfId="3816" hidden="1"/>
    <cellStyle name="쉼표 [0] 3" xfId="3812" hidden="1"/>
    <cellStyle name="쉼표 [0] 3" xfId="3813" hidden="1"/>
    <cellStyle name="쉼표 [0] 3" xfId="3800" hidden="1"/>
    <cellStyle name="쉼표 [0] 3" xfId="3795" hidden="1"/>
    <cellStyle name="쉼표 [0] 3" xfId="3794" hidden="1"/>
    <cellStyle name="쉼표 [0] 3" xfId="3929" hidden="1"/>
    <cellStyle name="쉼표 [0] 3" xfId="3785" hidden="1"/>
    <cellStyle name="쉼표 [0] 3" xfId="3770" hidden="1"/>
    <cellStyle name="쉼표 [0] 3" xfId="3769" hidden="1"/>
    <cellStyle name="쉼표 [0] 3" xfId="3784" hidden="1"/>
    <cellStyle name="쉼표 [0] 3" xfId="3764" hidden="1"/>
    <cellStyle name="쉼표 [0] 3" xfId="3760" hidden="1"/>
    <cellStyle name="쉼표 [0] 3" xfId="3761" hidden="1"/>
    <cellStyle name="쉼표 [0] 3" xfId="3748" hidden="1"/>
    <cellStyle name="쉼표 [0] 3" xfId="3742" hidden="1"/>
    <cellStyle name="쉼표 [0] 3" xfId="3740" hidden="1"/>
    <cellStyle name="쉼표 [0] 3" xfId="4000" hidden="1"/>
    <cellStyle name="쉼표 [0] 3" xfId="3975" hidden="1"/>
    <cellStyle name="쉼표 [0] 3" xfId="3720" hidden="1"/>
    <cellStyle name="쉼표 [0] 3" xfId="3735" hidden="1"/>
    <cellStyle name="쉼표 [0] 3" xfId="3704" hidden="1"/>
    <cellStyle name="쉼표 [0] 3" xfId="3699" hidden="1"/>
    <cellStyle name="쉼표 [0] 3" xfId="3696" hidden="1"/>
    <cellStyle name="쉼표 [0] 3" xfId="3712" hidden="1"/>
    <cellStyle name="쉼표 [0] 3" xfId="3678" hidden="1"/>
    <cellStyle name="쉼표 [0] 3" xfId="3669" hidden="1"/>
    <cellStyle name="쉼표 [0] 3" xfId="3668" hidden="1"/>
    <cellStyle name="쉼표 [0] 3" xfId="3675" hidden="1"/>
    <cellStyle name="쉼표 [0] 3" xfId="3663" hidden="1"/>
    <cellStyle name="쉼표 [0] 3" xfId="3660" hidden="1"/>
    <cellStyle name="쉼표 [0] 3" xfId="3661" hidden="1"/>
    <cellStyle name="쉼표 [0] 3" xfId="3645" hidden="1"/>
    <cellStyle name="쉼표 [0] 3" xfId="3640" hidden="1"/>
    <cellStyle name="쉼표 [0] 3" xfId="3639" hidden="1"/>
    <cellStyle name="쉼표 [0] 3" xfId="3709" hidden="1"/>
    <cellStyle name="쉼표 [0] 3" xfId="3623" hidden="1"/>
    <cellStyle name="쉼표 [0] 3" xfId="3617" hidden="1"/>
    <cellStyle name="쉼표 [0] 3" xfId="3616" hidden="1"/>
    <cellStyle name="쉼표 [0] 3" xfId="3622" hidden="1"/>
    <cellStyle name="쉼표 [0] 3" xfId="3611" hidden="1"/>
    <cellStyle name="쉼표 [0] 3" xfId="3606" hidden="1"/>
    <cellStyle name="쉼표 [0] 3" xfId="3607" hidden="1"/>
    <cellStyle name="쉼표 [0] 3" xfId="3593" hidden="1"/>
    <cellStyle name="쉼표 [0] 3" xfId="3588" hidden="1"/>
    <cellStyle name="쉼표 [0] 3" xfId="3587" hidden="1"/>
    <cellStyle name="쉼표 [0] 3" xfId="3717" hidden="1"/>
    <cellStyle name="쉼표 [0] 3" xfId="3571" hidden="1"/>
    <cellStyle name="쉼표 [0] 3" xfId="3565" hidden="1"/>
    <cellStyle name="쉼표 [0] 3" xfId="3564" hidden="1"/>
    <cellStyle name="쉼표 [0] 3" xfId="3570" hidden="1"/>
    <cellStyle name="쉼표 [0] 3" xfId="3559" hidden="1"/>
    <cellStyle name="쉼표 [0] 3" xfId="3554" hidden="1"/>
    <cellStyle name="쉼표 [0] 3" xfId="3555" hidden="1"/>
    <cellStyle name="쉼표 [0] 3" xfId="3540" hidden="1"/>
    <cellStyle name="쉼표 [0] 3" xfId="3535" hidden="1"/>
    <cellStyle name="쉼표 [0] 3" xfId="3534" hidden="1"/>
    <cellStyle name="쉼표 [0] 3" xfId="3721" hidden="1"/>
    <cellStyle name="쉼표 [0] 3" xfId="3518" hidden="1"/>
    <cellStyle name="쉼표 [0] 3" xfId="3508" hidden="1"/>
    <cellStyle name="쉼표 [0] 3" xfId="3507" hidden="1"/>
    <cellStyle name="쉼표 [0] 3" xfId="3515" hidden="1"/>
    <cellStyle name="쉼표 [0] 3" xfId="3496" hidden="1"/>
    <cellStyle name="쉼표 [0] 3" xfId="3490" hidden="1"/>
    <cellStyle name="쉼표 [0] 3" xfId="3491" hidden="1"/>
    <cellStyle name="쉼표 [0] 3" xfId="3485" hidden="1"/>
    <cellStyle name="쉼표 [0] 3" xfId="3479" hidden="1"/>
    <cellStyle name="쉼표 [0] 3" xfId="3477" hidden="1"/>
    <cellStyle name="쉼표 [0] 3" xfId="3503" hidden="1"/>
    <cellStyle name="쉼표 [0] 3" xfId="3465" hidden="1"/>
    <cellStyle name="쉼표 [0] 3" xfId="3457" hidden="1"/>
    <cellStyle name="쉼표 [0] 3" xfId="3464" hidden="1"/>
    <cellStyle name="쉼표 [0] 3" xfId="3442" hidden="1"/>
    <cellStyle name="쉼표 [0] 3" xfId="3437" hidden="1"/>
    <cellStyle name="쉼표 [0] 3" xfId="3436" hidden="1"/>
    <cellStyle name="쉼표 [0] 3" xfId="3454" hidden="1"/>
    <cellStyle name="쉼표 [0] 3" xfId="3427" hidden="1"/>
    <cellStyle name="쉼표 [0] 3" xfId="3409" hidden="1"/>
    <cellStyle name="쉼표 [0] 3" xfId="3408" hidden="1"/>
    <cellStyle name="쉼표 [0] 3" xfId="3425" hidden="1"/>
    <cellStyle name="쉼표 [0] 3" xfId="3403" hidden="1"/>
    <cellStyle name="쉼표 [0] 3" xfId="3399" hidden="1"/>
    <cellStyle name="쉼표 [0] 3" xfId="3400" hidden="1"/>
    <cellStyle name="쉼표 [0] 3" xfId="3389" hidden="1"/>
    <cellStyle name="쉼표 [0] 3" xfId="3382" hidden="1"/>
    <cellStyle name="쉼표 [0] 3" xfId="3381" hidden="1"/>
    <cellStyle name="쉼표 [0] 3" xfId="3451" hidden="1"/>
    <cellStyle name="쉼표 [0] 3" xfId="3372" hidden="1"/>
    <cellStyle name="쉼표 [0] 3" xfId="3357" hidden="1"/>
    <cellStyle name="쉼표 [0] 3" xfId="3356" hidden="1"/>
    <cellStyle name="쉼표 [0] 3" xfId="3371" hidden="1"/>
    <cellStyle name="쉼표 [0] 3" xfId="3351" hidden="1"/>
    <cellStyle name="쉼표 [0] 3" xfId="3347" hidden="1"/>
    <cellStyle name="쉼표 [0] 3" xfId="3348" hidden="1"/>
    <cellStyle name="쉼표 [0] 3" xfId="3335" hidden="1"/>
    <cellStyle name="쉼표 [0] 3" xfId="3330" hidden="1"/>
    <cellStyle name="쉼표 [0] 3" xfId="3329" hidden="1"/>
    <cellStyle name="쉼표 [0] 3" xfId="3456" hidden="1"/>
    <cellStyle name="쉼표 [0] 3" xfId="3316" hidden="1"/>
    <cellStyle name="쉼표 [0] 3" xfId="3303" hidden="1"/>
    <cellStyle name="쉼표 [0] 3" xfId="3302" hidden="1"/>
    <cellStyle name="쉼표 [0] 3" xfId="3314" hidden="1"/>
    <cellStyle name="쉼표 [0] 3" xfId="3297" hidden="1"/>
    <cellStyle name="쉼표 [0] 3" xfId="3292" hidden="1"/>
    <cellStyle name="쉼표 [0] 3" xfId="3293" hidden="1"/>
    <cellStyle name="쉼표 [0] 3" xfId="3279" hidden="1"/>
    <cellStyle name="쉼표 [0] 3" xfId="3274" hidden="1"/>
    <cellStyle name="쉼표 [0] 3" xfId="3273" hidden="1"/>
    <cellStyle name="쉼표 [0] 3" xfId="4463" hidden="1"/>
    <cellStyle name="쉼표 [0] 3" xfId="3268" hidden="1"/>
    <cellStyle name="쉼표 [0] 3" xfId="3250" hidden="1"/>
    <cellStyle name="쉼표 [0] 3" xfId="3249" hidden="1"/>
    <cellStyle name="쉼표 [0] 3" xfId="3253" hidden="1"/>
    <cellStyle name="쉼표 [0] 3" xfId="3237" hidden="1"/>
    <cellStyle name="쉼표 [0] 3" xfId="3234" hidden="1"/>
    <cellStyle name="쉼표 [0] 3" xfId="3235" hidden="1"/>
    <cellStyle name="쉼표 [0] 3" xfId="3214" hidden="1"/>
    <cellStyle name="쉼표 [0] 3" xfId="3209" hidden="1"/>
    <cellStyle name="쉼표 [0] 3" xfId="3208" hidden="1"/>
    <cellStyle name="쉼표 [0] 3" xfId="3241" hidden="1"/>
    <cellStyle name="쉼표 [0] 3" xfId="3205" hidden="1"/>
    <cellStyle name="쉼표 [0] 3" xfId="3196" hidden="1"/>
    <cellStyle name="쉼표 [0] 3" xfId="3202" hidden="1"/>
    <cellStyle name="쉼표 [0] 3" xfId="3175" hidden="1"/>
    <cellStyle name="쉼표 [0] 3" xfId="3170" hidden="1"/>
    <cellStyle name="쉼표 [0] 3" xfId="3169" hidden="1"/>
    <cellStyle name="쉼표 [0] 3" xfId="3189" hidden="1"/>
    <cellStyle name="쉼표 [0] 3" xfId="3149" hidden="1"/>
    <cellStyle name="쉼표 [0] 3" xfId="3140" hidden="1"/>
    <cellStyle name="쉼표 [0] 3" xfId="3139" hidden="1"/>
    <cellStyle name="쉼표 [0] 3" xfId="3148" hidden="1"/>
    <cellStyle name="쉼표 [0] 3" xfId="3134" hidden="1"/>
    <cellStyle name="쉼표 [0] 3" xfId="3128" hidden="1"/>
    <cellStyle name="쉼표 [0] 3" xfId="3129" hidden="1"/>
    <cellStyle name="쉼표 [0] 3" xfId="3112" hidden="1"/>
    <cellStyle name="쉼표 [0] 3" xfId="3107" hidden="1"/>
    <cellStyle name="쉼표 [0] 3" xfId="3106" hidden="1"/>
    <cellStyle name="쉼표 [0] 3" xfId="3186" hidden="1"/>
    <cellStyle name="쉼표 [0] 3" xfId="3097" hidden="1"/>
    <cellStyle name="쉼표 [0] 3" xfId="3088" hidden="1"/>
    <cellStyle name="쉼표 [0] 3" xfId="3087" hidden="1"/>
    <cellStyle name="쉼표 [0] 3" xfId="3096" hidden="1"/>
    <cellStyle name="쉼표 [0] 3" xfId="3082" hidden="1"/>
    <cellStyle name="쉼표 [0] 3" xfId="3076" hidden="1"/>
    <cellStyle name="쉼표 [0] 3" xfId="3077" hidden="1"/>
    <cellStyle name="쉼표 [0] 3" xfId="3060" hidden="1"/>
    <cellStyle name="쉼표 [0] 3" xfId="3053" hidden="1"/>
    <cellStyle name="쉼표 [0] 3" xfId="3052" hidden="1"/>
    <cellStyle name="쉼표 [0] 3" xfId="3195" hidden="1"/>
    <cellStyle name="쉼표 [0] 3" xfId="3042" hidden="1"/>
    <cellStyle name="쉼표 [0] 3" xfId="3036" hidden="1"/>
    <cellStyle name="쉼표 [0] 3" xfId="3035" hidden="1"/>
    <cellStyle name="쉼표 [0] 3" xfId="3041" hidden="1"/>
    <cellStyle name="쉼표 [0] 3" xfId="3026" hidden="1"/>
    <cellStyle name="쉼표 [0] 3" xfId="3024" hidden="1"/>
    <cellStyle name="쉼표 [0] 3" xfId="3025" hidden="1"/>
    <cellStyle name="쉼표 [0] 3" xfId="3008" hidden="1"/>
    <cellStyle name="쉼표 [0] 3" xfId="3003" hidden="1"/>
    <cellStyle name="쉼표 [0] 3" xfId="3002" hidden="1"/>
    <cellStyle name="쉼표 [0] 3" xfId="3267" hidden="1"/>
    <cellStyle name="쉼표 [0] 3" xfId="3242" hidden="1"/>
    <cellStyle name="쉼표 [0] 3" xfId="2991" hidden="1"/>
    <cellStyle name="쉼표 [0] 3" xfId="2999" hidden="1"/>
    <cellStyle name="쉼표 [0] 3" xfId="2962" hidden="1"/>
    <cellStyle name="쉼표 [0] 3" xfId="2957" hidden="1"/>
    <cellStyle name="쉼표 [0] 3" xfId="2956" hidden="1"/>
    <cellStyle name="쉼표 [0] 3" xfId="2982" hidden="1"/>
    <cellStyle name="쉼표 [0] 3" xfId="2944" hidden="1"/>
    <cellStyle name="쉼표 [0] 3" xfId="2932" hidden="1"/>
    <cellStyle name="쉼표 [0] 3" xfId="2931" hidden="1"/>
    <cellStyle name="쉼표 [0] 3" xfId="2941" hidden="1"/>
    <cellStyle name="쉼표 [0] 3" xfId="2928" hidden="1"/>
    <cellStyle name="쉼표 [0] 3" xfId="2915" hidden="1"/>
    <cellStyle name="쉼표 [0] 3" xfId="2916" hidden="1"/>
    <cellStyle name="쉼표 [0] 3" xfId="2906" hidden="1"/>
    <cellStyle name="쉼표 [0] 3" xfId="2901" hidden="1"/>
    <cellStyle name="쉼표 [0] 3" xfId="2900" hidden="1"/>
    <cellStyle name="쉼표 [0] 3" xfId="2979" hidden="1"/>
    <cellStyle name="쉼표 [0] 3" xfId="2890" hidden="1"/>
    <cellStyle name="쉼표 [0] 3" xfId="2880" hidden="1"/>
    <cellStyle name="쉼표 [0] 3" xfId="2879" hidden="1"/>
    <cellStyle name="쉼표 [0] 3" xfId="2889" hidden="1"/>
    <cellStyle name="쉼표 [0] 3" xfId="2870" hidden="1"/>
    <cellStyle name="쉼표 [0] 3" xfId="2863" hidden="1"/>
    <cellStyle name="쉼표 [0] 3" xfId="2864" hidden="1"/>
    <cellStyle name="쉼표 [0] 3" xfId="2851" hidden="1"/>
    <cellStyle name="쉼표 [0] 3" xfId="2846" hidden="1"/>
    <cellStyle name="쉼표 [0] 3" xfId="2845" hidden="1"/>
    <cellStyle name="쉼표 [0] 3" xfId="2985" hidden="1"/>
    <cellStyle name="쉼표 [0] 3" xfId="2836" hidden="1"/>
    <cellStyle name="쉼표 [0] 3" xfId="2828" hidden="1"/>
    <cellStyle name="쉼표 [0] 3" xfId="2827" hidden="1"/>
    <cellStyle name="쉼표 [0] 3" xfId="2835" hidden="1"/>
    <cellStyle name="쉼표 [0] 3" xfId="2824" hidden="1"/>
    <cellStyle name="쉼표 [0] 3" xfId="2822" hidden="1"/>
    <cellStyle name="쉼표 [0] 3" xfId="2823" hidden="1"/>
    <cellStyle name="쉼표 [0] 3" xfId="2806" hidden="1"/>
    <cellStyle name="쉼표 [0] 3" xfId="2801" hidden="1"/>
    <cellStyle name="쉼표 [0] 3" xfId="2800" hidden="1"/>
    <cellStyle name="쉼표 [0] 3" xfId="2992" hidden="1"/>
    <cellStyle name="쉼표 [0] 3" xfId="2790" hidden="1"/>
    <cellStyle name="쉼표 [0] 3" xfId="2780" hidden="1"/>
    <cellStyle name="쉼표 [0] 3" xfId="2779" hidden="1"/>
    <cellStyle name="쉼표 [0] 3" xfId="2787" hidden="1"/>
    <cellStyle name="쉼표 [0] 3" xfId="2763" hidden="1"/>
    <cellStyle name="쉼표 [0] 3" xfId="2759" hidden="1"/>
    <cellStyle name="쉼표 [0] 3" xfId="2760" hidden="1"/>
    <cellStyle name="쉼표 [0] 3" xfId="2749" hidden="1"/>
    <cellStyle name="쉼표 [0] 3" xfId="2744" hidden="1"/>
    <cellStyle name="쉼표 [0] 3" xfId="2743" hidden="1"/>
    <cellStyle name="쉼표 [0] 3" xfId="2777" hidden="1"/>
    <cellStyle name="쉼표 [0] 3" xfId="2736" hidden="1"/>
    <cellStyle name="쉼표 [0] 3" xfId="2728" hidden="1"/>
    <cellStyle name="쉼표 [0] 3" xfId="2733" hidden="1"/>
    <cellStyle name="쉼표 [0] 3" xfId="2714" hidden="1"/>
    <cellStyle name="쉼표 [0] 3" xfId="2709" hidden="1"/>
    <cellStyle name="쉼표 [0] 3" xfId="2708" hidden="1"/>
    <cellStyle name="쉼표 [0] 3" xfId="2721" hidden="1"/>
    <cellStyle name="쉼표 [0] 3" xfId="2688" hidden="1"/>
    <cellStyle name="쉼표 [0] 3" xfId="2679" hidden="1"/>
    <cellStyle name="쉼표 [0] 3" xfId="2678" hidden="1"/>
    <cellStyle name="쉼표 [0] 3" xfId="2687" hidden="1"/>
    <cellStyle name="쉼표 [0] 3" xfId="2673" hidden="1"/>
    <cellStyle name="쉼표 [0] 3" xfId="2667" hidden="1"/>
    <cellStyle name="쉼표 [0] 3" xfId="2668" hidden="1"/>
    <cellStyle name="쉼표 [0] 3" xfId="2651" hidden="1"/>
    <cellStyle name="쉼표 [0] 3" xfId="2646" hidden="1"/>
    <cellStyle name="쉼표 [0] 3" xfId="2643" hidden="1"/>
    <cellStyle name="쉼표 [0] 3" xfId="2718" hidden="1"/>
    <cellStyle name="쉼표 [0] 3" xfId="2635" hidden="1"/>
    <cellStyle name="쉼표 [0] 3" xfId="2627" hidden="1"/>
    <cellStyle name="쉼표 [0] 3" xfId="2626" hidden="1"/>
    <cellStyle name="쉼표 [0] 3" xfId="2634" hidden="1"/>
    <cellStyle name="쉼표 [0] 3" xfId="2617" hidden="1"/>
    <cellStyle name="쉼표 [0] 3" xfId="2615" hidden="1"/>
    <cellStyle name="쉼표 [0] 3" xfId="2616" hidden="1"/>
    <cellStyle name="쉼표 [0] 3" xfId="2597" hidden="1"/>
    <cellStyle name="쉼표 [0] 3" xfId="2592" hidden="1"/>
    <cellStyle name="쉼표 [0] 3" xfId="2591" hidden="1"/>
    <cellStyle name="쉼표 [0] 3" xfId="2726" hidden="1"/>
    <cellStyle name="쉼표 [0] 3" xfId="2581" hidden="1"/>
    <cellStyle name="쉼표 [0] 3" xfId="2573" hidden="1"/>
    <cellStyle name="쉼표 [0] 3" xfId="2572" hidden="1"/>
    <cellStyle name="쉼표 [0] 3" xfId="2580" hidden="1"/>
    <cellStyle name="쉼표 [0] 3" xfId="2565" hidden="1"/>
    <cellStyle name="쉼표 [0] 3" xfId="2563" hidden="1"/>
    <cellStyle name="쉼표 [0] 3" xfId="2564" hidden="1"/>
    <cellStyle name="쉼표 [0] 3" xfId="2547" hidden="1"/>
    <cellStyle name="쉼표 [0] 3" xfId="2542" hidden="1"/>
    <cellStyle name="쉼표 [0] 3" xfId="2541" hidden="1"/>
    <cellStyle name="쉼표 [0] 3" xfId="4502" hidden="1"/>
    <cellStyle name="쉼표 [0] 3" xfId="2534" hidden="1"/>
    <cellStyle name="쉼표 [0] 3" xfId="2509" hidden="1"/>
    <cellStyle name="쉼표 [0] 3" xfId="2508" hidden="1"/>
    <cellStyle name="쉼표 [0] 3" xfId="2524" hidden="1"/>
    <cellStyle name="쉼표 [0] 3" xfId="2497" hidden="1"/>
    <cellStyle name="쉼표 [0] 3" xfId="2494" hidden="1"/>
    <cellStyle name="쉼표 [0] 3" xfId="2495" hidden="1"/>
    <cellStyle name="쉼표 [0] 3" xfId="2484" hidden="1"/>
    <cellStyle name="쉼표 [0] 3" xfId="2477" hidden="1"/>
    <cellStyle name="쉼표 [0] 3" xfId="2476" hidden="1"/>
    <cellStyle name="쉼표 [0] 3" xfId="2504" hidden="1"/>
    <cellStyle name="쉼표 [0] 3" xfId="2467" hidden="1"/>
    <cellStyle name="쉼표 [0] 3" xfId="2452" hidden="1"/>
    <cellStyle name="쉼표 [0] 3" xfId="2466" hidden="1"/>
    <cellStyle name="쉼표 [0] 3" xfId="2433" hidden="1"/>
    <cellStyle name="쉼표 [0] 3" xfId="2428" hidden="1"/>
    <cellStyle name="쉼표 [0] 3" xfId="2427" hidden="1"/>
    <cellStyle name="쉼표 [0] 3" xfId="2446" hidden="1"/>
    <cellStyle name="쉼표 [0] 3" xfId="2407" hidden="1"/>
    <cellStyle name="쉼표 [0] 3" xfId="2399" hidden="1"/>
    <cellStyle name="쉼표 [0] 3" xfId="2398" hidden="1"/>
    <cellStyle name="쉼표 [0] 3" xfId="2406" hidden="1"/>
    <cellStyle name="쉼표 [0] 3" xfId="2392" hidden="1"/>
    <cellStyle name="쉼표 [0] 3" xfId="2388" hidden="1"/>
    <cellStyle name="쉼표 [0] 3" xfId="2389" hidden="1"/>
    <cellStyle name="쉼표 [0] 3" xfId="2371" hidden="1"/>
    <cellStyle name="쉼표 [0] 3" xfId="2361" hidden="1"/>
    <cellStyle name="쉼표 [0] 3" xfId="2360" hidden="1"/>
    <cellStyle name="쉼표 [0] 3" xfId="2443" hidden="1"/>
    <cellStyle name="쉼표 [0] 3" xfId="2353" hidden="1"/>
    <cellStyle name="쉼표 [0] 3" xfId="2344" hidden="1"/>
    <cellStyle name="쉼표 [0] 3" xfId="2343" hidden="1"/>
    <cellStyle name="쉼표 [0] 3" xfId="2352" hidden="1"/>
    <cellStyle name="쉼표 [0] 3" xfId="2338" hidden="1"/>
    <cellStyle name="쉼표 [0] 3" xfId="2334" hidden="1"/>
    <cellStyle name="쉼표 [0] 3" xfId="2335" hidden="1"/>
    <cellStyle name="쉼표 [0] 3" xfId="2325" hidden="1"/>
    <cellStyle name="쉼표 [0] 3" xfId="2320" hidden="1"/>
    <cellStyle name="쉼표 [0] 3" xfId="2319" hidden="1"/>
    <cellStyle name="쉼표 [0] 3" xfId="2451" hidden="1"/>
    <cellStyle name="쉼표 [0] 3" xfId="2303" hidden="1"/>
    <cellStyle name="쉼표 [0] 3" xfId="2299" hidden="1"/>
    <cellStyle name="쉼표 [0] 3" xfId="2298" hidden="1"/>
    <cellStyle name="쉼표 [0] 3" xfId="2302" hidden="1"/>
    <cellStyle name="쉼표 [0] 3" xfId="2291" hidden="1"/>
    <cellStyle name="쉼표 [0] 3" xfId="2289" hidden="1"/>
    <cellStyle name="쉼표 [0] 3" xfId="2290" hidden="1"/>
    <cellStyle name="쉼표 [0] 3" xfId="2279" hidden="1"/>
    <cellStyle name="쉼표 [0] 3" xfId="2274" hidden="1"/>
    <cellStyle name="쉼표 [0] 3" xfId="2273" hidden="1"/>
    <cellStyle name="쉼표 [0] 3" xfId="2531" hidden="1"/>
    <cellStyle name="쉼표 [0] 3" xfId="2505" hidden="1"/>
    <cellStyle name="쉼표 [0] 3" xfId="2252" hidden="1"/>
    <cellStyle name="쉼표 [0] 3" xfId="2267" hidden="1"/>
    <cellStyle name="쉼표 [0] 3" xfId="2227" hidden="1"/>
    <cellStyle name="쉼표 [0] 3" xfId="2222" hidden="1"/>
    <cellStyle name="쉼표 [0] 3" xfId="2221" hidden="1"/>
    <cellStyle name="쉼표 [0] 3" xfId="2239" hidden="1"/>
    <cellStyle name="쉼표 [0] 3" xfId="2201" hidden="1"/>
    <cellStyle name="쉼표 [0] 3" xfId="2192" hidden="1"/>
    <cellStyle name="쉼표 [0] 3" xfId="2191" hidden="1"/>
    <cellStyle name="쉼표 [0] 3" xfId="2200" hidden="1"/>
    <cellStyle name="쉼표 [0] 3" xfId="2183" hidden="1"/>
    <cellStyle name="쉼표 [0] 3" xfId="2180" hidden="1"/>
    <cellStyle name="쉼표 [0] 3" xfId="2181" hidden="1"/>
    <cellStyle name="쉼표 [0] 3" xfId="2162" hidden="1"/>
    <cellStyle name="쉼표 [0] 3" xfId="2157" hidden="1"/>
    <cellStyle name="쉼표 [0] 3" xfId="2156" hidden="1"/>
    <cellStyle name="쉼표 [0] 3" xfId="2236" hidden="1"/>
    <cellStyle name="쉼표 [0] 3" xfId="2146" hidden="1"/>
    <cellStyle name="쉼표 [0] 3" xfId="2138" hidden="1"/>
    <cellStyle name="쉼표 [0] 3" xfId="2137" hidden="1"/>
    <cellStyle name="쉼표 [0] 3" xfId="2145" hidden="1"/>
    <cellStyle name="쉼표 [0] 3" xfId="2130" hidden="1"/>
    <cellStyle name="쉼표 [0] 3" xfId="2128" hidden="1"/>
    <cellStyle name="쉼표 [0] 3" xfId="2129" hidden="1"/>
    <cellStyle name="쉼표 [0] 3" xfId="2112" hidden="1"/>
    <cellStyle name="쉼표 [0] 3" xfId="2107" hidden="1"/>
    <cellStyle name="쉼표 [0] 3" xfId="2106" hidden="1"/>
    <cellStyle name="쉼표 [0] 3" xfId="2245" hidden="1"/>
    <cellStyle name="쉼표 [0] 3" xfId="2101" hidden="1"/>
    <cellStyle name="쉼표 [0] 3" xfId="2093" hidden="1"/>
    <cellStyle name="쉼표 [0] 3" xfId="2092" hidden="1"/>
    <cellStyle name="쉼표 [0] 3" xfId="2096" hidden="1"/>
    <cellStyle name="쉼표 [0] 3" xfId="2087" hidden="1"/>
    <cellStyle name="쉼표 [0] 3" xfId="2082" hidden="1"/>
    <cellStyle name="쉼표 [0] 3" xfId="2083" hidden="1"/>
    <cellStyle name="쉼표 [0] 3" xfId="2065" hidden="1"/>
    <cellStyle name="쉼표 [0] 3" xfId="2060" hidden="1"/>
    <cellStyle name="쉼표 [0] 3" xfId="2059" hidden="1"/>
    <cellStyle name="쉼표 [0] 3" xfId="2253" hidden="1"/>
    <cellStyle name="쉼표 [0] 3" xfId="2050" hidden="1"/>
    <cellStyle name="쉼표 [0] 3" xfId="2041" hidden="1"/>
    <cellStyle name="쉼표 [0] 3" xfId="2040" hidden="1"/>
    <cellStyle name="쉼표 [0] 3" xfId="2047" hidden="1"/>
    <cellStyle name="쉼표 [0] 3" xfId="2028" hidden="1"/>
    <cellStyle name="쉼표 [0] 3" xfId="2025" hidden="1"/>
    <cellStyle name="쉼표 [0] 3" xfId="2026" hidden="1"/>
    <cellStyle name="쉼표 [0] 3" xfId="2003" hidden="1"/>
    <cellStyle name="쉼표 [0] 3" xfId="1998" hidden="1"/>
    <cellStyle name="쉼표 [0] 3" xfId="1997" hidden="1"/>
    <cellStyle name="쉼표 [0] 3" xfId="2035" hidden="1"/>
    <cellStyle name="쉼표 [0] 3" xfId="1994" hidden="1"/>
    <cellStyle name="쉼표 [0] 3" xfId="1986" hidden="1"/>
    <cellStyle name="쉼표 [0] 3" xfId="1991" hidden="1"/>
    <cellStyle name="쉼표 [0] 3" xfId="1956" hidden="1"/>
    <cellStyle name="쉼표 [0] 3" xfId="1951" hidden="1"/>
    <cellStyle name="쉼표 [0] 3" xfId="1950" hidden="1"/>
    <cellStyle name="쉼표 [0] 3" xfId="1977" hidden="1"/>
    <cellStyle name="쉼표 [0] 3" xfId="1936" hidden="1"/>
    <cellStyle name="쉼표 [0] 3" xfId="1926" hidden="1"/>
    <cellStyle name="쉼표 [0] 3" xfId="1925" hidden="1"/>
    <cellStyle name="쉼표 [0] 3" xfId="1935" hidden="1"/>
    <cellStyle name="쉼표 [0] 3" xfId="1922" hidden="1"/>
    <cellStyle name="쉼표 [0] 3" xfId="1909" hidden="1"/>
    <cellStyle name="쉼표 [0] 3" xfId="1910" hidden="1"/>
    <cellStyle name="쉼표 [0] 3" xfId="1900" hidden="1"/>
    <cellStyle name="쉼표 [0] 3" xfId="1895" hidden="1"/>
    <cellStyle name="쉼표 [0] 3" xfId="1894" hidden="1"/>
    <cellStyle name="쉼표 [0] 3" xfId="1974" hidden="1"/>
    <cellStyle name="쉼표 [0] 3" xfId="1884" hidden="1"/>
    <cellStyle name="쉼표 [0] 3" xfId="1874" hidden="1"/>
    <cellStyle name="쉼표 [0] 3" xfId="1873" hidden="1"/>
    <cellStyle name="쉼표 [0] 3" xfId="1883" hidden="1"/>
    <cellStyle name="쉼표 [0] 3" xfId="1870" hidden="1"/>
    <cellStyle name="쉼표 [0] 3" xfId="1868" hidden="1"/>
    <cellStyle name="쉼표 [0] 3" xfId="1869" hidden="1"/>
    <cellStyle name="쉼표 [0] 3" xfId="1852" hidden="1"/>
    <cellStyle name="쉼표 [0] 3" xfId="1847" hidden="1"/>
    <cellStyle name="쉼표 [0] 3" xfId="1846" hidden="1"/>
    <cellStyle name="쉼표 [0] 3" xfId="1982" hidden="1"/>
    <cellStyle name="쉼표 [0] 3" xfId="1837" hidden="1"/>
    <cellStyle name="쉼표 [0] 3" xfId="1831" hidden="1"/>
    <cellStyle name="쉼표 [0] 3" xfId="1830" hidden="1"/>
    <cellStyle name="쉼표 [0] 3" xfId="1836" hidden="1"/>
    <cellStyle name="쉼표 [0] 3" xfId="1824" hidden="1"/>
    <cellStyle name="쉼표 [0] 3" xfId="1821" hidden="1"/>
    <cellStyle name="쉼표 [0] 3" xfId="1822" hidden="1"/>
    <cellStyle name="쉼표 [0] 3" xfId="1803" hidden="1"/>
    <cellStyle name="쉼표 [0] 3" xfId="1798" hidden="1"/>
    <cellStyle name="쉼표 [0] 3" xfId="1797" hidden="1"/>
    <cellStyle name="쉼표 [0] 3" xfId="2532" hidden="1"/>
    <cellStyle name="쉼표 [0] 3" xfId="1790" hidden="1"/>
    <cellStyle name="쉼표 [0] 3" xfId="1772" hidden="1"/>
    <cellStyle name="쉼표 [0] 3" xfId="1788" hidden="1"/>
    <cellStyle name="쉼표 [0] 3" xfId="1736" hidden="1"/>
    <cellStyle name="쉼표 [0] 3" xfId="1731" hidden="1"/>
    <cellStyle name="쉼표 [0] 3" xfId="1730" hidden="1"/>
    <cellStyle name="쉼표 [0] 3" xfId="1749" hidden="1"/>
    <cellStyle name="쉼표 [0] 3" xfId="1710" hidden="1"/>
    <cellStyle name="쉼표 [0] 3" xfId="1702" hidden="1"/>
    <cellStyle name="쉼표 [0] 3" xfId="1701" hidden="1"/>
    <cellStyle name="쉼표 [0] 3" xfId="1709" hidden="1"/>
    <cellStyle name="쉼표 [0] 3" xfId="1693" hidden="1"/>
    <cellStyle name="쉼표 [0] 3" xfId="1691" hidden="1"/>
    <cellStyle name="쉼표 [0] 3" xfId="1692" hidden="1"/>
    <cellStyle name="쉼표 [0] 3" xfId="1669" hidden="1"/>
    <cellStyle name="쉼표 [0] 3" xfId="1664" hidden="1"/>
    <cellStyle name="쉼표 [0] 3" xfId="1663" hidden="1"/>
    <cellStyle name="쉼표 [0] 3" xfId="1746" hidden="1"/>
    <cellStyle name="쉼표 [0] 3" xfId="1656" hidden="1"/>
    <cellStyle name="쉼표 [0] 3" xfId="1646" hidden="1"/>
    <cellStyle name="쉼표 [0] 3" xfId="1645" hidden="1"/>
    <cellStyle name="쉼표 [0] 3" xfId="1654" hidden="1"/>
    <cellStyle name="쉼표 [0] 3" xfId="1640" hidden="1"/>
    <cellStyle name="쉼표 [0] 3" xfId="1636" hidden="1"/>
    <cellStyle name="쉼표 [0] 3" xfId="1637" hidden="1"/>
    <cellStyle name="쉼표 [0] 3" xfId="1627" hidden="1"/>
    <cellStyle name="쉼표 [0] 3" xfId="1622" hidden="1"/>
    <cellStyle name="쉼표 [0] 3" xfId="1621" hidden="1"/>
    <cellStyle name="쉼표 [0] 3" xfId="1754" hidden="1"/>
    <cellStyle name="쉼표 [0] 3" xfId="1605" hidden="1"/>
    <cellStyle name="쉼표 [0] 3" xfId="1600" hidden="1"/>
    <cellStyle name="쉼표 [0] 3" xfId="1596" hidden="1"/>
    <cellStyle name="쉼표 [0] 3" xfId="1604" hidden="1"/>
    <cellStyle name="쉼표 [0] 3" xfId="1593" hidden="1"/>
    <cellStyle name="쉼표 [0] 3" xfId="1590" hidden="1"/>
    <cellStyle name="쉼표 [0] 3" xfId="1591" hidden="1"/>
    <cellStyle name="쉼표 [0] 3" xfId="1581" hidden="1"/>
    <cellStyle name="쉼표 [0] 3" xfId="1576" hidden="1"/>
    <cellStyle name="쉼표 [0] 3" xfId="1575" hidden="1"/>
    <cellStyle name="쉼표 [0] 3" xfId="1782" hidden="1"/>
    <cellStyle name="쉼표 [0] 3" xfId="1556" hidden="1"/>
    <cellStyle name="쉼표 [0] 3" xfId="1548" hidden="1"/>
    <cellStyle name="쉼표 [0] 3" xfId="1547" hidden="1"/>
    <cellStyle name="쉼표 [0] 3" xfId="1553" hidden="1"/>
    <cellStyle name="쉼표 [0] 3" xfId="1536" hidden="1"/>
    <cellStyle name="쉼표 [0] 3" xfId="1532" hidden="1"/>
    <cellStyle name="쉼표 [0] 3" xfId="1533" hidden="1"/>
    <cellStyle name="쉼표 [0] 3" xfId="1512" hidden="1"/>
    <cellStyle name="쉼표 [0] 3" xfId="1507" hidden="1"/>
    <cellStyle name="쉼표 [0] 3" xfId="1506" hidden="1"/>
    <cellStyle name="쉼표 [0] 3" xfId="1544" hidden="1"/>
    <cellStyle name="쉼표 [0] 3" xfId="1501" hidden="1"/>
    <cellStyle name="쉼표 [0] 3" xfId="1492" hidden="1"/>
    <cellStyle name="쉼표 [0] 3" xfId="1498" hidden="1"/>
    <cellStyle name="쉼표 [0] 3" xfId="1465" hidden="1"/>
    <cellStyle name="쉼표 [0] 3" xfId="1460" hidden="1"/>
    <cellStyle name="쉼표 [0] 3" xfId="1459" hidden="1"/>
    <cellStyle name="쉼표 [0] 3" xfId="1482" hidden="1"/>
    <cellStyle name="쉼표 [0] 3" xfId="1445" hidden="1"/>
    <cellStyle name="쉼표 [0] 3" xfId="1435" hidden="1"/>
    <cellStyle name="쉼표 [0] 3" xfId="1434" hidden="1"/>
    <cellStyle name="쉼표 [0] 3" xfId="1444" hidden="1"/>
    <cellStyle name="쉼표 [0] 3" xfId="1431" hidden="1"/>
    <cellStyle name="쉼표 [0] 3" xfId="1429" hidden="1"/>
    <cellStyle name="쉼표 [0] 3" xfId="1430" hidden="1"/>
    <cellStyle name="쉼표 [0] 3" xfId="1413" hidden="1"/>
    <cellStyle name="쉼표 [0] 3" xfId="1408" hidden="1"/>
    <cellStyle name="쉼표 [0] 3" xfId="1407" hidden="1"/>
    <cellStyle name="쉼표 [0] 3" xfId="1479" hidden="1"/>
    <cellStyle name="쉼표 [0] 3" xfId="1398" hidden="1"/>
    <cellStyle name="쉼표 [0] 3" xfId="1392" hidden="1"/>
    <cellStyle name="쉼표 [0] 3" xfId="1391" hidden="1"/>
    <cellStyle name="쉼표 [0] 3" xfId="1397" hidden="1"/>
    <cellStyle name="쉼표 [0] 3" xfId="1385" hidden="1"/>
    <cellStyle name="쉼표 [0] 3" xfId="1382" hidden="1"/>
    <cellStyle name="쉼표 [0] 3" xfId="1383" hidden="1"/>
    <cellStyle name="쉼표 [0] 3" xfId="1364" hidden="1"/>
    <cellStyle name="쉼표 [0] 3" xfId="1359" hidden="1"/>
    <cellStyle name="쉼표 [0] 3" xfId="1358" hidden="1"/>
    <cellStyle name="쉼표 [0] 3" xfId="1489" hidden="1"/>
    <cellStyle name="쉼표 [0] 3" xfId="1350" hidden="1"/>
    <cellStyle name="쉼표 [0] 3" xfId="1340" hidden="1"/>
    <cellStyle name="쉼표 [0] 3" xfId="1339" hidden="1"/>
    <cellStyle name="쉼표 [0] 3" xfId="1349" hidden="1"/>
    <cellStyle name="쉼표 [0] 3" xfId="1334" hidden="1"/>
    <cellStyle name="쉼표 [0] 3" xfId="1330" hidden="1"/>
    <cellStyle name="쉼표 [0] 3" xfId="1331" hidden="1"/>
    <cellStyle name="쉼표 [0] 3" xfId="1318" hidden="1"/>
    <cellStyle name="쉼표 [0] 3" xfId="1313" hidden="1"/>
    <cellStyle name="쉼표 [0] 3" xfId="1312" hidden="1"/>
    <cellStyle name="쉼표 [0] 3" xfId="1769" hidden="1"/>
    <cellStyle name="쉼표 [0] 3" xfId="1296" hidden="1"/>
    <cellStyle name="쉼표 [0] 3" xfId="1280" hidden="1"/>
    <cellStyle name="쉼표 [0] 3" xfId="1279" hidden="1"/>
    <cellStyle name="쉼표 [0] 3" xfId="1288" hidden="1"/>
    <cellStyle name="쉼표 [0] 3" xfId="1266" hidden="1"/>
    <cellStyle name="쉼표 [0] 3" xfId="1253" hidden="1"/>
    <cellStyle name="쉼표 [0] 3" xfId="1254" hidden="1"/>
    <cellStyle name="쉼표 [0] 3" xfId="1244" hidden="1"/>
    <cellStyle name="쉼표 [0] 3" xfId="1239" hidden="1"/>
    <cellStyle name="쉼표 [0] 3" xfId="1238" hidden="1"/>
    <cellStyle name="쉼표 [0] 3" xfId="1273" hidden="1"/>
    <cellStyle name="쉼표 [0] 3" xfId="1232" hidden="1"/>
    <cellStyle name="쉼표 [0] 3" xfId="1222" hidden="1"/>
    <cellStyle name="쉼표 [0] 3" xfId="1229" hidden="1"/>
    <cellStyle name="쉼표 [0] 3" xfId="1194" hidden="1"/>
    <cellStyle name="쉼표 [0] 3" xfId="1189" hidden="1"/>
    <cellStyle name="쉼표 [0] 3" xfId="1188" hidden="1"/>
    <cellStyle name="쉼표 [0] 3" xfId="1207" hidden="1"/>
    <cellStyle name="쉼표 [0] 3" xfId="1175" hidden="1"/>
    <cellStyle name="쉼표 [0] 3" xfId="1171" hidden="1"/>
    <cellStyle name="쉼표 [0] 3" xfId="1170" hidden="1"/>
    <cellStyle name="쉼표 [0] 3" xfId="1174" hidden="1"/>
    <cellStyle name="쉼표 [0] 3" xfId="1156" hidden="1"/>
    <cellStyle name="쉼표 [0] 3" xfId="1154" hidden="1"/>
    <cellStyle name="쉼표 [0] 3" xfId="1155" hidden="1"/>
    <cellStyle name="쉼표 [0] 3" xfId="1145" hidden="1"/>
    <cellStyle name="쉼표 [0] 3" xfId="1139" hidden="1"/>
    <cellStyle name="쉼표 [0] 3" xfId="1138" hidden="1"/>
    <cellStyle name="쉼표 [0] 3" xfId="1204" hidden="1"/>
    <cellStyle name="쉼표 [0] 3" xfId="1132" hidden="1"/>
    <cellStyle name="쉼표 [0] 3" xfId="1124" hidden="1"/>
    <cellStyle name="쉼표 [0] 3" xfId="1123" hidden="1"/>
    <cellStyle name="쉼표 [0] 3" xfId="1129" hidden="1"/>
    <cellStyle name="쉼표 [0] 3" xfId="1109" hidden="1"/>
    <cellStyle name="쉼표 [0] 3" xfId="1105" hidden="1"/>
    <cellStyle name="쉼표 [0] 3" xfId="1106" hidden="1"/>
    <cellStyle name="쉼표 [0] 3" xfId="1095" hidden="1"/>
    <cellStyle name="쉼표 [0] 3" xfId="1090" hidden="1"/>
    <cellStyle name="쉼표 [0] 3" xfId="1089" hidden="1"/>
    <cellStyle name="쉼표 [0] 3" xfId="1219" hidden="1"/>
    <cellStyle name="쉼표 [0] 3" xfId="1081" hidden="1"/>
    <cellStyle name="쉼표 [0] 3" xfId="1069" hidden="1"/>
    <cellStyle name="쉼표 [0] 3" xfId="1068" hidden="1"/>
    <cellStyle name="쉼표 [0] 3" xfId="1080" hidden="1"/>
    <cellStyle name="쉼표 [0] 3" xfId="1065" hidden="1"/>
    <cellStyle name="쉼표 [0] 3" xfId="1052" hidden="1"/>
    <cellStyle name="쉼표 [0] 3" xfId="1053" hidden="1"/>
    <cellStyle name="쉼표 [0] 3" xfId="1043" hidden="1"/>
    <cellStyle name="쉼표 [0] 3" xfId="1038" hidden="1"/>
    <cellStyle name="쉼표 [0] 3" xfId="1037" hidden="1"/>
    <cellStyle name="쉼표 [0] 3" xfId="1295" hidden="1"/>
    <cellStyle name="쉼표 [0] 3" xfId="1274" hidden="1"/>
    <cellStyle name="쉼표 [0] 3" xfId="1019" hidden="1"/>
    <cellStyle name="쉼표 [0] 3" xfId="1029" hidden="1"/>
    <cellStyle name="쉼표 [0] 3" xfId="989" hidden="1"/>
    <cellStyle name="쉼표 [0] 3" xfId="984" hidden="1"/>
    <cellStyle name="쉼표 [0] 3" xfId="983" hidden="1"/>
    <cellStyle name="쉼표 [0] 3" xfId="1002" hidden="1"/>
    <cellStyle name="쉼표 [0] 3" xfId="960" hidden="1"/>
    <cellStyle name="쉼표 [0] 3" xfId="954" hidden="1"/>
    <cellStyle name="쉼표 [0] 3" xfId="953" hidden="1"/>
    <cellStyle name="쉼표 [0] 3" xfId="959" hidden="1"/>
    <cellStyle name="쉼표 [0] 3" xfId="948" hidden="1"/>
    <cellStyle name="쉼표 [0] 3" xfId="943" hidden="1"/>
    <cellStyle name="쉼표 [0] 3" xfId="944" hidden="1"/>
    <cellStyle name="쉼표 [0] 3" xfId="930" hidden="1"/>
    <cellStyle name="쉼표 [0] 3" xfId="925" hidden="1"/>
    <cellStyle name="쉼표 [0] 3" xfId="924" hidden="1"/>
    <cellStyle name="쉼표 [0] 3" xfId="999" hidden="1"/>
    <cellStyle name="쉼표 [0] 3" xfId="919" hidden="1"/>
    <cellStyle name="쉼표 [0] 3" xfId="904" hidden="1"/>
    <cellStyle name="쉼표 [0] 3" xfId="903" hidden="1"/>
    <cellStyle name="쉼표 [0] 3" xfId="918" hidden="1"/>
    <cellStyle name="쉼표 [0] 3" xfId="900" hidden="1"/>
    <cellStyle name="쉼표 [0] 3" xfId="894" hidden="1"/>
    <cellStyle name="쉼표 [0] 3" xfId="895" hidden="1"/>
    <cellStyle name="쉼표 [0] 3" xfId="888" hidden="1"/>
    <cellStyle name="쉼표 [0] 3" xfId="883" hidden="1"/>
    <cellStyle name="쉼표 [0] 3" xfId="882" hidden="1"/>
    <cellStyle name="쉼표 [0] 3" xfId="1010" hidden="1"/>
    <cellStyle name="쉼표 [0] 3" xfId="873" hidden="1"/>
    <cellStyle name="쉼표 [0] 3" xfId="867" hidden="1"/>
    <cellStyle name="쉼표 [0] 3" xfId="866" hidden="1"/>
    <cellStyle name="쉼표 [0] 3" xfId="872" hidden="1"/>
    <cellStyle name="쉼표 [0] 3" xfId="862" hidden="1"/>
    <cellStyle name="쉼표 [0] 3" xfId="857" hidden="1"/>
    <cellStyle name="쉼표 [0] 3" xfId="859" hidden="1"/>
    <cellStyle name="쉼표 [0] 3" xfId="847" hidden="1"/>
    <cellStyle name="쉼표 [0] 3" xfId="832" hidden="1"/>
    <cellStyle name="쉼표 [0] 3" xfId="831" hidden="1"/>
    <cellStyle name="쉼표 [0] 3" xfId="1020" hidden="1"/>
    <cellStyle name="쉼표 [0] 3" xfId="824" hidden="1"/>
    <cellStyle name="쉼표 [0] 3" xfId="813" hidden="1"/>
    <cellStyle name="쉼표 [0] 3" xfId="812" hidden="1"/>
    <cellStyle name="쉼표 [0] 3" xfId="821" hidden="1"/>
    <cellStyle name="쉼표 [0] 3" xfId="800" hidden="1"/>
    <cellStyle name="쉼표 [0] 3" xfId="796" hidden="1"/>
    <cellStyle name="쉼표 [0] 3" xfId="797" hidden="1"/>
    <cellStyle name="쉼표 [0] 3" xfId="778" hidden="1"/>
    <cellStyle name="쉼표 [0] 3" xfId="773" hidden="1"/>
    <cellStyle name="쉼표 [0] 3" xfId="772" hidden="1"/>
    <cellStyle name="쉼표 [0] 3" xfId="809" hidden="1"/>
    <cellStyle name="쉼표 [0] 3" xfId="766" hidden="1"/>
    <cellStyle name="쉼표 [0] 3" xfId="758" hidden="1"/>
    <cellStyle name="쉼표 [0] 3" xfId="763" hidden="1"/>
    <cellStyle name="쉼표 [0] 3" xfId="731" hidden="1"/>
    <cellStyle name="쉼표 [0] 3" xfId="726" hidden="1"/>
    <cellStyle name="쉼표 [0] 3" xfId="725" hidden="1"/>
    <cellStyle name="쉼표 [0] 3" xfId="741" hidden="1"/>
    <cellStyle name="쉼표 [0] 3" xfId="709" hidden="1"/>
    <cellStyle name="쉼표 [0] 3" xfId="705" hidden="1"/>
    <cellStyle name="쉼표 [0] 3" xfId="704" hidden="1"/>
    <cellStyle name="쉼표 [0] 3" xfId="708" hidden="1"/>
    <cellStyle name="쉼표 [0] 3" xfId="690" hidden="1"/>
    <cellStyle name="쉼표 [0] 3" xfId="688" hidden="1"/>
    <cellStyle name="쉼표 [0] 3" xfId="689" hidden="1"/>
    <cellStyle name="쉼표 [0] 3" xfId="679" hidden="1"/>
    <cellStyle name="쉼표 [0] 3" xfId="674" hidden="1"/>
    <cellStyle name="쉼표 [0] 3" xfId="673" hidden="1"/>
    <cellStyle name="쉼표 [0] 3" xfId="738" hidden="1"/>
    <cellStyle name="쉼표 [0] 3" xfId="666" hidden="1"/>
    <cellStyle name="쉼표 [0] 3" xfId="658" hidden="1"/>
    <cellStyle name="쉼표 [0] 3" xfId="657" hidden="1"/>
    <cellStyle name="쉼표 [0] 3" xfId="665" hidden="1"/>
    <cellStyle name="쉼표 [0] 3" xfId="643" hidden="1"/>
    <cellStyle name="쉼표 [0] 3" xfId="641" hidden="1"/>
    <cellStyle name="쉼표 [0] 3" xfId="642" hidden="1"/>
    <cellStyle name="쉼표 [0] 3" xfId="631" hidden="1"/>
    <cellStyle name="쉼표 [0] 3" xfId="626" hidden="1"/>
    <cellStyle name="쉼표 [0] 3" xfId="625" hidden="1"/>
    <cellStyle name="쉼표 [0] 3" xfId="753" hidden="1"/>
    <cellStyle name="쉼표 [0] 3" xfId="617" hidden="1"/>
    <cellStyle name="쉼표 [0] 3" xfId="609" hidden="1"/>
    <cellStyle name="쉼표 [0] 3" xfId="608" hidden="1"/>
    <cellStyle name="쉼표 [0] 3" xfId="616" hidden="1"/>
    <cellStyle name="쉼표 [0] 3" xfId="599" hidden="1"/>
    <cellStyle name="쉼표 [0] 3" xfId="597" hidden="1"/>
    <cellStyle name="쉼표 [0] 3" xfId="598" hidden="1"/>
    <cellStyle name="쉼표 [0] 3" xfId="579" hidden="1"/>
    <cellStyle name="쉼표 [0] 3" xfId="574" hidden="1"/>
    <cellStyle name="쉼표 [0] 3" xfId="573" hidden="1"/>
    <cellStyle name="쉼표 [0] 3" xfId="1766" hidden="1"/>
    <cellStyle name="쉼표 [0] 3" xfId="563" hidden="1"/>
    <cellStyle name="쉼표 [0] 3" xfId="548" hidden="1"/>
    <cellStyle name="쉼표 [0] 3" xfId="547" hidden="1"/>
    <cellStyle name="쉼표 [0] 3" xfId="555" hidden="1"/>
    <cellStyle name="쉼표 [0] 3" xfId="525" hidden="1"/>
    <cellStyle name="쉼표 [0] 3" xfId="520" hidden="1"/>
    <cellStyle name="쉼표 [0] 3" xfId="523" hidden="1"/>
    <cellStyle name="쉼표 [0] 3" xfId="509" hidden="1"/>
    <cellStyle name="쉼표 [0] 3" xfId="502" hidden="1"/>
    <cellStyle name="쉼표 [0] 3" xfId="501" hidden="1"/>
    <cellStyle name="쉼표 [0] 3" xfId="532" hidden="1"/>
    <cellStyle name="쉼표 [0] 3" xfId="498" hidden="1"/>
    <cellStyle name="쉼표 [0] 3" xfId="483" hidden="1"/>
    <cellStyle name="쉼표 [0] 3" xfId="486" hidden="1"/>
    <cellStyle name="쉼표 [0] 3" xfId="460" hidden="1"/>
    <cellStyle name="쉼표 [0] 3" xfId="455" hidden="1"/>
    <cellStyle name="쉼표 [0] 3" xfId="454" hidden="1"/>
    <cellStyle name="쉼표 [0] 3" xfId="474" hidden="1"/>
    <cellStyle name="쉼표 [0] 3" xfId="438" hidden="1"/>
    <cellStyle name="쉼표 [0] 3" xfId="430" hidden="1"/>
    <cellStyle name="쉼표 [0] 3" xfId="429" hidden="1"/>
    <cellStyle name="쉼표 [0] 3" xfId="437" hidden="1"/>
    <cellStyle name="쉼표 [0] 3" xfId="426" hidden="1"/>
    <cellStyle name="쉼표 [0] 3" xfId="423" hidden="1"/>
    <cellStyle name="쉼표 [0] 3" xfId="424" hidden="1"/>
    <cellStyle name="쉼표 [0] 3" xfId="414" hidden="1"/>
    <cellStyle name="쉼표 [0] 3" xfId="409" hidden="1"/>
    <cellStyle name="쉼표 [0] 3" xfId="408" hidden="1"/>
    <cellStyle name="쉼표 [0] 3" xfId="471" hidden="1"/>
    <cellStyle name="쉼표 [0] 3" xfId="399" hidden="1"/>
    <cellStyle name="쉼표 [0] 3" xfId="383" hidden="1"/>
    <cellStyle name="쉼표 [0] 3" xfId="382" hidden="1"/>
    <cellStyle name="쉼표 [0] 3" xfId="395" hidden="1"/>
    <cellStyle name="쉼표 [0] 3" xfId="377" hidden="1"/>
    <cellStyle name="쉼표 [0] 3" xfId="372" hidden="1"/>
    <cellStyle name="쉼표 [0] 3" xfId="373" hidden="1"/>
    <cellStyle name="쉼표 [0] 3" xfId="359" hidden="1"/>
    <cellStyle name="쉼표 [0] 3" xfId="354" hidden="1"/>
    <cellStyle name="쉼표 [0] 3" xfId="353" hidden="1"/>
    <cellStyle name="쉼표 [0] 3" xfId="480" hidden="1"/>
    <cellStyle name="쉼표 [0] 3" xfId="337" hidden="1"/>
    <cellStyle name="쉼표 [0] 3" xfId="331" hidden="1"/>
    <cellStyle name="쉼표 [0] 3" xfId="330" hidden="1"/>
    <cellStyle name="쉼표 [0] 3" xfId="336" hidden="1"/>
    <cellStyle name="쉼표 [0] 3" xfId="325" hidden="1"/>
    <cellStyle name="쉼표 [0] 3" xfId="320" hidden="1"/>
    <cellStyle name="쉼표 [0] 3" xfId="321" hidden="1"/>
    <cellStyle name="쉼표 [0] 3" xfId="307" hidden="1"/>
    <cellStyle name="쉼표 [0] 3" xfId="302" hidden="1"/>
    <cellStyle name="쉼표 [0] 3" xfId="301" hidden="1"/>
    <cellStyle name="쉼표 [0] 3" xfId="562" hidden="1"/>
    <cellStyle name="쉼표 [0] 3" xfId="533" hidden="1"/>
    <cellStyle name="쉼표 [0] 3" xfId="279" hidden="1"/>
    <cellStyle name="쉼표 [0] 3" xfId="287" hidden="1"/>
    <cellStyle name="쉼표 [0] 3" xfId="258" hidden="1"/>
    <cellStyle name="쉼표 [0] 3" xfId="253" hidden="1"/>
    <cellStyle name="쉼표 [0] 3" xfId="252" hidden="1"/>
    <cellStyle name="쉼표 [0] 3" xfId="268" hidden="1"/>
    <cellStyle name="쉼표 [0] 3" xfId="232" hidden="1"/>
    <cellStyle name="쉼표 [0] 3" xfId="227" hidden="1"/>
    <cellStyle name="쉼표 [0] 3" xfId="226" hidden="1"/>
    <cellStyle name="쉼표 [0] 3" xfId="231" hidden="1"/>
    <cellStyle name="쉼표 [0] 3" xfId="222" hidden="1"/>
    <cellStyle name="쉼표 [0] 3" xfId="217" hidden="1"/>
    <cellStyle name="쉼표 [0] 3" xfId="218" hidden="1"/>
    <cellStyle name="쉼표 [0] 3" xfId="200" hidden="1"/>
    <cellStyle name="쉼표 [0] 3" xfId="195" hidden="1"/>
    <cellStyle name="쉼표 [0] 3" xfId="194" hidden="1"/>
    <cellStyle name="쉼표 [0] 3" xfId="265" hidden="1"/>
    <cellStyle name="쉼표 [0] 3" xfId="185" hidden="1"/>
    <cellStyle name="쉼표 [0] 3" xfId="178" hidden="1"/>
    <cellStyle name="쉼표 [0] 3" xfId="177" hidden="1"/>
    <cellStyle name="쉼표 [0] 3" xfId="184" hidden="1"/>
    <cellStyle name="쉼표 [0] 3" xfId="170" hidden="1"/>
    <cellStyle name="쉼표 [0] 3" xfId="162" hidden="1"/>
    <cellStyle name="쉼표 [0] 3" xfId="163" hidden="1"/>
    <cellStyle name="쉼표 [0] 3" xfId="152" hidden="1"/>
    <cellStyle name="쉼표 [0] 3" xfId="145" hidden="1"/>
    <cellStyle name="쉼표 [0] 3" xfId="144" hidden="1"/>
    <cellStyle name="쉼표 [0] 3" xfId="273" hidden="1"/>
    <cellStyle name="쉼표 [0] 3" xfId="136" hidden="1"/>
    <cellStyle name="쉼표 [0] 3" xfId="51" hidden="1"/>
    <cellStyle name="쉼표 [0] 3" xfId="50" hidden="1"/>
    <cellStyle name="쉼표 [0] 3" xfId="135" hidden="1"/>
    <cellStyle name="쉼표 [0] 3" xfId="5267" hidden="1"/>
    <cellStyle name="쉼표 [0] 3" xfId="5269" hidden="1"/>
    <cellStyle name="쉼표 [0] 3" xfId="5268" hidden="1"/>
    <cellStyle name="쉼표 [0] 3" xfId="5274" hidden="1"/>
    <cellStyle name="쉼표 [0] 3" xfId="5279" hidden="1"/>
    <cellStyle name="쉼표 [0] 3" xfId="5280" hidden="1"/>
    <cellStyle name="쉼표 [0] 3" xfId="280" hidden="1"/>
    <cellStyle name="쉼표 [0] 3" xfId="5285" hidden="1"/>
    <cellStyle name="쉼표 [0] 3" xfId="5291" hidden="1"/>
    <cellStyle name="쉼표 [0] 3" xfId="5292" hidden="1"/>
    <cellStyle name="쉼표 [0] 3" xfId="5288" hidden="1"/>
    <cellStyle name="쉼표 [0] 3" xfId="5296" hidden="1"/>
    <cellStyle name="쉼표 [0] 3" xfId="5298" hidden="1"/>
    <cellStyle name="쉼표 [0] 3" xfId="5297" hidden="1"/>
    <cellStyle name="쉼표 [0] 3" xfId="5303" hidden="1"/>
    <cellStyle name="쉼표 [0] 3" xfId="5308" hidden="1"/>
    <cellStyle name="쉼표 [0] 3" xfId="5309" hidden="1"/>
    <cellStyle name="쉼표 [0] 3" xfId="5293" hidden="1"/>
    <cellStyle name="쉼표 [0] 3" xfId="5312" hidden="1"/>
    <cellStyle name="쉼표 [0] 3" xfId="5316" hidden="1"/>
    <cellStyle name="쉼표 [0] 3" xfId="5313" hidden="1"/>
    <cellStyle name="쉼표 [0] 3" xfId="5324" hidden="1"/>
    <cellStyle name="쉼표 [0] 3" xfId="5329" hidden="1"/>
    <cellStyle name="쉼표 [0] 3" xfId="5330" hidden="1"/>
    <cellStyle name="쉼표 [0] 3" xfId="5318" hidden="1"/>
    <cellStyle name="쉼표 [0] 3" xfId="5335" hidden="1"/>
    <cellStyle name="쉼표 [0] 3" xfId="5339" hidden="1"/>
    <cellStyle name="쉼표 [0] 3" xfId="5340" hidden="1"/>
    <cellStyle name="쉼표 [0] 3" xfId="5336" hidden="1"/>
    <cellStyle name="쉼표 [0] 3" xfId="5343" hidden="1"/>
    <cellStyle name="쉼표 [0] 3" xfId="5345" hidden="1"/>
    <cellStyle name="쉼표 [0] 3" xfId="5344" hidden="1"/>
    <cellStyle name="쉼표 [0] 3" xfId="5350" hidden="1"/>
    <cellStyle name="쉼표 [0] 3" xfId="5355" hidden="1"/>
    <cellStyle name="쉼표 [0] 3" xfId="5356" hidden="1"/>
    <cellStyle name="쉼표 [0] 3" xfId="5321" hidden="1"/>
    <cellStyle name="쉼표 [0] 3" xfId="5361" hidden="1"/>
    <cellStyle name="쉼표 [0] 3" xfId="5365" hidden="1"/>
    <cellStyle name="쉼표 [0] 3" xfId="5366" hidden="1"/>
    <cellStyle name="쉼표 [0] 3" xfId="5362" hidden="1"/>
    <cellStyle name="쉼표 [0] 3" xfId="5369" hidden="1"/>
    <cellStyle name="쉼표 [0] 3" xfId="5371" hidden="1"/>
    <cellStyle name="쉼표 [0] 3" xfId="5370" hidden="1"/>
    <cellStyle name="쉼표 [0] 3" xfId="5376" hidden="1"/>
    <cellStyle name="쉼표 [0] 3" xfId="5381" hidden="1"/>
    <cellStyle name="쉼표 [0] 3" xfId="5382" hidden="1"/>
    <cellStyle name="쉼표 [0] 3" xfId="5317" hidden="1"/>
    <cellStyle name="쉼표 [0] 3" xfId="5387" hidden="1"/>
    <cellStyle name="쉼표 [0] 3" xfId="5391" hidden="1"/>
    <cellStyle name="쉼표 [0] 3" xfId="5392" hidden="1"/>
    <cellStyle name="쉼표 [0] 3" xfId="5388" hidden="1"/>
    <cellStyle name="쉼표 [0] 3" xfId="5395" hidden="1"/>
    <cellStyle name="쉼표 [0] 3" xfId="5397" hidden="1"/>
    <cellStyle name="쉼표 [0] 3" xfId="5396" hidden="1"/>
    <cellStyle name="쉼표 [0] 3" xfId="5400" hidden="1"/>
    <cellStyle name="쉼표 [0] 3" xfId="5401" hidden="1"/>
    <cellStyle name="쉼표 [0] 3" xfId="8"/>
    <cellStyle name="쉼표 [0] 3 2" xfId="33"/>
    <cellStyle name="쉼표 [0] 3 3" xfId="42" hidden="1"/>
    <cellStyle name="쉼표 [0] 4" xfId="24"/>
    <cellStyle name="열어 본 하이퍼링크 2" xfId="139" hidden="1"/>
    <cellStyle name="열어 본 하이퍼링크 2" xfId="203" hidden="1"/>
    <cellStyle name="열어 본 하이퍼링크 2" xfId="239" hidden="1"/>
    <cellStyle name="열어 본 하이퍼링크 2" xfId="261" hidden="1"/>
    <cellStyle name="열어 본 하이퍼링크 2" xfId="288" hidden="1"/>
    <cellStyle name="열어 본 하이퍼링크 2" xfId="310" hidden="1"/>
    <cellStyle name="열어 본 하이퍼링크 2" xfId="340" hidden="1"/>
    <cellStyle name="열어 본 하이퍼링크 2" xfId="362" hidden="1"/>
    <cellStyle name="열어 본 하이퍼링크 2" xfId="388" hidden="1"/>
    <cellStyle name="열어 본 하이퍼링크 2" xfId="441" hidden="1"/>
    <cellStyle name="열어 본 하이퍼링크 2" xfId="463" hidden="1"/>
    <cellStyle name="열어 본 하이퍼링크 2" xfId="487" hidden="1"/>
    <cellStyle name="열어 본 하이퍼링크 2" xfId="507" hidden="1"/>
    <cellStyle name="열어 본 하이퍼링크 2" xfId="536" hidden="1"/>
    <cellStyle name="열어 본 하이퍼링크 2" xfId="551" hidden="1"/>
    <cellStyle name="열어 본 하이퍼링크 2" xfId="586" hidden="1"/>
    <cellStyle name="열어 본 하이퍼링크 2" xfId="602" hidden="1"/>
    <cellStyle name="열어 본 하이퍼링크 2" xfId="646" hidden="1"/>
    <cellStyle name="열어 본 하이퍼링크 2" xfId="692" hidden="1"/>
    <cellStyle name="열어 본 하이퍼링크 2" xfId="712" hidden="1"/>
    <cellStyle name="열어 본 하이퍼링크 2" xfId="742" hidden="1"/>
    <cellStyle name="열어 본 하이퍼링크 2" xfId="754" hidden="1"/>
    <cellStyle name="열어 본 하이퍼링크 2" xfId="787" hidden="1"/>
    <cellStyle name="열어 본 하이퍼링크 2" xfId="801" hidden="1"/>
    <cellStyle name="열어 본 하이퍼링크 2" xfId="833" hidden="1"/>
    <cellStyle name="열어 본 하이퍼링크 2" xfId="905" hidden="1"/>
    <cellStyle name="열어 본 하이퍼링크 2" xfId="933" hidden="1"/>
    <cellStyle name="열어 본 하이퍼링크 2" xfId="963" hidden="1"/>
    <cellStyle name="열어 본 하이퍼링크 2" xfId="974" hidden="1"/>
    <cellStyle name="열어 본 하이퍼링크 2" xfId="1005" hidden="1"/>
    <cellStyle name="열어 본 하이퍼링크 2" xfId="1021" hidden="1"/>
    <cellStyle name="열어 본 하이퍼링크 2" xfId="1054" hidden="1"/>
    <cellStyle name="열어 본 하이퍼링크 2" xfId="1070" hidden="1"/>
    <cellStyle name="열어 본 하이퍼링크 2" xfId="1112" hidden="1"/>
    <cellStyle name="열어 본 하이퍼링크 2" xfId="1159" hidden="1"/>
    <cellStyle name="열어 본 하이퍼링크 2" xfId="1178" hidden="1"/>
    <cellStyle name="열어 본 하이퍼링크 2" xfId="1208" hidden="1"/>
    <cellStyle name="열어 본 하이퍼링크 2" xfId="1220" hidden="1"/>
    <cellStyle name="열어 본 하이퍼링크 2" xfId="1255" hidden="1"/>
    <cellStyle name="열어 본 하이퍼링크 2" xfId="1269" hidden="1"/>
    <cellStyle name="열어 본 하이퍼링크 2" xfId="1299" hidden="1"/>
    <cellStyle name="열어 본 하이퍼링크 2" xfId="1321" hidden="1"/>
    <cellStyle name="열어 본 하이퍼링크 2" xfId="1371" hidden="1"/>
    <cellStyle name="열어 본 하이퍼링크 2" xfId="1416" hidden="1"/>
    <cellStyle name="열어 본 하이퍼링크 2" xfId="1436" hidden="1"/>
    <cellStyle name="열어 본 하이퍼링크 2" xfId="1468" hidden="1"/>
    <cellStyle name="열어 본 하이퍼링크 2" xfId="1483" hidden="1"/>
    <cellStyle name="열어 본 하이퍼링크 2" xfId="1515" hidden="1"/>
    <cellStyle name="열어 본 하이퍼링크 2" xfId="1528" hidden="1"/>
    <cellStyle name="열어 본 하이퍼링크 2" xfId="1559" hidden="1"/>
    <cellStyle name="열어 본 하이퍼링크 2" xfId="1608" hidden="1"/>
    <cellStyle name="열어 본 하이퍼링크 2" xfId="1632" hidden="1"/>
    <cellStyle name="열어 본 하이퍼링크 2" xfId="1672" hidden="1"/>
    <cellStyle name="열어 본 하이퍼링크 2" xfId="1685" hidden="1"/>
    <cellStyle name="열어 본 하이퍼링크 2" xfId="1713" hidden="1"/>
    <cellStyle name="열어 본 하이퍼링크 2" xfId="1724" hidden="1"/>
    <cellStyle name="열어 본 하이퍼링크 2" xfId="1755" hidden="1"/>
    <cellStyle name="열어 본 하이퍼링크 2" xfId="1770" hidden="1"/>
    <cellStyle name="열어 본 하이퍼링크 2" xfId="1810" hidden="1"/>
    <cellStyle name="열어 본 하이퍼링크 2" xfId="1856" hidden="1"/>
    <cellStyle name="열어 본 하이퍼링크 2" xfId="1875" hidden="1"/>
    <cellStyle name="열어 본 하이퍼링크 2" xfId="1911" hidden="1"/>
    <cellStyle name="열어 본 하이퍼링크 2" xfId="1927" hidden="1"/>
    <cellStyle name="열어 본 하이퍼링크 2" xfId="1959" hidden="1"/>
    <cellStyle name="열어 본 하이퍼링크 2" xfId="1970" hidden="1"/>
    <cellStyle name="열어 본 하이퍼링크 2" xfId="2006" hidden="1"/>
    <cellStyle name="열어 본 하이퍼링크 2" xfId="2017" hidden="1"/>
    <cellStyle name="열어 본 하이퍼링크 2" xfId="2068" hidden="1"/>
    <cellStyle name="열어 본 하이퍼링크 2" xfId="2115" hidden="1"/>
    <cellStyle name="열어 본 하이퍼링크 2" xfId="2133" hidden="1"/>
    <cellStyle name="열어 본 하이퍼링크 2" xfId="2169" hidden="1"/>
    <cellStyle name="열어 본 하이퍼링크 2" xfId="2182" hidden="1"/>
    <cellStyle name="열어 본 하이퍼링크 2" xfId="2208" hidden="1"/>
    <cellStyle name="열어 본 하이퍼링크 2" xfId="2230" hidden="1"/>
    <cellStyle name="열어 본 하이퍼링크 2" xfId="2254" hidden="1"/>
    <cellStyle name="열어 본 하이퍼링크 2" xfId="2306" hidden="1"/>
    <cellStyle name="열어 본 하이퍼링크 2" xfId="2330" hidden="1"/>
    <cellStyle name="열어 본 하이퍼링크 2" xfId="2365" hidden="1"/>
    <cellStyle name="열어 본 하이퍼링크 2" xfId="2380" hidden="1"/>
    <cellStyle name="열어 본 하이퍼링크 2" xfId="2410" hidden="1"/>
    <cellStyle name="열어 본 하이퍼링크 2" xfId="2421" hidden="1"/>
    <cellStyle name="열어 본 하이퍼링크 2" xfId="2453" hidden="1"/>
    <cellStyle name="열어 본 하이퍼링크 2" xfId="2468" hidden="1"/>
    <cellStyle name="열어 본 하이퍼링크 2" xfId="2510" hidden="1"/>
    <cellStyle name="열어 본 하이퍼링크 2" xfId="2550" hidden="1"/>
    <cellStyle name="열어 본 하이퍼링크 2" xfId="2568" hidden="1"/>
    <cellStyle name="열어 본 하이퍼링크 2" xfId="2604" hidden="1"/>
    <cellStyle name="열어 본 하이퍼링크 2" xfId="2619" hidden="1"/>
    <cellStyle name="열어 본 하이퍼링크 2" xfId="2654" hidden="1"/>
    <cellStyle name="열어 본 하이퍼링크 2" xfId="2669" hidden="1"/>
    <cellStyle name="열어 본 하이퍼링크 2" xfId="2695" hidden="1"/>
    <cellStyle name="열어 본 하이퍼링크 2" xfId="2764" hidden="1"/>
    <cellStyle name="열어 본 하이퍼링크 2" xfId="2811" hidden="1"/>
    <cellStyle name="열어 본 하이퍼링크 2" xfId="2831" hidden="1"/>
    <cellStyle name="열어 본 하이퍼링크 2" xfId="2865" hidden="1"/>
    <cellStyle name="열어 본 하이퍼링크 2" xfId="2881" hidden="1"/>
    <cellStyle name="열어 본 하이퍼링크 2" xfId="2917" hidden="1"/>
    <cellStyle name="열어 본 하이퍼링크 2" xfId="2933" hidden="1"/>
    <cellStyle name="열어 본 하이퍼링크 2" xfId="2965" hidden="1"/>
    <cellStyle name="열어 본 하이퍼링크 2" xfId="3011" hidden="1"/>
    <cellStyle name="열어 본 하이퍼링크 2" xfId="3028" hidden="1"/>
    <cellStyle name="열어 본 하이퍼링크 2" xfId="3063" hidden="1"/>
    <cellStyle name="열어 본 하이퍼링크 2" xfId="3078" hidden="1"/>
    <cellStyle name="열어 본 하이퍼링크 2" xfId="3115" hidden="1"/>
    <cellStyle name="열어 본 하이퍼링크 2" xfId="3130" hidden="1"/>
    <cellStyle name="열어 본 하이퍼링크 2" xfId="3156" hidden="1"/>
    <cellStyle name="열어 본 하이퍼링크 2" xfId="3178" hidden="1"/>
    <cellStyle name="열어 본 하이퍼링크 2" xfId="3217" hidden="1"/>
    <cellStyle name="열어 본 하이퍼링크 2" xfId="3254" hidden="1"/>
    <cellStyle name="열어 본 하이퍼링크 2" xfId="3282" hidden="1"/>
    <cellStyle name="열어 본 하이퍼링크 2" xfId="3308" hidden="1"/>
    <cellStyle name="열어 본 하이퍼링크 2" xfId="3323" hidden="1"/>
    <cellStyle name="열어 본 하이퍼링크 2" xfId="3360" hidden="1"/>
    <cellStyle name="열어 본 하이퍼링크 2" xfId="3375" hidden="1"/>
    <cellStyle name="열어 본 하이퍼링크 2" xfId="3410" hidden="1"/>
    <cellStyle name="열어 본 하이퍼링크 2" xfId="3466" hidden="1"/>
    <cellStyle name="열어 본 하이퍼링크 2" xfId="3492" hidden="1"/>
    <cellStyle name="열어 본 하이퍼링크 2" xfId="3521" hidden="1"/>
    <cellStyle name="열어 본 하이퍼링크 2" xfId="3543" hidden="1"/>
    <cellStyle name="열어 본 하이퍼링크 2" xfId="3574" hidden="1"/>
    <cellStyle name="열어 본 하이퍼링크 2" xfId="3596" hidden="1"/>
    <cellStyle name="열어 본 하이퍼링크 2" xfId="3624" hidden="1"/>
    <cellStyle name="열어 본 하이퍼링크 2" xfId="3648" hidden="1"/>
    <cellStyle name="열어 본 하이퍼링크 2" xfId="3681" hidden="1"/>
    <cellStyle name="열어 본 하이퍼링크 2" xfId="3722" hidden="1"/>
    <cellStyle name="열어 본 하이퍼링크 2" xfId="3738" hidden="1"/>
    <cellStyle name="열어 본 하이퍼링크 2" xfId="3773" hidden="1"/>
    <cellStyle name="열어 본 하이퍼링크 2" xfId="3788" hidden="1"/>
    <cellStyle name="열어 본 하이퍼링크 2" xfId="3823" hidden="1"/>
    <cellStyle name="열어 본 하이퍼링크 2" xfId="3840" hidden="1"/>
    <cellStyle name="열어 본 하이퍼링크 2" xfId="3875" hidden="1"/>
    <cellStyle name="열어 본 하이퍼링크 2" xfId="3892" hidden="1"/>
    <cellStyle name="열어 본 하이퍼링크 2" xfId="3931" hidden="1"/>
    <cellStyle name="열어 본 하이퍼링크 2" xfId="3978" hidden="1"/>
    <cellStyle name="열어 본 하이퍼링크 2" xfId="3994" hidden="1"/>
    <cellStyle name="열어 본 하이퍼링크 2" xfId="4030" hidden="1"/>
    <cellStyle name="열어 본 하이퍼링크 2" xfId="4046" hidden="1"/>
    <cellStyle name="열어 본 하이퍼링크 2" xfId="4082" hidden="1"/>
    <cellStyle name="열어 본 하이퍼링크 2" xfId="4098" hidden="1"/>
    <cellStyle name="열어 본 하이퍼링크 2" xfId="4132" hidden="1"/>
    <cellStyle name="열어 본 하이퍼링크 2" xfId="4179" hidden="1"/>
    <cellStyle name="열어 본 하이퍼링크 2" xfId="4195" hidden="1"/>
    <cellStyle name="열어 본 하이퍼링크 2" xfId="4230" hidden="1"/>
    <cellStyle name="열어 본 하이퍼링크 2" xfId="4244" hidden="1"/>
    <cellStyle name="열어 본 하이퍼링크 2" xfId="4281" hidden="1"/>
    <cellStyle name="열어 본 하이퍼링크 2" xfId="4294" hidden="1"/>
    <cellStyle name="열어 본 하이퍼링크 2" xfId="4322" hidden="1"/>
    <cellStyle name="열어 본 하이퍼링크 2" xfId="4346" hidden="1"/>
    <cellStyle name="열어 본 하이퍼링크 2" xfId="4389" hidden="1"/>
    <cellStyle name="열어 본 하이퍼링크 2" xfId="4425" hidden="1"/>
    <cellStyle name="열어 본 하이퍼링크 2" xfId="4447" hidden="1"/>
    <cellStyle name="열어 본 하이퍼링크 2" xfId="4473" hidden="1"/>
    <cellStyle name="열어 본 하이퍼링크 2" xfId="4485" hidden="1"/>
    <cellStyle name="열어 본 하이퍼링크 2" xfId="4520" hidden="1"/>
    <cellStyle name="열어 본 하이퍼링크 2" xfId="4536" hidden="1"/>
    <cellStyle name="열어 본 하이퍼링크 2" xfId="4570" hidden="1"/>
    <cellStyle name="열어 본 하이퍼링크 2" xfId="4585" hidden="1"/>
    <cellStyle name="열어 본 하이퍼링크 2" xfId="4636" hidden="1"/>
    <cellStyle name="열어 본 하이퍼링크 2" xfId="4676" hidden="1"/>
    <cellStyle name="열어 본 하이퍼링크 2" xfId="4693" hidden="1"/>
    <cellStyle name="열어 본 하이퍼링크 2" xfId="4728" hidden="1"/>
    <cellStyle name="열어 본 하이퍼링크 2" xfId="4742" hidden="1"/>
    <cellStyle name="열어 본 하이퍼링크 2" xfId="4778" hidden="1"/>
    <cellStyle name="열어 본 하이퍼링크 2" xfId="4793" hidden="1"/>
    <cellStyle name="열어 본 하이퍼링크 2" xfId="4830" hidden="1"/>
    <cellStyle name="열어 본 하이퍼링크 2" xfId="4879" hidden="1"/>
    <cellStyle name="열어 본 하이퍼링크 2" xfId="4899" hidden="1"/>
    <cellStyle name="열어 본 하이퍼링크 2" xfId="4931" hidden="1"/>
    <cellStyle name="열어 본 하이퍼링크 2" xfId="4943" hidden="1"/>
    <cellStyle name="열어 본 하이퍼링크 2" xfId="4969" hidden="1"/>
    <cellStyle name="열어 본 하이퍼링크 2" xfId="4991" hidden="1"/>
    <cellStyle name="열어 본 하이퍼링크 2" xfId="5021" hidden="1"/>
    <cellStyle name="열어 본 하이퍼링크 2" xfId="5043" hidden="1"/>
    <cellStyle name="열어 본 하이퍼링크 2" xfId="5087" hidden="1"/>
    <cellStyle name="열어 본 하이퍼링크 2" xfId="5123" hidden="1"/>
    <cellStyle name="열어 본 하이퍼링크 2" xfId="5145" hidden="1"/>
    <cellStyle name="열어 본 하이퍼링크 2" xfId="5170" hidden="1"/>
    <cellStyle name="열어 본 하이퍼링크 2" xfId="5192" hidden="1"/>
    <cellStyle name="열어 본 하이퍼링크 2" xfId="5224" hidden="1"/>
    <cellStyle name="열어 본 하이퍼링크 2" xfId="5238" hidden="1"/>
    <cellStyle name="열어 본 하이퍼링크 2" xfId="5255" hidden="1"/>
    <cellStyle name="열어 본 하이퍼링크 2" xfId="5191" hidden="1"/>
    <cellStyle name="열어 본 하이퍼링크 2" xfId="5144" hidden="1"/>
    <cellStyle name="열어 본 하이퍼링크 2" xfId="5122" hidden="1"/>
    <cellStyle name="열어 본 하이퍼링크 2" xfId="5086" hidden="1"/>
    <cellStyle name="열어 본 하이퍼링크 2" xfId="5073" hidden="1"/>
    <cellStyle name="열어 본 하이퍼링크 2" xfId="5042" hidden="1"/>
    <cellStyle name="열어 본 하이퍼링크 2" xfId="5020" hidden="1"/>
    <cellStyle name="열어 본 하이퍼링크 2" xfId="4990" hidden="1"/>
    <cellStyle name="열어 본 하이퍼링크 2" xfId="4930" hidden="1"/>
    <cellStyle name="열어 본 하이퍼링크 2" xfId="4910" hidden="1"/>
    <cellStyle name="열어 본 하이퍼링크 2" xfId="4878" hidden="1"/>
    <cellStyle name="열어 본 하이퍼링크 2" xfId="4863" hidden="1"/>
    <cellStyle name="열어 본 하이퍼링크 2" xfId="4829" hidden="1"/>
    <cellStyle name="열어 본 하이퍼링크 2" xfId="4816" hidden="1"/>
    <cellStyle name="열어 본 하이퍼링크 2" xfId="4777" hidden="1"/>
    <cellStyle name="열어 본 하이퍼링크 2" xfId="4762" hidden="1"/>
    <cellStyle name="열어 본 하이퍼링크 2" xfId="4715" hidden="1"/>
    <cellStyle name="열어 본 하이퍼링크 2" xfId="4675" hidden="1"/>
    <cellStyle name="열어 본 하이퍼링크 2" xfId="4658" hidden="1"/>
    <cellStyle name="열어 본 하이퍼링크 2" xfId="4621" hidden="1"/>
    <cellStyle name="열어 본 하이퍼링크 2" xfId="4604" hidden="1"/>
    <cellStyle name="열어 본 하이퍼링크 2" xfId="4569" hidden="1"/>
    <cellStyle name="열어 본 하이퍼링크 2" xfId="4551" hidden="1"/>
    <cellStyle name="열어 본 하이퍼링크 2" xfId="4515" hidden="1"/>
    <cellStyle name="열어 본 하이퍼링크 2" xfId="4446" hidden="1"/>
    <cellStyle name="열어 본 하이퍼링크 2" xfId="4420" hidden="1"/>
    <cellStyle name="열어 본 하이퍼링크 2" xfId="4388" hidden="1"/>
    <cellStyle name="열어 본 하이퍼링크 2" xfId="4373" hidden="1"/>
    <cellStyle name="열어 본 하이퍼링크 2" xfId="4343" hidden="1"/>
    <cellStyle name="열어 본 하이퍼링크 2" xfId="4321" hidden="1"/>
    <cellStyle name="열어 본 하이퍼링크 2" xfId="4280" hidden="1"/>
    <cellStyle name="열어 본 하이퍼링크 2" xfId="4267" hidden="1"/>
    <cellStyle name="열어 본 하이퍼링크 2" xfId="4221" hidden="1"/>
    <cellStyle name="열어 본 하이퍼링크 2" xfId="4178" hidden="1"/>
    <cellStyle name="열어 본 하이퍼링크 2" xfId="4160" hidden="1"/>
    <cellStyle name="열어 본 하이퍼링크 2" xfId="4127" hidden="1"/>
    <cellStyle name="열어 본 하이퍼링크 2" xfId="4111" hidden="1"/>
    <cellStyle name="열어 본 하이퍼링크 2" xfId="4073" hidden="1"/>
    <cellStyle name="열어 본 하이퍼링크 2" xfId="4057" hidden="1"/>
    <cellStyle name="열어 본 하이퍼링크 2" xfId="4020" hidden="1"/>
    <cellStyle name="열어 본 하이퍼링크 2" xfId="4005" hidden="1"/>
    <cellStyle name="열어 본 하이퍼링크 2" xfId="3960" hidden="1"/>
    <cellStyle name="열어 본 하이퍼링크 2" xfId="3913" hidden="1"/>
    <cellStyle name="열어 본 하이퍼링크 2" xfId="3891" hidden="1"/>
    <cellStyle name="열어 본 하이퍼링크 2" xfId="3856" hidden="1"/>
    <cellStyle name="열어 본 하이퍼링크 2" xfId="3839" hidden="1"/>
    <cellStyle name="열어 본 하이퍼링크 2" xfId="3802" hidden="1"/>
    <cellStyle name="열어 본 하이퍼링크 2" xfId="3787" hidden="1"/>
    <cellStyle name="열어 본 하이퍼링크 2" xfId="3750" hidden="1"/>
    <cellStyle name="열어 본 하이퍼링크 2" xfId="3706" hidden="1"/>
    <cellStyle name="열어 본 하이퍼링크 2" xfId="3680" hidden="1"/>
    <cellStyle name="열어 본 하이퍼링크 2" xfId="3647" hidden="1"/>
    <cellStyle name="열어 본 하이퍼링크 2" xfId="3632" hidden="1"/>
    <cellStyle name="열어 본 하이퍼링크 2" xfId="3595" hidden="1"/>
    <cellStyle name="열어 본 하이퍼링크 2" xfId="3573" hidden="1"/>
    <cellStyle name="열어 본 하이퍼링크 2" xfId="3542" hidden="1"/>
    <cellStyle name="열어 본 하이퍼링크 2" xfId="3520" hidden="1"/>
    <cellStyle name="열어 본 하이퍼링크 2" xfId="3487" hidden="1"/>
    <cellStyle name="열어 본 하이퍼링크 2" xfId="3444" hidden="1"/>
    <cellStyle name="열어 본 하이퍼링크 2" xfId="3429" hidden="1"/>
    <cellStyle name="열어 본 하이퍼링크 2" xfId="3391" hidden="1"/>
    <cellStyle name="열어 본 하이퍼링크 2" xfId="3374" hidden="1"/>
    <cellStyle name="열어 본 하이퍼링크 2" xfId="3337" hidden="1"/>
    <cellStyle name="열어 본 하이퍼링크 2" xfId="3322" hidden="1"/>
    <cellStyle name="열어 본 하이퍼링크 2" xfId="3281" hidden="1"/>
    <cellStyle name="열어 본 하이퍼링크 2" xfId="3270" hidden="1"/>
    <cellStyle name="열어 본 하이퍼링크 2" xfId="3216" hidden="1"/>
    <cellStyle name="열어 본 하이퍼링크 2" xfId="3177" hidden="1"/>
    <cellStyle name="열어 본 하이퍼링크 2" xfId="3153" hidden="1"/>
    <cellStyle name="열어 본 하이퍼링크 2" xfId="3114" hidden="1"/>
    <cellStyle name="열어 본 하이퍼링크 2" xfId="3099" hidden="1"/>
    <cellStyle name="열어 본 하이퍼링크 2" xfId="3062" hidden="1"/>
    <cellStyle name="열어 본 하이퍼링크 2" xfId="3046" hidden="1"/>
    <cellStyle name="열어 본 하이퍼링크 2" xfId="3010" hidden="1"/>
    <cellStyle name="열어 본 하이퍼링크 2" xfId="2964" hidden="1"/>
    <cellStyle name="열어 본 하이퍼링크 2" xfId="2946" hidden="1"/>
    <cellStyle name="열어 본 하이퍼링크 2" xfId="2908" hidden="1"/>
    <cellStyle name="열어 본 하이퍼링크 2" xfId="2892" hidden="1"/>
    <cellStyle name="열어 본 하이퍼링크 2" xfId="2855" hidden="1"/>
    <cellStyle name="열어 본 하이퍼링크 2" xfId="2838" hidden="1"/>
    <cellStyle name="열어 본 하이퍼링크 2" xfId="2808" hidden="1"/>
    <cellStyle name="열어 본 하이퍼링크 2" xfId="2792" hidden="1"/>
    <cellStyle name="열어 본 하이퍼링크 2" xfId="2751" hidden="1"/>
    <cellStyle name="열어 본 하이퍼링크 2" xfId="2716" hidden="1"/>
    <cellStyle name="열어 본 하이퍼링크 2" xfId="2690" hidden="1"/>
    <cellStyle name="열어 본 하이퍼링크 2" xfId="2653" hidden="1"/>
    <cellStyle name="열어 본 하이퍼링크 2" xfId="2638" hidden="1"/>
    <cellStyle name="열어 본 하이퍼링크 2" xfId="2599" hidden="1"/>
    <cellStyle name="열어 본 하이퍼링크 2" xfId="2583" hidden="1"/>
    <cellStyle name="열어 본 하이퍼링크 2" xfId="2549" hidden="1"/>
    <cellStyle name="열어 본 하이퍼링크 2" xfId="2486" hidden="1"/>
    <cellStyle name="열어 본 하이퍼링크 2" xfId="2435" hidden="1"/>
    <cellStyle name="열어 본 하이퍼링크 2" xfId="2409" hidden="1"/>
    <cellStyle name="열어 본 하이퍼링크 2" xfId="2375" hidden="1"/>
    <cellStyle name="열어 본 하이퍼링크 2" xfId="2355" hidden="1"/>
    <cellStyle name="열어 본 하이퍼링크 2" xfId="2327" hidden="1"/>
    <cellStyle name="열어 본 하이퍼링크 2" xfId="2305" hidden="1"/>
    <cellStyle name="열어 본 하이퍼링크 2" xfId="2281" hidden="1"/>
    <cellStyle name="열어 본 하이퍼링크 2" xfId="2229" hidden="1"/>
    <cellStyle name="열어 본 하이퍼링크 2" xfId="2203" hidden="1"/>
    <cellStyle name="열어 본 하이퍼링크 2" xfId="2164" hidden="1"/>
    <cellStyle name="열어 본 하이퍼링크 2" xfId="2148" hidden="1"/>
    <cellStyle name="열어 본 하이퍼링크 2" xfId="2114" hidden="1"/>
    <cellStyle name="열어 본 하이퍼링크 2" xfId="2103" hidden="1"/>
    <cellStyle name="열어 본 하이퍼링크 2" xfId="2067" hidden="1"/>
    <cellStyle name="열어 본 하이퍼링크 2" xfId="2052" hidden="1"/>
    <cellStyle name="열어 본 하이퍼링크 2" xfId="2005" hidden="1"/>
    <cellStyle name="열어 본 하이퍼링크 2" xfId="1958" hidden="1"/>
    <cellStyle name="열어 본 하이퍼링크 2" xfId="1938" hidden="1"/>
    <cellStyle name="열어 본 하이퍼링크 2" xfId="1902" hidden="1"/>
    <cellStyle name="열어 본 하이퍼링크 2" xfId="1886" hidden="1"/>
    <cellStyle name="열어 본 하이퍼링크 2" xfId="1854" hidden="1"/>
    <cellStyle name="열어 본 하이퍼링크 2" xfId="1839" hidden="1"/>
    <cellStyle name="열어 본 하이퍼링크 2" xfId="1805" hidden="1"/>
    <cellStyle name="열어 본 하이퍼링크 2" xfId="1738" hidden="1"/>
    <cellStyle name="열어 본 하이퍼링크 2" xfId="1712" hidden="1"/>
    <cellStyle name="열어 본 하이퍼링크 2" xfId="1671" hidden="1"/>
    <cellStyle name="열어 본 하이퍼링크 2" xfId="1658" hidden="1"/>
    <cellStyle name="열어 본 하이퍼링크 2" xfId="1629" hidden="1"/>
    <cellStyle name="열어 본 하이퍼링크 2" xfId="1607" hidden="1"/>
    <cellStyle name="열어 본 하이퍼링크 2" xfId="1583" hidden="1"/>
    <cellStyle name="열어 본 하이퍼링크 2" xfId="1558" hidden="1"/>
    <cellStyle name="열어 본 하이퍼링크 2" xfId="1514" hidden="1"/>
    <cellStyle name="열어 본 하이퍼링크 2" xfId="1467" hidden="1"/>
    <cellStyle name="열어 본 하이퍼링크 2" xfId="1447" hidden="1"/>
    <cellStyle name="열어 본 하이퍼링크 2" xfId="1415" hidden="1"/>
    <cellStyle name="열어 본 하이퍼링크 2" xfId="1400" hidden="1"/>
    <cellStyle name="열어 본 하이퍼링크 2" xfId="1366" hidden="1"/>
    <cellStyle name="열어 본 하이퍼링크 2" xfId="1352" hidden="1"/>
    <cellStyle name="열어 본 하이퍼링크 2" xfId="1320" hidden="1"/>
    <cellStyle name="열어 본 하이퍼링크 2" xfId="1298" hidden="1"/>
    <cellStyle name="열어 본 하이퍼링크 2" xfId="1246" hidden="1"/>
    <cellStyle name="열어 본 하이퍼링크 2" xfId="1196" hidden="1"/>
    <cellStyle name="열어 본 하이퍼링크 2" xfId="1177" hidden="1"/>
    <cellStyle name="열어 본 하이퍼링크 2" xfId="1147" hidden="1"/>
    <cellStyle name="열어 본 하이퍼링크 2" xfId="1134" hidden="1"/>
    <cellStyle name="열어 본 하이퍼링크 2" xfId="1099" hidden="1"/>
    <cellStyle name="열어 본 하이퍼링크 2" xfId="1083" hidden="1"/>
    <cellStyle name="열어 본 하이퍼링크 2" xfId="1045" hidden="1"/>
    <cellStyle name="열어 본 하이퍼링크 2" xfId="991" hidden="1"/>
    <cellStyle name="열어 본 하이퍼링크 2" xfId="962" hidden="1"/>
    <cellStyle name="열어 본 하이퍼링크 2" xfId="932" hidden="1"/>
    <cellStyle name="열어 본 하이퍼링크 2" xfId="921" hidden="1"/>
    <cellStyle name="열어 본 하이퍼링크 2" xfId="890" hidden="1"/>
    <cellStyle name="열어 본 하이퍼링크 2" xfId="875" hidden="1"/>
    <cellStyle name="열어 본 하이퍼링크 2" xfId="850" hidden="1"/>
    <cellStyle name="열어 본 하이퍼링크 2" xfId="826" hidden="1"/>
    <cellStyle name="열어 본 하이퍼링크 2" xfId="782" hidden="1"/>
    <cellStyle name="열어 본 하이퍼링크 2" xfId="733" hidden="1"/>
    <cellStyle name="열어 본 하이퍼링크 2" xfId="711" hidden="1"/>
    <cellStyle name="열어 본 하이퍼링크 2" xfId="681" hidden="1"/>
    <cellStyle name="열어 본 하이퍼링크 2" xfId="668" hidden="1"/>
    <cellStyle name="열어 본 하이퍼링크 2" xfId="633" hidden="1"/>
    <cellStyle name="열어 본 하이퍼링크 2" xfId="619" hidden="1"/>
    <cellStyle name="열어 본 하이퍼링크 2" xfId="581" hidden="1"/>
    <cellStyle name="열어 본 하이퍼링크 2" xfId="565" hidden="1"/>
    <cellStyle name="열어 본 하이퍼링크 2" xfId="512" hidden="1"/>
    <cellStyle name="열어 본 하이퍼링크 2" xfId="462" hidden="1"/>
    <cellStyle name="열어 본 하이퍼링크 2" xfId="440" hidden="1"/>
    <cellStyle name="열어 본 하이퍼링크 2" xfId="416" hidden="1"/>
    <cellStyle name="열어 본 하이퍼링크 2" xfId="402" hidden="1"/>
    <cellStyle name="열어 본 하이퍼링크 2" xfId="361" hidden="1"/>
    <cellStyle name="열어 본 하이퍼링크 2" xfId="339" hidden="1"/>
    <cellStyle name="열어 본 하이퍼링크 2" xfId="309" hidden="1"/>
    <cellStyle name="열어 본 하이퍼링크 2" xfId="260" hidden="1"/>
    <cellStyle name="열어 본 하이퍼링크 2" xfId="234" hidden="1"/>
    <cellStyle name="열어 본 하이퍼링크 2" xfId="202" hidden="1"/>
    <cellStyle name="열어 본 하이퍼링크 2" xfId="187" hidden="1"/>
    <cellStyle name="열어 본 하이퍼링크 2" xfId="154" hidden="1"/>
    <cellStyle name="열어 본 하이퍼링크 2" xfId="138" hidden="1"/>
    <cellStyle name="열어 본 하이퍼링크 2" xfId="5272" hidden="1"/>
    <cellStyle name="열어 본 하이퍼링크 2" xfId="5283" hidden="1"/>
    <cellStyle name="열어 본 하이퍼링크 2" xfId="5301" hidden="1"/>
    <cellStyle name="열어 본 하이퍼링크 2" xfId="5322" hidden="1"/>
    <cellStyle name="열어 본 하이퍼링크 2" xfId="5333" hidden="1"/>
    <cellStyle name="열어 본 하이퍼링크 2" xfId="5348" hidden="1"/>
    <cellStyle name="열어 본 하이퍼링크 2" xfId="5359" hidden="1"/>
    <cellStyle name="열어 본 하이퍼링크 2" xfId="5374" hidden="1"/>
    <cellStyle name="열어 본 하이퍼링크 2" xfId="5385" hidden="1"/>
    <cellStyle name="열어 본 하이퍼링크 3" xfId="140" hidden="1"/>
    <cellStyle name="열어 본 하이퍼링크 3" xfId="204" hidden="1"/>
    <cellStyle name="열어 본 하이퍼링크 3" xfId="240" hidden="1"/>
    <cellStyle name="열어 본 하이퍼링크 3" xfId="262" hidden="1"/>
    <cellStyle name="열어 본 하이퍼링크 3" xfId="289" hidden="1"/>
    <cellStyle name="열어 본 하이퍼링크 3" xfId="311" hidden="1"/>
    <cellStyle name="열어 본 하이퍼링크 3" xfId="341" hidden="1"/>
    <cellStyle name="열어 본 하이퍼링크 3" xfId="363" hidden="1"/>
    <cellStyle name="열어 본 하이퍼링크 3" xfId="389" hidden="1"/>
    <cellStyle name="열어 본 하이퍼링크 3" xfId="442" hidden="1"/>
    <cellStyle name="열어 본 하이퍼링크 3" xfId="464" hidden="1"/>
    <cellStyle name="열어 본 하이퍼링크 3" xfId="488" hidden="1"/>
    <cellStyle name="열어 본 하이퍼링크 3" xfId="508" hidden="1"/>
    <cellStyle name="열어 본 하이퍼링크 3" xfId="537" hidden="1"/>
    <cellStyle name="열어 본 하이퍼링크 3" xfId="552" hidden="1"/>
    <cellStyle name="열어 본 하이퍼링크 3" xfId="587" hidden="1"/>
    <cellStyle name="열어 본 하이퍼링크 3" xfId="603" hidden="1"/>
    <cellStyle name="열어 본 하이퍼링크 3" xfId="647" hidden="1"/>
    <cellStyle name="열어 본 하이퍼링크 3" xfId="693" hidden="1"/>
    <cellStyle name="열어 본 하이퍼링크 3" xfId="713" hidden="1"/>
    <cellStyle name="열어 본 하이퍼링크 3" xfId="743" hidden="1"/>
    <cellStyle name="열어 본 하이퍼링크 3" xfId="755" hidden="1"/>
    <cellStyle name="열어 본 하이퍼링크 3" xfId="788" hidden="1"/>
    <cellStyle name="열어 본 하이퍼링크 3" xfId="802" hidden="1"/>
    <cellStyle name="열어 본 하이퍼링크 3" xfId="834" hidden="1"/>
    <cellStyle name="열어 본 하이퍼링크 3" xfId="906" hidden="1"/>
    <cellStyle name="열어 본 하이퍼링크 3" xfId="934" hidden="1"/>
    <cellStyle name="열어 본 하이퍼링크 3" xfId="964" hidden="1"/>
    <cellStyle name="열어 본 하이퍼링크 3" xfId="975" hidden="1"/>
    <cellStyle name="열어 본 하이퍼링크 3" xfId="1006" hidden="1"/>
    <cellStyle name="열어 본 하이퍼링크 3" xfId="1022" hidden="1"/>
    <cellStyle name="열어 본 하이퍼링크 3" xfId="1055" hidden="1"/>
    <cellStyle name="열어 본 하이퍼링크 3" xfId="1071" hidden="1"/>
    <cellStyle name="열어 본 하이퍼링크 3" xfId="1113" hidden="1"/>
    <cellStyle name="열어 본 하이퍼링크 3" xfId="1160" hidden="1"/>
    <cellStyle name="열어 본 하이퍼링크 3" xfId="1179" hidden="1"/>
    <cellStyle name="열어 본 하이퍼링크 3" xfId="1209" hidden="1"/>
    <cellStyle name="열어 본 하이퍼링크 3" xfId="1221" hidden="1"/>
    <cellStyle name="열어 본 하이퍼링크 3" xfId="1256" hidden="1"/>
    <cellStyle name="열어 본 하이퍼링크 3" xfId="1270" hidden="1"/>
    <cellStyle name="열어 본 하이퍼링크 3" xfId="1300" hidden="1"/>
    <cellStyle name="열어 본 하이퍼링크 3" xfId="1322" hidden="1"/>
    <cellStyle name="열어 본 하이퍼링크 3" xfId="1372" hidden="1"/>
    <cellStyle name="열어 본 하이퍼링크 3" xfId="1417" hidden="1"/>
    <cellStyle name="열어 본 하이퍼링크 3" xfId="1437" hidden="1"/>
    <cellStyle name="열어 본 하이퍼링크 3" xfId="1469" hidden="1"/>
    <cellStyle name="열어 본 하이퍼링크 3" xfId="1484" hidden="1"/>
    <cellStyle name="열어 본 하이퍼링크 3" xfId="1516" hidden="1"/>
    <cellStyle name="열어 본 하이퍼링크 3" xfId="1529" hidden="1"/>
    <cellStyle name="열어 본 하이퍼링크 3" xfId="1560" hidden="1"/>
    <cellStyle name="열어 본 하이퍼링크 3" xfId="1609" hidden="1"/>
    <cellStyle name="열어 본 하이퍼링크 3" xfId="1633" hidden="1"/>
    <cellStyle name="열어 본 하이퍼링크 3" xfId="1673" hidden="1"/>
    <cellStyle name="열어 본 하이퍼링크 3" xfId="1686" hidden="1"/>
    <cellStyle name="열어 본 하이퍼링크 3" xfId="1714" hidden="1"/>
    <cellStyle name="열어 본 하이퍼링크 3" xfId="1725" hidden="1"/>
    <cellStyle name="열어 본 하이퍼링크 3" xfId="1756" hidden="1"/>
    <cellStyle name="열어 본 하이퍼링크 3" xfId="1771" hidden="1"/>
    <cellStyle name="열어 본 하이퍼링크 3" xfId="1811" hidden="1"/>
    <cellStyle name="열어 본 하이퍼링크 3" xfId="1857" hidden="1"/>
    <cellStyle name="열어 본 하이퍼링크 3" xfId="1876" hidden="1"/>
    <cellStyle name="열어 본 하이퍼링크 3" xfId="1912" hidden="1"/>
    <cellStyle name="열어 본 하이퍼링크 3" xfId="1928" hidden="1"/>
    <cellStyle name="열어 본 하이퍼링크 3" xfId="1960" hidden="1"/>
    <cellStyle name="열어 본 하이퍼링크 3" xfId="1971" hidden="1"/>
    <cellStyle name="열어 본 하이퍼링크 3" xfId="2007" hidden="1"/>
    <cellStyle name="열어 본 하이퍼링크 3" xfId="2019" hidden="1"/>
    <cellStyle name="열어 본 하이퍼링크 3" xfId="2069" hidden="1"/>
    <cellStyle name="열어 본 하이퍼링크 3" xfId="2116" hidden="1"/>
    <cellStyle name="열어 본 하이퍼링크 3" xfId="2134" hidden="1"/>
    <cellStyle name="열어 본 하이퍼링크 3" xfId="2170" hidden="1"/>
    <cellStyle name="열어 본 하이퍼링크 3" xfId="2184" hidden="1"/>
    <cellStyle name="열어 본 하이퍼링크 3" xfId="2209" hidden="1"/>
    <cellStyle name="열어 본 하이퍼링크 3" xfId="2231" hidden="1"/>
    <cellStyle name="열어 본 하이퍼링크 3" xfId="2255" hidden="1"/>
    <cellStyle name="열어 본 하이퍼링크 3" xfId="2307" hidden="1"/>
    <cellStyle name="열어 본 하이퍼링크 3" xfId="2331" hidden="1"/>
    <cellStyle name="열어 본 하이퍼링크 3" xfId="2366" hidden="1"/>
    <cellStyle name="열어 본 하이퍼링크 3" xfId="2381" hidden="1"/>
    <cellStyle name="열어 본 하이퍼링크 3" xfId="2411" hidden="1"/>
    <cellStyle name="열어 본 하이퍼링크 3" xfId="2422" hidden="1"/>
    <cellStyle name="열어 본 하이퍼링크 3" xfId="2454" hidden="1"/>
    <cellStyle name="열어 본 하이퍼링크 3" xfId="2469" hidden="1"/>
    <cellStyle name="열어 본 하이퍼링크 3" xfId="2511" hidden="1"/>
    <cellStyle name="열어 본 하이퍼링크 3" xfId="2551" hidden="1"/>
    <cellStyle name="열어 본 하이퍼링크 3" xfId="2569" hidden="1"/>
    <cellStyle name="열어 본 하이퍼링크 3" xfId="2605" hidden="1"/>
    <cellStyle name="열어 본 하이퍼링크 3" xfId="2621" hidden="1"/>
    <cellStyle name="열어 본 하이퍼링크 3" xfId="2655" hidden="1"/>
    <cellStyle name="열어 본 하이퍼링크 3" xfId="2670" hidden="1"/>
    <cellStyle name="열어 본 하이퍼링크 3" xfId="2696" hidden="1"/>
    <cellStyle name="열어 본 하이퍼링크 3" xfId="2765" hidden="1"/>
    <cellStyle name="열어 본 하이퍼링크 3" xfId="2812" hidden="1"/>
    <cellStyle name="열어 본 하이퍼링크 3" xfId="2832" hidden="1"/>
    <cellStyle name="열어 본 하이퍼링크 3" xfId="2866" hidden="1"/>
    <cellStyle name="열어 본 하이퍼링크 3" xfId="2882" hidden="1"/>
    <cellStyle name="열어 본 하이퍼링크 3" xfId="2918" hidden="1"/>
    <cellStyle name="열어 본 하이퍼링크 3" xfId="2934" hidden="1"/>
    <cellStyle name="열어 본 하이퍼링크 3" xfId="2966" hidden="1"/>
    <cellStyle name="열어 본 하이퍼링크 3" xfId="3012" hidden="1"/>
    <cellStyle name="열어 본 하이퍼링크 3" xfId="3030" hidden="1"/>
    <cellStyle name="열어 본 하이퍼링크 3" xfId="3064" hidden="1"/>
    <cellStyle name="열어 본 하이퍼링크 3" xfId="3079" hidden="1"/>
    <cellStyle name="열어 본 하이퍼링크 3" xfId="3116" hidden="1"/>
    <cellStyle name="열어 본 하이퍼링크 3" xfId="3131" hidden="1"/>
    <cellStyle name="열어 본 하이퍼링크 3" xfId="3157" hidden="1"/>
    <cellStyle name="열어 본 하이퍼링크 3" xfId="3179" hidden="1"/>
    <cellStyle name="열어 본 하이퍼링크 3" xfId="3218" hidden="1"/>
    <cellStyle name="열어 본 하이퍼링크 3" xfId="3255" hidden="1"/>
    <cellStyle name="열어 본 하이퍼링크 3" xfId="3283" hidden="1"/>
    <cellStyle name="열어 본 하이퍼링크 3" xfId="3309" hidden="1"/>
    <cellStyle name="열어 본 하이퍼링크 3" xfId="3324" hidden="1"/>
    <cellStyle name="열어 본 하이퍼링크 3" xfId="3361" hidden="1"/>
    <cellStyle name="열어 본 하이퍼링크 3" xfId="3376" hidden="1"/>
    <cellStyle name="열어 본 하이퍼링크 3" xfId="3411" hidden="1"/>
    <cellStyle name="열어 본 하이퍼링크 3" xfId="3467" hidden="1"/>
    <cellStyle name="열어 본 하이퍼링크 3" xfId="3493" hidden="1"/>
    <cellStyle name="열어 본 하이퍼링크 3" xfId="3522" hidden="1"/>
    <cellStyle name="열어 본 하이퍼링크 3" xfId="3544" hidden="1"/>
    <cellStyle name="열어 본 하이퍼링크 3" xfId="3575" hidden="1"/>
    <cellStyle name="열어 본 하이퍼링크 3" xfId="3597" hidden="1"/>
    <cellStyle name="열어 본 하이퍼링크 3" xfId="3625" hidden="1"/>
    <cellStyle name="열어 본 하이퍼링크 3" xfId="3649" hidden="1"/>
    <cellStyle name="열어 본 하이퍼링크 3" xfId="3682" hidden="1"/>
    <cellStyle name="열어 본 하이퍼링크 3" xfId="3723" hidden="1"/>
    <cellStyle name="열어 본 하이퍼링크 3" xfId="3739" hidden="1"/>
    <cellStyle name="열어 본 하이퍼링크 3" xfId="3774" hidden="1"/>
    <cellStyle name="열어 본 하이퍼링크 3" xfId="3789" hidden="1"/>
    <cellStyle name="열어 본 하이퍼링크 3" xfId="3824" hidden="1"/>
    <cellStyle name="열어 본 하이퍼링크 3" xfId="3841" hidden="1"/>
    <cellStyle name="열어 본 하이퍼링크 3" xfId="3876" hidden="1"/>
    <cellStyle name="열어 본 하이퍼링크 3" xfId="3893" hidden="1"/>
    <cellStyle name="열어 본 하이퍼링크 3" xfId="3932" hidden="1"/>
    <cellStyle name="열어 본 하이퍼링크 3" xfId="3979" hidden="1"/>
    <cellStyle name="열어 본 하이퍼링크 3" xfId="3995" hidden="1"/>
    <cellStyle name="열어 본 하이퍼링크 3" xfId="4031" hidden="1"/>
    <cellStyle name="열어 본 하이퍼링크 3" xfId="4047" hidden="1"/>
    <cellStyle name="열어 본 하이퍼링크 3" xfId="4083" hidden="1"/>
    <cellStyle name="열어 본 하이퍼링크 3" xfId="4099" hidden="1"/>
    <cellStyle name="열어 본 하이퍼링크 3" xfId="4133" hidden="1"/>
    <cellStyle name="열어 본 하이퍼링크 3" xfId="4180" hidden="1"/>
    <cellStyle name="열어 본 하이퍼링크 3" xfId="4196" hidden="1"/>
    <cellStyle name="열어 본 하이퍼링크 3" xfId="4231" hidden="1"/>
    <cellStyle name="열어 본 하이퍼링크 3" xfId="4245" hidden="1"/>
    <cellStyle name="열어 본 하이퍼링크 3" xfId="4282" hidden="1"/>
    <cellStyle name="열어 본 하이퍼링크 3" xfId="4295" hidden="1"/>
    <cellStyle name="열어 본 하이퍼링크 3" xfId="4323" hidden="1"/>
    <cellStyle name="열어 본 하이퍼링크 3" xfId="4347" hidden="1"/>
    <cellStyle name="열어 본 하이퍼링크 3" xfId="4390" hidden="1"/>
    <cellStyle name="열어 본 하이퍼링크 3" xfId="4426" hidden="1"/>
    <cellStyle name="열어 본 하이퍼링크 3" xfId="4448" hidden="1"/>
    <cellStyle name="열어 본 하이퍼링크 3" xfId="4474" hidden="1"/>
    <cellStyle name="열어 본 하이퍼링크 3" xfId="4486" hidden="1"/>
    <cellStyle name="열어 본 하이퍼링크 3" xfId="4521" hidden="1"/>
    <cellStyle name="열어 본 하이퍼링크 3" xfId="4537" hidden="1"/>
    <cellStyle name="열어 본 하이퍼링크 3" xfId="4571" hidden="1"/>
    <cellStyle name="열어 본 하이퍼링크 3" xfId="4586" hidden="1"/>
    <cellStyle name="열어 본 하이퍼링크 3" xfId="4637" hidden="1"/>
    <cellStyle name="열어 본 하이퍼링크 3" xfId="4677" hidden="1"/>
    <cellStyle name="열어 본 하이퍼링크 3" xfId="4694" hidden="1"/>
    <cellStyle name="열어 본 하이퍼링크 3" xfId="4729" hidden="1"/>
    <cellStyle name="열어 본 하이퍼링크 3" xfId="4743" hidden="1"/>
    <cellStyle name="열어 본 하이퍼링크 3" xfId="4779" hidden="1"/>
    <cellStyle name="열어 본 하이퍼링크 3" xfId="4794" hidden="1"/>
    <cellStyle name="열어 본 하이퍼링크 3" xfId="4831" hidden="1"/>
    <cellStyle name="열어 본 하이퍼링크 3" xfId="4880" hidden="1"/>
    <cellStyle name="열어 본 하이퍼링크 3" xfId="4900" hidden="1"/>
    <cellStyle name="열어 본 하이퍼링크 3" xfId="4932" hidden="1"/>
    <cellStyle name="열어 본 하이퍼링크 3" xfId="4944" hidden="1"/>
    <cellStyle name="열어 본 하이퍼링크 3" xfId="4970" hidden="1"/>
    <cellStyle name="열어 본 하이퍼링크 3" xfId="4992" hidden="1"/>
    <cellStyle name="열어 본 하이퍼링크 3" xfId="5022" hidden="1"/>
    <cellStyle name="열어 본 하이퍼링크 3" xfId="5044" hidden="1"/>
    <cellStyle name="열어 본 하이퍼링크 3" xfId="5088" hidden="1"/>
    <cellStyle name="열어 본 하이퍼링크 3" xfId="5124" hidden="1"/>
    <cellStyle name="열어 본 하이퍼링크 3" xfId="5146" hidden="1"/>
    <cellStyle name="열어 본 하이퍼링크 3" xfId="5171" hidden="1"/>
    <cellStyle name="열어 본 하이퍼링크 3" xfId="5193" hidden="1"/>
    <cellStyle name="열어 본 하이퍼링크 3" xfId="5225" hidden="1"/>
    <cellStyle name="열어 본 하이퍼링크 3" xfId="5239" hidden="1"/>
    <cellStyle name="열어 본 하이퍼링크 3" xfId="5254" hidden="1"/>
    <cellStyle name="열어 본 하이퍼링크 3" xfId="5190" hidden="1"/>
    <cellStyle name="열어 본 하이퍼링크 3" xfId="5143" hidden="1"/>
    <cellStyle name="열어 본 하이퍼링크 3" xfId="5121" hidden="1"/>
    <cellStyle name="열어 본 하이퍼링크 3" xfId="5085" hidden="1"/>
    <cellStyle name="열어 본 하이퍼링크 3" xfId="5072" hidden="1"/>
    <cellStyle name="열어 본 하이퍼링크 3" xfId="5041" hidden="1"/>
    <cellStyle name="열어 본 하이퍼링크 3" xfId="5019" hidden="1"/>
    <cellStyle name="열어 본 하이퍼링크 3" xfId="4989" hidden="1"/>
    <cellStyle name="열어 본 하이퍼링크 3" xfId="4929" hidden="1"/>
    <cellStyle name="열어 본 하이퍼링크 3" xfId="4909" hidden="1"/>
    <cellStyle name="열어 본 하이퍼링크 3" xfId="4877" hidden="1"/>
    <cellStyle name="열어 본 하이퍼링크 3" xfId="4862" hidden="1"/>
    <cellStyle name="열어 본 하이퍼링크 3" xfId="4828" hidden="1"/>
    <cellStyle name="열어 본 하이퍼링크 3" xfId="4815" hidden="1"/>
    <cellStyle name="열어 본 하이퍼링크 3" xfId="4776" hidden="1"/>
    <cellStyle name="열어 본 하이퍼링크 3" xfId="4761" hidden="1"/>
    <cellStyle name="열어 본 하이퍼링크 3" xfId="4714" hidden="1"/>
    <cellStyle name="열어 본 하이퍼링크 3" xfId="4674" hidden="1"/>
    <cellStyle name="열어 본 하이퍼링크 3" xfId="4657" hidden="1"/>
    <cellStyle name="열어 본 하이퍼링크 3" xfId="4620" hidden="1"/>
    <cellStyle name="열어 본 하이퍼링크 3" xfId="4603" hidden="1"/>
    <cellStyle name="열어 본 하이퍼링크 3" xfId="4568" hidden="1"/>
    <cellStyle name="열어 본 하이퍼링크 3" xfId="4550" hidden="1"/>
    <cellStyle name="열어 본 하이퍼링크 3" xfId="4514" hidden="1"/>
    <cellStyle name="열어 본 하이퍼링크 3" xfId="4445" hidden="1"/>
    <cellStyle name="열어 본 하이퍼링크 3" xfId="4419" hidden="1"/>
    <cellStyle name="열어 본 하이퍼링크 3" xfId="4387" hidden="1"/>
    <cellStyle name="열어 본 하이퍼링크 3" xfId="4372" hidden="1"/>
    <cellStyle name="열어 본 하이퍼링크 3" xfId="4342" hidden="1"/>
    <cellStyle name="열어 본 하이퍼링크 3" xfId="4320" hidden="1"/>
    <cellStyle name="열어 본 하이퍼링크 3" xfId="4279" hidden="1"/>
    <cellStyle name="열어 본 하이퍼링크 3" xfId="4264" hidden="1"/>
    <cellStyle name="열어 본 하이퍼링크 3" xfId="4220" hidden="1"/>
    <cellStyle name="열어 본 하이퍼링크 3" xfId="4177" hidden="1"/>
    <cellStyle name="열어 본 하이퍼링크 3" xfId="4159" hidden="1"/>
    <cellStyle name="열어 본 하이퍼링크 3" xfId="4126" hidden="1"/>
    <cellStyle name="열어 본 하이퍼링크 3" xfId="4108" hidden="1"/>
    <cellStyle name="열어 본 하이퍼링크 3" xfId="4072" hidden="1"/>
    <cellStyle name="열어 본 하이퍼링크 3" xfId="4056" hidden="1"/>
    <cellStyle name="열어 본 하이퍼링크 3" xfId="4019" hidden="1"/>
    <cellStyle name="열어 본 하이퍼링크 3" xfId="4004" hidden="1"/>
    <cellStyle name="열어 본 하이퍼링크 3" xfId="3959" hidden="1"/>
    <cellStyle name="열어 본 하이퍼링크 3" xfId="3912" hidden="1"/>
    <cellStyle name="열어 본 하이퍼링크 3" xfId="3890" hidden="1"/>
    <cellStyle name="열어 본 하이퍼링크 3" xfId="3855" hidden="1"/>
    <cellStyle name="열어 본 하이퍼링크 3" xfId="3838" hidden="1"/>
    <cellStyle name="열어 본 하이퍼링크 3" xfId="3801" hidden="1"/>
    <cellStyle name="열어 본 하이퍼링크 3" xfId="3786" hidden="1"/>
    <cellStyle name="열어 본 하이퍼링크 3" xfId="3749" hidden="1"/>
    <cellStyle name="열어 본 하이퍼링크 3" xfId="3705" hidden="1"/>
    <cellStyle name="열어 본 하이퍼링크 3" xfId="3679" hidden="1"/>
    <cellStyle name="열어 본 하이퍼링크 3" xfId="3646" hidden="1"/>
    <cellStyle name="열어 본 하이퍼링크 3" xfId="3629" hidden="1"/>
    <cellStyle name="열어 본 하이퍼링크 3" xfId="3594" hidden="1"/>
    <cellStyle name="열어 본 하이퍼링크 3" xfId="3572" hidden="1"/>
    <cellStyle name="열어 본 하이퍼링크 3" xfId="3541" hidden="1"/>
    <cellStyle name="열어 본 하이퍼링크 3" xfId="3519" hidden="1"/>
    <cellStyle name="열어 본 하이퍼링크 3" xfId="3486" hidden="1"/>
    <cellStyle name="열어 본 하이퍼링크 3" xfId="3443" hidden="1"/>
    <cellStyle name="열어 본 하이퍼링크 3" xfId="3428" hidden="1"/>
    <cellStyle name="열어 본 하이퍼링크 3" xfId="3390" hidden="1"/>
    <cellStyle name="열어 본 하이퍼링크 3" xfId="3373" hidden="1"/>
    <cellStyle name="열어 본 하이퍼링크 3" xfId="3336" hidden="1"/>
    <cellStyle name="열어 본 하이퍼링크 3" xfId="3319" hidden="1"/>
    <cellStyle name="열어 본 하이퍼링크 3" xfId="3280" hidden="1"/>
    <cellStyle name="열어 본 하이퍼링크 3" xfId="3269" hidden="1"/>
    <cellStyle name="열어 본 하이퍼링크 3" xfId="3215" hidden="1"/>
    <cellStyle name="열어 본 하이퍼링크 3" xfId="3176" hidden="1"/>
    <cellStyle name="열어 본 하이퍼링크 3" xfId="3152" hidden="1"/>
    <cellStyle name="열어 본 하이퍼링크 3" xfId="3113" hidden="1"/>
    <cellStyle name="열어 본 하이퍼링크 3" xfId="3098" hidden="1"/>
    <cellStyle name="열어 본 하이퍼링크 3" xfId="3061" hidden="1"/>
    <cellStyle name="열어 본 하이퍼링크 3" xfId="3043" hidden="1"/>
    <cellStyle name="열어 본 하이퍼링크 3" xfId="3009" hidden="1"/>
    <cellStyle name="열어 본 하이퍼링크 3" xfId="2963" hidden="1"/>
    <cellStyle name="열어 본 하이퍼링크 3" xfId="2945" hidden="1"/>
    <cellStyle name="열어 본 하이퍼링크 3" xfId="2907" hidden="1"/>
    <cellStyle name="열어 본 하이퍼링크 3" xfId="2891" hidden="1"/>
    <cellStyle name="열어 본 하이퍼링크 3" xfId="2852" hidden="1"/>
    <cellStyle name="열어 본 하이퍼링크 3" xfId="2837" hidden="1"/>
    <cellStyle name="열어 본 하이퍼링크 3" xfId="2807" hidden="1"/>
    <cellStyle name="열어 본 하이퍼링크 3" xfId="2791" hidden="1"/>
    <cellStyle name="열어 본 하이퍼링크 3" xfId="2750" hidden="1"/>
    <cellStyle name="열어 본 하이퍼링크 3" xfId="2715" hidden="1"/>
    <cellStyle name="열어 본 하이퍼링크 3" xfId="2689" hidden="1"/>
    <cellStyle name="열어 본 하이퍼링크 3" xfId="2652" hidden="1"/>
    <cellStyle name="열어 본 하이퍼링크 3" xfId="2637" hidden="1"/>
    <cellStyle name="열어 본 하이퍼링크 3" xfId="2598" hidden="1"/>
    <cellStyle name="열어 본 하이퍼링크 3" xfId="2582" hidden="1"/>
    <cellStyle name="열어 본 하이퍼링크 3" xfId="2548" hidden="1"/>
    <cellStyle name="열어 본 하이퍼링크 3" xfId="2485" hidden="1"/>
    <cellStyle name="열어 본 하이퍼링크 3" xfId="2434" hidden="1"/>
    <cellStyle name="열어 본 하이퍼링크 3" xfId="2408" hidden="1"/>
    <cellStyle name="열어 본 하이퍼링크 3" xfId="2374" hidden="1"/>
    <cellStyle name="열어 본 하이퍼링크 3" xfId="2354" hidden="1"/>
    <cellStyle name="열어 본 하이퍼링크 3" xfId="2326" hidden="1"/>
    <cellStyle name="열어 본 하이퍼링크 3" xfId="2304" hidden="1"/>
    <cellStyle name="열어 본 하이퍼링크 3" xfId="2280" hidden="1"/>
    <cellStyle name="열어 본 하이퍼링크 3" xfId="2228" hidden="1"/>
    <cellStyle name="열어 본 하이퍼링크 3" xfId="2202" hidden="1"/>
    <cellStyle name="열어 본 하이퍼링크 3" xfId="2163" hidden="1"/>
    <cellStyle name="열어 본 하이퍼링크 3" xfId="2147" hidden="1"/>
    <cellStyle name="열어 본 하이퍼링크 3" xfId="2113" hidden="1"/>
    <cellStyle name="열어 본 하이퍼링크 3" xfId="2102" hidden="1"/>
    <cellStyle name="열어 본 하이퍼링크 3" xfId="2066" hidden="1"/>
    <cellStyle name="열어 본 하이퍼링크 3" xfId="2051" hidden="1"/>
    <cellStyle name="열어 본 하이퍼링크 3" xfId="2004" hidden="1"/>
    <cellStyle name="열어 본 하이퍼링크 3" xfId="1957" hidden="1"/>
    <cellStyle name="열어 본 하이퍼링크 3" xfId="1937" hidden="1"/>
    <cellStyle name="열어 본 하이퍼링크 3" xfId="1901" hidden="1"/>
    <cellStyle name="열어 본 하이퍼링크 3" xfId="1885" hidden="1"/>
    <cellStyle name="열어 본 하이퍼링크 3" xfId="1853" hidden="1"/>
    <cellStyle name="열어 본 하이퍼링크 3" xfId="1838" hidden="1"/>
    <cellStyle name="열어 본 하이퍼링크 3" xfId="1804" hidden="1"/>
    <cellStyle name="열어 본 하이퍼링크 3" xfId="1737" hidden="1"/>
    <cellStyle name="열어 본 하이퍼링크 3" xfId="1711" hidden="1"/>
    <cellStyle name="열어 본 하이퍼링크 3" xfId="1670" hidden="1"/>
    <cellStyle name="열어 본 하이퍼링크 3" xfId="1657" hidden="1"/>
    <cellStyle name="열어 본 하이퍼링크 3" xfId="1628" hidden="1"/>
    <cellStyle name="열어 본 하이퍼링크 3" xfId="1606" hidden="1"/>
    <cellStyle name="열어 본 하이퍼링크 3" xfId="1582" hidden="1"/>
    <cellStyle name="열어 본 하이퍼링크 3" xfId="1557" hidden="1"/>
    <cellStyle name="열어 본 하이퍼링크 3" xfId="1513" hidden="1"/>
    <cellStyle name="열어 본 하이퍼링크 3" xfId="1466" hidden="1"/>
    <cellStyle name="열어 본 하이퍼링크 3" xfId="1446" hidden="1"/>
    <cellStyle name="열어 본 하이퍼링크 3" xfId="1414" hidden="1"/>
    <cellStyle name="열어 본 하이퍼링크 3" xfId="1399" hidden="1"/>
    <cellStyle name="열어 본 하이퍼링크 3" xfId="1365" hidden="1"/>
    <cellStyle name="열어 본 하이퍼링크 3" xfId="1351" hidden="1"/>
    <cellStyle name="열어 본 하이퍼링크 3" xfId="1319" hidden="1"/>
    <cellStyle name="열어 본 하이퍼링크 3" xfId="1297" hidden="1"/>
    <cellStyle name="열어 본 하이퍼링크 3" xfId="1245" hidden="1"/>
    <cellStyle name="열어 본 하이퍼링크 3" xfId="1195" hidden="1"/>
    <cellStyle name="열어 본 하이퍼링크 3" xfId="1176" hidden="1"/>
    <cellStyle name="열어 본 하이퍼링크 3" xfId="1146" hidden="1"/>
    <cellStyle name="열어 본 하이퍼링크 3" xfId="1133" hidden="1"/>
    <cellStyle name="열어 본 하이퍼링크 3" xfId="1098" hidden="1"/>
    <cellStyle name="열어 본 하이퍼링크 3" xfId="1082" hidden="1"/>
    <cellStyle name="열어 본 하이퍼링크 3" xfId="1044" hidden="1"/>
    <cellStyle name="열어 본 하이퍼링크 3" xfId="990" hidden="1"/>
    <cellStyle name="열어 본 하이퍼링크 3" xfId="961" hidden="1"/>
    <cellStyle name="열어 본 하이퍼링크 3" xfId="931" hidden="1"/>
    <cellStyle name="열어 본 하이퍼링크 3" xfId="920" hidden="1"/>
    <cellStyle name="열어 본 하이퍼링크 3" xfId="889" hidden="1"/>
    <cellStyle name="열어 본 하이퍼링크 3" xfId="874" hidden="1"/>
    <cellStyle name="열어 본 하이퍼링크 3" xfId="849" hidden="1"/>
    <cellStyle name="열어 본 하이퍼링크 3" xfId="825" hidden="1"/>
    <cellStyle name="열어 본 하이퍼링크 3" xfId="781" hidden="1"/>
    <cellStyle name="열어 본 하이퍼링크 3" xfId="732" hidden="1"/>
    <cellStyle name="열어 본 하이퍼링크 3" xfId="710" hidden="1"/>
    <cellStyle name="열어 본 하이퍼링크 3" xfId="680" hidden="1"/>
    <cellStyle name="열어 본 하이퍼링크 3" xfId="667" hidden="1"/>
    <cellStyle name="열어 본 하이퍼링크 3" xfId="632" hidden="1"/>
    <cellStyle name="열어 본 하이퍼링크 3" xfId="618" hidden="1"/>
    <cellStyle name="열어 본 하이퍼링크 3" xfId="580" hidden="1"/>
    <cellStyle name="열어 본 하이퍼링크 3" xfId="564" hidden="1"/>
    <cellStyle name="열어 본 하이퍼링크 3" xfId="511" hidden="1"/>
    <cellStyle name="열어 본 하이퍼링크 3" xfId="461" hidden="1"/>
    <cellStyle name="열어 본 하이퍼링크 3" xfId="439" hidden="1"/>
    <cellStyle name="열어 본 하이퍼링크 3" xfId="415" hidden="1"/>
    <cellStyle name="열어 본 하이퍼링크 3" xfId="401" hidden="1"/>
    <cellStyle name="열어 본 하이퍼링크 3" xfId="360" hidden="1"/>
    <cellStyle name="열어 본 하이퍼링크 3" xfId="338" hidden="1"/>
    <cellStyle name="열어 본 하이퍼링크 3" xfId="308" hidden="1"/>
    <cellStyle name="열어 본 하이퍼링크 3" xfId="259" hidden="1"/>
    <cellStyle name="열어 본 하이퍼링크 3" xfId="233" hidden="1"/>
    <cellStyle name="열어 본 하이퍼링크 3" xfId="201" hidden="1"/>
    <cellStyle name="열어 본 하이퍼링크 3" xfId="186" hidden="1"/>
    <cellStyle name="열어 본 하이퍼링크 3" xfId="153" hidden="1"/>
    <cellStyle name="열어 본 하이퍼링크 3" xfId="137" hidden="1"/>
    <cellStyle name="열어 본 하이퍼링크 3" xfId="5273" hidden="1"/>
    <cellStyle name="열어 본 하이퍼링크 3" xfId="5284" hidden="1"/>
    <cellStyle name="열어 본 하이퍼링크 3" xfId="5302" hidden="1"/>
    <cellStyle name="열어 본 하이퍼링크 3" xfId="5323" hidden="1"/>
    <cellStyle name="열어 본 하이퍼링크 3" xfId="5334" hidden="1"/>
    <cellStyle name="열어 본 하이퍼링크 3" xfId="5349" hidden="1"/>
    <cellStyle name="열어 본 하이퍼링크 3" xfId="5360" hidden="1"/>
    <cellStyle name="열어 본 하이퍼링크 3" xfId="5375" hidden="1"/>
    <cellStyle name="열어 본 하이퍼링크 3" xfId="5386" hidden="1"/>
    <cellStyle name="열어 본 하이퍼링크 4" xfId="164" hidden="1"/>
    <cellStyle name="열어 본 하이퍼링크 4" xfId="208" hidden="1"/>
    <cellStyle name="열어 본 하이퍼링크 4" xfId="244" hidden="1"/>
    <cellStyle name="열어 본 하이퍼링크 4" xfId="293" hidden="1"/>
    <cellStyle name="열어 본 하이퍼링크 4" xfId="345" hidden="1"/>
    <cellStyle name="열어 본 하이퍼링크 4" xfId="393" hidden="1"/>
    <cellStyle name="열어 본 하이퍼링크 4" xfId="446" hidden="1"/>
    <cellStyle name="열어 본 하이퍼링크 4" xfId="492" hidden="1"/>
    <cellStyle name="열어 본 하이퍼링크 4" xfId="541" hidden="1"/>
    <cellStyle name="열어 본 하이퍼링크 4" xfId="591" hidden="1"/>
    <cellStyle name="열어 본 하이퍼링크 4" xfId="651" hidden="1"/>
    <cellStyle name="열어 본 하이퍼링크 4" xfId="698" hidden="1"/>
    <cellStyle name="열어 본 하이퍼링크 4" xfId="747" hidden="1"/>
    <cellStyle name="열어 본 하이퍼링크 4" xfId="792" hidden="1"/>
    <cellStyle name="열어 본 하이퍼링크 4" xfId="839" hidden="1"/>
    <cellStyle name="열어 본 하이퍼링크 4" xfId="910" hidden="1"/>
    <cellStyle name="열어 본 하이퍼링크 4" xfId="968" hidden="1"/>
    <cellStyle name="열어 본 하이퍼링크 4" xfId="1011" hidden="1"/>
    <cellStyle name="열어 본 하이퍼링크 4" xfId="1059" hidden="1"/>
    <cellStyle name="열어 본 하이퍼링크 4" xfId="1117" hidden="1"/>
    <cellStyle name="열어 본 하이퍼링크 4" xfId="1164" hidden="1"/>
    <cellStyle name="열어 본 하이퍼링크 4" xfId="1213" hidden="1"/>
    <cellStyle name="열어 본 하이퍼링크 4" xfId="1260" hidden="1"/>
    <cellStyle name="열어 본 하이퍼링크 4" xfId="1304" hidden="1"/>
    <cellStyle name="열어 본 하이퍼링크 4" xfId="1376" hidden="1"/>
    <cellStyle name="열어 본 하이퍼링크 4" xfId="1422" hidden="1"/>
    <cellStyle name="열어 본 하이퍼링크 4" xfId="1473" hidden="1"/>
    <cellStyle name="열어 본 하이퍼링크 4" xfId="1520" hidden="1"/>
    <cellStyle name="열어 본 하이퍼링크 4" xfId="1564" hidden="1"/>
    <cellStyle name="열어 본 하이퍼링크 4" xfId="1613" hidden="1"/>
    <cellStyle name="열어 본 하이퍼링크 4" xfId="1677" hidden="1"/>
    <cellStyle name="열어 본 하이퍼링크 4" xfId="1718" hidden="1"/>
    <cellStyle name="열어 본 하이퍼링크 4" xfId="1760" hidden="1"/>
    <cellStyle name="열어 본 하이퍼링크 4" xfId="1815" hidden="1"/>
    <cellStyle name="열어 본 하이퍼링크 4" xfId="1862" hidden="1"/>
    <cellStyle name="열어 본 하이퍼링크 4" xfId="1916" hidden="1"/>
    <cellStyle name="열어 본 하이퍼링크 4" xfId="1964" hidden="1"/>
    <cellStyle name="열어 본 하이퍼링크 4" xfId="2011" hidden="1"/>
    <cellStyle name="열어 본 하이퍼링크 4" xfId="2073" hidden="1"/>
    <cellStyle name="열어 본 하이퍼링크 4" xfId="2120" hidden="1"/>
    <cellStyle name="열어 본 하이퍼링크 4" xfId="2174" hidden="1"/>
    <cellStyle name="열어 본 하이퍼링크 4" xfId="2213" hidden="1"/>
    <cellStyle name="열어 본 하이퍼링크 4" xfId="2259" hidden="1"/>
    <cellStyle name="열어 본 하이퍼링크 4" xfId="2311" hidden="1"/>
    <cellStyle name="열어 본 하이퍼링크 4" xfId="2372" hidden="1"/>
    <cellStyle name="열어 본 하이퍼링크 4" xfId="2415" hidden="1"/>
    <cellStyle name="열어 본 하이퍼링크 4" xfId="2458" hidden="1"/>
    <cellStyle name="열어 본 하이퍼링크 4" xfId="2515" hidden="1"/>
    <cellStyle name="열어 본 하이퍼링크 4" xfId="2555" hidden="1"/>
    <cellStyle name="열어 본 하이퍼링크 4" xfId="2609" hidden="1"/>
    <cellStyle name="열어 본 하이퍼링크 4" xfId="2659" hidden="1"/>
    <cellStyle name="열어 본 하이퍼링크 4" xfId="2700" hidden="1"/>
    <cellStyle name="열어 본 하이퍼링크 4" xfId="2771" hidden="1"/>
    <cellStyle name="열어 본 하이퍼링크 4" xfId="2816" hidden="1"/>
    <cellStyle name="열어 본 하이퍼링크 4" xfId="2871" hidden="1"/>
    <cellStyle name="열어 본 하이퍼링크 4" xfId="2922" hidden="1"/>
    <cellStyle name="열어 본 하이퍼링크 4" xfId="2970" hidden="1"/>
    <cellStyle name="열어 본 하이퍼링크 4" xfId="3016" hidden="1"/>
    <cellStyle name="열어 본 하이퍼링크 4" xfId="3068" hidden="1"/>
    <cellStyle name="열어 본 하이퍼링크 4" xfId="3120" hidden="1"/>
    <cellStyle name="열어 본 하이퍼링크 4" xfId="3161" hidden="1"/>
    <cellStyle name="열어 본 하이퍼링크 4" xfId="3222" hidden="1"/>
    <cellStyle name="열어 본 하이퍼링크 4" xfId="3259" hidden="1"/>
    <cellStyle name="열어 본 하이퍼링크 4" xfId="3313" hidden="1"/>
    <cellStyle name="열어 본 하이퍼링크 4" xfId="3365" hidden="1"/>
    <cellStyle name="열어 본 하이퍼링크 4" xfId="3415" hidden="1"/>
    <cellStyle name="열어 본 하이퍼링크 4" xfId="3472" hidden="1"/>
    <cellStyle name="열어 본 하이퍼링크 4" xfId="3526" hidden="1"/>
    <cellStyle name="열어 본 하이퍼링크 4" xfId="3579" hidden="1"/>
    <cellStyle name="열어 본 하이퍼링크 4" xfId="3630" hidden="1"/>
    <cellStyle name="열어 본 하이퍼링크 4" xfId="3686" hidden="1"/>
    <cellStyle name="열어 본 하이퍼링크 4" xfId="3727" hidden="1"/>
    <cellStyle name="열어 본 하이퍼링크 4" xfId="3778" hidden="1"/>
    <cellStyle name="열어 본 하이퍼링크 4" xfId="3828" hidden="1"/>
    <cellStyle name="열어 본 하이퍼링크 4" xfId="3880" hidden="1"/>
    <cellStyle name="열어 본 하이퍼링크 4" xfId="3936" hidden="1"/>
    <cellStyle name="열어 본 하이퍼링크 4" xfId="3983" hidden="1"/>
    <cellStyle name="열어 본 하이퍼링크 4" xfId="4035" hidden="1"/>
    <cellStyle name="열어 본 하이퍼링크 4" xfId="4087" hidden="1"/>
    <cellStyle name="열어 본 하이퍼링크 4" xfId="4137" hidden="1"/>
    <cellStyle name="열어 본 하이퍼링크 4" xfId="4184" hidden="1"/>
    <cellStyle name="열어 본 하이퍼링크 4" xfId="4235" hidden="1"/>
    <cellStyle name="열어 본 하이퍼링크 4" xfId="4286" hidden="1"/>
    <cellStyle name="열어 본 하이퍼링크 4" xfId="4327" hidden="1"/>
    <cellStyle name="열어 본 하이퍼링크 4" xfId="4394" hidden="1"/>
    <cellStyle name="열어 본 하이퍼링크 4" xfId="4430" hidden="1"/>
    <cellStyle name="열어 본 하이퍼링크 4" xfId="4478" hidden="1"/>
    <cellStyle name="열어 본 하이퍼링크 4" xfId="4525" hidden="1"/>
    <cellStyle name="열어 본 하이퍼링크 4" xfId="4575" hidden="1"/>
    <cellStyle name="열어 본 하이퍼링크 4" xfId="4641" hidden="1"/>
    <cellStyle name="열어 본 하이퍼링크 4" xfId="4681" hidden="1"/>
    <cellStyle name="열어 본 하이퍼링크 4" xfId="4733" hidden="1"/>
    <cellStyle name="열어 본 하이퍼링크 4" xfId="4783" hidden="1"/>
    <cellStyle name="열어 본 하이퍼링크 4" xfId="4835" hidden="1"/>
    <cellStyle name="열어 본 하이퍼링크 4" xfId="4884" hidden="1"/>
    <cellStyle name="열어 본 하이퍼링크 4" xfId="4936" hidden="1"/>
    <cellStyle name="열어 본 하이퍼링크 4" xfId="4974" hidden="1"/>
    <cellStyle name="열어 본 하이퍼링크 4" xfId="5026" hidden="1"/>
    <cellStyle name="열어 본 하이퍼링크 4" xfId="5092" hidden="1"/>
    <cellStyle name="열어 본 하이퍼링크 4" xfId="5128" hidden="1"/>
    <cellStyle name="열어 본 하이퍼링크 4" xfId="5175" hidden="1"/>
    <cellStyle name="열어 본 하이퍼링크 4" xfId="5229" hidden="1"/>
    <cellStyle name="열어 본 하이퍼링크 4" xfId="5223" hidden="1"/>
    <cellStyle name="열어 본 하이퍼링크 4" xfId="5186" hidden="1"/>
    <cellStyle name="열어 본 하이퍼링크 4" xfId="5139" hidden="1"/>
    <cellStyle name="열어 본 하이퍼링크 4" xfId="5081" hidden="1"/>
    <cellStyle name="열어 본 하이퍼링크 4" xfId="5037" hidden="1"/>
    <cellStyle name="열어 본 하이퍼링크 4" xfId="4985" hidden="1"/>
    <cellStyle name="열어 본 하이퍼링크 4" xfId="4925" hidden="1"/>
    <cellStyle name="열어 본 하이퍼링크 4" xfId="4873" hidden="1"/>
    <cellStyle name="열어 본 하이퍼링크 4" xfId="4824" hidden="1"/>
    <cellStyle name="열어 본 하이퍼링크 4" xfId="4772" hidden="1"/>
    <cellStyle name="열어 본 하이퍼링크 4" xfId="4710" hidden="1"/>
    <cellStyle name="열어 본 하이퍼링크 4" xfId="4666" hidden="1"/>
    <cellStyle name="열어 본 하이퍼링크 4" xfId="4616" hidden="1"/>
    <cellStyle name="열어 본 하이퍼링크 4" xfId="4562" hidden="1"/>
    <cellStyle name="열어 본 하이퍼링크 4" xfId="4510" hidden="1"/>
    <cellStyle name="열어 본 하이퍼링크 4" xfId="4441" hidden="1"/>
    <cellStyle name="열어 본 하이퍼링크 4" xfId="4383" hidden="1"/>
    <cellStyle name="열어 본 하이퍼링크 4" xfId="4338" hidden="1"/>
    <cellStyle name="열어 본 하이퍼링크 4" xfId="4275" hidden="1"/>
    <cellStyle name="열어 본 하이퍼링크 4" xfId="4216" hidden="1"/>
    <cellStyle name="열어 본 하이퍼링크 4" xfId="4173" hidden="1"/>
    <cellStyle name="열어 본 하이퍼링크 4" xfId="4120" hidden="1"/>
    <cellStyle name="열어 본 하이퍼링크 4" xfId="4068" hidden="1"/>
    <cellStyle name="열어 본 하이퍼링크 4" xfId="4013" hidden="1"/>
    <cellStyle name="열어 본 하이퍼링크 4" xfId="3955" hidden="1"/>
    <cellStyle name="열어 본 하이퍼링크 4" xfId="3908" hidden="1"/>
    <cellStyle name="열어 본 하이퍼링크 4" xfId="3851" hidden="1"/>
    <cellStyle name="열어 본 하이퍼링크 4" xfId="3797" hidden="1"/>
    <cellStyle name="열어 본 하이퍼링크 4" xfId="3745" hidden="1"/>
    <cellStyle name="열어 본 하이퍼링크 4" xfId="3701" hidden="1"/>
    <cellStyle name="열어 본 하이퍼링크 4" xfId="3642" hidden="1"/>
    <cellStyle name="열어 본 하이퍼링크 4" xfId="3590" hidden="1"/>
    <cellStyle name="열어 본 하이퍼링크 4" xfId="3537" hidden="1"/>
    <cellStyle name="열어 본 하이퍼링크 4" xfId="3482" hidden="1"/>
    <cellStyle name="열어 본 하이퍼링크 4" xfId="3439" hidden="1"/>
    <cellStyle name="열어 본 하이퍼링크 4" xfId="3384" hidden="1"/>
    <cellStyle name="열어 본 하이퍼링크 4" xfId="3332" hidden="1"/>
    <cellStyle name="열어 본 하이퍼링크 4" xfId="3276" hidden="1"/>
    <cellStyle name="열어 본 하이퍼링크 4" xfId="3211" hidden="1"/>
    <cellStyle name="열어 본 하이퍼링크 4" xfId="3172" hidden="1"/>
    <cellStyle name="열어 본 하이퍼링크 4" xfId="3109" hidden="1"/>
    <cellStyle name="열어 본 하이퍼링크 4" xfId="3055" hidden="1"/>
    <cellStyle name="열어 본 하이퍼링크 4" xfId="3005" hidden="1"/>
    <cellStyle name="열어 본 하이퍼링크 4" xfId="2959" hidden="1"/>
    <cellStyle name="열어 본 하이퍼링크 4" xfId="2903" hidden="1"/>
    <cellStyle name="열어 본 하이퍼링크 4" xfId="2848" hidden="1"/>
    <cellStyle name="열어 본 하이퍼링크 4" xfId="2803" hidden="1"/>
    <cellStyle name="열어 본 하이퍼링크 4" xfId="2746" hidden="1"/>
    <cellStyle name="열어 본 하이퍼링크 4" xfId="2711" hidden="1"/>
    <cellStyle name="열어 본 하이퍼링크 4" xfId="2648" hidden="1"/>
    <cellStyle name="열어 본 하이퍼링크 4" xfId="2594" hidden="1"/>
    <cellStyle name="열어 본 하이퍼링크 4" xfId="2544" hidden="1"/>
    <cellStyle name="열어 본 하이퍼링크 4" xfId="2479" hidden="1"/>
    <cellStyle name="열어 본 하이퍼링크 4" xfId="2430" hidden="1"/>
    <cellStyle name="열어 본 하이퍼링크 4" xfId="2363" hidden="1"/>
    <cellStyle name="열어 본 하이퍼링크 4" xfId="2322" hidden="1"/>
    <cellStyle name="열어 본 하이퍼링크 4" xfId="2276" hidden="1"/>
    <cellStyle name="열어 본 하이퍼링크 4" xfId="2224" hidden="1"/>
    <cellStyle name="열어 본 하이퍼링크 4" xfId="2159" hidden="1"/>
    <cellStyle name="열어 본 하이퍼링크 4" xfId="2109" hidden="1"/>
    <cellStyle name="열어 본 하이퍼링크 4" xfId="2062" hidden="1"/>
    <cellStyle name="열어 본 하이퍼링크 4" xfId="2000" hidden="1"/>
    <cellStyle name="열어 본 하이퍼링크 4" xfId="1953" hidden="1"/>
    <cellStyle name="열어 본 하이퍼링크 4" xfId="1897" hidden="1"/>
    <cellStyle name="열어 본 하이퍼링크 4" xfId="1849" hidden="1"/>
    <cellStyle name="열어 본 하이퍼링크 4" xfId="1800" hidden="1"/>
    <cellStyle name="열어 본 하이퍼링크 4" xfId="1733" hidden="1"/>
    <cellStyle name="열어 본 하이퍼링크 4" xfId="1666" hidden="1"/>
    <cellStyle name="열어 본 하이퍼링크 4" xfId="1624" hidden="1"/>
    <cellStyle name="열어 본 하이퍼링크 4" xfId="1578" hidden="1"/>
    <cellStyle name="열어 본 하이퍼링크 4" xfId="1509" hidden="1"/>
    <cellStyle name="열어 본 하이퍼링크 4" xfId="1462" hidden="1"/>
    <cellStyle name="열어 본 하이퍼링크 4" xfId="1410" hidden="1"/>
    <cellStyle name="열어 본 하이퍼링크 4" xfId="1361" hidden="1"/>
    <cellStyle name="열어 본 하이퍼링크 4" xfId="1315" hidden="1"/>
    <cellStyle name="열어 본 하이퍼링크 4" xfId="1241" hidden="1"/>
    <cellStyle name="열어 본 하이퍼링크 4" xfId="1191" hidden="1"/>
    <cellStyle name="열어 본 하이퍼링크 4" xfId="1142" hidden="1"/>
    <cellStyle name="열어 본 하이퍼링크 4" xfId="1092" hidden="1"/>
    <cellStyle name="열어 본 하이퍼링크 4" xfId="1040" hidden="1"/>
    <cellStyle name="열어 본 하이퍼링크 4" xfId="986" hidden="1"/>
    <cellStyle name="열어 본 하이퍼링크 4" xfId="927" hidden="1"/>
    <cellStyle name="열어 본 하이퍼링크 4" xfId="885" hidden="1"/>
    <cellStyle name="열어 본 하이퍼링크 4" xfId="841" hidden="1"/>
    <cellStyle name="열어 본 하이퍼링크 4" xfId="775" hidden="1"/>
    <cellStyle name="열어 본 하이퍼링크 4" xfId="728" hidden="1"/>
    <cellStyle name="열어 본 하이퍼링크 4" xfId="676" hidden="1"/>
    <cellStyle name="열어 본 하이퍼링크 4" xfId="628" hidden="1"/>
    <cellStyle name="열어 본 하이퍼링크 4" xfId="576" hidden="1"/>
    <cellStyle name="열어 본 하이퍼링크 4" xfId="504" hidden="1"/>
    <cellStyle name="열어 본 하이퍼링크 4" xfId="457" hidden="1"/>
    <cellStyle name="열어 본 하이퍼링크 4" xfId="411" hidden="1"/>
    <cellStyle name="열어 본 하이퍼링크 4" xfId="356" hidden="1"/>
    <cellStyle name="열어 본 하이퍼링크 4" xfId="304" hidden="1"/>
    <cellStyle name="열어 본 하이퍼링크 4" xfId="255" hidden="1"/>
    <cellStyle name="열어 본 하이퍼링크 4" xfId="197" hidden="1"/>
    <cellStyle name="열어 본 하이퍼링크 4" xfId="149" hidden="1"/>
    <cellStyle name="열어 본 하이퍼링크 4" xfId="5277" hidden="1"/>
    <cellStyle name="열어 본 하이퍼링크 4" xfId="5306" hidden="1"/>
    <cellStyle name="열어 본 하이퍼링크 4" xfId="5327" hidden="1"/>
    <cellStyle name="열어 본 하이퍼링크 4" xfId="5353" hidden="1"/>
    <cellStyle name="열어 본 하이퍼링크 4" xfId="5379" hidden="1"/>
    <cellStyle name="열어 본 하이퍼링크 5" xfId="165" hidden="1"/>
    <cellStyle name="열어 본 하이퍼링크 5" xfId="209" hidden="1"/>
    <cellStyle name="열어 본 하이퍼링크 5" xfId="245" hidden="1"/>
    <cellStyle name="열어 본 하이퍼링크 5" xfId="294" hidden="1"/>
    <cellStyle name="열어 본 하이퍼링크 5" xfId="346" hidden="1"/>
    <cellStyle name="열어 본 하이퍼링크 5" xfId="394" hidden="1"/>
    <cellStyle name="열어 본 하이퍼링크 5" xfId="447" hidden="1"/>
    <cellStyle name="열어 본 하이퍼링크 5" xfId="493" hidden="1"/>
    <cellStyle name="열어 본 하이퍼링크 5" xfId="542" hidden="1"/>
    <cellStyle name="열어 본 하이퍼링크 5" xfId="592" hidden="1"/>
    <cellStyle name="열어 본 하이퍼링크 5" xfId="652" hidden="1"/>
    <cellStyle name="열어 본 하이퍼링크 5" xfId="699" hidden="1"/>
    <cellStyle name="열어 본 하이퍼링크 5" xfId="748" hidden="1"/>
    <cellStyle name="열어 본 하이퍼링크 5" xfId="793" hidden="1"/>
    <cellStyle name="열어 본 하이퍼링크 5" xfId="840" hidden="1"/>
    <cellStyle name="열어 본 하이퍼링크 5" xfId="911" hidden="1"/>
    <cellStyle name="열어 본 하이퍼링크 5" xfId="969" hidden="1"/>
    <cellStyle name="열어 본 하이퍼링크 5" xfId="1012" hidden="1"/>
    <cellStyle name="열어 본 하이퍼링크 5" xfId="1060" hidden="1"/>
    <cellStyle name="열어 본 하이퍼링크 5" xfId="1118" hidden="1"/>
    <cellStyle name="열어 본 하이퍼링크 5" xfId="1165" hidden="1"/>
    <cellStyle name="열어 본 하이퍼링크 5" xfId="1214" hidden="1"/>
    <cellStyle name="열어 본 하이퍼링크 5" xfId="1261" hidden="1"/>
    <cellStyle name="열어 본 하이퍼링크 5" xfId="1305" hidden="1"/>
    <cellStyle name="열어 본 하이퍼링크 5" xfId="1377" hidden="1"/>
    <cellStyle name="열어 본 하이퍼링크 5" xfId="1424" hidden="1"/>
    <cellStyle name="열어 본 하이퍼링크 5" xfId="1474" hidden="1"/>
    <cellStyle name="열어 본 하이퍼링크 5" xfId="1521" hidden="1"/>
    <cellStyle name="열어 본 하이퍼링크 5" xfId="1565" hidden="1"/>
    <cellStyle name="열어 본 하이퍼링크 5" xfId="1614" hidden="1"/>
    <cellStyle name="열어 본 하이퍼링크 5" xfId="1678" hidden="1"/>
    <cellStyle name="열어 본 하이퍼링크 5" xfId="1719" hidden="1"/>
    <cellStyle name="열어 본 하이퍼링크 5" xfId="1761" hidden="1"/>
    <cellStyle name="열어 본 하이퍼링크 5" xfId="1816" hidden="1"/>
    <cellStyle name="열어 본 하이퍼링크 5" xfId="1863" hidden="1"/>
    <cellStyle name="열어 본 하이퍼링크 5" xfId="1917" hidden="1"/>
    <cellStyle name="열어 본 하이퍼링크 5" xfId="1965" hidden="1"/>
    <cellStyle name="열어 본 하이퍼링크 5" xfId="2012" hidden="1"/>
    <cellStyle name="열어 본 하이퍼링크 5" xfId="2074" hidden="1"/>
    <cellStyle name="열어 본 하이퍼링크 5" xfId="2121" hidden="1"/>
    <cellStyle name="열어 본 하이퍼링크 5" xfId="2175" hidden="1"/>
    <cellStyle name="열어 본 하이퍼링크 5" xfId="2214" hidden="1"/>
    <cellStyle name="열어 본 하이퍼링크 5" xfId="2260" hidden="1"/>
    <cellStyle name="열어 본 하이퍼링크 5" xfId="2312" hidden="1"/>
    <cellStyle name="열어 본 하이퍼링크 5" xfId="2373" hidden="1"/>
    <cellStyle name="열어 본 하이퍼링크 5" xfId="2416" hidden="1"/>
    <cellStyle name="열어 본 하이퍼링크 5" xfId="2459" hidden="1"/>
    <cellStyle name="열어 본 하이퍼링크 5" xfId="2516" hidden="1"/>
    <cellStyle name="열어 본 하이퍼링크 5" xfId="2556" hidden="1"/>
    <cellStyle name="열어 본 하이퍼링크 5" xfId="2610" hidden="1"/>
    <cellStyle name="열어 본 하이퍼링크 5" xfId="2660" hidden="1"/>
    <cellStyle name="열어 본 하이퍼링크 5" xfId="2701" hidden="1"/>
    <cellStyle name="열어 본 하이퍼링크 5" xfId="2772" hidden="1"/>
    <cellStyle name="열어 본 하이퍼링크 5" xfId="2817" hidden="1"/>
    <cellStyle name="열어 본 하이퍼링크 5" xfId="2872" hidden="1"/>
    <cellStyle name="열어 본 하이퍼링크 5" xfId="2923" hidden="1"/>
    <cellStyle name="열어 본 하이퍼링크 5" xfId="2971" hidden="1"/>
    <cellStyle name="열어 본 하이퍼링크 5" xfId="3017" hidden="1"/>
    <cellStyle name="열어 본 하이퍼링크 5" xfId="3069" hidden="1"/>
    <cellStyle name="열어 본 하이퍼링크 5" xfId="3121" hidden="1"/>
    <cellStyle name="열어 본 하이퍼링크 5" xfId="3162" hidden="1"/>
    <cellStyle name="열어 본 하이퍼링크 5" xfId="3223" hidden="1"/>
    <cellStyle name="열어 본 하이퍼링크 5" xfId="3260" hidden="1"/>
    <cellStyle name="열어 본 하이퍼링크 5" xfId="3315" hidden="1"/>
    <cellStyle name="열어 본 하이퍼링크 5" xfId="3366" hidden="1"/>
    <cellStyle name="열어 본 하이퍼링크 5" xfId="3416" hidden="1"/>
    <cellStyle name="열어 본 하이퍼링크 5" xfId="3473" hidden="1"/>
    <cellStyle name="열어 본 하이퍼링크 5" xfId="3527" hidden="1"/>
    <cellStyle name="열어 본 하이퍼링크 5" xfId="3580" hidden="1"/>
    <cellStyle name="열어 본 하이퍼링크 5" xfId="3631" hidden="1"/>
    <cellStyle name="열어 본 하이퍼링크 5" xfId="3687" hidden="1"/>
    <cellStyle name="열어 본 하이퍼링크 5" xfId="3728" hidden="1"/>
    <cellStyle name="열어 본 하이퍼링크 5" xfId="3779" hidden="1"/>
    <cellStyle name="열어 본 하이퍼링크 5" xfId="3829" hidden="1"/>
    <cellStyle name="열어 본 하이퍼링크 5" xfId="3881" hidden="1"/>
    <cellStyle name="열어 본 하이퍼링크 5" xfId="3937" hidden="1"/>
    <cellStyle name="열어 본 하이퍼링크 5" xfId="3984" hidden="1"/>
    <cellStyle name="열어 본 하이퍼링크 5" xfId="4036" hidden="1"/>
    <cellStyle name="열어 본 하이퍼링크 5" xfId="4088" hidden="1"/>
    <cellStyle name="열어 본 하이퍼링크 5" xfId="4138" hidden="1"/>
    <cellStyle name="열어 본 하이퍼링크 5" xfId="4185" hidden="1"/>
    <cellStyle name="열어 본 하이퍼링크 5" xfId="4236" hidden="1"/>
    <cellStyle name="열어 본 하이퍼링크 5" xfId="4287" hidden="1"/>
    <cellStyle name="열어 본 하이퍼링크 5" xfId="4328" hidden="1"/>
    <cellStyle name="열어 본 하이퍼링크 5" xfId="4395" hidden="1"/>
    <cellStyle name="열어 본 하이퍼링크 5" xfId="4431" hidden="1"/>
    <cellStyle name="열어 본 하이퍼링크 5" xfId="4479" hidden="1"/>
    <cellStyle name="열어 본 하이퍼링크 5" xfId="4526" hidden="1"/>
    <cellStyle name="열어 본 하이퍼링크 5" xfId="4577" hidden="1"/>
    <cellStyle name="열어 본 하이퍼링크 5" xfId="4643" hidden="1"/>
    <cellStyle name="열어 본 하이퍼링크 5" xfId="4682" hidden="1"/>
    <cellStyle name="열어 본 하이퍼링크 5" xfId="4734" hidden="1"/>
    <cellStyle name="열어 본 하이퍼링크 5" xfId="4784" hidden="1"/>
    <cellStyle name="열어 본 하이퍼링크 5" xfId="4836" hidden="1"/>
    <cellStyle name="열어 본 하이퍼링크 5" xfId="4885" hidden="1"/>
    <cellStyle name="열어 본 하이퍼링크 5" xfId="4937" hidden="1"/>
    <cellStyle name="열어 본 하이퍼링크 5" xfId="4975" hidden="1"/>
    <cellStyle name="열어 본 하이퍼링크 5" xfId="5027" hidden="1"/>
    <cellStyle name="열어 본 하이퍼링크 5" xfId="5093" hidden="1"/>
    <cellStyle name="열어 본 하이퍼링크 5" xfId="5129" hidden="1"/>
    <cellStyle name="열어 본 하이퍼링크 5" xfId="5176" hidden="1"/>
    <cellStyle name="열어 본 하이퍼링크 5" xfId="5230" hidden="1"/>
    <cellStyle name="열어 본 하이퍼링크 5" xfId="5222" hidden="1"/>
    <cellStyle name="열어 본 하이퍼링크 5" xfId="5185" hidden="1"/>
    <cellStyle name="열어 본 하이퍼링크 5" xfId="5138" hidden="1"/>
    <cellStyle name="열어 본 하이퍼링크 5" xfId="5080" hidden="1"/>
    <cellStyle name="열어 본 하이퍼링크 5" xfId="5036" hidden="1"/>
    <cellStyle name="열어 본 하이퍼링크 5" xfId="4984" hidden="1"/>
    <cellStyle name="열어 본 하이퍼링크 5" xfId="4924" hidden="1"/>
    <cellStyle name="열어 본 하이퍼링크 5" xfId="4872" hidden="1"/>
    <cellStyle name="열어 본 하이퍼링크 5" xfId="4823" hidden="1"/>
    <cellStyle name="열어 본 하이퍼링크 5" xfId="4771" hidden="1"/>
    <cellStyle name="열어 본 하이퍼링크 5" xfId="4709" hidden="1"/>
    <cellStyle name="열어 본 하이퍼링크 5" xfId="4665" hidden="1"/>
    <cellStyle name="열어 본 하이퍼링크 5" xfId="4615" hidden="1"/>
    <cellStyle name="열어 본 하이퍼링크 5" xfId="4561" hidden="1"/>
    <cellStyle name="열어 본 하이퍼링크 5" xfId="4509" hidden="1"/>
    <cellStyle name="열어 본 하이퍼링크 5" xfId="4440" hidden="1"/>
    <cellStyle name="열어 본 하이퍼링크 5" xfId="4382" hidden="1"/>
    <cellStyle name="열어 본 하이퍼링크 5" xfId="4337" hidden="1"/>
    <cellStyle name="열어 본 하이퍼링크 5" xfId="4274" hidden="1"/>
    <cellStyle name="열어 본 하이퍼링크 5" xfId="4215" hidden="1"/>
    <cellStyle name="열어 본 하이퍼링크 5" xfId="4172" hidden="1"/>
    <cellStyle name="열어 본 하이퍼링크 5" xfId="4119" hidden="1"/>
    <cellStyle name="열어 본 하이퍼링크 5" xfId="4067" hidden="1"/>
    <cellStyle name="열어 본 하이퍼링크 5" xfId="4012" hidden="1"/>
    <cellStyle name="열어 본 하이퍼링크 5" xfId="3954" hidden="1"/>
    <cellStyle name="열어 본 하이퍼링크 5" xfId="3905" hidden="1"/>
    <cellStyle name="열어 본 하이퍼링크 5" xfId="3850" hidden="1"/>
    <cellStyle name="열어 본 하이퍼링크 5" xfId="3796" hidden="1"/>
    <cellStyle name="열어 본 하이퍼링크 5" xfId="3744" hidden="1"/>
    <cellStyle name="열어 본 하이퍼링크 5" xfId="3700" hidden="1"/>
    <cellStyle name="열어 본 하이퍼링크 5" xfId="3641" hidden="1"/>
    <cellStyle name="열어 본 하이퍼링크 5" xfId="3589" hidden="1"/>
    <cellStyle name="열어 본 하이퍼링크 5" xfId="3536" hidden="1"/>
    <cellStyle name="열어 본 하이퍼링크 5" xfId="3481" hidden="1"/>
    <cellStyle name="열어 본 하이퍼링크 5" xfId="3438" hidden="1"/>
    <cellStyle name="열어 본 하이퍼링크 5" xfId="3383" hidden="1"/>
    <cellStyle name="열어 본 하이퍼링크 5" xfId="3331" hidden="1"/>
    <cellStyle name="열어 본 하이퍼링크 5" xfId="3275" hidden="1"/>
    <cellStyle name="열어 본 하이퍼링크 5" xfId="3210" hidden="1"/>
    <cellStyle name="열어 본 하이퍼링크 5" xfId="3171" hidden="1"/>
    <cellStyle name="열어 본 하이퍼링크 5" xfId="3108" hidden="1"/>
    <cellStyle name="열어 본 하이퍼링크 5" xfId="3054" hidden="1"/>
    <cellStyle name="열어 본 하이퍼링크 5" xfId="3004" hidden="1"/>
    <cellStyle name="열어 본 하이퍼링크 5" xfId="2958" hidden="1"/>
    <cellStyle name="열어 본 하이퍼링크 5" xfId="2902" hidden="1"/>
    <cellStyle name="열어 본 하이퍼링크 5" xfId="2847" hidden="1"/>
    <cellStyle name="열어 본 하이퍼링크 5" xfId="2802" hidden="1"/>
    <cellStyle name="열어 본 하이퍼링크 5" xfId="2745" hidden="1"/>
    <cellStyle name="열어 본 하이퍼링크 5" xfId="2710" hidden="1"/>
    <cellStyle name="열어 본 하이퍼링크 5" xfId="2647" hidden="1"/>
    <cellStyle name="열어 본 하이퍼링크 5" xfId="2593" hidden="1"/>
    <cellStyle name="열어 본 하이퍼링크 5" xfId="2543" hidden="1"/>
    <cellStyle name="열어 본 하이퍼링크 5" xfId="2478" hidden="1"/>
    <cellStyle name="열어 본 하이퍼링크 5" xfId="2429" hidden="1"/>
    <cellStyle name="열어 본 하이퍼링크 5" xfId="2362" hidden="1"/>
    <cellStyle name="열어 본 하이퍼링크 5" xfId="2321" hidden="1"/>
    <cellStyle name="열어 본 하이퍼링크 5" xfId="2275" hidden="1"/>
    <cellStyle name="열어 본 하이퍼링크 5" xfId="2223" hidden="1"/>
    <cellStyle name="열어 본 하이퍼링크 5" xfId="2158" hidden="1"/>
    <cellStyle name="열어 본 하이퍼링크 5" xfId="2108" hidden="1"/>
    <cellStyle name="열어 본 하이퍼링크 5" xfId="2061" hidden="1"/>
    <cellStyle name="열어 본 하이퍼링크 5" xfId="1999" hidden="1"/>
    <cellStyle name="열어 본 하이퍼링크 5" xfId="1952" hidden="1"/>
    <cellStyle name="열어 본 하이퍼링크 5" xfId="1896" hidden="1"/>
    <cellStyle name="열어 본 하이퍼링크 5" xfId="1848" hidden="1"/>
    <cellStyle name="열어 본 하이퍼링크 5" xfId="1799" hidden="1"/>
    <cellStyle name="열어 본 하이퍼링크 5" xfId="1732" hidden="1"/>
    <cellStyle name="열어 본 하이퍼링크 5" xfId="1665" hidden="1"/>
    <cellStyle name="열어 본 하이퍼링크 5" xfId="1623" hidden="1"/>
    <cellStyle name="열어 본 하이퍼링크 5" xfId="1577" hidden="1"/>
    <cellStyle name="열어 본 하이퍼링크 5" xfId="1508" hidden="1"/>
    <cellStyle name="열어 본 하이퍼링크 5" xfId="1461" hidden="1"/>
    <cellStyle name="열어 본 하이퍼링크 5" xfId="1409" hidden="1"/>
    <cellStyle name="열어 본 하이퍼링크 5" xfId="1360" hidden="1"/>
    <cellStyle name="열어 본 하이퍼링크 5" xfId="1314" hidden="1"/>
    <cellStyle name="열어 본 하이퍼링크 5" xfId="1240" hidden="1"/>
    <cellStyle name="열어 본 하이퍼링크 5" xfId="1190" hidden="1"/>
    <cellStyle name="열어 본 하이퍼링크 5" xfId="1141" hidden="1"/>
    <cellStyle name="열어 본 하이퍼링크 5" xfId="1091" hidden="1"/>
    <cellStyle name="열어 본 하이퍼링크 5" xfId="1039" hidden="1"/>
    <cellStyle name="열어 본 하이퍼링크 5" xfId="985" hidden="1"/>
    <cellStyle name="열어 본 하이퍼링크 5" xfId="926" hidden="1"/>
    <cellStyle name="열어 본 하이퍼링크 5" xfId="884" hidden="1"/>
    <cellStyle name="열어 본 하이퍼링크 5" xfId="838" hidden="1"/>
    <cellStyle name="열어 본 하이퍼링크 5" xfId="774" hidden="1"/>
    <cellStyle name="열어 본 하이퍼링크 5" xfId="727" hidden="1"/>
    <cellStyle name="열어 본 하이퍼링크 5" xfId="675" hidden="1"/>
    <cellStyle name="열어 본 하이퍼링크 5" xfId="627" hidden="1"/>
    <cellStyle name="열어 본 하이퍼링크 5" xfId="575" hidden="1"/>
    <cellStyle name="열어 본 하이퍼링크 5" xfId="503" hidden="1"/>
    <cellStyle name="열어 본 하이퍼링크 5" xfId="456" hidden="1"/>
    <cellStyle name="열어 본 하이퍼링크 5" xfId="410" hidden="1"/>
    <cellStyle name="열어 본 하이퍼링크 5" xfId="355" hidden="1"/>
    <cellStyle name="열어 본 하이퍼링크 5" xfId="303" hidden="1"/>
    <cellStyle name="열어 본 하이퍼링크 5" xfId="254" hidden="1"/>
    <cellStyle name="열어 본 하이퍼링크 5" xfId="196" hidden="1"/>
    <cellStyle name="열어 본 하이퍼링크 5" xfId="148" hidden="1"/>
    <cellStyle name="열어 본 하이퍼링크 5" xfId="5278" hidden="1"/>
    <cellStyle name="열어 본 하이퍼링크 5" xfId="5307" hidden="1"/>
    <cellStyle name="열어 본 하이퍼링크 5" xfId="5328" hidden="1"/>
    <cellStyle name="열어 본 하이퍼링크 5" xfId="5354" hidden="1"/>
    <cellStyle name="열어 본 하이퍼링크 5" xfId="5380" hidden="1"/>
    <cellStyle name="열어 본 하이퍼링크 6" xfId="169" hidden="1"/>
    <cellStyle name="열어 본 하이퍼링크 6" xfId="213" hidden="1"/>
    <cellStyle name="열어 본 하이퍼링크 6" xfId="249" hidden="1"/>
    <cellStyle name="열어 본 하이퍼링크 6" xfId="298" hidden="1"/>
    <cellStyle name="열어 본 하이퍼링크 6" xfId="350" hidden="1"/>
    <cellStyle name="열어 본 하이퍼링크 6" xfId="400" hidden="1"/>
    <cellStyle name="열어 본 하이퍼링크 6" xfId="451" hidden="1"/>
    <cellStyle name="열어 본 하이퍼링크 6" xfId="497" hidden="1"/>
    <cellStyle name="열어 본 하이퍼링크 6" xfId="546" hidden="1"/>
    <cellStyle name="열어 본 하이퍼링크 6" xfId="596" hidden="1"/>
    <cellStyle name="열어 본 하이퍼링크 6" xfId="656" hidden="1"/>
    <cellStyle name="열어 본 하이퍼링크 6" xfId="703" hidden="1"/>
    <cellStyle name="열어 본 하이퍼링크 6" xfId="752" hidden="1"/>
    <cellStyle name="열어 본 하이퍼링크 6" xfId="799" hidden="1"/>
    <cellStyle name="열어 본 하이퍼링크 6" xfId="848" hidden="1"/>
    <cellStyle name="열어 본 하이퍼링크 6" xfId="915" hidden="1"/>
    <cellStyle name="열어 본 하이퍼링크 6" xfId="973" hidden="1"/>
    <cellStyle name="열어 본 하이퍼링크 6" xfId="1016" hidden="1"/>
    <cellStyle name="열어 본 하이퍼링크 6" xfId="1064" hidden="1"/>
    <cellStyle name="열어 본 하이퍼링크 6" xfId="1122" hidden="1"/>
    <cellStyle name="열어 본 하이퍼링크 6" xfId="1169" hidden="1"/>
    <cellStyle name="열어 본 하이퍼링크 6" xfId="1218" hidden="1"/>
    <cellStyle name="열어 본 하이퍼링크 6" xfId="1265" hidden="1"/>
    <cellStyle name="열어 본 하이퍼링크 6" xfId="1309" hidden="1"/>
    <cellStyle name="열어 본 하이퍼링크 6" xfId="1381" hidden="1"/>
    <cellStyle name="열어 본 하이퍼링크 6" xfId="1428" hidden="1"/>
    <cellStyle name="열어 본 하이퍼링크 6" xfId="1478" hidden="1"/>
    <cellStyle name="열어 본 하이퍼링크 6" xfId="1525" hidden="1"/>
    <cellStyle name="열어 본 하이퍼링크 6" xfId="1569" hidden="1"/>
    <cellStyle name="열어 본 하이퍼링크 6" xfId="1618" hidden="1"/>
    <cellStyle name="열어 본 하이퍼링크 6" xfId="1682" hidden="1"/>
    <cellStyle name="열어 본 하이퍼링크 6" xfId="1723" hidden="1"/>
    <cellStyle name="열어 본 하이퍼링크 6" xfId="1765" hidden="1"/>
    <cellStyle name="열어 본 하이퍼링크 6" xfId="1820" hidden="1"/>
    <cellStyle name="열어 본 하이퍼링크 6" xfId="1867" hidden="1"/>
    <cellStyle name="열어 본 하이퍼링크 6" xfId="1921" hidden="1"/>
    <cellStyle name="열어 본 하이퍼링크 6" xfId="1969" hidden="1"/>
    <cellStyle name="열어 본 하이퍼링크 6" xfId="2016" hidden="1"/>
    <cellStyle name="열어 본 하이퍼링크 6" xfId="2078" hidden="1"/>
    <cellStyle name="열어 본 하이퍼링크 6" xfId="2125" hidden="1"/>
    <cellStyle name="열어 본 하이퍼링크 6" xfId="2179" hidden="1"/>
    <cellStyle name="열어 본 하이퍼링크 6" xfId="2218" hidden="1"/>
    <cellStyle name="열어 본 하이퍼링크 6" xfId="2264" hidden="1"/>
    <cellStyle name="열어 본 하이퍼링크 6" xfId="2316" hidden="1"/>
    <cellStyle name="열어 본 하이퍼링크 6" xfId="2379" hidden="1"/>
    <cellStyle name="열어 본 하이퍼링크 6" xfId="2420" hidden="1"/>
    <cellStyle name="열어 본 하이퍼링크 6" xfId="2463" hidden="1"/>
    <cellStyle name="열어 본 하이퍼링크 6" xfId="2520" hidden="1"/>
    <cellStyle name="열어 본 하이퍼링크 6" xfId="2560" hidden="1"/>
    <cellStyle name="열어 본 하이퍼링크 6" xfId="2614" hidden="1"/>
    <cellStyle name="열어 본 하이퍼링크 6" xfId="2664" hidden="1"/>
    <cellStyle name="열어 본 하이퍼링크 6" xfId="2705" hidden="1"/>
    <cellStyle name="열어 본 하이퍼링크 6" xfId="2776" hidden="1"/>
    <cellStyle name="열어 본 하이퍼링크 6" xfId="2821" hidden="1"/>
    <cellStyle name="열어 본 하이퍼링크 6" xfId="2878" hidden="1"/>
    <cellStyle name="열어 본 하이퍼링크 6" xfId="2927" hidden="1"/>
    <cellStyle name="열어 본 하이퍼링크 6" xfId="2975" hidden="1"/>
    <cellStyle name="열어 본 하이퍼링크 6" xfId="3021" hidden="1"/>
    <cellStyle name="열어 본 하이퍼링크 6" xfId="3075" hidden="1"/>
    <cellStyle name="열어 본 하이퍼링크 6" xfId="3125" hidden="1"/>
    <cellStyle name="열어 본 하이퍼링크 6" xfId="3166" hidden="1"/>
    <cellStyle name="열어 본 하이퍼링크 6" xfId="3227" hidden="1"/>
    <cellStyle name="열어 본 하이퍼링크 6" xfId="3264" hidden="1"/>
    <cellStyle name="열어 본 하이퍼링크 6" xfId="3321" hidden="1"/>
    <cellStyle name="열어 본 하이퍼링크 6" xfId="3370" hidden="1"/>
    <cellStyle name="열어 본 하이퍼링크 6" xfId="3420" hidden="1"/>
    <cellStyle name="열어 본 하이퍼링크 6" xfId="3480" hidden="1"/>
    <cellStyle name="열어 본 하이퍼링크 6" xfId="3531" hidden="1"/>
    <cellStyle name="열어 본 하이퍼링크 6" xfId="3584" hidden="1"/>
    <cellStyle name="열어 본 하이퍼링크 6" xfId="3636" hidden="1"/>
    <cellStyle name="열어 본 하이퍼링크 6" xfId="3691" hidden="1"/>
    <cellStyle name="열어 본 하이퍼링크 6" xfId="3732" hidden="1"/>
    <cellStyle name="열어 본 하이퍼링크 6" xfId="3783" hidden="1"/>
    <cellStyle name="열어 본 하이퍼링크 6" xfId="3835" hidden="1"/>
    <cellStyle name="열어 본 하이퍼링크 6" xfId="3885" hidden="1"/>
    <cellStyle name="열어 본 하이퍼링크 6" xfId="3941" hidden="1"/>
    <cellStyle name="열어 본 하이퍼링크 6" xfId="3988" hidden="1"/>
    <cellStyle name="열어 본 하이퍼링크 6" xfId="4041" hidden="1"/>
    <cellStyle name="열어 본 하이퍼링크 6" xfId="4092" hidden="1"/>
    <cellStyle name="열어 본 하이퍼링크 6" xfId="4143" hidden="1"/>
    <cellStyle name="열어 본 하이퍼링크 6" xfId="4189" hidden="1"/>
    <cellStyle name="열어 본 하이퍼링크 6" xfId="4240" hidden="1"/>
    <cellStyle name="열어 본 하이퍼링크 6" xfId="4291" hidden="1"/>
    <cellStyle name="열어 본 하이퍼링크 6" xfId="4334" hidden="1"/>
    <cellStyle name="열어 본 하이퍼링크 6" xfId="4399" hidden="1"/>
    <cellStyle name="열어 본 하이퍼링크 6" xfId="4435" hidden="1"/>
    <cellStyle name="열어 본 하이퍼링크 6" xfId="4483" hidden="1"/>
    <cellStyle name="열어 본 하이퍼링크 6" xfId="4530" hidden="1"/>
    <cellStyle name="열어 본 하이퍼링크 6" xfId="4582" hidden="1"/>
    <cellStyle name="열어 본 하이퍼링크 6" xfId="4648" hidden="1"/>
    <cellStyle name="열어 본 하이퍼링크 6" xfId="4687" hidden="1"/>
    <cellStyle name="열어 본 하이퍼링크 6" xfId="4738" hidden="1"/>
    <cellStyle name="열어 본 하이퍼링크 6" xfId="4788" hidden="1"/>
    <cellStyle name="열어 본 하이퍼링크 6" xfId="4840" hidden="1"/>
    <cellStyle name="열어 본 하이퍼링크 6" xfId="4889" hidden="1"/>
    <cellStyle name="열어 본 하이퍼링크 6" xfId="4941" hidden="1"/>
    <cellStyle name="열어 본 하이퍼링크 6" xfId="4979" hidden="1"/>
    <cellStyle name="열어 본 하이퍼링크 6" xfId="5031" hidden="1"/>
    <cellStyle name="열어 본 하이퍼링크 6" xfId="5097" hidden="1"/>
    <cellStyle name="열어 본 하이퍼링크 6" xfId="5133" hidden="1"/>
    <cellStyle name="열어 본 하이퍼링크 6" xfId="5180" hidden="1"/>
    <cellStyle name="열어 본 하이퍼링크 6" xfId="5234" hidden="1"/>
    <cellStyle name="열어 본 하이퍼링크 6" xfId="5218" hidden="1"/>
    <cellStyle name="열어 본 하이퍼링크 6" xfId="5181" hidden="1"/>
    <cellStyle name="열어 본 하이퍼링크 6" xfId="5134" hidden="1"/>
    <cellStyle name="열어 본 하이퍼링크 6" xfId="5076" hidden="1"/>
    <cellStyle name="열어 본 하이퍼링크 6" xfId="5032" hidden="1"/>
    <cellStyle name="열어 본 하이퍼링크 6" xfId="4980" hidden="1"/>
    <cellStyle name="열어 본 하이퍼링크 6" xfId="4920" hidden="1"/>
    <cellStyle name="열어 본 하이퍼링크 6" xfId="4868" hidden="1"/>
    <cellStyle name="열어 본 하이퍼링크 6" xfId="4819" hidden="1"/>
    <cellStyle name="열어 본 하이퍼링크 6" xfId="4767" hidden="1"/>
    <cellStyle name="열어 본 하이퍼링크 6" xfId="4705" hidden="1"/>
    <cellStyle name="열어 본 하이퍼링크 6" xfId="4661" hidden="1"/>
    <cellStyle name="열어 본 하이퍼링크 6" xfId="4611" hidden="1"/>
    <cellStyle name="열어 본 하이퍼링크 6" xfId="4557" hidden="1"/>
    <cellStyle name="열어 본 하이퍼링크 6" xfId="4505" hidden="1"/>
    <cellStyle name="열어 본 하이퍼링크 6" xfId="4436" hidden="1"/>
    <cellStyle name="열어 본 하이퍼링크 6" xfId="4378" hidden="1"/>
    <cellStyle name="열어 본 하이퍼링크 6" xfId="4329" hidden="1"/>
    <cellStyle name="열어 본 하이퍼링크 6" xfId="4270" hidden="1"/>
    <cellStyle name="열어 본 하이퍼링크 6" xfId="4211" hidden="1"/>
    <cellStyle name="열어 본 하이퍼링크 6" xfId="4168" hidden="1"/>
    <cellStyle name="열어 본 하이퍼링크 6" xfId="4115" hidden="1"/>
    <cellStyle name="열어 본 하이퍼링크 6" xfId="4063" hidden="1"/>
    <cellStyle name="열어 본 하이퍼링크 6" xfId="4008" hidden="1"/>
    <cellStyle name="열어 본 하이퍼링크 6" xfId="3950" hidden="1"/>
    <cellStyle name="열어 본 하이퍼링크 6" xfId="3901" hidden="1"/>
    <cellStyle name="열어 본 하이퍼링크 6" xfId="3846" hidden="1"/>
    <cellStyle name="열어 본 하이퍼링크 6" xfId="3792" hidden="1"/>
    <cellStyle name="열어 본 하이퍼링크 6" xfId="3736" hidden="1"/>
    <cellStyle name="열어 본 하이퍼링크 6" xfId="3693" hidden="1"/>
    <cellStyle name="열어 본 하이퍼링크 6" xfId="3637" hidden="1"/>
    <cellStyle name="열어 본 하이퍼링크 6" xfId="3585" hidden="1"/>
    <cellStyle name="열어 본 하이퍼링크 6" xfId="3532" hidden="1"/>
    <cellStyle name="열어 본 하이퍼링크 6" xfId="3471" hidden="1"/>
    <cellStyle name="열어 본 하이퍼링크 6" xfId="3434" hidden="1"/>
    <cellStyle name="열어 본 하이퍼링크 6" xfId="3379" hidden="1"/>
    <cellStyle name="열어 본 하이퍼링크 6" xfId="3325" hidden="1"/>
    <cellStyle name="열어 본 하이퍼링크 6" xfId="3271" hidden="1"/>
    <cellStyle name="열어 본 하이퍼링크 6" xfId="3206" hidden="1"/>
    <cellStyle name="열어 본 하이퍼링크 6" xfId="3167" hidden="1"/>
    <cellStyle name="열어 본 하이퍼링크 6" xfId="3104" hidden="1"/>
    <cellStyle name="열어 본 하이퍼링크 6" xfId="3050" hidden="1"/>
    <cellStyle name="열어 본 하이퍼링크 6" xfId="3000" hidden="1"/>
    <cellStyle name="열어 본 하이퍼링크 6" xfId="2954" hidden="1"/>
    <cellStyle name="열어 본 하이퍼링크 6" xfId="2898" hidden="1"/>
    <cellStyle name="열어 본 하이퍼링크 6" xfId="2843" hidden="1"/>
    <cellStyle name="열어 본 하이퍼링크 6" xfId="2798" hidden="1"/>
    <cellStyle name="열어 본 하이퍼링크 6" xfId="2741" hidden="1"/>
    <cellStyle name="열어 본 하이퍼링크 6" xfId="2706" hidden="1"/>
    <cellStyle name="열어 본 하이퍼링크 6" xfId="2641" hidden="1"/>
    <cellStyle name="열어 본 하이퍼링크 6" xfId="2589" hidden="1"/>
    <cellStyle name="열어 본 하이퍼링크 6" xfId="2539" hidden="1"/>
    <cellStyle name="열어 본 하이퍼링크 6" xfId="2474" hidden="1"/>
    <cellStyle name="열어 본 하이퍼링크 6" xfId="2425" hidden="1"/>
    <cellStyle name="열어 본 하이퍼링크 6" xfId="2358" hidden="1"/>
    <cellStyle name="열어 본 하이퍼링크 6" xfId="2317" hidden="1"/>
    <cellStyle name="열어 본 하이퍼링크 6" xfId="2271" hidden="1"/>
    <cellStyle name="열어 본 하이퍼링크 6" xfId="2219" hidden="1"/>
    <cellStyle name="열어 본 하이퍼링크 6" xfId="2154" hidden="1"/>
    <cellStyle name="열어 본 하이퍼링크 6" xfId="2104" hidden="1"/>
    <cellStyle name="열어 본 하이퍼링크 6" xfId="2057" hidden="1"/>
    <cellStyle name="열어 본 하이퍼링크 6" xfId="1995" hidden="1"/>
    <cellStyle name="열어 본 하이퍼링크 6" xfId="1948" hidden="1"/>
    <cellStyle name="열어 본 하이퍼링크 6" xfId="1892" hidden="1"/>
    <cellStyle name="열어 본 하이퍼링크 6" xfId="1844" hidden="1"/>
    <cellStyle name="열어 본 하이퍼링크 6" xfId="1795" hidden="1"/>
    <cellStyle name="열어 본 하이퍼링크 6" xfId="1728" hidden="1"/>
    <cellStyle name="열어 본 하이퍼링크 6" xfId="1661" hidden="1"/>
    <cellStyle name="열어 본 하이퍼링크 6" xfId="1619" hidden="1"/>
    <cellStyle name="열어 본 하이퍼링크 6" xfId="1571" hidden="1"/>
    <cellStyle name="열어 본 하이퍼링크 6" xfId="1504" hidden="1"/>
    <cellStyle name="열어 본 하이퍼링크 6" xfId="1457" hidden="1"/>
    <cellStyle name="열어 본 하이퍼링크 6" xfId="1405" hidden="1"/>
    <cellStyle name="열어 본 하이퍼링크 6" xfId="1356" hidden="1"/>
    <cellStyle name="열어 본 하이퍼링크 6" xfId="1310" hidden="1"/>
    <cellStyle name="열어 본 하이퍼링크 6" xfId="1236" hidden="1"/>
    <cellStyle name="열어 본 하이퍼링크 6" xfId="1186" hidden="1"/>
    <cellStyle name="열어 본 하이퍼링크 6" xfId="1136" hidden="1"/>
    <cellStyle name="열어 본 하이퍼링크 6" xfId="1087" hidden="1"/>
    <cellStyle name="열어 본 하이퍼링크 6" xfId="1035" hidden="1"/>
    <cellStyle name="열어 본 하이퍼링크 6" xfId="981" hidden="1"/>
    <cellStyle name="열어 본 하이퍼링크 6" xfId="922" hidden="1"/>
    <cellStyle name="열어 본 하이퍼링크 6" xfId="876" hidden="1"/>
    <cellStyle name="열어 본 하이퍼링크 6" xfId="829" hidden="1"/>
    <cellStyle name="열어 본 하이퍼링크 6" xfId="770" hidden="1"/>
    <cellStyle name="열어 본 하이퍼링크 6" xfId="722" hidden="1"/>
    <cellStyle name="열어 본 하이퍼링크 6" xfId="671" hidden="1"/>
    <cellStyle name="열어 본 하이퍼링크 6" xfId="623" hidden="1"/>
    <cellStyle name="열어 본 하이퍼링크 6" xfId="571" hidden="1"/>
    <cellStyle name="열어 본 하이퍼링크 6" xfId="499" hidden="1"/>
    <cellStyle name="열어 본 하이퍼링크 6" xfId="452" hidden="1"/>
    <cellStyle name="열어 본 하이퍼링크 6" xfId="403" hidden="1"/>
    <cellStyle name="열어 본 하이퍼링크 6" xfId="351" hidden="1"/>
    <cellStyle name="열어 본 하이퍼링크 6" xfId="299" hidden="1"/>
    <cellStyle name="열어 본 하이퍼링크 6" xfId="250" hidden="1"/>
    <cellStyle name="열어 본 하이퍼링크 6" xfId="192" hidden="1"/>
    <cellStyle name="열어 본 하이퍼링크 6" xfId="142" hidden="1"/>
    <cellStyle name="열어 본 하이퍼링크 6" xfId="5282" hidden="1"/>
    <cellStyle name="열어 본 하이퍼링크 6" xfId="5311" hidden="1"/>
    <cellStyle name="열어 본 하이퍼링크 6" xfId="5332" hidden="1"/>
    <cellStyle name="열어 본 하이퍼링크 6" xfId="5358" hidden="1"/>
    <cellStyle name="열어 본 하이퍼링크 6" xfId="5384" hidden="1"/>
    <cellStyle name="열어 본 하이퍼링크 7" xfId="168" hidden="1"/>
    <cellStyle name="열어 본 하이퍼링크 7" xfId="212" hidden="1"/>
    <cellStyle name="열어 본 하이퍼링크 7" xfId="248" hidden="1"/>
    <cellStyle name="열어 본 하이퍼링크 7" xfId="297" hidden="1"/>
    <cellStyle name="열어 본 하이퍼링크 7" xfId="349" hidden="1"/>
    <cellStyle name="열어 본 하이퍼링크 7" xfId="398" hidden="1"/>
    <cellStyle name="열어 본 하이퍼링크 7" xfId="450" hidden="1"/>
    <cellStyle name="열어 본 하이퍼링크 7" xfId="496" hidden="1"/>
    <cellStyle name="열어 본 하이퍼링크 7" xfId="545" hidden="1"/>
    <cellStyle name="열어 본 하이퍼링크 7" xfId="595" hidden="1"/>
    <cellStyle name="열어 본 하이퍼링크 7" xfId="655" hidden="1"/>
    <cellStyle name="열어 본 하이퍼링크 7" xfId="702" hidden="1"/>
    <cellStyle name="열어 본 하이퍼링크 7" xfId="751" hidden="1"/>
    <cellStyle name="열어 본 하이퍼링크 7" xfId="798" hidden="1"/>
    <cellStyle name="열어 본 하이퍼링크 7" xfId="846" hidden="1"/>
    <cellStyle name="열어 본 하이퍼링크 7" xfId="914" hidden="1"/>
    <cellStyle name="열어 본 하이퍼링크 7" xfId="972" hidden="1"/>
    <cellStyle name="열어 본 하이퍼링크 7" xfId="1015" hidden="1"/>
    <cellStyle name="열어 본 하이퍼링크 7" xfId="1063" hidden="1"/>
    <cellStyle name="열어 본 하이퍼링크 7" xfId="1121" hidden="1"/>
    <cellStyle name="열어 본 하이퍼링크 7" xfId="1168" hidden="1"/>
    <cellStyle name="열어 본 하이퍼링크 7" xfId="1217" hidden="1"/>
    <cellStyle name="열어 본 하이퍼링크 7" xfId="1264" hidden="1"/>
    <cellStyle name="열어 본 하이퍼링크 7" xfId="1308" hidden="1"/>
    <cellStyle name="열어 본 하이퍼링크 7" xfId="1380" hidden="1"/>
    <cellStyle name="열어 본 하이퍼링크 7" xfId="1427" hidden="1"/>
    <cellStyle name="열어 본 하이퍼링크 7" xfId="1477" hidden="1"/>
    <cellStyle name="열어 본 하이퍼링크 7" xfId="1524" hidden="1"/>
    <cellStyle name="열어 본 하이퍼링크 7" xfId="1568" hidden="1"/>
    <cellStyle name="열어 본 하이퍼링크 7" xfId="1617" hidden="1"/>
    <cellStyle name="열어 본 하이퍼링크 7" xfId="1681" hidden="1"/>
    <cellStyle name="열어 본 하이퍼링크 7" xfId="1722" hidden="1"/>
    <cellStyle name="열어 본 하이퍼링크 7" xfId="1764" hidden="1"/>
    <cellStyle name="열어 본 하이퍼링크 7" xfId="1819" hidden="1"/>
    <cellStyle name="열어 본 하이퍼링크 7" xfId="1866" hidden="1"/>
    <cellStyle name="열어 본 하이퍼링크 7" xfId="1920" hidden="1"/>
    <cellStyle name="열어 본 하이퍼링크 7" xfId="1968" hidden="1"/>
    <cellStyle name="열어 본 하이퍼링크 7" xfId="2015" hidden="1"/>
    <cellStyle name="열어 본 하이퍼링크 7" xfId="2077" hidden="1"/>
    <cellStyle name="열어 본 하이퍼링크 7" xfId="2124" hidden="1"/>
    <cellStyle name="열어 본 하이퍼링크 7" xfId="2178" hidden="1"/>
    <cellStyle name="열어 본 하이퍼링크 7" xfId="2217" hidden="1"/>
    <cellStyle name="열어 본 하이퍼링크 7" xfId="2263" hidden="1"/>
    <cellStyle name="열어 본 하이퍼링크 7" xfId="2315" hidden="1"/>
    <cellStyle name="열어 본 하이퍼링크 7" xfId="2378" hidden="1"/>
    <cellStyle name="열어 본 하이퍼링크 7" xfId="2419" hidden="1"/>
    <cellStyle name="열어 본 하이퍼링크 7" xfId="2462" hidden="1"/>
    <cellStyle name="열어 본 하이퍼링크 7" xfId="2519" hidden="1"/>
    <cellStyle name="열어 본 하이퍼링크 7" xfId="2559" hidden="1"/>
    <cellStyle name="열어 본 하이퍼링크 7" xfId="2613" hidden="1"/>
    <cellStyle name="열어 본 하이퍼링크 7" xfId="2663" hidden="1"/>
    <cellStyle name="열어 본 하이퍼링크 7" xfId="2704" hidden="1"/>
    <cellStyle name="열어 본 하이퍼링크 7" xfId="2775" hidden="1"/>
    <cellStyle name="열어 본 하이퍼링크 7" xfId="2820" hidden="1"/>
    <cellStyle name="열어 본 하이퍼링크 7" xfId="2876" hidden="1"/>
    <cellStyle name="열어 본 하이퍼링크 7" xfId="2926" hidden="1"/>
    <cellStyle name="열어 본 하이퍼링크 7" xfId="2974" hidden="1"/>
    <cellStyle name="열어 본 하이퍼링크 7" xfId="3020" hidden="1"/>
    <cellStyle name="열어 본 하이퍼링크 7" xfId="3073" hidden="1"/>
    <cellStyle name="열어 본 하이퍼링크 7" xfId="3124" hidden="1"/>
    <cellStyle name="열어 본 하이퍼링크 7" xfId="3165" hidden="1"/>
    <cellStyle name="열어 본 하이퍼링크 7" xfId="3226" hidden="1"/>
    <cellStyle name="열어 본 하이퍼링크 7" xfId="3263" hidden="1"/>
    <cellStyle name="열어 본 하이퍼링크 7" xfId="3320" hidden="1"/>
    <cellStyle name="열어 본 하이퍼링크 7" xfId="3369" hidden="1"/>
    <cellStyle name="열어 본 하이퍼링크 7" xfId="3419" hidden="1"/>
    <cellStyle name="열어 본 하이퍼링크 7" xfId="3478" hidden="1"/>
    <cellStyle name="열어 본 하이퍼링크 7" xfId="3530" hidden="1"/>
    <cellStyle name="열어 본 하이퍼링크 7" xfId="3583" hidden="1"/>
    <cellStyle name="열어 본 하이퍼링크 7" xfId="3635" hidden="1"/>
    <cellStyle name="열어 본 하이퍼링크 7" xfId="3690" hidden="1"/>
    <cellStyle name="열어 본 하이퍼링크 7" xfId="3731" hidden="1"/>
    <cellStyle name="열어 본 하이퍼링크 7" xfId="3782" hidden="1"/>
    <cellStyle name="열어 본 하이퍼링크 7" xfId="3834" hidden="1"/>
    <cellStyle name="열어 본 하이퍼링크 7" xfId="3884" hidden="1"/>
    <cellStyle name="열어 본 하이퍼링크 7" xfId="3940" hidden="1"/>
    <cellStyle name="열어 본 하이퍼링크 7" xfId="3987" hidden="1"/>
    <cellStyle name="열어 본 하이퍼링크 7" xfId="4040" hidden="1"/>
    <cellStyle name="열어 본 하이퍼링크 7" xfId="4091" hidden="1"/>
    <cellStyle name="열어 본 하이퍼링크 7" xfId="4141" hidden="1"/>
    <cellStyle name="열어 본 하이퍼링크 7" xfId="4188" hidden="1"/>
    <cellStyle name="열어 본 하이퍼링크 7" xfId="4239" hidden="1"/>
    <cellStyle name="열어 본 하이퍼링크 7" xfId="4290" hidden="1"/>
    <cellStyle name="열어 본 하이퍼링크 7" xfId="4333" hidden="1"/>
    <cellStyle name="열어 본 하이퍼링크 7" xfId="4398" hidden="1"/>
    <cellStyle name="열어 본 하이퍼링크 7" xfId="4434" hidden="1"/>
    <cellStyle name="열어 본 하이퍼링크 7" xfId="4482" hidden="1"/>
    <cellStyle name="열어 본 하이퍼링크 7" xfId="4529" hidden="1"/>
    <cellStyle name="열어 본 하이퍼링크 7" xfId="4581" hidden="1"/>
    <cellStyle name="열어 본 하이퍼링크 7" xfId="4647" hidden="1"/>
    <cellStyle name="열어 본 하이퍼링크 7" xfId="4686" hidden="1"/>
    <cellStyle name="열어 본 하이퍼링크 7" xfId="4737" hidden="1"/>
    <cellStyle name="열어 본 하이퍼링크 7" xfId="4787" hidden="1"/>
    <cellStyle name="열어 본 하이퍼링크 7" xfId="4839" hidden="1"/>
    <cellStyle name="열어 본 하이퍼링크 7" xfId="4888" hidden="1"/>
    <cellStyle name="열어 본 하이퍼링크 7" xfId="4940" hidden="1"/>
    <cellStyle name="열어 본 하이퍼링크 7" xfId="4978" hidden="1"/>
    <cellStyle name="열어 본 하이퍼링크 7" xfId="5030" hidden="1"/>
    <cellStyle name="열어 본 하이퍼링크 7" xfId="5096" hidden="1"/>
    <cellStyle name="열어 본 하이퍼링크 7" xfId="5132" hidden="1"/>
    <cellStyle name="열어 본 하이퍼링크 7" xfId="5179" hidden="1"/>
    <cellStyle name="열어 본 하이퍼링크 7" xfId="5233" hidden="1"/>
    <cellStyle name="열어 본 하이퍼링크 7" xfId="5219" hidden="1"/>
    <cellStyle name="열어 본 하이퍼링크 7" xfId="5182" hidden="1"/>
    <cellStyle name="열어 본 하이퍼링크 7" xfId="5135" hidden="1"/>
    <cellStyle name="열어 본 하이퍼링크 7" xfId="5077" hidden="1"/>
    <cellStyle name="열어 본 하이퍼링크 7" xfId="5033" hidden="1"/>
    <cellStyle name="열어 본 하이퍼링크 7" xfId="4981" hidden="1"/>
    <cellStyle name="열어 본 하이퍼링크 7" xfId="4921" hidden="1"/>
    <cellStyle name="열어 본 하이퍼링크 7" xfId="4869" hidden="1"/>
    <cellStyle name="열어 본 하이퍼링크 7" xfId="4820" hidden="1"/>
    <cellStyle name="열어 본 하이퍼링크 7" xfId="4768" hidden="1"/>
    <cellStyle name="열어 본 하이퍼링크 7" xfId="4706" hidden="1"/>
    <cellStyle name="열어 본 하이퍼링크 7" xfId="4662" hidden="1"/>
    <cellStyle name="열어 본 하이퍼링크 7" xfId="4612" hidden="1"/>
    <cellStyle name="열어 본 하이퍼링크 7" xfId="4558" hidden="1"/>
    <cellStyle name="열어 본 하이퍼링크 7" xfId="4506" hidden="1"/>
    <cellStyle name="열어 본 하이퍼링크 7" xfId="4437" hidden="1"/>
    <cellStyle name="열어 본 하이퍼링크 7" xfId="4379" hidden="1"/>
    <cellStyle name="열어 본 하이퍼링크 7" xfId="4332" hidden="1"/>
    <cellStyle name="열어 본 하이퍼링크 7" xfId="4271" hidden="1"/>
    <cellStyle name="열어 본 하이퍼링크 7" xfId="4212" hidden="1"/>
    <cellStyle name="열어 본 하이퍼링크 7" xfId="4169" hidden="1"/>
    <cellStyle name="열어 본 하이퍼링크 7" xfId="4116" hidden="1"/>
    <cellStyle name="열어 본 하이퍼링크 7" xfId="4064" hidden="1"/>
    <cellStyle name="열어 본 하이퍼링크 7" xfId="4009" hidden="1"/>
    <cellStyle name="열어 본 하이퍼링크 7" xfId="3951" hidden="1"/>
    <cellStyle name="열어 본 하이퍼링크 7" xfId="3902" hidden="1"/>
    <cellStyle name="열어 본 하이퍼링크 7" xfId="3847" hidden="1"/>
    <cellStyle name="열어 본 하이퍼링크 7" xfId="3793" hidden="1"/>
    <cellStyle name="열어 본 하이퍼링크 7" xfId="3737" hidden="1"/>
    <cellStyle name="열어 본 하이퍼링크 7" xfId="3694" hidden="1"/>
    <cellStyle name="열어 본 하이퍼링크 7" xfId="3638" hidden="1"/>
    <cellStyle name="열어 본 하이퍼링크 7" xfId="3586" hidden="1"/>
    <cellStyle name="열어 본 하이퍼링크 7" xfId="3533" hidden="1"/>
    <cellStyle name="열어 본 하이퍼링크 7" xfId="3474" hidden="1"/>
    <cellStyle name="열어 본 하이퍼링크 7" xfId="3435" hidden="1"/>
    <cellStyle name="열어 본 하이퍼링크 7" xfId="3380" hidden="1"/>
    <cellStyle name="열어 본 하이퍼링크 7" xfId="3327" hidden="1"/>
    <cellStyle name="열어 본 하이퍼링크 7" xfId="3272" hidden="1"/>
    <cellStyle name="열어 본 하이퍼링크 7" xfId="3207" hidden="1"/>
    <cellStyle name="열어 본 하이퍼링크 7" xfId="3168" hidden="1"/>
    <cellStyle name="열어 본 하이퍼링크 7" xfId="3105" hidden="1"/>
    <cellStyle name="열어 본 하이퍼링크 7" xfId="3051" hidden="1"/>
    <cellStyle name="열어 본 하이퍼링크 7" xfId="3001" hidden="1"/>
    <cellStyle name="열어 본 하이퍼링크 7" xfId="2955" hidden="1"/>
    <cellStyle name="열어 본 하이퍼링크 7" xfId="2899" hidden="1"/>
    <cellStyle name="열어 본 하이퍼링크 7" xfId="2844" hidden="1"/>
    <cellStyle name="열어 본 하이퍼링크 7" xfId="2799" hidden="1"/>
    <cellStyle name="열어 본 하이퍼링크 7" xfId="2742" hidden="1"/>
    <cellStyle name="열어 본 하이퍼링크 7" xfId="2707" hidden="1"/>
    <cellStyle name="열어 본 하이퍼링크 7" xfId="2642" hidden="1"/>
    <cellStyle name="열어 본 하이퍼링크 7" xfId="2590" hidden="1"/>
    <cellStyle name="열어 본 하이퍼링크 7" xfId="2540" hidden="1"/>
    <cellStyle name="열어 본 하이퍼링크 7" xfId="2475" hidden="1"/>
    <cellStyle name="열어 본 하이퍼링크 7" xfId="2426" hidden="1"/>
    <cellStyle name="열어 본 하이퍼링크 7" xfId="2359" hidden="1"/>
    <cellStyle name="열어 본 하이퍼링크 7" xfId="2318" hidden="1"/>
    <cellStyle name="열어 본 하이퍼링크 7" xfId="2272" hidden="1"/>
    <cellStyle name="열어 본 하이퍼링크 7" xfId="2220" hidden="1"/>
    <cellStyle name="열어 본 하이퍼링크 7" xfId="2155" hidden="1"/>
    <cellStyle name="열어 본 하이퍼링크 7" xfId="2105" hidden="1"/>
    <cellStyle name="열어 본 하이퍼링크 7" xfId="2058" hidden="1"/>
    <cellStyle name="열어 본 하이퍼링크 7" xfId="1996" hidden="1"/>
    <cellStyle name="열어 본 하이퍼링크 7" xfId="1949" hidden="1"/>
    <cellStyle name="열어 본 하이퍼링크 7" xfId="1893" hidden="1"/>
    <cellStyle name="열어 본 하이퍼링크 7" xfId="1845" hidden="1"/>
    <cellStyle name="열어 본 하이퍼링크 7" xfId="1796" hidden="1"/>
    <cellStyle name="열어 본 하이퍼링크 7" xfId="1729" hidden="1"/>
    <cellStyle name="열어 본 하이퍼링크 7" xfId="1662" hidden="1"/>
    <cellStyle name="열어 본 하이퍼링크 7" xfId="1620" hidden="1"/>
    <cellStyle name="열어 본 하이퍼링크 7" xfId="1574" hidden="1"/>
    <cellStyle name="열어 본 하이퍼링크 7" xfId="1505" hidden="1"/>
    <cellStyle name="열어 본 하이퍼링크 7" xfId="1458" hidden="1"/>
    <cellStyle name="열어 본 하이퍼링크 7" xfId="1406" hidden="1"/>
    <cellStyle name="열어 본 하이퍼링크 7" xfId="1357" hidden="1"/>
    <cellStyle name="열어 본 하이퍼링크 7" xfId="1311" hidden="1"/>
    <cellStyle name="열어 본 하이퍼링크 7" xfId="1237" hidden="1"/>
    <cellStyle name="열어 본 하이퍼링크 7" xfId="1187" hidden="1"/>
    <cellStyle name="열어 본 하이퍼링크 7" xfId="1137" hidden="1"/>
    <cellStyle name="열어 본 하이퍼링크 7" xfId="1088" hidden="1"/>
    <cellStyle name="열어 본 하이퍼링크 7" xfId="1036" hidden="1"/>
    <cellStyle name="열어 본 하이퍼링크 7" xfId="982" hidden="1"/>
    <cellStyle name="열어 본 하이퍼링크 7" xfId="923" hidden="1"/>
    <cellStyle name="열어 본 하이퍼링크 7" xfId="877" hidden="1"/>
    <cellStyle name="열어 본 하이퍼링크 7" xfId="830" hidden="1"/>
    <cellStyle name="열어 본 하이퍼링크 7" xfId="771" hidden="1"/>
    <cellStyle name="열어 본 하이퍼링크 7" xfId="723" hidden="1"/>
    <cellStyle name="열어 본 하이퍼링크 7" xfId="672" hidden="1"/>
    <cellStyle name="열어 본 하이퍼링크 7" xfId="624" hidden="1"/>
    <cellStyle name="열어 본 하이퍼링크 7" xfId="572" hidden="1"/>
    <cellStyle name="열어 본 하이퍼링크 7" xfId="500" hidden="1"/>
    <cellStyle name="열어 본 하이퍼링크 7" xfId="453" hidden="1"/>
    <cellStyle name="열어 본 하이퍼링크 7" xfId="404" hidden="1"/>
    <cellStyle name="열어 본 하이퍼링크 7" xfId="352" hidden="1"/>
    <cellStyle name="열어 본 하이퍼링크 7" xfId="300" hidden="1"/>
    <cellStyle name="열어 본 하이퍼링크 7" xfId="251" hidden="1"/>
    <cellStyle name="열어 본 하이퍼링크 7" xfId="193" hidden="1"/>
    <cellStyle name="열어 본 하이퍼링크 7" xfId="143" hidden="1"/>
    <cellStyle name="열어 본 하이퍼링크 7" xfId="5281" hidden="1"/>
    <cellStyle name="열어 본 하이퍼링크 7" xfId="5310" hidden="1"/>
    <cellStyle name="열어 본 하이퍼링크 7" xfId="5331" hidden="1"/>
    <cellStyle name="열어 본 하이퍼링크 7" xfId="5357" hidden="1"/>
    <cellStyle name="열어 본 하이퍼링크 7" xfId="5383" hidden="1"/>
    <cellStyle name="콤냡?&lt;_x000f_$??:_x0009_`1_1 " xfId="128"/>
    <cellStyle name="콤마 [0]_  종  합  " xfId="129"/>
    <cellStyle name="콤마_  종  합  " xfId="130"/>
    <cellStyle name="통화 2" xfId="48"/>
    <cellStyle name="표준" xfId="0" builtinId="0"/>
    <cellStyle name="표준 2" xfId="11"/>
    <cellStyle name="표준 2 2" xfId="21"/>
    <cellStyle name="표준 2 2 2" xfId="46"/>
    <cellStyle name="표준 2 3" xfId="22"/>
    <cellStyle name="표준 2 3 2" xfId="43"/>
    <cellStyle name="표준 2 4" xfId="23"/>
    <cellStyle name="표준 3" xfId="13"/>
    <cellStyle name="표준 3 2" xfId="14"/>
    <cellStyle name="표준 3 2 2" xfId="35"/>
    <cellStyle name="표준 3 2 3" xfId="26"/>
    <cellStyle name="표준 3 3" xfId="15"/>
    <cellStyle name="표준 3 3 2" xfId="36"/>
    <cellStyle name="표준 3 3 3" xfId="27"/>
    <cellStyle name="표준 3 4" xfId="17"/>
    <cellStyle name="표준 3 4 2" xfId="30"/>
    <cellStyle name="표준 3 5" xfId="34"/>
    <cellStyle name="표준 3 6" xfId="25"/>
    <cellStyle name="표준 3 7" xfId="40"/>
    <cellStyle name="표준 4" xfId="6"/>
    <cellStyle name="표준 4 2" xfId="2"/>
    <cellStyle name="표준 4 2 2" xfId="31"/>
    <cellStyle name="표준 4 2 2 2 2 2" xfId="5403"/>
    <cellStyle name="표준 4 2 9" xfId="5402"/>
    <cellStyle name="표준 4 3" xfId="28"/>
    <cellStyle name="표준 4 4" xfId="41"/>
    <cellStyle name="표준 5" xfId="9"/>
    <cellStyle name="표준 6" xfId="5"/>
    <cellStyle name="표준 7" xfId="18"/>
    <cellStyle name="표준 8" xfId="7"/>
    <cellStyle name="표준 9" xfId="39"/>
    <cellStyle name="하이퍼링크 2" xfId="131" hidden="1"/>
    <cellStyle name="하이퍼링크 2" xfId="160" hidden="1"/>
    <cellStyle name="하이퍼링크 2" xfId="179" hidden="1"/>
    <cellStyle name="하이퍼링크 2" xfId="190" hidden="1"/>
    <cellStyle name="하이퍼링크 2" xfId="206" hidden="1"/>
    <cellStyle name="하이퍼링크 2" xfId="155" hidden="1"/>
    <cellStyle name="하이퍼링크 2" xfId="236" hidden="1"/>
    <cellStyle name="하이퍼링크 2" xfId="242" hidden="1"/>
    <cellStyle name="하이퍼링크 2" xfId="221" hidden="1"/>
    <cellStyle name="하이퍼링크 2" xfId="269" hidden="1"/>
    <cellStyle name="하이퍼링크 2" xfId="276" hidden="1"/>
    <cellStyle name="하이퍼링크 2" xfId="283" hidden="1"/>
    <cellStyle name="하이퍼링크 2" xfId="291" hidden="1"/>
    <cellStyle name="하이퍼링크 2" xfId="314" hidden="1"/>
    <cellStyle name="하이퍼링크 2" xfId="322" hidden="1"/>
    <cellStyle name="하이퍼링크 2" xfId="332" hidden="1"/>
    <cellStyle name="하이퍼링크 2" xfId="343" hidden="1"/>
    <cellStyle name="하이퍼링크 2" xfId="366" hidden="1"/>
    <cellStyle name="하이퍼링크 2" xfId="374" hidden="1"/>
    <cellStyle name="하이퍼링크 2" xfId="384" hidden="1"/>
    <cellStyle name="하이퍼링크 2" xfId="391" hidden="1"/>
    <cellStyle name="하이퍼링크 2" xfId="173" hidden="1"/>
    <cellStyle name="하이퍼링크 2" xfId="432" hidden="1"/>
    <cellStyle name="하이퍼링크 2" xfId="444" hidden="1"/>
    <cellStyle name="하이퍼링크 2" xfId="407" hidden="1"/>
    <cellStyle name="하이퍼링크 2" xfId="467" hidden="1"/>
    <cellStyle name="하이퍼링크 2" xfId="475" hidden="1"/>
    <cellStyle name="하이퍼링크 2" xfId="481" hidden="1"/>
    <cellStyle name="하이퍼링크 2" xfId="490" hidden="1"/>
    <cellStyle name="하이퍼링크 2" xfId="514" hidden="1"/>
    <cellStyle name="하이퍼링크 2" xfId="521" hidden="1"/>
    <cellStyle name="하이퍼링크 2" xfId="528" hidden="1"/>
    <cellStyle name="하이퍼링크 2" xfId="539" hidden="1"/>
    <cellStyle name="하이퍼링크 2" xfId="556" hidden="1"/>
    <cellStyle name="하이퍼링크 2" xfId="566" hidden="1"/>
    <cellStyle name="하이퍼링크 2" xfId="582" hidden="1"/>
    <cellStyle name="하이퍼링크 2" xfId="589" hidden="1"/>
    <cellStyle name="하이퍼링크 2" xfId="421" hidden="1"/>
    <cellStyle name="하이퍼링크 2" xfId="610" hidden="1"/>
    <cellStyle name="하이퍼링크 2" xfId="621" hidden="1"/>
    <cellStyle name="하이퍼링크 2" xfId="639" hidden="1"/>
    <cellStyle name="하이퍼링크 2" xfId="649" hidden="1"/>
    <cellStyle name="하이퍼링크 2" xfId="605" hidden="1"/>
    <cellStyle name="하이퍼링크 2" xfId="683" hidden="1"/>
    <cellStyle name="하이퍼링크 2" xfId="696" hidden="1"/>
    <cellStyle name="하이퍼링크 2" xfId="664" hidden="1"/>
    <cellStyle name="하이퍼링크 2" xfId="716" hidden="1"/>
    <cellStyle name="하이퍼링크 2" xfId="720" hidden="1"/>
    <cellStyle name="하이퍼링크 2" xfId="736" hidden="1"/>
    <cellStyle name="하이퍼링크 2" xfId="745" hidden="1"/>
    <cellStyle name="하이퍼링크 2" xfId="759" hidden="1"/>
    <cellStyle name="하이퍼링크 2" xfId="767" hidden="1"/>
    <cellStyle name="하이퍼링크 2" xfId="783" hidden="1"/>
    <cellStyle name="하이퍼링크 2" xfId="790" hidden="1"/>
    <cellStyle name="하이퍼링크 2" xfId="807" hidden="1"/>
    <cellStyle name="하이퍼링크 2" xfId="814" hidden="1"/>
    <cellStyle name="하이퍼링크 2" xfId="827" hidden="1"/>
    <cellStyle name="하이퍼링크 2" xfId="836" hidden="1"/>
    <cellStyle name="하이퍼링크 2" xfId="852" hidden="1"/>
    <cellStyle name="하이퍼링크 2" xfId="897" hidden="1"/>
    <cellStyle name="하이퍼링크 2" xfId="908" hidden="1"/>
    <cellStyle name="하이퍼링크 2" xfId="861" hidden="1"/>
    <cellStyle name="하이퍼링크 2" xfId="937" hidden="1"/>
    <cellStyle name="하이퍼링크 2" xfId="945" hidden="1"/>
    <cellStyle name="하이퍼링크 2" xfId="955" hidden="1"/>
    <cellStyle name="하이퍼링크 2" xfId="966" hidden="1"/>
    <cellStyle name="하이퍼링크 2" xfId="979" hidden="1"/>
    <cellStyle name="하이퍼링크 2" xfId="994" hidden="1"/>
    <cellStyle name="하이퍼링크 2" xfId="1003" hidden="1"/>
    <cellStyle name="하이퍼링크 2" xfId="1008" hidden="1"/>
    <cellStyle name="하이퍼링크 2" xfId="1025" hidden="1"/>
    <cellStyle name="하이퍼링크 2" xfId="1032" hidden="1"/>
    <cellStyle name="하이퍼링크 2" xfId="1048" hidden="1"/>
    <cellStyle name="하이퍼링크 2" xfId="1057" hidden="1"/>
    <cellStyle name="하이퍼링크 2" xfId="879" hidden="1"/>
    <cellStyle name="하이퍼링크 2" xfId="1078" hidden="1"/>
    <cellStyle name="하이퍼링크 2" xfId="1096" hidden="1"/>
    <cellStyle name="하이퍼링크 2" xfId="1107" hidden="1"/>
    <cellStyle name="하이퍼링크 2" xfId="1115" hidden="1"/>
    <cellStyle name="하이퍼링크 2" xfId="1073" hidden="1"/>
    <cellStyle name="하이퍼링크 2" xfId="1149" hidden="1"/>
    <cellStyle name="하이퍼링크 2" xfId="1162" hidden="1"/>
    <cellStyle name="하이퍼링크 2" xfId="1131" hidden="1"/>
    <cellStyle name="하이퍼링크 2" xfId="1182" hidden="1"/>
    <cellStyle name="하이퍼링크 2" xfId="1197" hidden="1"/>
    <cellStyle name="하이퍼링크 2" xfId="1202" hidden="1"/>
    <cellStyle name="하이퍼링크 2" xfId="1211" hidden="1"/>
    <cellStyle name="하이퍼링크 2" xfId="1225" hidden="1"/>
    <cellStyle name="하이퍼링크 2" xfId="1233" hidden="1"/>
    <cellStyle name="하이퍼링크 2" xfId="1249" hidden="1"/>
    <cellStyle name="하이퍼링크 2" xfId="1258" hidden="1"/>
    <cellStyle name="하이퍼링크 2" xfId="1275" hidden="1"/>
    <cellStyle name="하이퍼링크 2" xfId="1283" hidden="1"/>
    <cellStyle name="하이퍼링크 2" xfId="1291" hidden="1"/>
    <cellStyle name="하이퍼링크 2" xfId="1302" hidden="1"/>
    <cellStyle name="하이퍼링크 2" xfId="977" hidden="1"/>
    <cellStyle name="하이퍼링크 2" xfId="1332" hidden="1"/>
    <cellStyle name="하이퍼링크 2" xfId="1347" hidden="1"/>
    <cellStyle name="하이퍼링크 2" xfId="1367" hidden="1"/>
    <cellStyle name="하이퍼링크 2" xfId="1374" hidden="1"/>
    <cellStyle name="하이퍼링크 2" xfId="1325" hidden="1"/>
    <cellStyle name="하이퍼링크 2" xfId="1402" hidden="1"/>
    <cellStyle name="하이퍼링크 2" xfId="1419" hidden="1"/>
    <cellStyle name="하이퍼링크 2" xfId="1390" hidden="1"/>
    <cellStyle name="하이퍼링크 2" xfId="1442" hidden="1"/>
    <cellStyle name="하이퍼링크 2" xfId="1450" hidden="1"/>
    <cellStyle name="하이퍼링크 2" xfId="1455" hidden="1"/>
    <cellStyle name="하이퍼링크 2" xfId="1471" hidden="1"/>
    <cellStyle name="하이퍼링크 2" xfId="1487" hidden="1"/>
    <cellStyle name="하이퍼링크 2" xfId="1493" hidden="1"/>
    <cellStyle name="하이퍼링크 2" xfId="1502" hidden="1"/>
    <cellStyle name="하이퍼링크 2" xfId="1518" hidden="1"/>
    <cellStyle name="하이퍼링크 2" xfId="1534" hidden="1"/>
    <cellStyle name="하이퍼링크 2" xfId="1541" hidden="1"/>
    <cellStyle name="하이퍼링크 2" xfId="1549" hidden="1"/>
    <cellStyle name="하이퍼링크 2" xfId="1562" hidden="1"/>
    <cellStyle name="하이퍼링크 2" xfId="1341" hidden="1"/>
    <cellStyle name="하이퍼링크 2" xfId="1598" hidden="1"/>
    <cellStyle name="하이퍼링크 2" xfId="1611" hidden="1"/>
    <cellStyle name="하이퍼링크 2" xfId="1573" hidden="1"/>
    <cellStyle name="하이퍼링크 2" xfId="1638" hidden="1"/>
    <cellStyle name="하이퍼링크 2" xfId="1647" hidden="1"/>
    <cellStyle name="하이퍼링크 2" xfId="1659" hidden="1"/>
    <cellStyle name="하이퍼링크 2" xfId="1675" hidden="1"/>
    <cellStyle name="하이퍼링크 2" xfId="1689" hidden="1"/>
    <cellStyle name="하이퍼링크 2" xfId="1698" hidden="1"/>
    <cellStyle name="하이퍼링크 2" xfId="1707" hidden="1"/>
    <cellStyle name="하이퍼링크 2" xfId="1716" hidden="1"/>
    <cellStyle name="하이퍼링크 2" xfId="1739" hidden="1"/>
    <cellStyle name="하이퍼링크 2" xfId="1743" hidden="1"/>
    <cellStyle name="하이퍼링크 2" xfId="1752" hidden="1"/>
    <cellStyle name="하이퍼링크 2" xfId="1758" hidden="1"/>
    <cellStyle name="하이퍼링크 2" xfId="1588" hidden="1"/>
    <cellStyle name="하이퍼링크 2" xfId="1778" hidden="1"/>
    <cellStyle name="하이퍼링크 2" xfId="1784" hidden="1"/>
    <cellStyle name="하이퍼링크 2" xfId="1806" hidden="1"/>
    <cellStyle name="하이퍼링크 2" xfId="1813" hidden="1"/>
    <cellStyle name="하이퍼링크 2" xfId="1774" hidden="1"/>
    <cellStyle name="하이퍼링크 2" xfId="1841" hidden="1"/>
    <cellStyle name="하이퍼링크 2" xfId="1860" hidden="1"/>
    <cellStyle name="하이퍼링크 2" xfId="1829" hidden="1"/>
    <cellStyle name="하이퍼링크 2" xfId="1881" hidden="1"/>
    <cellStyle name="하이퍼링크 2" xfId="1889" hidden="1"/>
    <cellStyle name="하이퍼링크 2" xfId="1905" hidden="1"/>
    <cellStyle name="하이퍼링크 2" xfId="1914" hidden="1"/>
    <cellStyle name="하이퍼링크 2" xfId="1932" hidden="1"/>
    <cellStyle name="하이퍼링크 2" xfId="1941" hidden="1"/>
    <cellStyle name="하이퍼링크 2" xfId="1946" hidden="1"/>
    <cellStyle name="하이퍼링크 2" xfId="1962" hidden="1"/>
    <cellStyle name="하이퍼링크 2" xfId="1978" hidden="1"/>
    <cellStyle name="하이퍼링크 2" xfId="1983" hidden="1"/>
    <cellStyle name="하이퍼링크 2" xfId="1992" hidden="1"/>
    <cellStyle name="하이퍼링크 2" xfId="2009" hidden="1"/>
    <cellStyle name="하이퍼링크 2" xfId="2029" hidden="1"/>
    <cellStyle name="하이퍼링크 2" xfId="2042" hidden="1"/>
    <cellStyle name="하이퍼링크 2" xfId="2055" hidden="1"/>
    <cellStyle name="하이퍼링크 2" xfId="2071" hidden="1"/>
    <cellStyle name="하이퍼링크 2" xfId="2023" hidden="1"/>
    <cellStyle name="하이퍼링크 2" xfId="2098" hidden="1"/>
    <cellStyle name="하이퍼링크 2" xfId="2118" hidden="1"/>
    <cellStyle name="하이퍼링크 2" xfId="2086" hidden="1"/>
    <cellStyle name="하이퍼링크 2" xfId="2139" hidden="1"/>
    <cellStyle name="하이퍼링크 2" xfId="2149" hidden="1"/>
    <cellStyle name="하이퍼링크 2" xfId="2165" hidden="1"/>
    <cellStyle name="하이퍼링크 2" xfId="2172" hidden="1"/>
    <cellStyle name="하이퍼링크 2" xfId="2189" hidden="1"/>
    <cellStyle name="하이퍼링크 2" xfId="2197" hidden="1"/>
    <cellStyle name="하이퍼링크 2" xfId="2206" hidden="1"/>
    <cellStyle name="하이퍼링크 2" xfId="2211" hidden="1"/>
    <cellStyle name="하이퍼링크 2" xfId="2234" hidden="1"/>
    <cellStyle name="하이퍼링크 2" xfId="2242" hidden="1"/>
    <cellStyle name="하이퍼링크 2" xfId="2250" hidden="1"/>
    <cellStyle name="하이퍼링크 2" xfId="2257" hidden="1"/>
    <cellStyle name="하이퍼링크 2" xfId="2036" hidden="1"/>
    <cellStyle name="하이퍼링크 2" xfId="2295" hidden="1"/>
    <cellStyle name="하이퍼링크 2" xfId="2309" hidden="1"/>
    <cellStyle name="하이퍼링크 2" xfId="2270" hidden="1"/>
    <cellStyle name="하이퍼링크 2" xfId="2336" hidden="1"/>
    <cellStyle name="하이퍼링크 2" xfId="2345" hidden="1"/>
    <cellStyle name="하이퍼링크 2" xfId="2356" hidden="1"/>
    <cellStyle name="하이퍼링크 2" xfId="2369" hidden="1"/>
    <cellStyle name="하이퍼링크 2" xfId="2386" hidden="1"/>
    <cellStyle name="하이퍼링크 2" xfId="2395" hidden="1"/>
    <cellStyle name="하이퍼링크 2" xfId="2404" hidden="1"/>
    <cellStyle name="하이퍼링크 2" xfId="2413" hidden="1"/>
    <cellStyle name="하이퍼링크 2" xfId="2436" hidden="1"/>
    <cellStyle name="하이퍼링크 2" xfId="2440" hidden="1"/>
    <cellStyle name="하이퍼링크 2" xfId="2449" hidden="1"/>
    <cellStyle name="하이퍼링크 2" xfId="2456" hidden="1"/>
    <cellStyle name="하이퍼링크 2" xfId="2286" hidden="1"/>
    <cellStyle name="하이퍼링크 2" xfId="2482" hidden="1"/>
    <cellStyle name="하이퍼링크 2" xfId="2492" hidden="1"/>
    <cellStyle name="하이퍼링크 2" xfId="2502" hidden="1"/>
    <cellStyle name="하이퍼링크 2" xfId="2513" hidden="1"/>
    <cellStyle name="하이퍼링크 2" xfId="2471" hidden="1"/>
    <cellStyle name="하이퍼링크 2" xfId="2536" hidden="1"/>
    <cellStyle name="하이퍼링크 2" xfId="2553" hidden="1"/>
    <cellStyle name="하이퍼링크 2" xfId="2527" hidden="1"/>
    <cellStyle name="하이퍼링크 2" xfId="2574" hidden="1"/>
    <cellStyle name="하이퍼링크 2" xfId="2584" hidden="1"/>
    <cellStyle name="하이퍼링크 2" xfId="2600" hidden="1"/>
    <cellStyle name="하이퍼링크 2" xfId="2607" hidden="1"/>
    <cellStyle name="하이퍼링크 2" xfId="2624" hidden="1"/>
    <cellStyle name="하이퍼링크 2" xfId="2632" hidden="1"/>
    <cellStyle name="하이퍼링크 2" xfId="2644" hidden="1"/>
    <cellStyle name="하이퍼링크 2" xfId="2657" hidden="1"/>
    <cellStyle name="하이퍼링크 2" xfId="2676" hidden="1"/>
    <cellStyle name="하이퍼링크 2" xfId="2684" hidden="1"/>
    <cellStyle name="하이퍼링크 2" xfId="2693" hidden="1"/>
    <cellStyle name="하이퍼링크 2" xfId="2698" hidden="1"/>
    <cellStyle name="하이퍼링크 2" xfId="2729" hidden="1"/>
    <cellStyle name="하이퍼링크 2" xfId="2752" hidden="1"/>
    <cellStyle name="하이퍼링크 2" xfId="2761" hidden="1"/>
    <cellStyle name="하이퍼링크 2" xfId="2768" hidden="1"/>
    <cellStyle name="하이퍼링크 2" xfId="2724" hidden="1"/>
    <cellStyle name="하이퍼링크 2" xfId="2795" hidden="1"/>
    <cellStyle name="하이퍼링크 2" xfId="2814" hidden="1"/>
    <cellStyle name="하이퍼링크 2" xfId="2783" hidden="1"/>
    <cellStyle name="하이퍼링크 2" xfId="2839" hidden="1"/>
    <cellStyle name="하이퍼링크 2" xfId="2853" hidden="1"/>
    <cellStyle name="하이퍼링크 2" xfId="2861" hidden="1"/>
    <cellStyle name="하이퍼링크 2" xfId="2868" hidden="1"/>
    <cellStyle name="하이퍼링크 2" xfId="2887" hidden="1"/>
    <cellStyle name="하이퍼링크 2" xfId="2895" hidden="1"/>
    <cellStyle name="하이퍼링크 2" xfId="2911" hidden="1"/>
    <cellStyle name="하이퍼링크 2" xfId="2920" hidden="1"/>
    <cellStyle name="하이퍼링크 2" xfId="2937" hidden="1"/>
    <cellStyle name="하이퍼링크 2" xfId="2947" hidden="1"/>
    <cellStyle name="하이퍼링크 2" xfId="2952" hidden="1"/>
    <cellStyle name="하이퍼링크 2" xfId="2968" hidden="1"/>
    <cellStyle name="하이퍼링크 2" xfId="2737" hidden="1"/>
    <cellStyle name="하이퍼링크 2" xfId="2994" hidden="1"/>
    <cellStyle name="하이퍼링크 2" xfId="3014" hidden="1"/>
    <cellStyle name="하이퍼링크 2" xfId="2978" hidden="1"/>
    <cellStyle name="하이퍼링크 2" xfId="3033" hidden="1"/>
    <cellStyle name="하이퍼링크 2" xfId="3044" hidden="1"/>
    <cellStyle name="하이퍼링크 2" xfId="3056" hidden="1"/>
    <cellStyle name="하이퍼링크 2" xfId="3066" hidden="1"/>
    <cellStyle name="하이퍼링크 2" xfId="3085" hidden="1"/>
    <cellStyle name="하이퍼링크 2" xfId="3093" hidden="1"/>
    <cellStyle name="하이퍼링크 2" xfId="3102" hidden="1"/>
    <cellStyle name="하이퍼링크 2" xfId="3118" hidden="1"/>
    <cellStyle name="하이퍼링크 2" xfId="3136" hidden="1"/>
    <cellStyle name="하이퍼링크 2" xfId="3143" hidden="1"/>
    <cellStyle name="하이퍼링크 2" xfId="3154" hidden="1"/>
    <cellStyle name="하이퍼링크 2" xfId="3159" hidden="1"/>
    <cellStyle name="하이퍼링크 2" xfId="2988" hidden="1"/>
    <cellStyle name="하이퍼링크 2" xfId="3184" hidden="1"/>
    <cellStyle name="하이퍼링크 2" xfId="3193" hidden="1"/>
    <cellStyle name="하이퍼링크 2" xfId="3203" hidden="1"/>
    <cellStyle name="하이퍼링크 2" xfId="3220" hidden="1"/>
    <cellStyle name="하이퍼링크 2" xfId="3181" hidden="1"/>
    <cellStyle name="하이퍼링크 2" xfId="3246" hidden="1"/>
    <cellStyle name="하이퍼링크 2" xfId="3257" hidden="1"/>
    <cellStyle name="하이퍼링크 2" xfId="3233" hidden="1"/>
    <cellStyle name="하이퍼링크 2" xfId="3286" hidden="1"/>
    <cellStyle name="하이퍼링크 2" xfId="3294" hidden="1"/>
    <cellStyle name="하이퍼링크 2" xfId="3304" hidden="1"/>
    <cellStyle name="하이퍼링크 2" xfId="3311" hidden="1"/>
    <cellStyle name="하이퍼링크 2" xfId="3338" hidden="1"/>
    <cellStyle name="하이퍼링크 2" xfId="3344" hidden="1"/>
    <cellStyle name="하이퍼링크 2" xfId="3354" hidden="1"/>
    <cellStyle name="하이퍼링크 2" xfId="3363" hidden="1"/>
    <cellStyle name="하이퍼링크 2" xfId="3387" hidden="1"/>
    <cellStyle name="하이퍼링크 2" xfId="3396" hidden="1"/>
    <cellStyle name="하이퍼링크 2" xfId="3406" hidden="1"/>
    <cellStyle name="하이퍼링크 2" xfId="3413" hidden="1"/>
    <cellStyle name="하이퍼링크 2" xfId="3423" hidden="1"/>
    <cellStyle name="하이퍼링크 2" xfId="3459" hidden="1"/>
    <cellStyle name="하이퍼링크 2" xfId="3469" hidden="1"/>
    <cellStyle name="하이퍼링크 2" xfId="3432" hidden="1"/>
    <cellStyle name="하이퍼링크 2" xfId="3497" hidden="1"/>
    <cellStyle name="하이퍼링크 2" xfId="3504" hidden="1"/>
    <cellStyle name="하이퍼링크 2" xfId="3513" hidden="1"/>
    <cellStyle name="하이퍼링크 2" xfId="3524" hidden="1"/>
    <cellStyle name="하이퍼링크 2" xfId="3548" hidden="1"/>
    <cellStyle name="하이퍼링크 2" xfId="3556" hidden="1"/>
    <cellStyle name="하이퍼링크 2" xfId="3566" hidden="1"/>
    <cellStyle name="하이퍼링크 2" xfId="3577" hidden="1"/>
    <cellStyle name="하이퍼링크 2" xfId="3600" hidden="1"/>
    <cellStyle name="하이퍼링크 2" xfId="3608" hidden="1"/>
    <cellStyle name="하이퍼링크 2" xfId="3618" hidden="1"/>
    <cellStyle name="하이퍼링크 2" xfId="3627" hidden="1"/>
    <cellStyle name="하이퍼링크 2" xfId="3448" hidden="1"/>
    <cellStyle name="하이퍼링크 2" xfId="3654" hidden="1"/>
    <cellStyle name="하이퍼링크 2" xfId="3666" hidden="1"/>
    <cellStyle name="하이퍼링크 2" xfId="3676" hidden="1"/>
    <cellStyle name="하이퍼링크 2" xfId="3684" hidden="1"/>
    <cellStyle name="하이퍼링크 2" xfId="3651" hidden="1"/>
    <cellStyle name="하이퍼링크 2" xfId="3714" hidden="1"/>
    <cellStyle name="하이퍼링크 2" xfId="3725" hidden="1"/>
    <cellStyle name="하이퍼링크 2" xfId="3698" hidden="1"/>
    <cellStyle name="하이퍼링크 2" xfId="3751" hidden="1"/>
    <cellStyle name="하이퍼링크 2" xfId="3757" hidden="1"/>
    <cellStyle name="하이퍼링크 2" xfId="3767" hidden="1"/>
    <cellStyle name="하이퍼링크 2" xfId="3776" hidden="1"/>
    <cellStyle name="하이퍼링크 2" xfId="3803" hidden="1"/>
    <cellStyle name="하이퍼링크 2" xfId="3809" hidden="1"/>
    <cellStyle name="하이퍼링크 2" xfId="3819" hidden="1"/>
    <cellStyle name="하이퍼링크 2" xfId="3826" hidden="1"/>
    <cellStyle name="하이퍼링크 2" xfId="3844" hidden="1"/>
    <cellStyle name="하이퍼링크 2" xfId="3859" hidden="1"/>
    <cellStyle name="하이퍼링크 2" xfId="3868" hidden="1"/>
    <cellStyle name="하이퍼링크 2" xfId="3878" hidden="1"/>
    <cellStyle name="하이퍼링크 2" xfId="3546" hidden="1"/>
    <cellStyle name="하이퍼링크 2" xfId="3899" hidden="1"/>
    <cellStyle name="하이퍼링크 2" xfId="3918" hidden="1"/>
    <cellStyle name="하이퍼링크 2" xfId="3927" hidden="1"/>
    <cellStyle name="하이퍼링크 2" xfId="3934" hidden="1"/>
    <cellStyle name="하이퍼링크 2" xfId="3896" hidden="1"/>
    <cellStyle name="하이퍼링크 2" xfId="3968" hidden="1"/>
    <cellStyle name="하이퍼링크 2" xfId="3981" hidden="1"/>
    <cellStyle name="하이퍼링크 2" xfId="3949" hidden="1"/>
    <cellStyle name="하이퍼링크 2" xfId="4002" hidden="1"/>
    <cellStyle name="하이퍼링크 2" xfId="4017" hidden="1"/>
    <cellStyle name="하이퍼링크 2" xfId="4026" hidden="1"/>
    <cellStyle name="하이퍼링크 2" xfId="4033" hidden="1"/>
    <cellStyle name="하이퍼링크 2" xfId="4052" hidden="1"/>
    <cellStyle name="하이퍼링크 2" xfId="4060" hidden="1"/>
    <cellStyle name="하이퍼링크 2" xfId="4076" hidden="1"/>
    <cellStyle name="하이퍼링크 2" xfId="4085" hidden="1"/>
    <cellStyle name="하이퍼링크 2" xfId="4102" hidden="1"/>
    <cellStyle name="하이퍼링크 2" xfId="4112" hidden="1"/>
    <cellStyle name="하이퍼링크 2" xfId="4128" hidden="1"/>
    <cellStyle name="하이퍼링크 2" xfId="4135" hidden="1"/>
    <cellStyle name="하이퍼링크 2" xfId="3914" hidden="1"/>
    <cellStyle name="하이퍼링크 2" xfId="4165" hidden="1"/>
    <cellStyle name="하이퍼링크 2" xfId="4182" hidden="1"/>
    <cellStyle name="하이퍼링크 2" xfId="4150" hidden="1"/>
    <cellStyle name="하이퍼링크 2" xfId="4200" hidden="1"/>
    <cellStyle name="하이퍼링크 2" xfId="4208" hidden="1"/>
    <cellStyle name="하이퍼링크 2" xfId="4224" hidden="1"/>
    <cellStyle name="하이퍼링크 2" xfId="4233" hidden="1"/>
    <cellStyle name="하이퍼링크 2" xfId="4249" hidden="1"/>
    <cellStyle name="하이퍼링크 2" xfId="4257" hidden="1"/>
    <cellStyle name="하이퍼링크 2" xfId="4268" hidden="1"/>
    <cellStyle name="하이퍼링크 2" xfId="4284" hidden="1"/>
    <cellStyle name="하이퍼링크 2" xfId="4300" hidden="1"/>
    <cellStyle name="하이퍼링크 2" xfId="4308" hidden="1"/>
    <cellStyle name="하이퍼링크 2" xfId="4317" hidden="1"/>
    <cellStyle name="하이퍼링크 2" xfId="4325" hidden="1"/>
    <cellStyle name="하이퍼링크 2" xfId="4161" hidden="1"/>
    <cellStyle name="하이퍼링크 2" xfId="4353" hidden="1"/>
    <cellStyle name="하이퍼링크 2" xfId="4364" hidden="1"/>
    <cellStyle name="하이퍼링크 2" xfId="4376" hidden="1"/>
    <cellStyle name="하이퍼링크 2" xfId="4392" hidden="1"/>
    <cellStyle name="하이퍼링크 2" xfId="4349" hidden="1"/>
    <cellStyle name="하이퍼링크 2" xfId="4422" hidden="1"/>
    <cellStyle name="하이퍼링크 2" xfId="4428" hidden="1"/>
    <cellStyle name="하이퍼링크 2" xfId="4407" hidden="1"/>
    <cellStyle name="하이퍼링크 2" xfId="4455" hidden="1"/>
    <cellStyle name="하이퍼링크 2" xfId="4460" hidden="1"/>
    <cellStyle name="하이퍼링크 2" xfId="4469" hidden="1"/>
    <cellStyle name="하이퍼링크 2" xfId="4476" hidden="1"/>
    <cellStyle name="하이퍼링크 2" xfId="4489" hidden="1"/>
    <cellStyle name="하이퍼링크 2" xfId="4499" hidden="1"/>
    <cellStyle name="하이퍼링크 2" xfId="4516" hidden="1"/>
    <cellStyle name="하이퍼링크 2" xfId="4523" hidden="1"/>
    <cellStyle name="하이퍼링크 2" xfId="4542" hidden="1"/>
    <cellStyle name="하이퍼링크 2" xfId="4552" hidden="1"/>
    <cellStyle name="하이퍼링크 2" xfId="4566" hidden="1"/>
    <cellStyle name="하이퍼링크 2" xfId="4573" hidden="1"/>
    <cellStyle name="하이퍼링크 2" xfId="4599" hidden="1"/>
    <cellStyle name="하이퍼링크 2" xfId="4622" hidden="1"/>
    <cellStyle name="하이퍼링크 2" xfId="4631" hidden="1"/>
    <cellStyle name="하이퍼링크 2" xfId="4639" hidden="1"/>
    <cellStyle name="하이퍼링크 2" xfId="4592" hidden="1"/>
    <cellStyle name="하이퍼링크 2" xfId="4668" hidden="1"/>
    <cellStyle name="하이퍼링크 2" xfId="4679" hidden="1"/>
    <cellStyle name="하이퍼링크 2" xfId="4656" hidden="1"/>
    <cellStyle name="하이퍼링크 2" xfId="4700" hidden="1"/>
    <cellStyle name="하이퍼링크 2" xfId="4716" hidden="1"/>
    <cellStyle name="하이퍼링크 2" xfId="4723" hidden="1"/>
    <cellStyle name="하이퍼링크 2" xfId="4731" hidden="1"/>
    <cellStyle name="하이퍼링크 2" xfId="4746" hidden="1"/>
    <cellStyle name="하이퍼링크 2" xfId="4754" hidden="1"/>
    <cellStyle name="하이퍼링크 2" xfId="4765" hidden="1"/>
    <cellStyle name="하이퍼링크 2" xfId="4781" hidden="1"/>
    <cellStyle name="하이퍼링크 2" xfId="4797" hidden="1"/>
    <cellStyle name="하이퍼링크 2" xfId="4806" hidden="1"/>
    <cellStyle name="하이퍼링크 2" xfId="4817" hidden="1"/>
    <cellStyle name="하이퍼링크 2" xfId="4833" hidden="1"/>
    <cellStyle name="하이퍼링크 2" xfId="4607" hidden="1"/>
    <cellStyle name="하이퍼링크 2" xfId="4865" hidden="1"/>
    <cellStyle name="하이퍼링크 2" xfId="4882" hidden="1"/>
    <cellStyle name="하이퍼링크 2" xfId="4845" hidden="1"/>
    <cellStyle name="하이퍼링크 2" xfId="4905" hidden="1"/>
    <cellStyle name="하이퍼링크 2" xfId="4913" hidden="1"/>
    <cellStyle name="하이퍼링크 2" xfId="4918" hidden="1"/>
    <cellStyle name="하이퍼링크 2" xfId="4934" hidden="1"/>
    <cellStyle name="하이퍼링크 2" xfId="4950" hidden="1"/>
    <cellStyle name="하이퍼링크 2" xfId="4957" hidden="1"/>
    <cellStyle name="하이퍼링크 2" xfId="4964" hidden="1"/>
    <cellStyle name="하이퍼링크 2" xfId="4972" hidden="1"/>
    <cellStyle name="하이퍼링크 2" xfId="4995" hidden="1"/>
    <cellStyle name="하이퍼링크 2" xfId="5003" hidden="1"/>
    <cellStyle name="하이퍼링크 2" xfId="5013" hidden="1"/>
    <cellStyle name="하이퍼링크 2" xfId="5024" hidden="1"/>
    <cellStyle name="하이퍼링크 2" xfId="4855" hidden="1"/>
    <cellStyle name="하이퍼링크 2" xfId="5049" hidden="1"/>
    <cellStyle name="하이퍼링크 2" xfId="5061" hidden="1"/>
    <cellStyle name="하이퍼링크 2" xfId="5074" hidden="1"/>
    <cellStyle name="하이퍼링크 2" xfId="5090" hidden="1"/>
    <cellStyle name="하이퍼링크 2" xfId="5046" hidden="1"/>
    <cellStyle name="하이퍼링크 2" xfId="5116" hidden="1"/>
    <cellStyle name="하이퍼링크 2" xfId="5126" hidden="1"/>
    <cellStyle name="하이퍼링크 2" xfId="5103" hidden="1"/>
    <cellStyle name="하이퍼링크 2" xfId="5149" hidden="1"/>
    <cellStyle name="하이퍼링크 2" xfId="5157" hidden="1"/>
    <cellStyle name="하이퍼링크 2" xfId="5164" hidden="1"/>
    <cellStyle name="하이퍼링크 2" xfId="5173" hidden="1"/>
    <cellStyle name="하이퍼링크 2" xfId="5198" hidden="1"/>
    <cellStyle name="하이퍼링크 2" xfId="5205" hidden="1"/>
    <cellStyle name="하이퍼링크 2" xfId="5214" hidden="1"/>
    <cellStyle name="하이퍼링크 2" xfId="5227" hidden="1"/>
    <cellStyle name="하이퍼링크 2" xfId="5244" hidden="1"/>
    <cellStyle name="하이퍼링크 2" xfId="5250" hidden="1"/>
    <cellStyle name="하이퍼링크 2" xfId="5258" hidden="1"/>
    <cellStyle name="하이퍼링크 2" xfId="5261" hidden="1"/>
    <cellStyle name="하이퍼링크 2" xfId="5236" hidden="1"/>
    <cellStyle name="하이퍼링크 2" xfId="5209" hidden="1"/>
    <cellStyle name="하이퍼링크 2" xfId="5197" hidden="1"/>
    <cellStyle name="하이퍼링크 2" xfId="5188" hidden="1"/>
    <cellStyle name="하이퍼링크 2" xfId="5243" hidden="1"/>
    <cellStyle name="하이퍼링크 2" xfId="5153" hidden="1"/>
    <cellStyle name="하이퍼링크 2" xfId="5141" hidden="1"/>
    <cellStyle name="하이퍼링크 2" xfId="5166" hidden="1"/>
    <cellStyle name="하이퍼링크 2" xfId="5114" hidden="1"/>
    <cellStyle name="하이퍼링크 2" xfId="5109" hidden="1"/>
    <cellStyle name="하이퍼링크 2" xfId="5100" hidden="1"/>
    <cellStyle name="하이퍼링크 2" xfId="5083" hidden="1"/>
    <cellStyle name="하이퍼링크 2" xfId="5067" hidden="1"/>
    <cellStyle name="하이퍼링크 2" xfId="5060" hidden="1"/>
    <cellStyle name="하이퍼링크 2" xfId="5052" hidden="1"/>
    <cellStyle name="하이퍼링크 2" xfId="5039" hidden="1"/>
    <cellStyle name="하이퍼링크 2" xfId="5016" hidden="1"/>
    <cellStyle name="하이퍼링크 2" xfId="5008" hidden="1"/>
    <cellStyle name="하이퍼링크 2" xfId="4998" hidden="1"/>
    <cellStyle name="하이퍼링크 2" xfId="4987" hidden="1"/>
    <cellStyle name="하이퍼링크 2" xfId="5217" hidden="1"/>
    <cellStyle name="하이퍼링크 2" xfId="4946" hidden="1"/>
    <cellStyle name="하이퍼링크 2" xfId="4927" hidden="1"/>
    <cellStyle name="하이퍼링크 2" xfId="4966" hidden="1"/>
    <cellStyle name="하이퍼링크 2" xfId="4904" hidden="1"/>
    <cellStyle name="하이퍼링크 2" xfId="4896" hidden="1"/>
    <cellStyle name="하이퍼링크 2" xfId="4891" hidden="1"/>
    <cellStyle name="하이퍼링크 2" xfId="4875" hidden="1"/>
    <cellStyle name="하이퍼링크 2" xfId="4859" hidden="1"/>
    <cellStyle name="하이퍼링크 2" xfId="4850" hidden="1"/>
    <cellStyle name="하이퍼링크 2" xfId="4842" hidden="1"/>
    <cellStyle name="하이퍼링크 2" xfId="4826" hidden="1"/>
    <cellStyle name="하이퍼링크 2" xfId="4810" hidden="1"/>
    <cellStyle name="하이퍼링크 2" xfId="4801" hidden="1"/>
    <cellStyle name="하이퍼링크 2" xfId="4790" hidden="1"/>
    <cellStyle name="하이퍼링크 2" xfId="4774" hidden="1"/>
    <cellStyle name="하이퍼링크 2" xfId="4956" hidden="1"/>
    <cellStyle name="하이퍼링크 2" xfId="4753" hidden="1"/>
    <cellStyle name="하이퍼링크 2" xfId="4740" hidden="1"/>
    <cellStyle name="하이퍼링크 2" xfId="4722" hidden="1"/>
    <cellStyle name="하이퍼링크 2" xfId="4712" hidden="1"/>
    <cellStyle name="하이퍼링크 2" xfId="4759" hidden="1"/>
    <cellStyle name="하이퍼링크 2" xfId="4689" hidden="1"/>
    <cellStyle name="하이퍼링크 2" xfId="4672" hidden="1"/>
    <cellStyle name="하이퍼링크 2" xfId="4697" hidden="1"/>
    <cellStyle name="하이퍼링크 2" xfId="4651" hidden="1"/>
    <cellStyle name="하이퍼링크 2" xfId="4635" hidden="1"/>
    <cellStyle name="하이퍼링크 2" xfId="4626" hidden="1"/>
    <cellStyle name="하이퍼링크 2" xfId="4618" hidden="1"/>
    <cellStyle name="하이퍼링크 2" xfId="4598" hidden="1"/>
    <cellStyle name="하이퍼링크 2" xfId="4591" hidden="1"/>
    <cellStyle name="하이퍼링크 2" xfId="4578" hidden="1"/>
    <cellStyle name="하이퍼링크 2" xfId="4564" hidden="1"/>
    <cellStyle name="하이퍼링크 2" xfId="4545" hidden="1"/>
    <cellStyle name="하이퍼링크 2" xfId="4535" hidden="1"/>
    <cellStyle name="하이퍼링크 2" xfId="4519" hidden="1"/>
    <cellStyle name="하이퍼링크 2" xfId="4512" hidden="1"/>
    <cellStyle name="하이퍼링크 2" xfId="4498" hidden="1"/>
    <cellStyle name="하이퍼링크 2" xfId="4452" hidden="1"/>
    <cellStyle name="하이퍼링크 2" xfId="4443" hidden="1"/>
    <cellStyle name="하이퍼링크 2" xfId="4491" hidden="1"/>
    <cellStyle name="하이퍼링크 2" xfId="4416" hidden="1"/>
    <cellStyle name="하이퍼링크 2" xfId="4410" hidden="1"/>
    <cellStyle name="하이퍼링크 2" xfId="4401" hidden="1"/>
    <cellStyle name="하이퍼링크 2" xfId="4385" hidden="1"/>
    <cellStyle name="하이퍼링크 2" xfId="4367" hidden="1"/>
    <cellStyle name="하이퍼링크 2" xfId="4360" hidden="1"/>
    <cellStyle name="하이퍼링크 2" xfId="4345" hidden="1"/>
    <cellStyle name="하이퍼링크 2" xfId="4340" hidden="1"/>
    <cellStyle name="하이퍼링크 2" xfId="4315" hidden="1"/>
    <cellStyle name="하이퍼링크 2" xfId="4304" hidden="1"/>
    <cellStyle name="하이퍼링크 2" xfId="4293" hidden="1"/>
    <cellStyle name="하이퍼링크 2" xfId="4277" hidden="1"/>
    <cellStyle name="하이퍼링크 2" xfId="4465" hidden="1"/>
    <cellStyle name="하이퍼링크 2" xfId="4256" hidden="1"/>
    <cellStyle name="하이퍼링크 2" xfId="4243" hidden="1"/>
    <cellStyle name="하이퍼링크 2" xfId="4227" hidden="1"/>
    <cellStyle name="하이퍼링크 2" xfId="4218" hidden="1"/>
    <cellStyle name="하이퍼링크 2" xfId="4262" hidden="1"/>
    <cellStyle name="하이퍼링크 2" xfId="4192" hidden="1"/>
    <cellStyle name="하이퍼링크 2" xfId="4175" hidden="1"/>
    <cellStyle name="하이퍼링크 2" xfId="4202" hidden="1"/>
    <cellStyle name="하이퍼링크 2" xfId="4154" hidden="1"/>
    <cellStyle name="하이퍼링크 2" xfId="4147" hidden="1"/>
    <cellStyle name="하이퍼링크 2" xfId="4131" hidden="1"/>
    <cellStyle name="하이퍼링크 2" xfId="4124" hidden="1"/>
    <cellStyle name="하이퍼링크 2" xfId="4105" hidden="1"/>
    <cellStyle name="하이퍼링크 2" xfId="4095" hidden="1"/>
    <cellStyle name="하이퍼링크 2" xfId="4079" hidden="1"/>
    <cellStyle name="하이퍼링크 2" xfId="4070" hidden="1"/>
    <cellStyle name="하이퍼링크 2" xfId="4051" hidden="1"/>
    <cellStyle name="하이퍼링크 2" xfId="4043" hidden="1"/>
    <cellStyle name="하이퍼링크 2" xfId="4025" hidden="1"/>
    <cellStyle name="하이퍼링크 2" xfId="4015" hidden="1"/>
    <cellStyle name="하이퍼링크 2" xfId="4370" hidden="1"/>
    <cellStyle name="하이퍼링크 2" xfId="3992" hidden="1"/>
    <cellStyle name="하이퍼링크 2" xfId="3973" hidden="1"/>
    <cellStyle name="하이퍼링크 2" xfId="3964" hidden="1"/>
    <cellStyle name="하이퍼링크 2" xfId="3957" hidden="1"/>
    <cellStyle name="하이퍼링크 2" xfId="3998" hidden="1"/>
    <cellStyle name="하이퍼링크 2" xfId="3922" hidden="1"/>
    <cellStyle name="하이퍼링크 2" xfId="3910" hidden="1"/>
    <cellStyle name="하이퍼링크 2" xfId="3942" hidden="1"/>
    <cellStyle name="하이퍼링크 2" xfId="3887" hidden="1"/>
    <cellStyle name="하이퍼링크 2" xfId="3872" hidden="1"/>
    <cellStyle name="하이퍼링크 2" xfId="3863" hidden="1"/>
    <cellStyle name="하이퍼링크 2" xfId="3853" hidden="1"/>
    <cellStyle name="하이퍼링크 2" xfId="3833" hidden="1"/>
    <cellStyle name="하이퍼링크 2" xfId="3818" hidden="1"/>
    <cellStyle name="하이퍼링크 2" xfId="3808" hidden="1"/>
    <cellStyle name="하이퍼링크 2" xfId="3799" hidden="1"/>
    <cellStyle name="하이퍼링크 2" xfId="3772" hidden="1"/>
    <cellStyle name="하이퍼링크 2" xfId="3766" hidden="1"/>
    <cellStyle name="하이퍼링크 2" xfId="3756" hidden="1"/>
    <cellStyle name="하이퍼링크 2" xfId="3747" hidden="1"/>
    <cellStyle name="하이퍼링크 2" xfId="3977" hidden="1"/>
    <cellStyle name="하이퍼링크 2" xfId="3711" hidden="1"/>
    <cellStyle name="하이퍼링크 2" xfId="3703" hidden="1"/>
    <cellStyle name="하이퍼링크 2" xfId="3733" hidden="1"/>
    <cellStyle name="하이퍼링크 2" xfId="3674" hidden="1"/>
    <cellStyle name="하이퍼링크 2" xfId="3665" hidden="1"/>
    <cellStyle name="하이퍼링크 2" xfId="3657" hidden="1"/>
    <cellStyle name="하이퍼링크 2" xfId="3644" hidden="1"/>
    <cellStyle name="하이퍼링크 2" xfId="3621" hidden="1"/>
    <cellStyle name="하이퍼링크 2" xfId="3613" hidden="1"/>
    <cellStyle name="하이퍼링크 2" xfId="3603" hidden="1"/>
    <cellStyle name="하이퍼링크 2" xfId="3592" hidden="1"/>
    <cellStyle name="하이퍼링크 2" xfId="3569" hidden="1"/>
    <cellStyle name="하이퍼링크 2" xfId="3561" hidden="1"/>
    <cellStyle name="하이퍼링크 2" xfId="3551" hidden="1"/>
    <cellStyle name="하이퍼링크 2" xfId="3539" hidden="1"/>
    <cellStyle name="하이퍼링크 2" xfId="3719" hidden="1"/>
    <cellStyle name="하이퍼링크 2" xfId="3512" hidden="1"/>
    <cellStyle name="하이퍼링크 2" xfId="3500" hidden="1"/>
    <cellStyle name="하이퍼링크 2" xfId="3489" hidden="1"/>
    <cellStyle name="하이퍼링크 2" xfId="3484" hidden="1"/>
    <cellStyle name="하이퍼링크 2" xfId="3517" hidden="1"/>
    <cellStyle name="하이퍼링크 2" xfId="3453" hidden="1"/>
    <cellStyle name="하이퍼링크 2" xfId="3441" hidden="1"/>
    <cellStyle name="하이퍼링크 2" xfId="3462" hidden="1"/>
    <cellStyle name="하이퍼링크 2" xfId="3422" hidden="1"/>
    <cellStyle name="하이퍼링크 2" xfId="3405" hidden="1"/>
    <cellStyle name="하이퍼링크 2" xfId="3395" hidden="1"/>
    <cellStyle name="하이퍼링크 2" xfId="3386" hidden="1"/>
    <cellStyle name="하이퍼링크 2" xfId="3359" hidden="1"/>
    <cellStyle name="하이퍼링크 2" xfId="3353" hidden="1"/>
    <cellStyle name="하이퍼링크 2" xfId="3343" hidden="1"/>
    <cellStyle name="하이퍼링크 2" xfId="3334" hidden="1"/>
    <cellStyle name="하이퍼링크 2" xfId="3307" hidden="1"/>
    <cellStyle name="하이퍼링크 2" xfId="3299" hidden="1"/>
    <cellStyle name="하이퍼링크 2" xfId="3289" hidden="1"/>
    <cellStyle name="하이퍼링크 2" xfId="3278" hidden="1"/>
    <cellStyle name="하이퍼링크 2" xfId="3252" hidden="1"/>
    <cellStyle name="하이퍼링크 2" xfId="3240" hidden="1"/>
    <cellStyle name="하이퍼링크 2" xfId="3230" hidden="1"/>
    <cellStyle name="하이퍼링크 2" xfId="3213" hidden="1"/>
    <cellStyle name="하이퍼링크 2" xfId="3266" hidden="1"/>
    <cellStyle name="하이퍼링크 2" xfId="3188" hidden="1"/>
    <cellStyle name="하이퍼링크 2" xfId="3174" hidden="1"/>
    <cellStyle name="하이퍼링크 2" xfId="3200" hidden="1"/>
    <cellStyle name="하이퍼링크 2" xfId="3147" hidden="1"/>
    <cellStyle name="하이퍼링크 2" xfId="3138" hidden="1"/>
    <cellStyle name="하이퍼링크 2" xfId="3127" hidden="1"/>
    <cellStyle name="하이퍼링크 2" xfId="3111" hidden="1"/>
    <cellStyle name="하이퍼링크 2" xfId="3092" hidden="1"/>
    <cellStyle name="하이퍼링크 2" xfId="3084" hidden="1"/>
    <cellStyle name="하이퍼링크 2" xfId="3074" hidden="1"/>
    <cellStyle name="하이퍼링크 2" xfId="3059" hidden="1"/>
    <cellStyle name="하이퍼링크 2" xfId="3040" hidden="1"/>
    <cellStyle name="하이퍼링크 2" xfId="3029" hidden="1"/>
    <cellStyle name="하이퍼링크 2" xfId="3023" hidden="1"/>
    <cellStyle name="하이퍼링크 2" xfId="3007" hidden="1"/>
    <cellStyle name="하이퍼링크 2" xfId="3244" hidden="1"/>
    <cellStyle name="하이퍼링크 2" xfId="2981" hidden="1"/>
    <cellStyle name="하이퍼링크 2" xfId="2961" hidden="1"/>
    <cellStyle name="하이퍼링크 2" xfId="2997" hidden="1"/>
    <cellStyle name="하이퍼링크 2" xfId="2940" hidden="1"/>
    <cellStyle name="하이퍼링크 2" xfId="2930" hidden="1"/>
    <cellStyle name="하이퍼링크 2" xfId="2914" hidden="1"/>
    <cellStyle name="하이퍼링크 2" xfId="2905" hidden="1"/>
    <cellStyle name="하이퍼링크 2" xfId="2886" hidden="1"/>
    <cellStyle name="하이퍼링크 2" xfId="2877" hidden="1"/>
    <cellStyle name="하이퍼링크 2" xfId="2860" hidden="1"/>
    <cellStyle name="하이퍼링크 2" xfId="2850" hidden="1"/>
    <cellStyle name="하이퍼링크 2" xfId="2830" hidden="1"/>
    <cellStyle name="하이퍼링크 2" xfId="2826" hidden="1"/>
    <cellStyle name="하이퍼링크 2" xfId="2810" hidden="1"/>
    <cellStyle name="하이퍼링크 2" xfId="2805" hidden="1"/>
    <cellStyle name="하이퍼링크 2" xfId="2987" hidden="1"/>
    <cellStyle name="하이퍼링크 2" xfId="2785" hidden="1"/>
    <cellStyle name="하이퍼링크 2" xfId="2770" hidden="1"/>
    <cellStyle name="하이퍼링크 2" xfId="2756" hidden="1"/>
    <cellStyle name="하이퍼링크 2" xfId="2748" hidden="1"/>
    <cellStyle name="하이퍼링크 2" xfId="2789" hidden="1"/>
    <cellStyle name="하이퍼링크 2" xfId="2720" hidden="1"/>
    <cellStyle name="하이퍼링크 2" xfId="2713" hidden="1"/>
    <cellStyle name="하이퍼링크 2" xfId="2731" hidden="1"/>
    <cellStyle name="하이퍼링크 2" xfId="2683" hidden="1"/>
    <cellStyle name="하이퍼링크 2" xfId="2675" hidden="1"/>
    <cellStyle name="하이퍼링크 2" xfId="2666" hidden="1"/>
    <cellStyle name="하이퍼링크 2" xfId="2650" hidden="1"/>
    <cellStyle name="하이퍼링크 2" xfId="2631" hidden="1"/>
    <cellStyle name="하이퍼링크 2" xfId="2620" hidden="1"/>
    <cellStyle name="하이퍼링크 2" xfId="2603" hidden="1"/>
    <cellStyle name="하이퍼링크 2" xfId="2596" hidden="1"/>
    <cellStyle name="하이퍼링크 2" xfId="2577" hidden="1"/>
    <cellStyle name="하이퍼링크 2" xfId="2567" hidden="1"/>
    <cellStyle name="하이퍼링크 2" xfId="2562" hidden="1"/>
    <cellStyle name="하이퍼링크 2" xfId="2546" hidden="1"/>
    <cellStyle name="하이퍼링크 2" xfId="2522" hidden="1"/>
    <cellStyle name="하이퍼링크 2" xfId="2501" hidden="1"/>
    <cellStyle name="하이퍼링크 2" xfId="2490" hidden="1"/>
    <cellStyle name="하이퍼링크 2" xfId="2481" hidden="1"/>
    <cellStyle name="하이퍼링크 2" xfId="2529" hidden="1"/>
    <cellStyle name="하이퍼링크 2" xfId="2445" hidden="1"/>
    <cellStyle name="하이퍼링크 2" xfId="2432" hidden="1"/>
    <cellStyle name="하이퍼링크 2" xfId="2464" hidden="1"/>
    <cellStyle name="하이퍼링크 2" xfId="2403" hidden="1"/>
    <cellStyle name="하이퍼링크 2" xfId="2394" hidden="1"/>
    <cellStyle name="하이퍼링크 2" xfId="2384" hidden="1"/>
    <cellStyle name="하이퍼링크 2" xfId="2367" hidden="1"/>
    <cellStyle name="하이퍼링크 2" xfId="2349" hidden="1"/>
    <cellStyle name="하이퍼링크 2" xfId="2340" hidden="1"/>
    <cellStyle name="하이퍼링크 2" xfId="2329" hidden="1"/>
    <cellStyle name="하이퍼링크 2" xfId="2324" hidden="1"/>
    <cellStyle name="하이퍼링크 2" xfId="2301" hidden="1"/>
    <cellStyle name="하이퍼링크 2" xfId="2293" hidden="1"/>
    <cellStyle name="하이퍼링크 2" xfId="2285" hidden="1"/>
    <cellStyle name="하이퍼링크 2" xfId="2278" hidden="1"/>
    <cellStyle name="하이퍼링크 2" xfId="2507" hidden="1"/>
    <cellStyle name="하이퍼링크 2" xfId="2238" hidden="1"/>
    <cellStyle name="하이퍼링크 2" xfId="2226" hidden="1"/>
    <cellStyle name="하이퍼링크 2" xfId="2265" hidden="1"/>
    <cellStyle name="하이퍼링크 2" xfId="2196" hidden="1"/>
    <cellStyle name="하이퍼링크 2" xfId="2188" hidden="1"/>
    <cellStyle name="하이퍼링크 2" xfId="2168" hidden="1"/>
    <cellStyle name="하이퍼링크 2" xfId="2161" hidden="1"/>
    <cellStyle name="하이퍼링크 2" xfId="2142" hidden="1"/>
    <cellStyle name="하이퍼링크 2" xfId="2132" hidden="1"/>
    <cellStyle name="하이퍼링크 2" xfId="2127" hidden="1"/>
    <cellStyle name="하이퍼링크 2" xfId="2111" hidden="1"/>
    <cellStyle name="하이퍼링크 2" xfId="2095" hidden="1"/>
    <cellStyle name="하이퍼링크 2" xfId="2090" hidden="1"/>
    <cellStyle name="하이퍼링크 2" xfId="2080" hidden="1"/>
    <cellStyle name="하이퍼링크 2" xfId="2064" hidden="1"/>
    <cellStyle name="하이퍼링크 2" xfId="2249" hidden="1"/>
    <cellStyle name="하이퍼링크 2" xfId="2045" hidden="1"/>
    <cellStyle name="하이퍼링크 2" xfId="2032" hidden="1"/>
    <cellStyle name="하이퍼링크 2" xfId="2020" hidden="1"/>
    <cellStyle name="하이퍼링크 2" xfId="2002" hidden="1"/>
    <cellStyle name="하이퍼링크 2" xfId="2049" hidden="1"/>
    <cellStyle name="하이퍼링크 2" xfId="1976" hidden="1"/>
    <cellStyle name="하이퍼링크 2" xfId="1955" hidden="1"/>
    <cellStyle name="하이퍼링크 2" xfId="1989" hidden="1"/>
    <cellStyle name="하이퍼링크 2" xfId="1934" hidden="1"/>
    <cellStyle name="하이퍼링크 2" xfId="1924" hidden="1"/>
    <cellStyle name="하이퍼링크 2" xfId="1908" hidden="1"/>
    <cellStyle name="하이퍼링크 2" xfId="1899" hidden="1"/>
    <cellStyle name="하이퍼링크 2" xfId="1880" hidden="1"/>
    <cellStyle name="하이퍼링크 2" xfId="1872" hidden="1"/>
    <cellStyle name="하이퍼링크 2" xfId="1858" hidden="1"/>
    <cellStyle name="하이퍼링크 2" xfId="1851" hidden="1"/>
    <cellStyle name="하이퍼링크 2" xfId="1834" hidden="1"/>
    <cellStyle name="하이퍼링크 2" xfId="1826" hidden="1"/>
    <cellStyle name="하이퍼링크 2" xfId="1809" hidden="1"/>
    <cellStyle name="하이퍼링크 2" xfId="1802" hidden="1"/>
    <cellStyle name="하이퍼링크 2" xfId="1792" hidden="1"/>
    <cellStyle name="하이퍼링크 2" xfId="1748" hidden="1"/>
    <cellStyle name="하이퍼링크 2" xfId="1735" hidden="1"/>
    <cellStyle name="하이퍼링크 2" xfId="1786" hidden="1"/>
    <cellStyle name="하이퍼링크 2" xfId="1706" hidden="1"/>
    <cellStyle name="하이퍼링크 2" xfId="1697" hidden="1"/>
    <cellStyle name="하이퍼링크 2" xfId="1684" hidden="1"/>
    <cellStyle name="하이퍼링크 2" xfId="1668" hidden="1"/>
    <cellStyle name="하이퍼링크 2" xfId="1651" hidden="1"/>
    <cellStyle name="하이퍼링크 2" xfId="1642" hidden="1"/>
    <cellStyle name="하이퍼링크 2" xfId="1631" hidden="1"/>
    <cellStyle name="하이퍼링크 2" xfId="1626" hidden="1"/>
    <cellStyle name="하이퍼링크 2" xfId="1603" hidden="1"/>
    <cellStyle name="하이퍼링크 2" xfId="1595" hidden="1"/>
    <cellStyle name="하이퍼링크 2" xfId="1587" hidden="1"/>
    <cellStyle name="하이퍼링크 2" xfId="1580" hidden="1"/>
    <cellStyle name="하이퍼링크 2" xfId="1768" hidden="1"/>
    <cellStyle name="하이퍼링크 2" xfId="1552" hidden="1"/>
    <cellStyle name="하이퍼링크 2" xfId="1540" hidden="1"/>
    <cellStyle name="하이퍼링크 2" xfId="1527" hidden="1"/>
    <cellStyle name="하이퍼링크 2" xfId="1511" hidden="1"/>
    <cellStyle name="하이퍼링크 2" xfId="1555" hidden="1"/>
    <cellStyle name="하이퍼링크 2" xfId="1481" hidden="1"/>
    <cellStyle name="하이퍼링크 2" xfId="1464" hidden="1"/>
    <cellStyle name="하이퍼링크 2" xfId="1496" hidden="1"/>
    <cellStyle name="하이퍼링크 2" xfId="1441" hidden="1"/>
    <cellStyle name="하이퍼링크 2" xfId="1433" hidden="1"/>
    <cellStyle name="하이퍼링크 2" xfId="1423" hidden="1"/>
    <cellStyle name="하이퍼링크 2" xfId="1412" hidden="1"/>
    <cellStyle name="하이퍼링크 2" xfId="1395" hidden="1"/>
    <cellStyle name="하이퍼링크 2" xfId="1387" hidden="1"/>
    <cellStyle name="하이퍼링크 2" xfId="1370" hidden="1"/>
    <cellStyle name="하이퍼링크 2" xfId="1363" hidden="1"/>
    <cellStyle name="하이퍼링크 2" xfId="1346" hidden="1"/>
    <cellStyle name="하이퍼링크 2" xfId="1336" hidden="1"/>
    <cellStyle name="하이퍼링크 2" xfId="1328" hidden="1"/>
    <cellStyle name="하이퍼링크 2" xfId="1317" hidden="1"/>
    <cellStyle name="하이퍼링크 2" xfId="1655" hidden="1"/>
    <cellStyle name="하이퍼링크 2" xfId="1287" hidden="1"/>
    <cellStyle name="하이퍼링크 2" xfId="1268" hidden="1"/>
    <cellStyle name="하이퍼링크 2" xfId="1252" hidden="1"/>
    <cellStyle name="하이퍼링크 2" xfId="1243" hidden="1"/>
    <cellStyle name="하이퍼링크 2" xfId="1294" hidden="1"/>
    <cellStyle name="하이퍼링크 2" xfId="1206" hidden="1"/>
    <cellStyle name="하이퍼링크 2" xfId="1193" hidden="1"/>
    <cellStyle name="하이퍼링크 2" xfId="1227" hidden="1"/>
    <cellStyle name="하이퍼링크 2" xfId="1173" hidden="1"/>
    <cellStyle name="하이퍼링크 2" xfId="1158" hidden="1"/>
    <cellStyle name="하이퍼링크 2" xfId="1153" hidden="1"/>
    <cellStyle name="하이퍼링크 2" xfId="1144" hidden="1"/>
    <cellStyle name="하이퍼링크 2" xfId="1127" hidden="1"/>
    <cellStyle name="하이퍼링크 2" xfId="1111" hidden="1"/>
    <cellStyle name="하이퍼링크 2" xfId="1102" hidden="1"/>
    <cellStyle name="하이퍼링크 2" xfId="1094" hidden="1"/>
    <cellStyle name="하이퍼링크 2" xfId="1077" hidden="1"/>
    <cellStyle name="하이퍼링크 2" xfId="1067" hidden="1"/>
    <cellStyle name="하이퍼링크 2" xfId="1051" hidden="1"/>
    <cellStyle name="하이퍼링크 2" xfId="1042" hidden="1"/>
    <cellStyle name="하이퍼링크 2" xfId="1278" hidden="1"/>
    <cellStyle name="하이퍼링크 2" xfId="1001" hidden="1"/>
    <cellStyle name="하이퍼링크 2" xfId="988" hidden="1"/>
    <cellStyle name="하이퍼링크 2" xfId="1027" hidden="1"/>
    <cellStyle name="하이퍼링크 2" xfId="958" hidden="1"/>
    <cellStyle name="하이퍼링크 2" xfId="950" hidden="1"/>
    <cellStyle name="하이퍼링크 2" xfId="940" hidden="1"/>
    <cellStyle name="하이퍼링크 2" xfId="929" hidden="1"/>
    <cellStyle name="하이퍼링크 2" xfId="917" hidden="1"/>
    <cellStyle name="하이퍼링크 2" xfId="902" hidden="1"/>
    <cellStyle name="하이퍼링크 2" xfId="893" hidden="1"/>
    <cellStyle name="하이퍼링크 2" xfId="887" hidden="1"/>
    <cellStyle name="하이퍼링크 2" xfId="869" hidden="1"/>
    <cellStyle name="하이퍼링크 2" xfId="864" hidden="1"/>
    <cellStyle name="하이퍼링크 2" xfId="855" hidden="1"/>
    <cellStyle name="하이퍼링크 2" xfId="845" hidden="1"/>
    <cellStyle name="하이퍼링크 2" xfId="1018" hidden="1"/>
    <cellStyle name="하이퍼링크 2" xfId="818" hidden="1"/>
    <cellStyle name="하이퍼링크 2" xfId="806" hidden="1"/>
    <cellStyle name="하이퍼링크 2" xfId="786" hidden="1"/>
    <cellStyle name="하이퍼링크 2" xfId="777" hidden="1"/>
    <cellStyle name="하이퍼링크 2" xfId="823" hidden="1"/>
    <cellStyle name="하이퍼링크 2" xfId="740" hidden="1"/>
    <cellStyle name="하이퍼링크 2" xfId="730" hidden="1"/>
    <cellStyle name="하이퍼링크 2" xfId="761" hidden="1"/>
    <cellStyle name="하이퍼링크 2" xfId="707" hidden="1"/>
    <cellStyle name="하이퍼링크 2" xfId="694" hidden="1"/>
    <cellStyle name="하이퍼링크 2" xfId="687" hidden="1"/>
    <cellStyle name="하이퍼링크 2" xfId="678" hidden="1"/>
    <cellStyle name="하이퍼링크 2" xfId="661" hidden="1"/>
    <cellStyle name="하이퍼링크 2" xfId="645" hidden="1"/>
    <cellStyle name="하이퍼링크 2" xfId="638" hidden="1"/>
    <cellStyle name="하이퍼링크 2" xfId="630" hidden="1"/>
    <cellStyle name="하이퍼링크 2" xfId="613" hidden="1"/>
    <cellStyle name="하이퍼링크 2" xfId="601" hidden="1"/>
    <cellStyle name="하이퍼링크 2" xfId="585" hidden="1"/>
    <cellStyle name="하이퍼링크 2" xfId="578" hidden="1"/>
    <cellStyle name="하이퍼링크 2" xfId="550" hidden="1"/>
    <cellStyle name="하이퍼링크 2" xfId="531" hidden="1"/>
    <cellStyle name="하이퍼링크 2" xfId="517" hidden="1"/>
    <cellStyle name="하이퍼링크 2" xfId="506" hidden="1"/>
    <cellStyle name="하이퍼링크 2" xfId="559" hidden="1"/>
    <cellStyle name="하이퍼링크 2" xfId="473" hidden="1"/>
    <cellStyle name="하이퍼링크 2" xfId="459" hidden="1"/>
    <cellStyle name="하이퍼링크 2" xfId="484" hidden="1"/>
    <cellStyle name="하이퍼링크 2" xfId="436" hidden="1"/>
    <cellStyle name="하이퍼링크 2" xfId="428" hidden="1"/>
    <cellStyle name="하이퍼링크 2" xfId="420" hidden="1"/>
    <cellStyle name="하이퍼링크 2" xfId="413" hidden="1"/>
    <cellStyle name="하이퍼링크 2" xfId="387" hidden="1"/>
    <cellStyle name="하이퍼링크 2" xfId="379" hidden="1"/>
    <cellStyle name="하이퍼링크 2" xfId="369" hidden="1"/>
    <cellStyle name="하이퍼링크 2" xfId="358" hidden="1"/>
    <cellStyle name="하이퍼링크 2" xfId="335" hidden="1"/>
    <cellStyle name="하이퍼링크 2" xfId="327" hidden="1"/>
    <cellStyle name="하이퍼링크 2" xfId="317" hidden="1"/>
    <cellStyle name="하이퍼링크 2" xfId="306" hidden="1"/>
    <cellStyle name="하이퍼링크 2" xfId="535" hidden="1"/>
    <cellStyle name="하이퍼링크 2" xfId="267" hidden="1"/>
    <cellStyle name="하이퍼링크 2" xfId="257" hidden="1"/>
    <cellStyle name="하이퍼링크 2" xfId="285" hidden="1"/>
    <cellStyle name="하이퍼링크 2" xfId="230" hidden="1"/>
    <cellStyle name="하이퍼링크 2" xfId="224" hidden="1"/>
    <cellStyle name="하이퍼링크 2" xfId="215" hidden="1"/>
    <cellStyle name="하이퍼링크 2" xfId="199" hidden="1"/>
    <cellStyle name="하이퍼링크 2" xfId="182" hidden="1"/>
    <cellStyle name="하이퍼링크 2" xfId="172" hidden="1"/>
    <cellStyle name="하이퍼링크 2" xfId="159" hidden="1"/>
    <cellStyle name="하이퍼링크 2" xfId="151" hidden="1"/>
    <cellStyle name="하이퍼링크 2" xfId="134" hidden="1"/>
    <cellStyle name="하이퍼링크 2" xfId="5265" hidden="1"/>
    <cellStyle name="하이퍼링크 2" xfId="5270" hidden="1"/>
    <cellStyle name="하이퍼링크 2" xfId="5275" hidden="1"/>
    <cellStyle name="하이퍼링크 2" xfId="275" hidden="1"/>
    <cellStyle name="하이퍼링크 2" xfId="5289" hidden="1"/>
    <cellStyle name="하이퍼링크 2" xfId="5294" hidden="1"/>
    <cellStyle name="하이퍼링크 2" xfId="5299" hidden="1"/>
    <cellStyle name="하이퍼링크 2" xfId="5304" hidden="1"/>
    <cellStyle name="하이퍼링크 2" xfId="5286" hidden="1"/>
    <cellStyle name="하이퍼링크 2" xfId="5319" hidden="1"/>
    <cellStyle name="하이퍼링크 2" xfId="5325" hidden="1"/>
    <cellStyle name="하이퍼링크 2" xfId="5315" hidden="1"/>
    <cellStyle name="하이퍼링크 2" xfId="5337" hidden="1"/>
    <cellStyle name="하이퍼링크 2" xfId="5341" hidden="1"/>
    <cellStyle name="하이퍼링크 2" xfId="5346" hidden="1"/>
    <cellStyle name="하이퍼링크 2" xfId="5351" hidden="1"/>
    <cellStyle name="하이퍼링크 2" xfId="5363" hidden="1"/>
    <cellStyle name="하이퍼링크 2" xfId="5367" hidden="1"/>
    <cellStyle name="하이퍼링크 2" xfId="5372" hidden="1"/>
    <cellStyle name="하이퍼링크 2" xfId="5377" hidden="1"/>
    <cellStyle name="하이퍼링크 2" xfId="5389" hidden="1"/>
    <cellStyle name="하이퍼링크 2" xfId="5393" hidden="1"/>
    <cellStyle name="하이퍼링크 2" xfId="5398" hidden="1"/>
    <cellStyle name="하이퍼링크 2" xfId="12"/>
    <cellStyle name="하이퍼링크 3" xfId="132" hidden="1"/>
    <cellStyle name="하이퍼링크 3" xfId="161" hidden="1"/>
    <cellStyle name="하이퍼링크 3" xfId="180" hidden="1"/>
    <cellStyle name="하이퍼링크 3" xfId="191" hidden="1"/>
    <cellStyle name="하이퍼링크 3" xfId="207" hidden="1"/>
    <cellStyle name="하이퍼링크 3" xfId="156" hidden="1"/>
    <cellStyle name="하이퍼링크 3" xfId="237" hidden="1"/>
    <cellStyle name="하이퍼링크 3" xfId="243" hidden="1"/>
    <cellStyle name="하이퍼링크 3" xfId="220" hidden="1"/>
    <cellStyle name="하이퍼링크 3" xfId="270" hidden="1"/>
    <cellStyle name="하이퍼링크 3" xfId="277" hidden="1"/>
    <cellStyle name="하이퍼링크 3" xfId="284" hidden="1"/>
    <cellStyle name="하이퍼링크 3" xfId="292" hidden="1"/>
    <cellStyle name="하이퍼링크 3" xfId="315" hidden="1"/>
    <cellStyle name="하이퍼링크 3" xfId="323" hidden="1"/>
    <cellStyle name="하이퍼링크 3" xfId="333" hidden="1"/>
    <cellStyle name="하이퍼링크 3" xfId="344" hidden="1"/>
    <cellStyle name="하이퍼링크 3" xfId="367" hidden="1"/>
    <cellStyle name="하이퍼링크 3" xfId="375" hidden="1"/>
    <cellStyle name="하이퍼링크 3" xfId="385" hidden="1"/>
    <cellStyle name="하이퍼링크 3" xfId="392" hidden="1"/>
    <cellStyle name="하이퍼링크 3" xfId="174" hidden="1"/>
    <cellStyle name="하이퍼링크 3" xfId="433" hidden="1"/>
    <cellStyle name="하이퍼링크 3" xfId="445" hidden="1"/>
    <cellStyle name="하이퍼링크 3" xfId="406" hidden="1"/>
    <cellStyle name="하이퍼링크 3" xfId="468" hidden="1"/>
    <cellStyle name="하이퍼링크 3" xfId="476" hidden="1"/>
    <cellStyle name="하이퍼링크 3" xfId="482" hidden="1"/>
    <cellStyle name="하이퍼링크 3" xfId="491" hidden="1"/>
    <cellStyle name="하이퍼링크 3" xfId="515" hidden="1"/>
    <cellStyle name="하이퍼링크 3" xfId="522" hidden="1"/>
    <cellStyle name="하이퍼링크 3" xfId="529" hidden="1"/>
    <cellStyle name="하이퍼링크 3" xfId="540" hidden="1"/>
    <cellStyle name="하이퍼링크 3" xfId="557" hidden="1"/>
    <cellStyle name="하이퍼링크 3" xfId="567" hidden="1"/>
    <cellStyle name="하이퍼링크 3" xfId="583" hidden="1"/>
    <cellStyle name="하이퍼링크 3" xfId="590" hidden="1"/>
    <cellStyle name="하이퍼링크 3" xfId="422" hidden="1"/>
    <cellStyle name="하이퍼링크 3" xfId="611" hidden="1"/>
    <cellStyle name="하이퍼링크 3" xfId="622" hidden="1"/>
    <cellStyle name="하이퍼링크 3" xfId="640" hidden="1"/>
    <cellStyle name="하이퍼링크 3" xfId="650" hidden="1"/>
    <cellStyle name="하이퍼링크 3" xfId="606" hidden="1"/>
    <cellStyle name="하이퍼링크 3" xfId="684" hidden="1"/>
    <cellStyle name="하이퍼링크 3" xfId="697" hidden="1"/>
    <cellStyle name="하이퍼링크 3" xfId="663" hidden="1"/>
    <cellStyle name="하이퍼링크 3" xfId="717" hidden="1"/>
    <cellStyle name="하이퍼링크 3" xfId="721" hidden="1"/>
    <cellStyle name="하이퍼링크 3" xfId="737" hidden="1"/>
    <cellStyle name="하이퍼링크 3" xfId="746" hidden="1"/>
    <cellStyle name="하이퍼링크 3" xfId="760" hidden="1"/>
    <cellStyle name="하이퍼링크 3" xfId="768" hidden="1"/>
    <cellStyle name="하이퍼링크 3" xfId="784" hidden="1"/>
    <cellStyle name="하이퍼링크 3" xfId="791" hidden="1"/>
    <cellStyle name="하이퍼링크 3" xfId="808" hidden="1"/>
    <cellStyle name="하이퍼링크 3" xfId="815" hidden="1"/>
    <cellStyle name="하이퍼링크 3" xfId="828" hidden="1"/>
    <cellStyle name="하이퍼링크 3" xfId="837" hidden="1"/>
    <cellStyle name="하이퍼링크 3" xfId="853" hidden="1"/>
    <cellStyle name="하이퍼링크 3" xfId="898" hidden="1"/>
    <cellStyle name="하이퍼링크 3" xfId="909" hidden="1"/>
    <cellStyle name="하이퍼링크 3" xfId="860" hidden="1"/>
    <cellStyle name="하이퍼링크 3" xfId="938" hidden="1"/>
    <cellStyle name="하이퍼링크 3" xfId="946" hidden="1"/>
    <cellStyle name="하이퍼링크 3" xfId="956" hidden="1"/>
    <cellStyle name="하이퍼링크 3" xfId="967" hidden="1"/>
    <cellStyle name="하이퍼링크 3" xfId="980" hidden="1"/>
    <cellStyle name="하이퍼링크 3" xfId="995" hidden="1"/>
    <cellStyle name="하이퍼링크 3" xfId="1004" hidden="1"/>
    <cellStyle name="하이퍼링크 3" xfId="1009" hidden="1"/>
    <cellStyle name="하이퍼링크 3" xfId="1026" hidden="1"/>
    <cellStyle name="하이퍼링크 3" xfId="1033" hidden="1"/>
    <cellStyle name="하이퍼링크 3" xfId="1049" hidden="1"/>
    <cellStyle name="하이퍼링크 3" xfId="1058" hidden="1"/>
    <cellStyle name="하이퍼링크 3" xfId="880" hidden="1"/>
    <cellStyle name="하이퍼링크 3" xfId="1079" hidden="1"/>
    <cellStyle name="하이퍼링크 3" xfId="1097" hidden="1"/>
    <cellStyle name="하이퍼링크 3" xfId="1108" hidden="1"/>
    <cellStyle name="하이퍼링크 3" xfId="1116" hidden="1"/>
    <cellStyle name="하이퍼링크 3" xfId="1074" hidden="1"/>
    <cellStyle name="하이퍼링크 3" xfId="1150" hidden="1"/>
    <cellStyle name="하이퍼링크 3" xfId="1163" hidden="1"/>
    <cellStyle name="하이퍼링크 3" xfId="1130" hidden="1"/>
    <cellStyle name="하이퍼링크 3" xfId="1183" hidden="1"/>
    <cellStyle name="하이퍼링크 3" xfId="1198" hidden="1"/>
    <cellStyle name="하이퍼링크 3" xfId="1203" hidden="1"/>
    <cellStyle name="하이퍼링크 3" xfId="1212" hidden="1"/>
    <cellStyle name="하이퍼링크 3" xfId="1226" hidden="1"/>
    <cellStyle name="하이퍼링크 3" xfId="1234" hidden="1"/>
    <cellStyle name="하이퍼링크 3" xfId="1250" hidden="1"/>
    <cellStyle name="하이퍼링크 3" xfId="1259" hidden="1"/>
    <cellStyle name="하이퍼링크 3" xfId="1276" hidden="1"/>
    <cellStyle name="하이퍼링크 3" xfId="1284" hidden="1"/>
    <cellStyle name="하이퍼링크 3" xfId="1292" hidden="1"/>
    <cellStyle name="하이퍼링크 3" xfId="1303" hidden="1"/>
    <cellStyle name="하이퍼링크 3" xfId="870" hidden="1"/>
    <cellStyle name="하이퍼링크 3" xfId="1333" hidden="1"/>
    <cellStyle name="하이퍼링크 3" xfId="1348" hidden="1"/>
    <cellStyle name="하이퍼링크 3" xfId="1368" hidden="1"/>
    <cellStyle name="하이퍼링크 3" xfId="1375" hidden="1"/>
    <cellStyle name="하이퍼링크 3" xfId="1326" hidden="1"/>
    <cellStyle name="하이퍼링크 3" xfId="1403" hidden="1"/>
    <cellStyle name="하이퍼링크 3" xfId="1420" hidden="1"/>
    <cellStyle name="하이퍼링크 3" xfId="1389" hidden="1"/>
    <cellStyle name="하이퍼링크 3" xfId="1443" hidden="1"/>
    <cellStyle name="하이퍼링크 3" xfId="1451" hidden="1"/>
    <cellStyle name="하이퍼링크 3" xfId="1456" hidden="1"/>
    <cellStyle name="하이퍼링크 3" xfId="1472" hidden="1"/>
    <cellStyle name="하이퍼링크 3" xfId="1488" hidden="1"/>
    <cellStyle name="하이퍼링크 3" xfId="1494" hidden="1"/>
    <cellStyle name="하이퍼링크 3" xfId="1503" hidden="1"/>
    <cellStyle name="하이퍼링크 3" xfId="1519" hidden="1"/>
    <cellStyle name="하이퍼링크 3" xfId="1535" hidden="1"/>
    <cellStyle name="하이퍼링크 3" xfId="1542" hidden="1"/>
    <cellStyle name="하이퍼링크 3" xfId="1550" hidden="1"/>
    <cellStyle name="하이퍼링크 3" xfId="1563" hidden="1"/>
    <cellStyle name="하이퍼링크 3" xfId="1342" hidden="1"/>
    <cellStyle name="하이퍼링크 3" xfId="1599" hidden="1"/>
    <cellStyle name="하이퍼링크 3" xfId="1612" hidden="1"/>
    <cellStyle name="하이퍼링크 3" xfId="1572" hidden="1"/>
    <cellStyle name="하이퍼링크 3" xfId="1639" hidden="1"/>
    <cellStyle name="하이퍼링크 3" xfId="1648" hidden="1"/>
    <cellStyle name="하이퍼링크 3" xfId="1660" hidden="1"/>
    <cellStyle name="하이퍼링크 3" xfId="1676" hidden="1"/>
    <cellStyle name="하이퍼링크 3" xfId="1690" hidden="1"/>
    <cellStyle name="하이퍼링크 3" xfId="1699" hidden="1"/>
    <cellStyle name="하이퍼링크 3" xfId="1708" hidden="1"/>
    <cellStyle name="하이퍼링크 3" xfId="1717" hidden="1"/>
    <cellStyle name="하이퍼링크 3" xfId="1740" hidden="1"/>
    <cellStyle name="하이퍼링크 3" xfId="1744" hidden="1"/>
    <cellStyle name="하이퍼링크 3" xfId="1753" hidden="1"/>
    <cellStyle name="하이퍼링크 3" xfId="1759" hidden="1"/>
    <cellStyle name="하이퍼링크 3" xfId="1589" hidden="1"/>
    <cellStyle name="하이퍼링크 3" xfId="1779" hidden="1"/>
    <cellStyle name="하이퍼링크 3" xfId="1785" hidden="1"/>
    <cellStyle name="하이퍼링크 3" xfId="1807" hidden="1"/>
    <cellStyle name="하이퍼링크 3" xfId="1814" hidden="1"/>
    <cellStyle name="하이퍼링크 3" xfId="1775" hidden="1"/>
    <cellStyle name="하이퍼링크 3" xfId="1842" hidden="1"/>
    <cellStyle name="하이퍼링크 3" xfId="1861" hidden="1"/>
    <cellStyle name="하이퍼링크 3" xfId="1828" hidden="1"/>
    <cellStyle name="하이퍼링크 3" xfId="1882" hidden="1"/>
    <cellStyle name="하이퍼링크 3" xfId="1890" hidden="1"/>
    <cellStyle name="하이퍼링크 3" xfId="1906" hidden="1"/>
    <cellStyle name="하이퍼링크 3" xfId="1915" hidden="1"/>
    <cellStyle name="하이퍼링크 3" xfId="1933" hidden="1"/>
    <cellStyle name="하이퍼링크 3" xfId="1942" hidden="1"/>
    <cellStyle name="하이퍼링크 3" xfId="1947" hidden="1"/>
    <cellStyle name="하이퍼링크 3" xfId="1963" hidden="1"/>
    <cellStyle name="하이퍼링크 3" xfId="1979" hidden="1"/>
    <cellStyle name="하이퍼링크 3" xfId="1984" hidden="1"/>
    <cellStyle name="하이퍼링크 3" xfId="1993" hidden="1"/>
    <cellStyle name="하이퍼링크 3" xfId="2010" hidden="1"/>
    <cellStyle name="하이퍼링크 3" xfId="2030" hidden="1"/>
    <cellStyle name="하이퍼링크 3" xfId="2043" hidden="1"/>
    <cellStyle name="하이퍼링크 3" xfId="2056" hidden="1"/>
    <cellStyle name="하이퍼링크 3" xfId="2072" hidden="1"/>
    <cellStyle name="하이퍼링크 3" xfId="2024" hidden="1"/>
    <cellStyle name="하이퍼링크 3" xfId="2099" hidden="1"/>
    <cellStyle name="하이퍼링크 3" xfId="2119" hidden="1"/>
    <cellStyle name="하이퍼링크 3" xfId="2085" hidden="1"/>
    <cellStyle name="하이퍼링크 3" xfId="2140" hidden="1"/>
    <cellStyle name="하이퍼링크 3" xfId="2150" hidden="1"/>
    <cellStyle name="하이퍼링크 3" xfId="2166" hidden="1"/>
    <cellStyle name="하이퍼링크 3" xfId="2173" hidden="1"/>
    <cellStyle name="하이퍼링크 3" xfId="2190" hidden="1"/>
    <cellStyle name="하이퍼링크 3" xfId="2198" hidden="1"/>
    <cellStyle name="하이퍼링크 3" xfId="2207" hidden="1"/>
    <cellStyle name="하이퍼링크 3" xfId="2212" hidden="1"/>
    <cellStyle name="하이퍼링크 3" xfId="2235" hidden="1"/>
    <cellStyle name="하이퍼링크 3" xfId="2243" hidden="1"/>
    <cellStyle name="하이퍼링크 3" xfId="2251" hidden="1"/>
    <cellStyle name="하이퍼링크 3" xfId="2258" hidden="1"/>
    <cellStyle name="하이퍼링크 3" xfId="2037" hidden="1"/>
    <cellStyle name="하이퍼링크 3" xfId="2296" hidden="1"/>
    <cellStyle name="하이퍼링크 3" xfId="2310" hidden="1"/>
    <cellStyle name="하이퍼링크 3" xfId="2269" hidden="1"/>
    <cellStyle name="하이퍼링크 3" xfId="2337" hidden="1"/>
    <cellStyle name="하이퍼링크 3" xfId="2346" hidden="1"/>
    <cellStyle name="하이퍼링크 3" xfId="2357" hidden="1"/>
    <cellStyle name="하이퍼링크 3" xfId="2370" hidden="1"/>
    <cellStyle name="하이퍼링크 3" xfId="2387" hidden="1"/>
    <cellStyle name="하이퍼링크 3" xfId="2396" hidden="1"/>
    <cellStyle name="하이퍼링크 3" xfId="2405" hidden="1"/>
    <cellStyle name="하이퍼링크 3" xfId="2414" hidden="1"/>
    <cellStyle name="하이퍼링크 3" xfId="2437" hidden="1"/>
    <cellStyle name="하이퍼링크 3" xfId="2441" hidden="1"/>
    <cellStyle name="하이퍼링크 3" xfId="2450" hidden="1"/>
    <cellStyle name="하이퍼링크 3" xfId="2457" hidden="1"/>
    <cellStyle name="하이퍼링크 3" xfId="2287" hidden="1"/>
    <cellStyle name="하이퍼링크 3" xfId="2483" hidden="1"/>
    <cellStyle name="하이퍼링크 3" xfId="2493" hidden="1"/>
    <cellStyle name="하이퍼링크 3" xfId="2503" hidden="1"/>
    <cellStyle name="하이퍼링크 3" xfId="2514" hidden="1"/>
    <cellStyle name="하이퍼링크 3" xfId="2472" hidden="1"/>
    <cellStyle name="하이퍼링크 3" xfId="2537" hidden="1"/>
    <cellStyle name="하이퍼링크 3" xfId="2554" hidden="1"/>
    <cellStyle name="하이퍼링크 3" xfId="2526" hidden="1"/>
    <cellStyle name="하이퍼링크 3" xfId="2575" hidden="1"/>
    <cellStyle name="하이퍼링크 3" xfId="2585" hidden="1"/>
    <cellStyle name="하이퍼링크 3" xfId="2601" hidden="1"/>
    <cellStyle name="하이퍼링크 3" xfId="2608" hidden="1"/>
    <cellStyle name="하이퍼링크 3" xfId="2625" hidden="1"/>
    <cellStyle name="하이퍼링크 3" xfId="2633" hidden="1"/>
    <cellStyle name="하이퍼링크 3" xfId="2645" hidden="1"/>
    <cellStyle name="하이퍼링크 3" xfId="2658" hidden="1"/>
    <cellStyle name="하이퍼링크 3" xfId="2677" hidden="1"/>
    <cellStyle name="하이퍼링크 3" xfId="2685" hidden="1"/>
    <cellStyle name="하이퍼링크 3" xfId="2694" hidden="1"/>
    <cellStyle name="하이퍼링크 3" xfId="2699" hidden="1"/>
    <cellStyle name="하이퍼링크 3" xfId="2730" hidden="1"/>
    <cellStyle name="하이퍼링크 3" xfId="2753" hidden="1"/>
    <cellStyle name="하이퍼링크 3" xfId="2762" hidden="1"/>
    <cellStyle name="하이퍼링크 3" xfId="2769" hidden="1"/>
    <cellStyle name="하이퍼링크 3" xfId="2725" hidden="1"/>
    <cellStyle name="하이퍼링크 3" xfId="2796" hidden="1"/>
    <cellStyle name="하이퍼링크 3" xfId="2815" hidden="1"/>
    <cellStyle name="하이퍼링크 3" xfId="2782" hidden="1"/>
    <cellStyle name="하이퍼링크 3" xfId="2840" hidden="1"/>
    <cellStyle name="하이퍼링크 3" xfId="2854" hidden="1"/>
    <cellStyle name="하이퍼링크 3" xfId="2862" hidden="1"/>
    <cellStyle name="하이퍼링크 3" xfId="2869" hidden="1"/>
    <cellStyle name="하이퍼링크 3" xfId="2888" hidden="1"/>
    <cellStyle name="하이퍼링크 3" xfId="2896" hidden="1"/>
    <cellStyle name="하이퍼링크 3" xfId="2912" hidden="1"/>
    <cellStyle name="하이퍼링크 3" xfId="2921" hidden="1"/>
    <cellStyle name="하이퍼링크 3" xfId="2938" hidden="1"/>
    <cellStyle name="하이퍼링크 3" xfId="2948" hidden="1"/>
    <cellStyle name="하이퍼링크 3" xfId="2953" hidden="1"/>
    <cellStyle name="하이퍼링크 3" xfId="2969" hidden="1"/>
    <cellStyle name="하이퍼링크 3" xfId="2738" hidden="1"/>
    <cellStyle name="하이퍼링크 3" xfId="2995" hidden="1"/>
    <cellStyle name="하이퍼링크 3" xfId="3015" hidden="1"/>
    <cellStyle name="하이퍼링크 3" xfId="2977" hidden="1"/>
    <cellStyle name="하이퍼링크 3" xfId="3034" hidden="1"/>
    <cellStyle name="하이퍼링크 3" xfId="3045" hidden="1"/>
    <cellStyle name="하이퍼링크 3" xfId="3057" hidden="1"/>
    <cellStyle name="하이퍼링크 3" xfId="3067" hidden="1"/>
    <cellStyle name="하이퍼링크 3" xfId="3086" hidden="1"/>
    <cellStyle name="하이퍼링크 3" xfId="3094" hidden="1"/>
    <cellStyle name="하이퍼링크 3" xfId="3103" hidden="1"/>
    <cellStyle name="하이퍼링크 3" xfId="3119" hidden="1"/>
    <cellStyle name="하이퍼링크 3" xfId="3137" hidden="1"/>
    <cellStyle name="하이퍼링크 3" xfId="3144" hidden="1"/>
    <cellStyle name="하이퍼링크 3" xfId="3155" hidden="1"/>
    <cellStyle name="하이퍼링크 3" xfId="3160" hidden="1"/>
    <cellStyle name="하이퍼링크 3" xfId="2989" hidden="1"/>
    <cellStyle name="하이퍼링크 3" xfId="3185" hidden="1"/>
    <cellStyle name="하이퍼링크 3" xfId="3194" hidden="1"/>
    <cellStyle name="하이퍼링크 3" xfId="3204" hidden="1"/>
    <cellStyle name="하이퍼링크 3" xfId="3221" hidden="1"/>
    <cellStyle name="하이퍼링크 3" xfId="3182" hidden="1"/>
    <cellStyle name="하이퍼링크 3" xfId="3247" hidden="1"/>
    <cellStyle name="하이퍼링크 3" xfId="3258" hidden="1"/>
    <cellStyle name="하이퍼링크 3" xfId="3232" hidden="1"/>
    <cellStyle name="하이퍼링크 3" xfId="3287" hidden="1"/>
    <cellStyle name="하이퍼링크 3" xfId="3295" hidden="1"/>
    <cellStyle name="하이퍼링크 3" xfId="3305" hidden="1"/>
    <cellStyle name="하이퍼링크 3" xfId="3312" hidden="1"/>
    <cellStyle name="하이퍼링크 3" xfId="3339" hidden="1"/>
    <cellStyle name="하이퍼링크 3" xfId="3345" hidden="1"/>
    <cellStyle name="하이퍼링크 3" xfId="3355" hidden="1"/>
    <cellStyle name="하이퍼링크 3" xfId="3364" hidden="1"/>
    <cellStyle name="하이퍼링크 3" xfId="3388" hidden="1"/>
    <cellStyle name="하이퍼링크 3" xfId="3397" hidden="1"/>
    <cellStyle name="하이퍼링크 3" xfId="3407" hidden="1"/>
    <cellStyle name="하이퍼링크 3" xfId="3414" hidden="1"/>
    <cellStyle name="하이퍼링크 3" xfId="3424" hidden="1"/>
    <cellStyle name="하이퍼링크 3" xfId="3460" hidden="1"/>
    <cellStyle name="하이퍼링크 3" xfId="3470" hidden="1"/>
    <cellStyle name="하이퍼링크 3" xfId="3431" hidden="1"/>
    <cellStyle name="하이퍼링크 3" xfId="3498" hidden="1"/>
    <cellStyle name="하이퍼링크 3" xfId="3505" hidden="1"/>
    <cellStyle name="하이퍼링크 3" xfId="3514" hidden="1"/>
    <cellStyle name="하이퍼링크 3" xfId="3525" hidden="1"/>
    <cellStyle name="하이퍼링크 3" xfId="3549" hidden="1"/>
    <cellStyle name="하이퍼링크 3" xfId="3557" hidden="1"/>
    <cellStyle name="하이퍼링크 3" xfId="3567" hidden="1"/>
    <cellStyle name="하이퍼링크 3" xfId="3578" hidden="1"/>
    <cellStyle name="하이퍼링크 3" xfId="3601" hidden="1"/>
    <cellStyle name="하이퍼링크 3" xfId="3609" hidden="1"/>
    <cellStyle name="하이퍼링크 3" xfId="3619" hidden="1"/>
    <cellStyle name="하이퍼링크 3" xfId="3628" hidden="1"/>
    <cellStyle name="하이퍼링크 3" xfId="3449" hidden="1"/>
    <cellStyle name="하이퍼링크 3" xfId="3655" hidden="1"/>
    <cellStyle name="하이퍼링크 3" xfId="3667" hidden="1"/>
    <cellStyle name="하이퍼링크 3" xfId="3677" hidden="1"/>
    <cellStyle name="하이퍼링크 3" xfId="3685" hidden="1"/>
    <cellStyle name="하이퍼링크 3" xfId="3652" hidden="1"/>
    <cellStyle name="하이퍼링크 3" xfId="3715" hidden="1"/>
    <cellStyle name="하이퍼링크 3" xfId="3726" hidden="1"/>
    <cellStyle name="하이퍼링크 3" xfId="3697" hidden="1"/>
    <cellStyle name="하이퍼링크 3" xfId="3752" hidden="1"/>
    <cellStyle name="하이퍼링크 3" xfId="3758" hidden="1"/>
    <cellStyle name="하이퍼링크 3" xfId="3768" hidden="1"/>
    <cellStyle name="하이퍼링크 3" xfId="3777" hidden="1"/>
    <cellStyle name="하이퍼링크 3" xfId="3804" hidden="1"/>
    <cellStyle name="하이퍼링크 3" xfId="3810" hidden="1"/>
    <cellStyle name="하이퍼링크 3" xfId="3820" hidden="1"/>
    <cellStyle name="하이퍼링크 3" xfId="3827" hidden="1"/>
    <cellStyle name="하이퍼링크 3" xfId="3845" hidden="1"/>
    <cellStyle name="하이퍼링크 3" xfId="3860" hidden="1"/>
    <cellStyle name="하이퍼링크 3" xfId="3869" hidden="1"/>
    <cellStyle name="하이퍼링크 3" xfId="3879" hidden="1"/>
    <cellStyle name="하이퍼링크 3" xfId="3445" hidden="1"/>
    <cellStyle name="하이퍼링크 3" xfId="3900" hidden="1"/>
    <cellStyle name="하이퍼링크 3" xfId="3919" hidden="1"/>
    <cellStyle name="하이퍼링크 3" xfId="3928" hidden="1"/>
    <cellStyle name="하이퍼링크 3" xfId="3935" hidden="1"/>
    <cellStyle name="하이퍼링크 3" xfId="3897" hidden="1"/>
    <cellStyle name="하이퍼링크 3" xfId="3969" hidden="1"/>
    <cellStyle name="하이퍼링크 3" xfId="3982" hidden="1"/>
    <cellStyle name="하이퍼링크 3" xfId="3948" hidden="1"/>
    <cellStyle name="하이퍼링크 3" xfId="4003" hidden="1"/>
    <cellStyle name="하이퍼링크 3" xfId="4018" hidden="1"/>
    <cellStyle name="하이퍼링크 3" xfId="4027" hidden="1"/>
    <cellStyle name="하이퍼링크 3" xfId="4034" hidden="1"/>
    <cellStyle name="하이퍼링크 3" xfId="4053" hidden="1"/>
    <cellStyle name="하이퍼링크 3" xfId="4061" hidden="1"/>
    <cellStyle name="하이퍼링크 3" xfId="4077" hidden="1"/>
    <cellStyle name="하이퍼링크 3" xfId="4086" hidden="1"/>
    <cellStyle name="하이퍼링크 3" xfId="4103" hidden="1"/>
    <cellStyle name="하이퍼링크 3" xfId="4113" hidden="1"/>
    <cellStyle name="하이퍼링크 3" xfId="4129" hidden="1"/>
    <cellStyle name="하이퍼링크 3" xfId="4136" hidden="1"/>
    <cellStyle name="하이퍼링크 3" xfId="3915" hidden="1"/>
    <cellStyle name="하이퍼링크 3" xfId="4166" hidden="1"/>
    <cellStyle name="하이퍼링크 3" xfId="4183" hidden="1"/>
    <cellStyle name="하이퍼링크 3" xfId="4149" hidden="1"/>
    <cellStyle name="하이퍼링크 3" xfId="4201" hidden="1"/>
    <cellStyle name="하이퍼링크 3" xfId="4209" hidden="1"/>
    <cellStyle name="하이퍼링크 3" xfId="4225" hidden="1"/>
    <cellStyle name="하이퍼링크 3" xfId="4234" hidden="1"/>
    <cellStyle name="하이퍼링크 3" xfId="4250" hidden="1"/>
    <cellStyle name="하이퍼링크 3" xfId="4258" hidden="1"/>
    <cellStyle name="하이퍼링크 3" xfId="4269" hidden="1"/>
    <cellStyle name="하이퍼링크 3" xfId="4285" hidden="1"/>
    <cellStyle name="하이퍼링크 3" xfId="4301" hidden="1"/>
    <cellStyle name="하이퍼링크 3" xfId="4309" hidden="1"/>
    <cellStyle name="하이퍼링크 3" xfId="4318" hidden="1"/>
    <cellStyle name="하이퍼링크 3" xfId="4326" hidden="1"/>
    <cellStyle name="하이퍼링크 3" xfId="4162" hidden="1"/>
    <cellStyle name="하이퍼링크 3" xfId="4354" hidden="1"/>
    <cellStyle name="하이퍼링크 3" xfId="4365" hidden="1"/>
    <cellStyle name="하이퍼링크 3" xfId="4377" hidden="1"/>
    <cellStyle name="하이퍼링크 3" xfId="4393" hidden="1"/>
    <cellStyle name="하이퍼링크 3" xfId="4350" hidden="1"/>
    <cellStyle name="하이퍼링크 3" xfId="4423" hidden="1"/>
    <cellStyle name="하이퍼링크 3" xfId="4429" hidden="1"/>
    <cellStyle name="하이퍼링크 3" xfId="4406" hidden="1"/>
    <cellStyle name="하이퍼링크 3" xfId="4456" hidden="1"/>
    <cellStyle name="하이퍼링크 3" xfId="4461" hidden="1"/>
    <cellStyle name="하이퍼링크 3" xfId="4470" hidden="1"/>
    <cellStyle name="하이퍼링크 3" xfId="4477" hidden="1"/>
    <cellStyle name="하이퍼링크 3" xfId="4490" hidden="1"/>
    <cellStyle name="하이퍼링크 3" xfId="4500" hidden="1"/>
    <cellStyle name="하이퍼링크 3" xfId="4517" hidden="1"/>
    <cellStyle name="하이퍼링크 3" xfId="4524" hidden="1"/>
    <cellStyle name="하이퍼링크 3" xfId="4543" hidden="1"/>
    <cellStyle name="하이퍼링크 3" xfId="4553" hidden="1"/>
    <cellStyle name="하이퍼링크 3" xfId="4567" hidden="1"/>
    <cellStyle name="하이퍼링크 3" xfId="4574" hidden="1"/>
    <cellStyle name="하이퍼링크 3" xfId="4600" hidden="1"/>
    <cellStyle name="하이퍼링크 3" xfId="4623" hidden="1"/>
    <cellStyle name="하이퍼링크 3" xfId="4632" hidden="1"/>
    <cellStyle name="하이퍼링크 3" xfId="4640" hidden="1"/>
    <cellStyle name="하이퍼링크 3" xfId="4593" hidden="1"/>
    <cellStyle name="하이퍼링크 3" xfId="4669" hidden="1"/>
    <cellStyle name="하이퍼링크 3" xfId="4680" hidden="1"/>
    <cellStyle name="하이퍼링크 3" xfId="4655" hidden="1"/>
    <cellStyle name="하이퍼링크 3" xfId="4701" hidden="1"/>
    <cellStyle name="하이퍼링크 3" xfId="4717" hidden="1"/>
    <cellStyle name="하이퍼링크 3" xfId="4724" hidden="1"/>
    <cellStyle name="하이퍼링크 3" xfId="4732" hidden="1"/>
    <cellStyle name="하이퍼링크 3" xfId="4747" hidden="1"/>
    <cellStyle name="하이퍼링크 3" xfId="4755" hidden="1"/>
    <cellStyle name="하이퍼링크 3" xfId="4766" hidden="1"/>
    <cellStyle name="하이퍼링크 3" xfId="4782" hidden="1"/>
    <cellStyle name="하이퍼링크 3" xfId="4798" hidden="1"/>
    <cellStyle name="하이퍼링크 3" xfId="4807" hidden="1"/>
    <cellStyle name="하이퍼링크 3" xfId="4818" hidden="1"/>
    <cellStyle name="하이퍼링크 3" xfId="4834" hidden="1"/>
    <cellStyle name="하이퍼링크 3" xfId="4608" hidden="1"/>
    <cellStyle name="하이퍼링크 3" xfId="4866" hidden="1"/>
    <cellStyle name="하이퍼링크 3" xfId="4883" hidden="1"/>
    <cellStyle name="하이퍼링크 3" xfId="4844" hidden="1"/>
    <cellStyle name="하이퍼링크 3" xfId="4906" hidden="1"/>
    <cellStyle name="하이퍼링크 3" xfId="4914" hidden="1"/>
    <cellStyle name="하이퍼링크 3" xfId="4919" hidden="1"/>
    <cellStyle name="하이퍼링크 3" xfId="4935" hidden="1"/>
    <cellStyle name="하이퍼링크 3" xfId="4951" hidden="1"/>
    <cellStyle name="하이퍼링크 3" xfId="4958" hidden="1"/>
    <cellStyle name="하이퍼링크 3" xfId="4965" hidden="1"/>
    <cellStyle name="하이퍼링크 3" xfId="4973" hidden="1"/>
    <cellStyle name="하이퍼링크 3" xfId="4996" hidden="1"/>
    <cellStyle name="하이퍼링크 3" xfId="5004" hidden="1"/>
    <cellStyle name="하이퍼링크 3" xfId="5014" hidden="1"/>
    <cellStyle name="하이퍼링크 3" xfId="5025" hidden="1"/>
    <cellStyle name="하이퍼링크 3" xfId="4856" hidden="1"/>
    <cellStyle name="하이퍼링크 3" xfId="5050" hidden="1"/>
    <cellStyle name="하이퍼링크 3" xfId="5062" hidden="1"/>
    <cellStyle name="하이퍼링크 3" xfId="5075" hidden="1"/>
    <cellStyle name="하이퍼링크 3" xfId="5091" hidden="1"/>
    <cellStyle name="하이퍼링크 3" xfId="5047" hidden="1"/>
    <cellStyle name="하이퍼링크 3" xfId="5117" hidden="1"/>
    <cellStyle name="하이퍼링크 3" xfId="5127" hidden="1"/>
    <cellStyle name="하이퍼링크 3" xfId="5102" hidden="1"/>
    <cellStyle name="하이퍼링크 3" xfId="5150" hidden="1"/>
    <cellStyle name="하이퍼링크 3" xfId="5158" hidden="1"/>
    <cellStyle name="하이퍼링크 3" xfId="5165" hidden="1"/>
    <cellStyle name="하이퍼링크 3" xfId="5174" hidden="1"/>
    <cellStyle name="하이퍼링크 3" xfId="5199" hidden="1"/>
    <cellStyle name="하이퍼링크 3" xfId="5206" hidden="1"/>
    <cellStyle name="하이퍼링크 3" xfId="5215" hidden="1"/>
    <cellStyle name="하이퍼링크 3" xfId="5228" hidden="1"/>
    <cellStyle name="하이퍼링크 3" xfId="5245" hidden="1"/>
    <cellStyle name="하이퍼링크 3" xfId="5251" hidden="1"/>
    <cellStyle name="하이퍼링크 3" xfId="5259" hidden="1"/>
    <cellStyle name="하이퍼링크 3" xfId="5260" hidden="1"/>
    <cellStyle name="하이퍼링크 3" xfId="5235" hidden="1"/>
    <cellStyle name="하이퍼링크 3" xfId="5208" hidden="1"/>
    <cellStyle name="하이퍼링크 3" xfId="5196" hidden="1"/>
    <cellStyle name="하이퍼링크 3" xfId="5187" hidden="1"/>
    <cellStyle name="하이퍼링크 3" xfId="5242" hidden="1"/>
    <cellStyle name="하이퍼링크 3" xfId="5152" hidden="1"/>
    <cellStyle name="하이퍼링크 3" xfId="5140" hidden="1"/>
    <cellStyle name="하이퍼링크 3" xfId="5167" hidden="1"/>
    <cellStyle name="하이퍼링크 3" xfId="5113" hidden="1"/>
    <cellStyle name="하이퍼링크 3" xfId="5108" hidden="1"/>
    <cellStyle name="하이퍼링크 3" xfId="5099" hidden="1"/>
    <cellStyle name="하이퍼링크 3" xfId="5082" hidden="1"/>
    <cellStyle name="하이퍼링크 3" xfId="5066" hidden="1"/>
    <cellStyle name="하이퍼링크 3" xfId="5059" hidden="1"/>
    <cellStyle name="하이퍼링크 3" xfId="5051" hidden="1"/>
    <cellStyle name="하이퍼링크 3" xfId="5038" hidden="1"/>
    <cellStyle name="하이퍼링크 3" xfId="5015" hidden="1"/>
    <cellStyle name="하이퍼링크 3" xfId="5007" hidden="1"/>
    <cellStyle name="하이퍼링크 3" xfId="4997" hidden="1"/>
    <cellStyle name="하이퍼링크 3" xfId="4986" hidden="1"/>
    <cellStyle name="하이퍼링크 3" xfId="5216" hidden="1"/>
    <cellStyle name="하이퍼링크 3" xfId="4945" hidden="1"/>
    <cellStyle name="하이퍼링크 3" xfId="4926" hidden="1"/>
    <cellStyle name="하이퍼링크 3" xfId="4967" hidden="1"/>
    <cellStyle name="하이퍼링크 3" xfId="4903" hidden="1"/>
    <cellStyle name="하이퍼링크 3" xfId="4895" hidden="1"/>
    <cellStyle name="하이퍼링크 3" xfId="4890" hidden="1"/>
    <cellStyle name="하이퍼링크 3" xfId="4874" hidden="1"/>
    <cellStyle name="하이퍼링크 3" xfId="4858" hidden="1"/>
    <cellStyle name="하이퍼링크 3" xfId="4849" hidden="1"/>
    <cellStyle name="하이퍼링크 3" xfId="4841" hidden="1"/>
    <cellStyle name="하이퍼링크 3" xfId="4825" hidden="1"/>
    <cellStyle name="하이퍼링크 3" xfId="4809" hidden="1"/>
    <cellStyle name="하이퍼링크 3" xfId="4800" hidden="1"/>
    <cellStyle name="하이퍼링크 3" xfId="4789" hidden="1"/>
    <cellStyle name="하이퍼링크 3" xfId="4773" hidden="1"/>
    <cellStyle name="하이퍼링크 3" xfId="4955" hidden="1"/>
    <cellStyle name="하이퍼링크 3" xfId="4752" hidden="1"/>
    <cellStyle name="하이퍼링크 3" xfId="4739" hidden="1"/>
    <cellStyle name="하이퍼링크 3" xfId="4721" hidden="1"/>
    <cellStyle name="하이퍼링크 3" xfId="4711" hidden="1"/>
    <cellStyle name="하이퍼링크 3" xfId="4757" hidden="1"/>
    <cellStyle name="하이퍼링크 3" xfId="4688" hidden="1"/>
    <cellStyle name="하이퍼링크 3" xfId="4671" hidden="1"/>
    <cellStyle name="하이퍼링크 3" xfId="4698" hidden="1"/>
    <cellStyle name="하이퍼링크 3" xfId="4650" hidden="1"/>
    <cellStyle name="하이퍼링크 3" xfId="4634" hidden="1"/>
    <cellStyle name="하이퍼링크 3" xfId="4625" hidden="1"/>
    <cellStyle name="하이퍼링크 3" xfId="4617" hidden="1"/>
    <cellStyle name="하이퍼링크 3" xfId="4597" hidden="1"/>
    <cellStyle name="하이퍼링크 3" xfId="4590" hidden="1"/>
    <cellStyle name="하이퍼링크 3" xfId="4576" hidden="1"/>
    <cellStyle name="하이퍼링크 3" xfId="4563" hidden="1"/>
    <cellStyle name="하이퍼링크 3" xfId="4544" hidden="1"/>
    <cellStyle name="하이퍼링크 3" xfId="4534" hidden="1"/>
    <cellStyle name="하이퍼링크 3" xfId="4518" hidden="1"/>
    <cellStyle name="하이퍼링크 3" xfId="4511" hidden="1"/>
    <cellStyle name="하이퍼링크 3" xfId="4497" hidden="1"/>
    <cellStyle name="하이퍼링크 3" xfId="4451" hidden="1"/>
    <cellStyle name="하이퍼링크 3" xfId="4442" hidden="1"/>
    <cellStyle name="하이퍼링크 3" xfId="4492" hidden="1"/>
    <cellStyle name="하이퍼링크 3" xfId="4415" hidden="1"/>
    <cellStyle name="하이퍼링크 3" xfId="4409" hidden="1"/>
    <cellStyle name="하이퍼링크 3" xfId="4400" hidden="1"/>
    <cellStyle name="하이퍼링크 3" xfId="4384" hidden="1"/>
    <cellStyle name="하이퍼링크 3" xfId="4366" hidden="1"/>
    <cellStyle name="하이퍼링크 3" xfId="4359" hidden="1"/>
    <cellStyle name="하이퍼링크 3" xfId="4344" hidden="1"/>
    <cellStyle name="하이퍼링크 3" xfId="4339" hidden="1"/>
    <cellStyle name="하이퍼링크 3" xfId="4314" hidden="1"/>
    <cellStyle name="하이퍼링크 3" xfId="4303" hidden="1"/>
    <cellStyle name="하이퍼링크 3" xfId="4292" hidden="1"/>
    <cellStyle name="하이퍼링크 3" xfId="4276" hidden="1"/>
    <cellStyle name="하이퍼링크 3" xfId="4464" hidden="1"/>
    <cellStyle name="하이퍼링크 3" xfId="4255" hidden="1"/>
    <cellStyle name="하이퍼링크 3" xfId="4242" hidden="1"/>
    <cellStyle name="하이퍼링크 3" xfId="4226" hidden="1"/>
    <cellStyle name="하이퍼링크 3" xfId="4217" hidden="1"/>
    <cellStyle name="하이퍼링크 3" xfId="4261" hidden="1"/>
    <cellStyle name="하이퍼링크 3" xfId="4191" hidden="1"/>
    <cellStyle name="하이퍼링크 3" xfId="4174" hidden="1"/>
    <cellStyle name="하이퍼링크 3" xfId="4203" hidden="1"/>
    <cellStyle name="하이퍼링크 3" xfId="4153" hidden="1"/>
    <cellStyle name="하이퍼링크 3" xfId="4146" hidden="1"/>
    <cellStyle name="하이퍼링크 3" xfId="4130" hidden="1"/>
    <cellStyle name="하이퍼링크 3" xfId="4121" hidden="1"/>
    <cellStyle name="하이퍼링크 3" xfId="4104" hidden="1"/>
    <cellStyle name="하이퍼링크 3" xfId="4094" hidden="1"/>
    <cellStyle name="하이퍼링크 3" xfId="4078" hidden="1"/>
    <cellStyle name="하이퍼링크 3" xfId="4069" hidden="1"/>
    <cellStyle name="하이퍼링크 3" xfId="4050" hidden="1"/>
    <cellStyle name="하이퍼링크 3" xfId="4042" hidden="1"/>
    <cellStyle name="하이퍼링크 3" xfId="4024" hidden="1"/>
    <cellStyle name="하이퍼링크 3" xfId="4014" hidden="1"/>
    <cellStyle name="하이퍼링크 3" xfId="4472" hidden="1"/>
    <cellStyle name="하이퍼링크 3" xfId="3991" hidden="1"/>
    <cellStyle name="하이퍼링크 3" xfId="3972" hidden="1"/>
    <cellStyle name="하이퍼링크 3" xfId="3963" hidden="1"/>
    <cellStyle name="하이퍼링크 3" xfId="3956" hidden="1"/>
    <cellStyle name="하이퍼링크 3" xfId="3997" hidden="1"/>
    <cellStyle name="하이퍼링크 3" xfId="3921" hidden="1"/>
    <cellStyle name="하이퍼링크 3" xfId="3909" hidden="1"/>
    <cellStyle name="하이퍼링크 3" xfId="3943" hidden="1"/>
    <cellStyle name="하이퍼링크 3" xfId="3886" hidden="1"/>
    <cellStyle name="하이퍼링크 3" xfId="3871" hidden="1"/>
    <cellStyle name="하이퍼링크 3" xfId="3862" hidden="1"/>
    <cellStyle name="하이퍼링크 3" xfId="3852" hidden="1"/>
    <cellStyle name="하이퍼링크 3" xfId="3830" hidden="1"/>
    <cellStyle name="하이퍼링크 3" xfId="3817" hidden="1"/>
    <cellStyle name="하이퍼링크 3" xfId="3807" hidden="1"/>
    <cellStyle name="하이퍼링크 3" xfId="3798" hidden="1"/>
    <cellStyle name="하이퍼링크 3" xfId="3771" hidden="1"/>
    <cellStyle name="하이퍼링크 3" xfId="3765" hidden="1"/>
    <cellStyle name="하이퍼링크 3" xfId="3755" hidden="1"/>
    <cellStyle name="하이퍼링크 3" xfId="3746" hidden="1"/>
    <cellStyle name="하이퍼링크 3" xfId="3976" hidden="1"/>
    <cellStyle name="하이퍼링크 3" xfId="3710" hidden="1"/>
    <cellStyle name="하이퍼링크 3" xfId="3702" hidden="1"/>
    <cellStyle name="하이퍼링크 3" xfId="3734" hidden="1"/>
    <cellStyle name="하이퍼링크 3" xfId="3673" hidden="1"/>
    <cellStyle name="하이퍼링크 3" xfId="3664" hidden="1"/>
    <cellStyle name="하이퍼링크 3" xfId="3656" hidden="1"/>
    <cellStyle name="하이퍼링크 3" xfId="3643" hidden="1"/>
    <cellStyle name="하이퍼링크 3" xfId="3620" hidden="1"/>
    <cellStyle name="하이퍼링크 3" xfId="3612" hidden="1"/>
    <cellStyle name="하이퍼링크 3" xfId="3602" hidden="1"/>
    <cellStyle name="하이퍼링크 3" xfId="3591" hidden="1"/>
    <cellStyle name="하이퍼링크 3" xfId="3568" hidden="1"/>
    <cellStyle name="하이퍼링크 3" xfId="3560" hidden="1"/>
    <cellStyle name="하이퍼링크 3" xfId="3550" hidden="1"/>
    <cellStyle name="하이퍼링크 3" xfId="3538" hidden="1"/>
    <cellStyle name="하이퍼링크 3" xfId="3718" hidden="1"/>
    <cellStyle name="하이퍼링크 3" xfId="3511" hidden="1"/>
    <cellStyle name="하이퍼링크 3" xfId="3499" hidden="1"/>
    <cellStyle name="하이퍼링크 3" xfId="3488" hidden="1"/>
    <cellStyle name="하이퍼링크 3" xfId="3483" hidden="1"/>
    <cellStyle name="하이퍼링크 3" xfId="3516" hidden="1"/>
    <cellStyle name="하이퍼링크 3" xfId="3452" hidden="1"/>
    <cellStyle name="하이퍼링크 3" xfId="3440" hidden="1"/>
    <cellStyle name="하이퍼링크 3" xfId="3463" hidden="1"/>
    <cellStyle name="하이퍼링크 3" xfId="3421" hidden="1"/>
    <cellStyle name="하이퍼링크 3" xfId="3404" hidden="1"/>
    <cellStyle name="하이퍼링크 3" xfId="3394" hidden="1"/>
    <cellStyle name="하이퍼링크 3" xfId="3385" hidden="1"/>
    <cellStyle name="하이퍼링크 3" xfId="3358" hidden="1"/>
    <cellStyle name="하이퍼링크 3" xfId="3352" hidden="1"/>
    <cellStyle name="하이퍼링크 3" xfId="3342" hidden="1"/>
    <cellStyle name="하이퍼링크 3" xfId="3333" hidden="1"/>
    <cellStyle name="하이퍼링크 3" xfId="3306" hidden="1"/>
    <cellStyle name="하이퍼링크 3" xfId="3298" hidden="1"/>
    <cellStyle name="하이퍼링크 3" xfId="3288" hidden="1"/>
    <cellStyle name="하이퍼링크 3" xfId="3277" hidden="1"/>
    <cellStyle name="하이퍼링크 3" xfId="3251" hidden="1"/>
    <cellStyle name="하이퍼링크 3" xfId="3239" hidden="1"/>
    <cellStyle name="하이퍼링크 3" xfId="3229" hidden="1"/>
    <cellStyle name="하이퍼링크 3" xfId="3212" hidden="1"/>
    <cellStyle name="하이퍼링크 3" xfId="3265" hidden="1"/>
    <cellStyle name="하이퍼링크 3" xfId="3187" hidden="1"/>
    <cellStyle name="하이퍼링크 3" xfId="3173" hidden="1"/>
    <cellStyle name="하이퍼링크 3" xfId="3201" hidden="1"/>
    <cellStyle name="하이퍼링크 3" xfId="3145" hidden="1"/>
    <cellStyle name="하이퍼링크 3" xfId="3135" hidden="1"/>
    <cellStyle name="하이퍼링크 3" xfId="3126" hidden="1"/>
    <cellStyle name="하이퍼링크 3" xfId="3110" hidden="1"/>
    <cellStyle name="하이퍼링크 3" xfId="3091" hidden="1"/>
    <cellStyle name="하이퍼링크 3" xfId="3083" hidden="1"/>
    <cellStyle name="하이퍼링크 3" xfId="3072" hidden="1"/>
    <cellStyle name="하이퍼링크 3" xfId="3058" hidden="1"/>
    <cellStyle name="하이퍼링크 3" xfId="3039" hidden="1"/>
    <cellStyle name="하이퍼링크 3" xfId="3027" hidden="1"/>
    <cellStyle name="하이퍼링크 3" xfId="3022" hidden="1"/>
    <cellStyle name="하이퍼링크 3" xfId="3006" hidden="1"/>
    <cellStyle name="하이퍼링크 3" xfId="3243" hidden="1"/>
    <cellStyle name="하이퍼링크 3" xfId="2980" hidden="1"/>
    <cellStyle name="하이퍼링크 3" xfId="2960" hidden="1"/>
    <cellStyle name="하이퍼링크 3" xfId="2998" hidden="1"/>
    <cellStyle name="하이퍼링크 3" xfId="2939" hidden="1"/>
    <cellStyle name="하이퍼링크 3" xfId="2929" hidden="1"/>
    <cellStyle name="하이퍼링크 3" xfId="2913" hidden="1"/>
    <cellStyle name="하이퍼링크 3" xfId="2904" hidden="1"/>
    <cellStyle name="하이퍼링크 3" xfId="2885" hidden="1"/>
    <cellStyle name="하이퍼링크 3" xfId="2875" hidden="1"/>
    <cellStyle name="하이퍼링크 3" xfId="2859" hidden="1"/>
    <cellStyle name="하이퍼링크 3" xfId="2849" hidden="1"/>
    <cellStyle name="하이퍼링크 3" xfId="2829" hidden="1"/>
    <cellStyle name="하이퍼링크 3" xfId="2825" hidden="1"/>
    <cellStyle name="하이퍼링크 3" xfId="2809" hidden="1"/>
    <cellStyle name="하이퍼링크 3" xfId="2804" hidden="1"/>
    <cellStyle name="하이퍼링크 3" xfId="2986" hidden="1"/>
    <cellStyle name="하이퍼링크 3" xfId="2784" hidden="1"/>
    <cellStyle name="하이퍼링크 3" xfId="2767" hidden="1"/>
    <cellStyle name="하이퍼링크 3" xfId="2755" hidden="1"/>
    <cellStyle name="하이퍼링크 3" xfId="2747" hidden="1"/>
    <cellStyle name="하이퍼링크 3" xfId="2788" hidden="1"/>
    <cellStyle name="하이퍼링크 3" xfId="2719" hidden="1"/>
    <cellStyle name="하이퍼링크 3" xfId="2712" hidden="1"/>
    <cellStyle name="하이퍼링크 3" xfId="2732" hidden="1"/>
    <cellStyle name="하이퍼링크 3" xfId="2682" hidden="1"/>
    <cellStyle name="하이퍼링크 3" xfId="2674" hidden="1"/>
    <cellStyle name="하이퍼링크 3" xfId="2665" hidden="1"/>
    <cellStyle name="하이퍼링크 3" xfId="2649" hidden="1"/>
    <cellStyle name="하이퍼링크 3" xfId="2630" hidden="1"/>
    <cellStyle name="하이퍼링크 3" xfId="2618" hidden="1"/>
    <cellStyle name="하이퍼링크 3" xfId="2602" hidden="1"/>
    <cellStyle name="하이퍼링크 3" xfId="2595" hidden="1"/>
    <cellStyle name="하이퍼링크 3" xfId="2576" hidden="1"/>
    <cellStyle name="하이퍼링크 3" xfId="2566" hidden="1"/>
    <cellStyle name="하이퍼링크 3" xfId="2561" hidden="1"/>
    <cellStyle name="하이퍼링크 3" xfId="2545" hidden="1"/>
    <cellStyle name="하이퍼링크 3" xfId="2521" hidden="1"/>
    <cellStyle name="하이퍼링크 3" xfId="2500" hidden="1"/>
    <cellStyle name="하이퍼링크 3" xfId="2489" hidden="1"/>
    <cellStyle name="하이퍼링크 3" xfId="2480" hidden="1"/>
    <cellStyle name="하이퍼링크 3" xfId="2528" hidden="1"/>
    <cellStyle name="하이퍼링크 3" xfId="2444" hidden="1"/>
    <cellStyle name="하이퍼링크 3" xfId="2431" hidden="1"/>
    <cellStyle name="하이퍼링크 3" xfId="2465" hidden="1"/>
    <cellStyle name="하이퍼링크 3" xfId="2402" hidden="1"/>
    <cellStyle name="하이퍼링크 3" xfId="2393" hidden="1"/>
    <cellStyle name="하이퍼링크 3" xfId="2383" hidden="1"/>
    <cellStyle name="하이퍼링크 3" xfId="2364" hidden="1"/>
    <cellStyle name="하이퍼링크 3" xfId="2348" hidden="1"/>
    <cellStyle name="하이퍼링크 3" xfId="2339" hidden="1"/>
    <cellStyle name="하이퍼링크 3" xfId="2328" hidden="1"/>
    <cellStyle name="하이퍼링크 3" xfId="2323" hidden="1"/>
    <cellStyle name="하이퍼링크 3" xfId="2300" hidden="1"/>
    <cellStyle name="하이퍼링크 3" xfId="2292" hidden="1"/>
    <cellStyle name="하이퍼링크 3" xfId="2284" hidden="1"/>
    <cellStyle name="하이퍼링크 3" xfId="2277" hidden="1"/>
    <cellStyle name="하이퍼링크 3" xfId="2506" hidden="1"/>
    <cellStyle name="하이퍼링크 3" xfId="2237" hidden="1"/>
    <cellStyle name="하이퍼링크 3" xfId="2225" hidden="1"/>
    <cellStyle name="하이퍼링크 3" xfId="2266" hidden="1"/>
    <cellStyle name="하이퍼링크 3" xfId="2195" hidden="1"/>
    <cellStyle name="하이퍼링크 3" xfId="2187" hidden="1"/>
    <cellStyle name="하이퍼링크 3" xfId="2167" hidden="1"/>
    <cellStyle name="하이퍼링크 3" xfId="2160" hidden="1"/>
    <cellStyle name="하이퍼링크 3" xfId="2141" hidden="1"/>
    <cellStyle name="하이퍼링크 3" xfId="2131" hidden="1"/>
    <cellStyle name="하이퍼링크 3" xfId="2126" hidden="1"/>
    <cellStyle name="하이퍼링크 3" xfId="2110" hidden="1"/>
    <cellStyle name="하이퍼링크 3" xfId="2094" hidden="1"/>
    <cellStyle name="하이퍼링크 3" xfId="2089" hidden="1"/>
    <cellStyle name="하이퍼링크 3" xfId="2079" hidden="1"/>
    <cellStyle name="하이퍼링크 3" xfId="2063" hidden="1"/>
    <cellStyle name="하이퍼링크 3" xfId="2248" hidden="1"/>
    <cellStyle name="하이퍼링크 3" xfId="2044" hidden="1"/>
    <cellStyle name="하이퍼링크 3" xfId="2031" hidden="1"/>
    <cellStyle name="하이퍼링크 3" xfId="2018" hidden="1"/>
    <cellStyle name="하이퍼링크 3" xfId="2001" hidden="1"/>
    <cellStyle name="하이퍼링크 3" xfId="2048" hidden="1"/>
    <cellStyle name="하이퍼링크 3" xfId="1975" hidden="1"/>
    <cellStyle name="하이퍼링크 3" xfId="1954" hidden="1"/>
    <cellStyle name="하이퍼링크 3" xfId="1990" hidden="1"/>
    <cellStyle name="하이퍼링크 3" xfId="1931" hidden="1"/>
    <cellStyle name="하이퍼링크 3" xfId="1923" hidden="1"/>
    <cellStyle name="하이퍼링크 3" xfId="1907" hidden="1"/>
    <cellStyle name="하이퍼링크 3" xfId="1898" hidden="1"/>
    <cellStyle name="하이퍼링크 3" xfId="1879" hidden="1"/>
    <cellStyle name="하이퍼링크 3" xfId="1871" hidden="1"/>
    <cellStyle name="하이퍼링크 3" xfId="1855" hidden="1"/>
    <cellStyle name="하이퍼링크 3" xfId="1850" hidden="1"/>
    <cellStyle name="하이퍼링크 3" xfId="1833" hidden="1"/>
    <cellStyle name="하이퍼링크 3" xfId="1825" hidden="1"/>
    <cellStyle name="하이퍼링크 3" xfId="1808" hidden="1"/>
    <cellStyle name="하이퍼링크 3" xfId="1801" hidden="1"/>
    <cellStyle name="하이퍼링크 3" xfId="1791" hidden="1"/>
    <cellStyle name="하이퍼링크 3" xfId="1747" hidden="1"/>
    <cellStyle name="하이퍼링크 3" xfId="1734" hidden="1"/>
    <cellStyle name="하이퍼링크 3" xfId="1787" hidden="1"/>
    <cellStyle name="하이퍼링크 3" xfId="1705" hidden="1"/>
    <cellStyle name="하이퍼링크 3" xfId="1696" hidden="1"/>
    <cellStyle name="하이퍼링크 3" xfId="1683" hidden="1"/>
    <cellStyle name="하이퍼링크 3" xfId="1667" hidden="1"/>
    <cellStyle name="하이퍼링크 3" xfId="1650" hidden="1"/>
    <cellStyle name="하이퍼링크 3" xfId="1641" hidden="1"/>
    <cellStyle name="하이퍼링크 3" xfId="1630" hidden="1"/>
    <cellStyle name="하이퍼링크 3" xfId="1625" hidden="1"/>
    <cellStyle name="하이퍼링크 3" xfId="1602" hidden="1"/>
    <cellStyle name="하이퍼링크 3" xfId="1594" hidden="1"/>
    <cellStyle name="하이퍼링크 3" xfId="1586" hidden="1"/>
    <cellStyle name="하이퍼링크 3" xfId="1579" hidden="1"/>
    <cellStyle name="하이퍼링크 3" xfId="1767" hidden="1"/>
    <cellStyle name="하이퍼링크 3" xfId="1551" hidden="1"/>
    <cellStyle name="하이퍼링크 3" xfId="1539" hidden="1"/>
    <cellStyle name="하이퍼링크 3" xfId="1526" hidden="1"/>
    <cellStyle name="하이퍼링크 3" xfId="1510" hidden="1"/>
    <cellStyle name="하이퍼링크 3" xfId="1554" hidden="1"/>
    <cellStyle name="하이퍼링크 3" xfId="1480" hidden="1"/>
    <cellStyle name="하이퍼링크 3" xfId="1463" hidden="1"/>
    <cellStyle name="하이퍼링크 3" xfId="1497" hidden="1"/>
    <cellStyle name="하이퍼링크 3" xfId="1440" hidden="1"/>
    <cellStyle name="하이퍼링크 3" xfId="1432" hidden="1"/>
    <cellStyle name="하이퍼링크 3" xfId="1421" hidden="1"/>
    <cellStyle name="하이퍼링크 3" xfId="1411" hidden="1"/>
    <cellStyle name="하이퍼링크 3" xfId="1394" hidden="1"/>
    <cellStyle name="하이퍼링크 3" xfId="1386" hidden="1"/>
    <cellStyle name="하이퍼링크 3" xfId="1369" hidden="1"/>
    <cellStyle name="하이퍼링크 3" xfId="1362" hidden="1"/>
    <cellStyle name="하이퍼링크 3" xfId="1345" hidden="1"/>
    <cellStyle name="하이퍼링크 3" xfId="1335" hidden="1"/>
    <cellStyle name="하이퍼링크 3" xfId="1327" hidden="1"/>
    <cellStyle name="하이퍼링크 3" xfId="1316" hidden="1"/>
    <cellStyle name="하이퍼링크 3" xfId="1776" hidden="1"/>
    <cellStyle name="하이퍼링크 3" xfId="1286" hidden="1"/>
    <cellStyle name="하이퍼링크 3" xfId="1267" hidden="1"/>
    <cellStyle name="하이퍼링크 3" xfId="1251" hidden="1"/>
    <cellStyle name="하이퍼링크 3" xfId="1242" hidden="1"/>
    <cellStyle name="하이퍼링크 3" xfId="1293" hidden="1"/>
    <cellStyle name="하이퍼링크 3" xfId="1205" hidden="1"/>
    <cellStyle name="하이퍼링크 3" xfId="1192" hidden="1"/>
    <cellStyle name="하이퍼링크 3" xfId="1228" hidden="1"/>
    <cellStyle name="하이퍼링크 3" xfId="1172" hidden="1"/>
    <cellStyle name="하이퍼링크 3" xfId="1157" hidden="1"/>
    <cellStyle name="하이퍼링크 3" xfId="1152" hidden="1"/>
    <cellStyle name="하이퍼링크 3" xfId="1143" hidden="1"/>
    <cellStyle name="하이퍼링크 3" xfId="1126" hidden="1"/>
    <cellStyle name="하이퍼링크 3" xfId="1110" hidden="1"/>
    <cellStyle name="하이퍼링크 3" xfId="1101" hidden="1"/>
    <cellStyle name="하이퍼링크 3" xfId="1093" hidden="1"/>
    <cellStyle name="하이퍼링크 3" xfId="1076" hidden="1"/>
    <cellStyle name="하이퍼링크 3" xfId="1066" hidden="1"/>
    <cellStyle name="하이퍼링크 3" xfId="1050" hidden="1"/>
    <cellStyle name="하이퍼링크 3" xfId="1041" hidden="1"/>
    <cellStyle name="하이퍼링크 3" xfId="1277" hidden="1"/>
    <cellStyle name="하이퍼링크 3" xfId="1000" hidden="1"/>
    <cellStyle name="하이퍼링크 3" xfId="987" hidden="1"/>
    <cellStyle name="하이퍼링크 3" xfId="1028" hidden="1"/>
    <cellStyle name="하이퍼링크 3" xfId="957" hidden="1"/>
    <cellStyle name="하이퍼링크 3" xfId="949" hidden="1"/>
    <cellStyle name="하이퍼링크 3" xfId="939" hidden="1"/>
    <cellStyle name="하이퍼링크 3" xfId="928" hidden="1"/>
    <cellStyle name="하이퍼링크 3" xfId="916" hidden="1"/>
    <cellStyle name="하이퍼링크 3" xfId="901" hidden="1"/>
    <cellStyle name="하이퍼링크 3" xfId="892" hidden="1"/>
    <cellStyle name="하이퍼링크 3" xfId="886" hidden="1"/>
    <cellStyle name="하이퍼링크 3" xfId="868" hidden="1"/>
    <cellStyle name="하이퍼링크 3" xfId="863" hidden="1"/>
    <cellStyle name="하이퍼링크 3" xfId="854" hidden="1"/>
    <cellStyle name="하이퍼링크 3" xfId="844" hidden="1"/>
    <cellStyle name="하이퍼링크 3" xfId="1017" hidden="1"/>
    <cellStyle name="하이퍼링크 3" xfId="817" hidden="1"/>
    <cellStyle name="하이퍼링크 3" xfId="805" hidden="1"/>
    <cellStyle name="하이퍼링크 3" xfId="785" hidden="1"/>
    <cellStyle name="하이퍼링크 3" xfId="776" hidden="1"/>
    <cellStyle name="하이퍼링크 3" xfId="822" hidden="1"/>
    <cellStyle name="하이퍼링크 3" xfId="739" hidden="1"/>
    <cellStyle name="하이퍼링크 3" xfId="729" hidden="1"/>
    <cellStyle name="하이퍼링크 3" xfId="762" hidden="1"/>
    <cellStyle name="하이퍼링크 3" xfId="706" hidden="1"/>
    <cellStyle name="하이퍼링크 3" xfId="691" hidden="1"/>
    <cellStyle name="하이퍼링크 3" xfId="686" hidden="1"/>
    <cellStyle name="하이퍼링크 3" xfId="677" hidden="1"/>
    <cellStyle name="하이퍼링크 3" xfId="660" hidden="1"/>
    <cellStyle name="하이퍼링크 3" xfId="644" hidden="1"/>
    <cellStyle name="하이퍼링크 3" xfId="637" hidden="1"/>
    <cellStyle name="하이퍼링크 3" xfId="629" hidden="1"/>
    <cellStyle name="하이퍼링크 3" xfId="612" hidden="1"/>
    <cellStyle name="하이퍼링크 3" xfId="600" hidden="1"/>
    <cellStyle name="하이퍼링크 3" xfId="584" hidden="1"/>
    <cellStyle name="하이퍼링크 3" xfId="577" hidden="1"/>
    <cellStyle name="하이퍼링크 3" xfId="549" hidden="1"/>
    <cellStyle name="하이퍼링크 3" xfId="530" hidden="1"/>
    <cellStyle name="하이퍼링크 3" xfId="516" hidden="1"/>
    <cellStyle name="하이퍼링크 3" xfId="505" hidden="1"/>
    <cellStyle name="하이퍼링크 3" xfId="558" hidden="1"/>
    <cellStyle name="하이퍼링크 3" xfId="472" hidden="1"/>
    <cellStyle name="하이퍼링크 3" xfId="458" hidden="1"/>
    <cellStyle name="하이퍼링크 3" xfId="485" hidden="1"/>
    <cellStyle name="하이퍼링크 3" xfId="435" hidden="1"/>
    <cellStyle name="하이퍼링크 3" xfId="427" hidden="1"/>
    <cellStyle name="하이퍼링크 3" xfId="419" hidden="1"/>
    <cellStyle name="하이퍼링크 3" xfId="412" hidden="1"/>
    <cellStyle name="하이퍼링크 3" xfId="386" hidden="1"/>
    <cellStyle name="하이퍼링크 3" xfId="378" hidden="1"/>
    <cellStyle name="하이퍼링크 3" xfId="368" hidden="1"/>
    <cellStyle name="하이퍼링크 3" xfId="357" hidden="1"/>
    <cellStyle name="하이퍼링크 3" xfId="334" hidden="1"/>
    <cellStyle name="하이퍼링크 3" xfId="326" hidden="1"/>
    <cellStyle name="하이퍼링크 3" xfId="316" hidden="1"/>
    <cellStyle name="하이퍼링크 3" xfId="305" hidden="1"/>
    <cellStyle name="하이퍼링크 3" xfId="534" hidden="1"/>
    <cellStyle name="하이퍼링크 3" xfId="266" hidden="1"/>
    <cellStyle name="하이퍼링크 3" xfId="256" hidden="1"/>
    <cellStyle name="하이퍼링크 3" xfId="286" hidden="1"/>
    <cellStyle name="하이퍼링크 3" xfId="229" hidden="1"/>
    <cellStyle name="하이퍼링크 3" xfId="223" hidden="1"/>
    <cellStyle name="하이퍼링크 3" xfId="214" hidden="1"/>
    <cellStyle name="하이퍼링크 3" xfId="198" hidden="1"/>
    <cellStyle name="하이퍼링크 3" xfId="181" hidden="1"/>
    <cellStyle name="하이퍼링크 3" xfId="171" hidden="1"/>
    <cellStyle name="하이퍼링크 3" xfId="158" hidden="1"/>
    <cellStyle name="하이퍼링크 3" xfId="150" hidden="1"/>
    <cellStyle name="하이퍼링크 3" xfId="133" hidden="1"/>
    <cellStyle name="하이퍼링크 3" xfId="5266" hidden="1"/>
    <cellStyle name="하이퍼링크 3" xfId="5271" hidden="1"/>
    <cellStyle name="하이퍼링크 3" xfId="5276" hidden="1"/>
    <cellStyle name="하이퍼링크 3" xfId="274" hidden="1"/>
    <cellStyle name="하이퍼링크 3" xfId="5290" hidden="1"/>
    <cellStyle name="하이퍼링크 3" xfId="5295" hidden="1"/>
    <cellStyle name="하이퍼링크 3" xfId="5300" hidden="1"/>
    <cellStyle name="하이퍼링크 3" xfId="5305" hidden="1"/>
    <cellStyle name="하이퍼링크 3" xfId="5287" hidden="1"/>
    <cellStyle name="하이퍼링크 3" xfId="5320" hidden="1"/>
    <cellStyle name="하이퍼링크 3" xfId="5326" hidden="1"/>
    <cellStyle name="하이퍼링크 3" xfId="5314" hidden="1"/>
    <cellStyle name="하이퍼링크 3" xfId="5338" hidden="1"/>
    <cellStyle name="하이퍼링크 3" xfId="5342" hidden="1"/>
    <cellStyle name="하이퍼링크 3" xfId="5347" hidden="1"/>
    <cellStyle name="하이퍼링크 3" xfId="5352" hidden="1"/>
    <cellStyle name="하이퍼링크 3" xfId="5364" hidden="1"/>
    <cellStyle name="하이퍼링크 3" xfId="5368" hidden="1"/>
    <cellStyle name="하이퍼링크 3" xfId="5373" hidden="1"/>
    <cellStyle name="하이퍼링크 3" xfId="5378" hidden="1"/>
    <cellStyle name="하이퍼링크 3" xfId="5390" hidden="1"/>
    <cellStyle name="하이퍼링크 3" xfId="5394" hidden="1"/>
    <cellStyle name="하이퍼링크 3" xfId="5399" hidden="1"/>
  </cellStyles>
  <dxfs count="3">
    <dxf>
      <numFmt numFmtId="178" formatCode=";;;"/>
      <fill>
        <patternFill patternType="none">
          <bgColor auto="1"/>
        </patternFill>
      </fill>
    </dxf>
    <dxf>
      <fill>
        <patternFill>
          <bgColor theme="6" tint="0.59996337778862885"/>
        </patternFill>
      </fill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/>
        <horizontal/>
      </border>
    </dxf>
    <dxf>
      <numFmt numFmtId="178" formatCode=";;;"/>
    </dxf>
  </dxfs>
  <tableStyles count="0" defaultTableStyle="TableStyleMedium2" defaultPivotStyle="PivotStyleLight16"/>
  <colors>
    <mruColors>
      <color rgb="FFE6E6E6"/>
      <color rgb="FFFFCC66"/>
      <color rgb="FFEABD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1"/>
        <c:ser>
          <c:idx val="0"/>
          <c:order val="0"/>
          <c:invertIfNegative val="0"/>
          <c:cat>
            <c:strRef>
              <c:f>(Report!$AG$45:$AG$50,Report!$AG$53,Report!$AG$55)</c:f>
              <c:strCache>
                <c:ptCount val="8"/>
                <c:pt idx="0">
                  <c:v>초기투자비</c:v>
                </c:pt>
                <c:pt idx="1">
                  <c:v>해체비</c:v>
                </c:pt>
                <c:pt idx="2">
                  <c:v>잔존가치비</c:v>
                </c:pt>
                <c:pt idx="3">
                  <c:v>교체비</c:v>
                </c:pt>
                <c:pt idx="4">
                  <c:v>수선비</c:v>
                </c:pt>
                <c:pt idx="5">
                  <c:v>전력에너지</c:v>
                </c:pt>
                <c:pt idx="6">
                  <c:v>CO2환산가격</c:v>
                </c:pt>
                <c:pt idx="7">
                  <c:v>총 LCC</c:v>
                </c:pt>
              </c:strCache>
            </c:strRef>
          </c:cat>
          <c:val>
            <c:numRef>
              <c:f>(Report!$AI$45:$AI$50,Report!$AI$53,Report!$AI$55)</c:f>
              <c:numCache>
                <c:formatCode>#,##0_);[Red]\(#,##0\)</c:formatCode>
                <c:ptCount val="8"/>
                <c:pt idx="0">
                  <c:v>136589027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101466034.48437774</c:v>
                </c:pt>
                <c:pt idx="6">
                  <c:v>7167769.3826070866</c:v>
                </c:pt>
                <c:pt idx="7">
                  <c:v>245222830.86698475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204475392"/>
        <c:axId val="204529664"/>
      </c:barChart>
      <c:catAx>
        <c:axId val="204475392"/>
        <c:scaling>
          <c:orientation val="minMax"/>
        </c:scaling>
        <c:delete val="0"/>
        <c:axPos val="b"/>
        <c:majorTickMark val="out"/>
        <c:minorTickMark val="none"/>
        <c:tickLblPos val="nextTo"/>
        <c:crossAx val="204529664"/>
        <c:crosses val="autoZero"/>
        <c:auto val="1"/>
        <c:lblAlgn val="ctr"/>
        <c:lblOffset val="100"/>
        <c:noMultiLvlLbl val="0"/>
      </c:catAx>
      <c:valAx>
        <c:axId val="204529664"/>
        <c:scaling>
          <c:orientation val="minMax"/>
        </c:scaling>
        <c:delete val="0"/>
        <c:axPos val="l"/>
        <c:majorGridlines/>
        <c:numFmt formatCode="#,##0_);[Red]\(#,##0\)" sourceLinked="1"/>
        <c:majorTickMark val="out"/>
        <c:minorTickMark val="none"/>
        <c:tickLblPos val="nextTo"/>
        <c:crossAx val="204475392"/>
        <c:crosses val="autoZero"/>
        <c:crossBetween val="between"/>
        <c:dispUnits>
          <c:builtInUnit val="thousands"/>
          <c:dispUnitsLbl>
            <c:layout/>
            <c:tx>
              <c:rich>
                <a:bodyPr rot="0" vert="horz"/>
                <a:lstStyle/>
                <a:p>
                  <a:pPr>
                    <a:defRPr/>
                  </a:pPr>
                  <a:r>
                    <a:rPr lang="en-US" altLang="ko-KR"/>
                    <a:t>(</a:t>
                  </a:r>
                  <a:r>
                    <a:rPr lang="ko-KR" altLang="en-US"/>
                    <a:t>천원</a:t>
                  </a:r>
                  <a:r>
                    <a:rPr lang="en-US" altLang="ko-KR"/>
                    <a:t>)</a:t>
                  </a:r>
                </a:p>
              </c:rich>
            </c:tx>
          </c:dispUnitsLbl>
        </c:dispUnits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1"/>
        <c:ser>
          <c:idx val="0"/>
          <c:order val="0"/>
          <c:invertIfNegative val="0"/>
          <c:cat>
            <c:strRef>
              <c:f>(Report!$AG$50:$AG$52,Report!$AG$54)</c:f>
              <c:strCache>
                <c:ptCount val="4"/>
                <c:pt idx="0">
                  <c:v>전력에너지</c:v>
                </c:pt>
                <c:pt idx="1">
                  <c:v>냉방에너지</c:v>
                </c:pt>
                <c:pt idx="2">
                  <c:v>난방에너지</c:v>
                </c:pt>
                <c:pt idx="3">
                  <c:v>에너지비 LCC</c:v>
                </c:pt>
              </c:strCache>
            </c:strRef>
          </c:cat>
          <c:val>
            <c:numRef>
              <c:f>(Report!$AI$50:$AI$52,Report!$AI$54)</c:f>
              <c:numCache>
                <c:formatCode>#,##0_);[Red]\(#,##0\)</c:formatCode>
                <c:ptCount val="4"/>
                <c:pt idx="0">
                  <c:v>101466034.48437774</c:v>
                </c:pt>
                <c:pt idx="1">
                  <c:v>0</c:v>
                </c:pt>
                <c:pt idx="2">
                  <c:v>0</c:v>
                </c:pt>
                <c:pt idx="3">
                  <c:v>101466034.48437774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209361920"/>
        <c:axId val="228782464"/>
      </c:barChart>
      <c:catAx>
        <c:axId val="209361920"/>
        <c:scaling>
          <c:orientation val="minMax"/>
        </c:scaling>
        <c:delete val="0"/>
        <c:axPos val="b"/>
        <c:majorTickMark val="out"/>
        <c:minorTickMark val="none"/>
        <c:tickLblPos val="nextTo"/>
        <c:crossAx val="228782464"/>
        <c:crosses val="autoZero"/>
        <c:auto val="1"/>
        <c:lblAlgn val="ctr"/>
        <c:lblOffset val="100"/>
        <c:noMultiLvlLbl val="0"/>
      </c:catAx>
      <c:valAx>
        <c:axId val="228782464"/>
        <c:scaling>
          <c:orientation val="minMax"/>
        </c:scaling>
        <c:delete val="0"/>
        <c:axPos val="l"/>
        <c:majorGridlines/>
        <c:numFmt formatCode="#,##0_);[Red]\(#,##0\)" sourceLinked="1"/>
        <c:majorTickMark val="out"/>
        <c:minorTickMark val="none"/>
        <c:tickLblPos val="nextTo"/>
        <c:crossAx val="209361920"/>
        <c:crosses val="autoZero"/>
        <c:crossBetween val="between"/>
        <c:dispUnits>
          <c:builtInUnit val="thousands"/>
          <c:dispUnitsLbl>
            <c:layout/>
            <c:tx>
              <c:rich>
                <a:bodyPr rot="0" vert="horz"/>
                <a:lstStyle/>
                <a:p>
                  <a:pPr>
                    <a:defRPr/>
                  </a:pPr>
                  <a:r>
                    <a:rPr lang="en-US" altLang="ko-KR"/>
                    <a:t>(</a:t>
                  </a:r>
                  <a:r>
                    <a:rPr lang="ko-KR" altLang="en-US"/>
                    <a:t>천원</a:t>
                  </a:r>
                  <a:r>
                    <a:rPr lang="en-US" altLang="ko-KR"/>
                    <a:t>)</a:t>
                  </a:r>
                </a:p>
              </c:rich>
            </c:tx>
          </c:dispUnitsLbl>
        </c:dispUnits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Report!$AG$55</c:f>
              <c:strCache>
                <c:ptCount val="1"/>
                <c:pt idx="0">
                  <c:v>총 LCC</c:v>
                </c:pt>
              </c:strCache>
            </c:strRef>
          </c:tx>
          <c:trendline>
            <c:trendlineType val="linear"/>
            <c:dispRSqr val="1"/>
            <c:dispEq val="1"/>
            <c:trendlineLbl>
              <c:layout/>
              <c:numFmt formatCode="General" sourceLinked="0"/>
            </c:trendlineLbl>
          </c:trendline>
          <c:val>
            <c:numRef>
              <c:f>Report!$AK$55:$BX$55</c:f>
              <c:numCache>
                <c:formatCode>#,##0_);[Red]\(#,##0\)</c:formatCode>
                <c:ptCount val="40"/>
                <c:pt idx="0">
                  <c:v>142565506.40567055</c:v>
                </c:pt>
                <c:pt idx="1">
                  <c:v>145586637.3095926</c:v>
                </c:pt>
                <c:pt idx="2">
                  <c:v>148584776.80111909</c:v>
                </c:pt>
                <c:pt idx="3">
                  <c:v>151560158.09448895</c:v>
                </c:pt>
                <c:pt idx="4">
                  <c:v>154513010.73806521</c:v>
                </c:pt>
                <c:pt idx="5">
                  <c:v>157443560.69373614</c:v>
                </c:pt>
                <c:pt idx="6">
                  <c:v>160352030.41436109</c:v>
                </c:pt>
                <c:pt idx="7">
                  <c:v>163238638.91931134</c:v>
                </c:pt>
                <c:pt idx="8">
                  <c:v>166103601.86815438</c:v>
                </c:pt>
                <c:pt idx="9">
                  <c:v>168947131.63252908</c:v>
                </c:pt>
                <c:pt idx="10">
                  <c:v>171769437.36625826</c:v>
                </c:pt>
                <c:pt idx="11">
                  <c:v>174570725.07374334</c:v>
                </c:pt>
                <c:pt idx="12">
                  <c:v>177351197.67668495</c:v>
                </c:pt>
                <c:pt idx="13">
                  <c:v>180111055.07917258</c:v>
                </c:pt>
                <c:pt idx="14">
                  <c:v>182850494.23118451</c:v>
                </c:pt>
                <c:pt idx="15">
                  <c:v>185569709.19053873</c:v>
                </c:pt>
                <c:pt idx="16">
                  <c:v>188268891.18333432</c:v>
                </c:pt>
                <c:pt idx="17">
                  <c:v>190948228.66292185</c:v>
                </c:pt>
                <c:pt idx="18">
                  <c:v>193607907.36744025</c:v>
                </c:pt>
                <c:pt idx="19">
                  <c:v>196248110.37595665</c:v>
                </c:pt>
                <c:pt idx="20">
                  <c:v>198869018.16324466</c:v>
                </c:pt>
                <c:pt idx="21">
                  <c:v>201470808.65323612</c:v>
                </c:pt>
                <c:pt idx="22">
                  <c:v>204053657.27117965</c:v>
                </c:pt>
                <c:pt idx="23">
                  <c:v>206617736.9945392</c:v>
                </c:pt>
                <c:pt idx="24">
                  <c:v>209163218.40266454</c:v>
                </c:pt>
                <c:pt idx="25">
                  <c:v>211690269.72526491</c:v>
                </c:pt>
                <c:pt idx="26">
                  <c:v>214199056.88971627</c:v>
                </c:pt>
                <c:pt idx="27">
                  <c:v>216689743.56723177</c:v>
                </c:pt>
                <c:pt idx="28">
                  <c:v>219162491.21792439</c:v>
                </c:pt>
                <c:pt idx="29">
                  <c:v>221617459.13478971</c:v>
                </c:pt>
                <c:pt idx="30">
                  <c:v>224054804.48663634</c:v>
                </c:pt>
                <c:pt idx="31">
                  <c:v>226474682.35999081</c:v>
                </c:pt>
                <c:pt idx="32">
                  <c:v>228877245.80000257</c:v>
                </c:pt>
                <c:pt idx="33">
                  <c:v>231262645.85037482</c:v>
                </c:pt>
                <c:pt idx="34">
                  <c:v>233631031.5923456</c:v>
                </c:pt>
                <c:pt idx="35">
                  <c:v>235982550.1827434</c:v>
                </c:pt>
                <c:pt idx="36">
                  <c:v>238317346.89114055</c:v>
                </c:pt>
                <c:pt idx="37">
                  <c:v>240635565.13612717</c:v>
                </c:pt>
                <c:pt idx="38">
                  <c:v>242937346.52072817</c:v>
                </c:pt>
                <c:pt idx="39">
                  <c:v>245222830.86698475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1033344"/>
        <c:axId val="318198912"/>
      </c:lineChart>
      <c:catAx>
        <c:axId val="261033344"/>
        <c:scaling>
          <c:orientation val="minMax"/>
        </c:scaling>
        <c:delete val="0"/>
        <c:axPos val="b"/>
        <c:majorTickMark val="out"/>
        <c:minorTickMark val="none"/>
        <c:tickLblPos val="nextTo"/>
        <c:crossAx val="318198912"/>
        <c:crosses val="autoZero"/>
        <c:auto val="1"/>
        <c:lblAlgn val="ctr"/>
        <c:lblOffset val="100"/>
        <c:noMultiLvlLbl val="0"/>
      </c:catAx>
      <c:valAx>
        <c:axId val="318198912"/>
        <c:scaling>
          <c:orientation val="minMax"/>
        </c:scaling>
        <c:delete val="0"/>
        <c:axPos val="l"/>
        <c:majorGridlines/>
        <c:numFmt formatCode="#,##0_);[Red]\(#,##0\)" sourceLinked="1"/>
        <c:majorTickMark val="out"/>
        <c:minorTickMark val="none"/>
        <c:tickLblPos val="nextTo"/>
        <c:crossAx val="261033344"/>
        <c:crosses val="autoZero"/>
        <c:crossBetween val="between"/>
        <c:dispUnits>
          <c:builtInUnit val="millions"/>
          <c:dispUnitsLbl>
            <c:layout/>
            <c:tx>
              <c:rich>
                <a:bodyPr rot="0" vert="horz"/>
                <a:lstStyle/>
                <a:p>
                  <a:pPr>
                    <a:defRPr/>
                  </a:pPr>
                  <a:r>
                    <a:rPr lang="en-US" altLang="ko-KR"/>
                    <a:t>(</a:t>
                  </a:r>
                  <a:r>
                    <a:rPr lang="ko-KR" altLang="en-US"/>
                    <a:t>백만원</a:t>
                  </a:r>
                  <a:r>
                    <a:rPr lang="en-US" altLang="ko-KR"/>
                    <a:t>)</a:t>
                  </a:r>
                </a:p>
              </c:rich>
            </c:tx>
          </c:dispUnitsLbl>
        </c:dispUnits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1"/>
        <c:ser>
          <c:idx val="0"/>
          <c:order val="0"/>
          <c:invertIfNegative val="0"/>
          <c:cat>
            <c:strRef>
              <c:f>(Report!$AG$45:$AG$50,Report!$AG$53,Report!$AG$55)</c:f>
              <c:strCache>
                <c:ptCount val="8"/>
                <c:pt idx="0">
                  <c:v>초기투자비</c:v>
                </c:pt>
                <c:pt idx="1">
                  <c:v>해체비</c:v>
                </c:pt>
                <c:pt idx="2">
                  <c:v>잔존가치비</c:v>
                </c:pt>
                <c:pt idx="3">
                  <c:v>교체비</c:v>
                </c:pt>
                <c:pt idx="4">
                  <c:v>수선비</c:v>
                </c:pt>
                <c:pt idx="5">
                  <c:v>전력에너지</c:v>
                </c:pt>
                <c:pt idx="6">
                  <c:v>CO2환산가격</c:v>
                </c:pt>
                <c:pt idx="7">
                  <c:v>총 LCC</c:v>
                </c:pt>
              </c:strCache>
            </c:strRef>
          </c:cat>
          <c:val>
            <c:numRef>
              <c:f>(Report!$AJ$45:$AJ$50,Report!$AJ$53,Report!$AJ$55)</c:f>
              <c:numCache>
                <c:formatCode>#,##0_);[Red]\(#,##0\)</c:formatCode>
                <c:ptCount val="8"/>
                <c:pt idx="0">
                  <c:v>3414725.6749999998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2536650.8621094436</c:v>
                </c:pt>
                <c:pt idx="6">
                  <c:v>179194.23456517718</c:v>
                </c:pt>
                <c:pt idx="7">
                  <c:v>6130570.7716746191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318415232"/>
        <c:axId val="318417152"/>
      </c:barChart>
      <c:catAx>
        <c:axId val="318415232"/>
        <c:scaling>
          <c:orientation val="minMax"/>
        </c:scaling>
        <c:delete val="0"/>
        <c:axPos val="b"/>
        <c:majorTickMark val="out"/>
        <c:minorTickMark val="none"/>
        <c:tickLblPos val="nextTo"/>
        <c:crossAx val="318417152"/>
        <c:crosses val="autoZero"/>
        <c:auto val="1"/>
        <c:lblAlgn val="ctr"/>
        <c:lblOffset val="100"/>
        <c:noMultiLvlLbl val="0"/>
      </c:catAx>
      <c:valAx>
        <c:axId val="318417152"/>
        <c:scaling>
          <c:orientation val="minMax"/>
        </c:scaling>
        <c:delete val="0"/>
        <c:axPos val="l"/>
        <c:majorGridlines/>
        <c:numFmt formatCode="#,##0_);[Red]\(#,##0\)" sourceLinked="1"/>
        <c:majorTickMark val="out"/>
        <c:minorTickMark val="none"/>
        <c:tickLblPos val="nextTo"/>
        <c:crossAx val="318415232"/>
        <c:crosses val="autoZero"/>
        <c:crossBetween val="between"/>
        <c:dispUnits>
          <c:builtInUnit val="thousands"/>
          <c:dispUnitsLbl>
            <c:layout/>
            <c:tx>
              <c:rich>
                <a:bodyPr rot="0" vert="horz"/>
                <a:lstStyle/>
                <a:p>
                  <a:pPr>
                    <a:defRPr/>
                  </a:pPr>
                  <a:r>
                    <a:rPr lang="en-US" altLang="ko-KR"/>
                    <a:t>(</a:t>
                  </a:r>
                  <a:r>
                    <a:rPr lang="ko-KR" altLang="en-US"/>
                    <a:t>천원</a:t>
                  </a:r>
                  <a:r>
                    <a:rPr lang="en-US" altLang="ko-KR"/>
                    <a:t>)</a:t>
                  </a:r>
                </a:p>
              </c:rich>
            </c:tx>
          </c:dispUnitsLbl>
        </c:dispUnits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1"/>
        <c:ser>
          <c:idx val="0"/>
          <c:order val="0"/>
          <c:invertIfNegative val="0"/>
          <c:cat>
            <c:strRef>
              <c:f>(Report!$AG$50:$AG$52,Report!$AG$54)</c:f>
              <c:strCache>
                <c:ptCount val="4"/>
                <c:pt idx="0">
                  <c:v>전력에너지</c:v>
                </c:pt>
                <c:pt idx="1">
                  <c:v>냉방에너지</c:v>
                </c:pt>
                <c:pt idx="2">
                  <c:v>난방에너지</c:v>
                </c:pt>
                <c:pt idx="3">
                  <c:v>에너지비 LCC</c:v>
                </c:pt>
              </c:strCache>
            </c:strRef>
          </c:cat>
          <c:val>
            <c:numRef>
              <c:f>(Report!$AJ$50:$AJ$52,Report!$AJ$54)</c:f>
              <c:numCache>
                <c:formatCode>#,##0_);[Red]\(#,##0\)</c:formatCode>
                <c:ptCount val="4"/>
                <c:pt idx="0">
                  <c:v>2536650.8621094436</c:v>
                </c:pt>
                <c:pt idx="1">
                  <c:v>0</c:v>
                </c:pt>
                <c:pt idx="2">
                  <c:v>0</c:v>
                </c:pt>
                <c:pt idx="3">
                  <c:v>2536650.8621094436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204317440"/>
        <c:axId val="210322560"/>
      </c:barChart>
      <c:catAx>
        <c:axId val="204317440"/>
        <c:scaling>
          <c:orientation val="minMax"/>
        </c:scaling>
        <c:delete val="0"/>
        <c:axPos val="b"/>
        <c:majorTickMark val="out"/>
        <c:minorTickMark val="none"/>
        <c:tickLblPos val="nextTo"/>
        <c:crossAx val="210322560"/>
        <c:crosses val="autoZero"/>
        <c:auto val="1"/>
        <c:lblAlgn val="ctr"/>
        <c:lblOffset val="100"/>
        <c:noMultiLvlLbl val="0"/>
      </c:catAx>
      <c:valAx>
        <c:axId val="210322560"/>
        <c:scaling>
          <c:orientation val="minMax"/>
        </c:scaling>
        <c:delete val="0"/>
        <c:axPos val="l"/>
        <c:majorGridlines/>
        <c:numFmt formatCode="#,##0_);[Red]\(#,##0\)" sourceLinked="1"/>
        <c:majorTickMark val="out"/>
        <c:minorTickMark val="none"/>
        <c:tickLblPos val="nextTo"/>
        <c:crossAx val="204317440"/>
        <c:crosses val="autoZero"/>
        <c:crossBetween val="between"/>
        <c:dispUnits>
          <c:builtInUnit val="thousands"/>
          <c:dispUnitsLbl>
            <c:layout/>
            <c:tx>
              <c:rich>
                <a:bodyPr rot="0" vert="horz"/>
                <a:lstStyle/>
                <a:p>
                  <a:pPr>
                    <a:defRPr/>
                  </a:pPr>
                  <a:r>
                    <a:rPr lang="en-US" altLang="ko-KR"/>
                    <a:t>(</a:t>
                  </a:r>
                  <a:r>
                    <a:rPr lang="ko-KR" altLang="en-US"/>
                    <a:t>천원</a:t>
                  </a:r>
                  <a:r>
                    <a:rPr lang="en-US" altLang="ko-KR"/>
                    <a:t>)</a:t>
                  </a:r>
                </a:p>
              </c:rich>
            </c:tx>
          </c:dispUnitsLbl>
        </c:dispUnits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Report!$AG$56</c:f>
              <c:strCache>
                <c:ptCount val="1"/>
                <c:pt idx="0">
                  <c:v>연간 생애주기비용 (현가)</c:v>
                </c:pt>
              </c:strCache>
            </c:strRef>
          </c:tx>
          <c:val>
            <c:numRef>
              <c:f>Report!$AK$56:$BX$56</c:f>
              <c:numCache>
                <c:formatCode>#,##0_);[Red]\(#,##0\)</c:formatCode>
                <c:ptCount val="40"/>
                <c:pt idx="0">
                  <c:v>5976479.4056705534</c:v>
                </c:pt>
                <c:pt idx="1">
                  <c:v>3021130.9039220409</c:v>
                </c:pt>
                <c:pt idx="2">
                  <c:v>2998139.4915264752</c:v>
                </c:pt>
                <c:pt idx="3">
                  <c:v>2975381.2933698562</c:v>
                </c:pt>
                <c:pt idx="4">
                  <c:v>2952852.6435762723</c:v>
                </c:pt>
                <c:pt idx="5">
                  <c:v>2930549.9556709249</c:v>
                </c:pt>
                <c:pt idx="6">
                  <c:v>2908469.72062496</c:v>
                </c:pt>
                <c:pt idx="7">
                  <c:v>2886608.5049502626</c:v>
                </c:pt>
                <c:pt idx="8">
                  <c:v>2864962.9488430209</c:v>
                </c:pt>
                <c:pt idx="9">
                  <c:v>2843529.7643747022</c:v>
                </c:pt>
                <c:pt idx="10">
                  <c:v>2822305.7337291939</c:v>
                </c:pt>
                <c:pt idx="11">
                  <c:v>2801287.7074850691</c:v>
                </c:pt>
                <c:pt idx="12">
                  <c:v>2780472.6029416132</c:v>
                </c:pt>
                <c:pt idx="13">
                  <c:v>2759857.4024876449</c:v>
                </c:pt>
                <c:pt idx="14">
                  <c:v>2739439.1520119449</c:v>
                </c:pt>
                <c:pt idx="15">
                  <c:v>2719214.959354219</c:v>
                </c:pt>
                <c:pt idx="16">
                  <c:v>2699181.9927955833</c:v>
                </c:pt>
                <c:pt idx="17">
                  <c:v>2679337.4795875321</c:v>
                </c:pt>
                <c:pt idx="18">
                  <c:v>2659678.7045184211</c:v>
                </c:pt>
                <c:pt idx="19">
                  <c:v>2640203.0085163964</c:v>
                </c:pt>
                <c:pt idx="20">
                  <c:v>2620907.7872880176</c:v>
                </c:pt>
                <c:pt idx="21">
                  <c:v>2601790.4899914647</c:v>
                </c:pt>
                <c:pt idx="22">
                  <c:v>2582848.617943536</c:v>
                </c:pt>
                <c:pt idx="23">
                  <c:v>2564079.7233595597</c:v>
                </c:pt>
                <c:pt idx="24">
                  <c:v>2545481.4081253544</c:v>
                </c:pt>
                <c:pt idx="25">
                  <c:v>2527051.3226003721</c:v>
                </c:pt>
                <c:pt idx="26">
                  <c:v>2508787.1644513495</c:v>
                </c:pt>
                <c:pt idx="27">
                  <c:v>2490686.6775155049</c:v>
                </c:pt>
                <c:pt idx="28">
                  <c:v>2472747.650692611</c:v>
                </c:pt>
                <c:pt idx="29">
                  <c:v>2454967.9168653046</c:v>
                </c:pt>
                <c:pt idx="30">
                  <c:v>2437345.3518466484</c:v>
                </c:pt>
                <c:pt idx="31">
                  <c:v>2419877.8733544745</c:v>
                </c:pt>
                <c:pt idx="32">
                  <c:v>2402563.4400117667</c:v>
                </c:pt>
                <c:pt idx="33">
                  <c:v>2385400.0503722336</c:v>
                </c:pt>
                <c:pt idx="34">
                  <c:v>2368385.7419707831</c:v>
                </c:pt>
                <c:pt idx="35">
                  <c:v>2351518.5903978106</c:v>
                </c:pt>
                <c:pt idx="36">
                  <c:v>2334796.7083971393</c:v>
                </c:pt>
                <c:pt idx="37">
                  <c:v>2318218.2449866161</c:v>
                </c:pt>
                <c:pt idx="38">
                  <c:v>2301781.3846010044</c:v>
                </c:pt>
                <c:pt idx="39">
                  <c:v>2285484.3462565984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1579136"/>
        <c:axId val="232805120"/>
      </c:lineChart>
      <c:catAx>
        <c:axId val="371579136"/>
        <c:scaling>
          <c:orientation val="minMax"/>
        </c:scaling>
        <c:delete val="0"/>
        <c:axPos val="b"/>
        <c:majorTickMark val="out"/>
        <c:minorTickMark val="none"/>
        <c:tickLblPos val="nextTo"/>
        <c:crossAx val="232805120"/>
        <c:crosses val="autoZero"/>
        <c:auto val="1"/>
        <c:lblAlgn val="ctr"/>
        <c:lblOffset val="100"/>
        <c:noMultiLvlLbl val="0"/>
      </c:catAx>
      <c:valAx>
        <c:axId val="232805120"/>
        <c:scaling>
          <c:orientation val="minMax"/>
        </c:scaling>
        <c:delete val="0"/>
        <c:axPos val="l"/>
        <c:majorGridlines/>
        <c:numFmt formatCode="#,##0_);[Red]\(#,##0\)" sourceLinked="1"/>
        <c:majorTickMark val="out"/>
        <c:minorTickMark val="none"/>
        <c:tickLblPos val="nextTo"/>
        <c:crossAx val="371579136"/>
        <c:crosses val="autoZero"/>
        <c:crossBetween val="between"/>
        <c:dispUnits>
          <c:builtInUnit val="millions"/>
          <c:dispUnitsLbl>
            <c:layout/>
            <c:tx>
              <c:rich>
                <a:bodyPr rot="0" vert="horz"/>
                <a:lstStyle/>
                <a:p>
                  <a:pPr>
                    <a:defRPr/>
                  </a:pPr>
                  <a:r>
                    <a:rPr lang="en-US" altLang="ko-KR"/>
                    <a:t>(</a:t>
                  </a:r>
                  <a:r>
                    <a:rPr lang="ko-KR" altLang="en-US"/>
                    <a:t>백만원</a:t>
                  </a:r>
                  <a:r>
                    <a:rPr lang="en-US" altLang="ko-KR"/>
                    <a:t>)</a:t>
                  </a:r>
                </a:p>
              </c:rich>
            </c:tx>
          </c:dispUnitsLbl>
        </c:dispUnits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Label" lockText="1"/>
</file>

<file path=xl/ctrlProps/ctrlProp2.xml><?xml version="1.0" encoding="utf-8"?>
<formControlPr xmlns="http://schemas.microsoft.com/office/spreadsheetml/2009/9/main" objectType="Drop" dropStyle="combo" dx="16" fmlaLink="Parameter!$E$1" fmlaRange="nmReport" noThreeD="1" sel="2" val="0"/>
</file>

<file path=xl/ctrlProps/ctrlProp3.xml><?xml version="1.0" encoding="utf-8"?>
<formControlPr xmlns="http://schemas.microsoft.com/office/spreadsheetml/2009/9/main" objectType="Drop" dropStyle="combo" dx="16" fmlaLink="Parameter!$E$1" fmlaRange="nmReport" noThreeD="1" sel="2" val="0"/>
</file>

<file path=xl/ctrlProps/ctrlProp4.xml><?xml version="1.0" encoding="utf-8"?>
<formControlPr xmlns="http://schemas.microsoft.com/office/spreadsheetml/2009/9/main" objectType="Drop" dropStyle="combo" dx="16" fmlaLink="Parameter!$E$1" fmlaRange="nmReport" noThreeD="1" sel="2" val="0"/>
</file>

<file path=xl/ctrlProps/ctrlProp5.xml><?xml version="1.0" encoding="utf-8"?>
<formControlPr xmlns="http://schemas.microsoft.com/office/spreadsheetml/2009/9/main" objectType="Drop" dropStyle="combo" dx="16" fmlaLink="Parameter!$E$1" fmlaRange="nmReport" noThreeD="1" sel="2" val="0"/>
</file>

<file path=xl/ctrlProps/ctrlProp6.xml><?xml version="1.0" encoding="utf-8"?>
<formControlPr xmlns="http://schemas.microsoft.com/office/spreadsheetml/2009/9/main" objectType="Drop" dropStyle="combo" dx="16" fmlaLink="Parameter!$E$1" fmlaRange="nmReport" noThreeD="1" sel="2" val="0"/>
</file>

<file path=xl/ctrlProps/ctrlProp7.xml><?xml version="1.0" encoding="utf-8"?>
<formControlPr xmlns="http://schemas.microsoft.com/office/spreadsheetml/2009/9/main" objectType="Drop" dropStyle="combo" dx="16" fmlaRange="nmDaean" noThreeD="1" sel="0" val="0"/>
</file>

<file path=xl/ctrlProps/ctrlProp8.xml><?xml version="1.0" encoding="utf-8"?>
<formControlPr xmlns="http://schemas.microsoft.com/office/spreadsheetml/2009/9/main" objectType="Drop" dropStyle="combo" dx="16" fmlaLink="Parameter!$E$1" fmlaRange="nmReport" noThreeD="1" sel="2" val="0"/>
</file>

<file path=xl/ctrlProps/ctrlProp9.xml><?xml version="1.0" encoding="utf-8"?>
<formControlPr xmlns="http://schemas.microsoft.com/office/spreadsheetml/2009/9/main" objectType="Drop" dropStyle="combo" dx="16" fmlaLink="Report!$AC$35" fmlaRange="Parameter!$K$3:$K$5" noThreeD="1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jpeg"/><Relationship Id="rId3" Type="http://schemas.openxmlformats.org/officeDocument/2006/relationships/hyperlink" Target="#Main!AG15"/><Relationship Id="rId7" Type="http://schemas.openxmlformats.org/officeDocument/2006/relationships/image" Target="../media/image10.jpeg"/><Relationship Id="rId2" Type="http://schemas.openxmlformats.org/officeDocument/2006/relationships/image" Target="../media/image6.jpeg"/><Relationship Id="rId1" Type="http://schemas.openxmlformats.org/officeDocument/2006/relationships/hyperlink" Target="#UpKeeping!AG15"/><Relationship Id="rId6" Type="http://schemas.openxmlformats.org/officeDocument/2006/relationships/image" Target="../media/image9.jpeg"/><Relationship Id="rId5" Type="http://schemas.openxmlformats.org/officeDocument/2006/relationships/image" Target="../media/image8.jpeg"/><Relationship Id="rId4" Type="http://schemas.openxmlformats.org/officeDocument/2006/relationships/image" Target="../media/image7.jpe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7.jpeg"/><Relationship Id="rId13" Type="http://schemas.openxmlformats.org/officeDocument/2006/relationships/image" Target="../media/image22.jpeg"/><Relationship Id="rId3" Type="http://schemas.openxmlformats.org/officeDocument/2006/relationships/image" Target="../media/image6.jpeg"/><Relationship Id="rId7" Type="http://schemas.openxmlformats.org/officeDocument/2006/relationships/image" Target="../media/image16.jpeg"/><Relationship Id="rId12" Type="http://schemas.openxmlformats.org/officeDocument/2006/relationships/image" Target="../media/image21.jpeg"/><Relationship Id="rId2" Type="http://schemas.openxmlformats.org/officeDocument/2006/relationships/image" Target="../media/image15.jpeg"/><Relationship Id="rId1" Type="http://schemas.openxmlformats.org/officeDocument/2006/relationships/image" Target="../media/image14.jpeg"/><Relationship Id="rId6" Type="http://schemas.openxmlformats.org/officeDocument/2006/relationships/image" Target="../media/image8.jpeg"/><Relationship Id="rId11" Type="http://schemas.openxmlformats.org/officeDocument/2006/relationships/image" Target="../media/image20.jpeg"/><Relationship Id="rId5" Type="http://schemas.openxmlformats.org/officeDocument/2006/relationships/image" Target="../media/image7.jpeg"/><Relationship Id="rId10" Type="http://schemas.openxmlformats.org/officeDocument/2006/relationships/image" Target="../media/image19.jpeg"/><Relationship Id="rId4" Type="http://schemas.openxmlformats.org/officeDocument/2006/relationships/hyperlink" Target="#Basic!AG15"/><Relationship Id="rId9" Type="http://schemas.openxmlformats.org/officeDocument/2006/relationships/image" Target="../media/image18.jpeg"/><Relationship Id="rId14" Type="http://schemas.openxmlformats.org/officeDocument/2006/relationships/image" Target="../media/image23.jpe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UpKeeping!AG15"/><Relationship Id="rId2" Type="http://schemas.openxmlformats.org/officeDocument/2006/relationships/image" Target="../media/image6.jpeg"/><Relationship Id="rId1" Type="http://schemas.openxmlformats.org/officeDocument/2006/relationships/hyperlink" Target="#Discard!AG15"/><Relationship Id="rId5" Type="http://schemas.openxmlformats.org/officeDocument/2006/relationships/image" Target="../media/image8.jpeg"/><Relationship Id="rId4" Type="http://schemas.openxmlformats.org/officeDocument/2006/relationships/image" Target="../media/image7.jpe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jpeg"/><Relationship Id="rId2" Type="http://schemas.openxmlformats.org/officeDocument/2006/relationships/hyperlink" Target="#Operate!AG15"/><Relationship Id="rId1" Type="http://schemas.openxmlformats.org/officeDocument/2006/relationships/image" Target="../media/image6.jpeg"/><Relationship Id="rId6" Type="http://schemas.openxmlformats.org/officeDocument/2006/relationships/image" Target="../media/image23.jpeg"/><Relationship Id="rId5" Type="http://schemas.openxmlformats.org/officeDocument/2006/relationships/image" Target="../media/image22.jpeg"/><Relationship Id="rId4" Type="http://schemas.openxmlformats.org/officeDocument/2006/relationships/image" Target="../media/image8.jpe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Discard!AG15"/><Relationship Id="rId2" Type="http://schemas.openxmlformats.org/officeDocument/2006/relationships/image" Target="../media/image6.jpeg"/><Relationship Id="rId1" Type="http://schemas.openxmlformats.org/officeDocument/2006/relationships/hyperlink" Target="#Report!AG15"/><Relationship Id="rId4" Type="http://schemas.openxmlformats.org/officeDocument/2006/relationships/image" Target="../media/image7.jpeg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3" Type="http://schemas.openxmlformats.org/officeDocument/2006/relationships/image" Target="../media/image22.jpeg"/><Relationship Id="rId7" Type="http://schemas.openxmlformats.org/officeDocument/2006/relationships/chart" Target="../charts/chart3.xml"/><Relationship Id="rId2" Type="http://schemas.openxmlformats.org/officeDocument/2006/relationships/image" Target="../media/image32.jpeg"/><Relationship Id="rId1" Type="http://schemas.openxmlformats.org/officeDocument/2006/relationships/image" Target="../media/image7.jpeg"/><Relationship Id="rId6" Type="http://schemas.openxmlformats.org/officeDocument/2006/relationships/chart" Target="../charts/chart2.xml"/><Relationship Id="rId5" Type="http://schemas.openxmlformats.org/officeDocument/2006/relationships/chart" Target="../charts/chart1.xml"/><Relationship Id="rId10" Type="http://schemas.openxmlformats.org/officeDocument/2006/relationships/chart" Target="../charts/chart6.xml"/><Relationship Id="rId4" Type="http://schemas.openxmlformats.org/officeDocument/2006/relationships/image" Target="../media/image23.jpeg"/><Relationship Id="rId9" Type="http://schemas.openxmlformats.org/officeDocument/2006/relationships/chart" Target="../charts/chart5.xml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3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24.emf"/><Relationship Id="rId1" Type="http://schemas.openxmlformats.org/officeDocument/2006/relationships/image" Target="../media/image25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27.emf"/><Relationship Id="rId1" Type="http://schemas.openxmlformats.org/officeDocument/2006/relationships/image" Target="../media/image26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28.emf"/><Relationship Id="rId1" Type="http://schemas.openxmlformats.org/officeDocument/2006/relationships/image" Target="../media/image29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0.emf"/><Relationship Id="rId1" Type="http://schemas.openxmlformats.org/officeDocument/2006/relationships/image" Target="../media/image31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27</xdr:col>
      <xdr:colOff>83343</xdr:colOff>
      <xdr:row>10</xdr:row>
      <xdr:rowOff>51142</xdr:rowOff>
    </xdr:from>
    <xdr:ext cx="9382125" cy="843757"/>
    <xdr:sp macro="" textlink="">
      <xdr:nvSpPr>
        <xdr:cNvPr id="7" name="직사각형 6"/>
        <xdr:cNvSpPr/>
      </xdr:nvSpPr>
      <xdr:spPr>
        <a:xfrm>
          <a:off x="631031" y="170205"/>
          <a:ext cx="9382125" cy="843757"/>
        </a:xfrm>
        <a:prstGeom prst="rect">
          <a:avLst/>
        </a:prstGeom>
        <a:noFill/>
      </xdr:spPr>
      <xdr:txBody>
        <a:bodyPr wrap="square" lIns="91440" tIns="45720" rIns="91440" bIns="45720" anchor="ctr">
          <a:noAutofit/>
        </a:bodyPr>
        <a:lstStyle/>
        <a:p>
          <a:pPr algn="l"/>
          <a:r>
            <a:rPr lang="en-US" altLang="ko-KR" sz="4800" b="1" cap="none" spc="0">
              <a:ln w="10541" cmpd="sng">
                <a:solidFill>
                  <a:srgbClr val="7D7D7D">
                    <a:tint val="100000"/>
                    <a:shade val="100000"/>
                    <a:satMod val="110000"/>
                  </a:srgbClr>
                </a:solidFill>
                <a:prstDash val="solid"/>
              </a:ln>
              <a:solidFill>
                <a:schemeClr val="tx1"/>
              </a:solidFill>
              <a:effectLst>
                <a:reflection blurRad="6350" stA="32000" endPos="27000" dist="12700" dir="5400000" sy="-100000" algn="bl" rotWithShape="0"/>
              </a:effectLst>
              <a:latin typeface="+mn-ea"/>
              <a:ea typeface="+mn-ea"/>
            </a:rPr>
            <a:t>PBECAS</a:t>
          </a:r>
          <a:r>
            <a:rPr lang="en-US" altLang="ko-KR" sz="1800" b="1" cap="none" spc="0">
              <a:ln w="10541" cmpd="sng">
                <a:solidFill>
                  <a:srgbClr val="7D7D7D">
                    <a:tint val="100000"/>
                    <a:shade val="100000"/>
                    <a:satMod val="110000"/>
                  </a:srgbClr>
                </a:solidFill>
                <a:prstDash val="solid"/>
              </a:ln>
              <a:solidFill>
                <a:schemeClr val="tx1"/>
              </a:solidFill>
              <a:effectLst/>
              <a:latin typeface="+mn-ea"/>
              <a:ea typeface="+mn-ea"/>
            </a:rPr>
            <a:t>(P</a:t>
          </a:r>
          <a:r>
            <a:rPr lang="en-US" altLang="ko-KR" sz="1800" b="0" cap="none" spc="0">
              <a:ln w="10541" cmpd="sng">
                <a:solidFill>
                  <a:srgbClr val="7D7D7D">
                    <a:tint val="100000"/>
                    <a:shade val="100000"/>
                    <a:satMod val="110000"/>
                  </a:srgbClr>
                </a:solidFill>
                <a:prstDash val="solid"/>
              </a:ln>
              <a:solidFill>
                <a:schemeClr val="tx1"/>
              </a:solidFill>
              <a:effectLst/>
              <a:latin typeface="+mn-ea"/>
              <a:ea typeface="+mn-ea"/>
            </a:rPr>
            <a:t>arsons</a:t>
          </a:r>
          <a:r>
            <a:rPr lang="en-US" altLang="ko-KR" sz="1800" b="1" cap="none" spc="0">
              <a:ln w="10541" cmpd="sng">
                <a:solidFill>
                  <a:srgbClr val="7D7D7D">
                    <a:tint val="100000"/>
                    <a:shade val="100000"/>
                    <a:satMod val="110000"/>
                  </a:srgbClr>
                </a:solidFill>
                <a:prstDash val="solid"/>
              </a:ln>
              <a:solidFill>
                <a:schemeClr val="tx1"/>
              </a:solidFill>
              <a:effectLst/>
              <a:latin typeface="+mn-ea"/>
              <a:ea typeface="+mn-ea"/>
            </a:rPr>
            <a:t> B</a:t>
          </a:r>
          <a:r>
            <a:rPr lang="en-US" altLang="ko-KR" sz="1800" b="0" cap="none" spc="0">
              <a:ln w="10541" cmpd="sng">
                <a:solidFill>
                  <a:srgbClr val="7D7D7D">
                    <a:tint val="100000"/>
                    <a:shade val="100000"/>
                    <a:satMod val="110000"/>
                  </a:srgbClr>
                </a:solidFill>
                <a:prstDash val="solid"/>
              </a:ln>
              <a:solidFill>
                <a:schemeClr val="tx1"/>
              </a:solidFill>
              <a:effectLst/>
              <a:latin typeface="+mn-ea"/>
              <a:ea typeface="+mn-ea"/>
            </a:rPr>
            <a:t>rinkerhoff</a:t>
          </a:r>
          <a:r>
            <a:rPr lang="en-US" altLang="ko-KR" sz="1800" b="1" cap="none" spc="0">
              <a:ln w="10541" cmpd="sng">
                <a:solidFill>
                  <a:srgbClr val="7D7D7D">
                    <a:tint val="100000"/>
                    <a:shade val="100000"/>
                    <a:satMod val="110000"/>
                  </a:srgbClr>
                </a:solidFill>
                <a:prstDash val="solid"/>
              </a:ln>
              <a:solidFill>
                <a:schemeClr val="tx1"/>
              </a:solidFill>
              <a:effectLst/>
              <a:latin typeface="+mn-ea"/>
              <a:ea typeface="+mn-ea"/>
            </a:rPr>
            <a:t> E</a:t>
          </a:r>
          <a:r>
            <a:rPr lang="en-US" altLang="ko-KR" sz="1800" b="0" cap="none" spc="0">
              <a:ln w="10541" cmpd="sng">
                <a:solidFill>
                  <a:srgbClr val="7D7D7D">
                    <a:tint val="100000"/>
                    <a:shade val="100000"/>
                    <a:satMod val="110000"/>
                  </a:srgbClr>
                </a:solidFill>
                <a:prstDash val="solid"/>
              </a:ln>
              <a:solidFill>
                <a:schemeClr val="tx1"/>
              </a:solidFill>
              <a:effectLst/>
              <a:latin typeface="+mn-ea"/>
              <a:ea typeface="+mn-ea"/>
            </a:rPr>
            <a:t>nergy</a:t>
          </a:r>
          <a:r>
            <a:rPr lang="en-US" altLang="ko-KR" sz="1800" b="1" cap="none" spc="0">
              <a:ln w="10541" cmpd="sng">
                <a:solidFill>
                  <a:srgbClr val="7D7D7D">
                    <a:tint val="100000"/>
                    <a:shade val="100000"/>
                    <a:satMod val="110000"/>
                  </a:srgbClr>
                </a:solidFill>
                <a:prstDash val="solid"/>
              </a:ln>
              <a:solidFill>
                <a:schemeClr val="tx1"/>
              </a:solidFill>
              <a:effectLst/>
              <a:latin typeface="+mn-ea"/>
              <a:ea typeface="+mn-ea"/>
            </a:rPr>
            <a:t> &amp; C</a:t>
          </a:r>
          <a:r>
            <a:rPr lang="en-US" altLang="ko-KR" sz="1800" b="0" cap="none" spc="0">
              <a:ln w="10541" cmpd="sng">
                <a:solidFill>
                  <a:srgbClr val="7D7D7D">
                    <a:tint val="100000"/>
                    <a:shade val="100000"/>
                    <a:satMod val="110000"/>
                  </a:srgbClr>
                </a:solidFill>
                <a:prstDash val="solid"/>
              </a:ln>
              <a:solidFill>
                <a:schemeClr val="tx1"/>
              </a:solidFill>
              <a:effectLst/>
              <a:latin typeface="+mn-ea"/>
              <a:ea typeface="+mn-ea"/>
            </a:rPr>
            <a:t>arbon</a:t>
          </a:r>
          <a:r>
            <a:rPr lang="en-US" altLang="ko-KR" sz="1800" b="1" cap="none" spc="0">
              <a:ln w="10541" cmpd="sng">
                <a:solidFill>
                  <a:srgbClr val="7D7D7D">
                    <a:tint val="100000"/>
                    <a:shade val="100000"/>
                    <a:satMod val="110000"/>
                  </a:srgbClr>
                </a:solidFill>
                <a:prstDash val="solid"/>
              </a:ln>
              <a:solidFill>
                <a:schemeClr val="tx1"/>
              </a:solidFill>
              <a:effectLst/>
              <a:latin typeface="+mn-ea"/>
              <a:ea typeface="+mn-ea"/>
            </a:rPr>
            <a:t> A</a:t>
          </a:r>
          <a:r>
            <a:rPr lang="en-US" altLang="ko-KR" sz="1800" b="0" cap="none" spc="0">
              <a:ln w="10541" cmpd="sng">
                <a:solidFill>
                  <a:srgbClr val="7D7D7D">
                    <a:tint val="100000"/>
                    <a:shade val="100000"/>
                    <a:satMod val="110000"/>
                  </a:srgbClr>
                </a:solidFill>
                <a:prstDash val="solid"/>
              </a:ln>
              <a:solidFill>
                <a:schemeClr val="tx1"/>
              </a:solidFill>
              <a:effectLst/>
              <a:latin typeface="+mn-ea"/>
              <a:ea typeface="+mn-ea"/>
            </a:rPr>
            <a:t>ssessment</a:t>
          </a:r>
          <a:r>
            <a:rPr lang="en-US" altLang="ko-KR" sz="1800" b="1" cap="none" spc="0">
              <a:ln w="10541" cmpd="sng">
                <a:solidFill>
                  <a:srgbClr val="7D7D7D">
                    <a:tint val="100000"/>
                    <a:shade val="100000"/>
                    <a:satMod val="110000"/>
                  </a:srgbClr>
                </a:solidFill>
                <a:prstDash val="solid"/>
              </a:ln>
              <a:solidFill>
                <a:schemeClr val="tx1"/>
              </a:solidFill>
              <a:effectLst/>
              <a:latin typeface="+mn-ea"/>
              <a:ea typeface="+mn-ea"/>
            </a:rPr>
            <a:t> S</a:t>
          </a:r>
          <a:r>
            <a:rPr lang="en-US" altLang="ko-KR" sz="1800" b="0" cap="none" spc="0">
              <a:ln w="10541" cmpd="sng">
                <a:solidFill>
                  <a:srgbClr val="7D7D7D">
                    <a:tint val="100000"/>
                    <a:shade val="100000"/>
                    <a:satMod val="110000"/>
                  </a:srgbClr>
                </a:solidFill>
                <a:prstDash val="solid"/>
              </a:ln>
              <a:solidFill>
                <a:schemeClr val="tx1"/>
              </a:solidFill>
              <a:effectLst/>
              <a:latin typeface="+mn-ea"/>
              <a:ea typeface="+mn-ea"/>
            </a:rPr>
            <a:t>ystem</a:t>
          </a:r>
          <a:r>
            <a:rPr lang="en-US" altLang="ko-KR" sz="1800" b="1" cap="none" spc="0">
              <a:ln w="10541" cmpd="sng">
                <a:solidFill>
                  <a:srgbClr val="7D7D7D">
                    <a:tint val="100000"/>
                    <a:shade val="100000"/>
                    <a:satMod val="110000"/>
                  </a:srgbClr>
                </a:solidFill>
                <a:prstDash val="solid"/>
              </a:ln>
              <a:solidFill>
                <a:schemeClr val="tx1"/>
              </a:solidFill>
              <a:effectLst/>
              <a:latin typeface="+mn-ea"/>
              <a:ea typeface="+mn-ea"/>
            </a:rPr>
            <a:t>)</a:t>
          </a:r>
        </a:p>
      </xdr:txBody>
    </xdr:sp>
    <xdr:clientData/>
  </xdr:oneCellAnchor>
  <xdr:twoCellAnchor editAs="oneCell">
    <xdr:from>
      <xdr:col>30</xdr:col>
      <xdr:colOff>0</xdr:colOff>
      <xdr:row>17</xdr:row>
      <xdr:rowOff>0</xdr:rowOff>
    </xdr:from>
    <xdr:to>
      <xdr:col>34</xdr:col>
      <xdr:colOff>624992</xdr:colOff>
      <xdr:row>32</xdr:row>
      <xdr:rowOff>25946</xdr:rowOff>
    </xdr:to>
    <xdr:pic macro="[0]!Basic_Daean">
      <xdr:nvPicPr>
        <xdr:cNvPr id="18" name="그림 17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2625" y="2381250"/>
          <a:ext cx="3196742" cy="3240634"/>
        </a:xfrm>
        <a:prstGeom prst="rect">
          <a:avLst/>
        </a:prstGeom>
      </xdr:spPr>
    </xdr:pic>
    <xdr:clientData/>
  </xdr:twoCellAnchor>
  <xdr:twoCellAnchor editAs="oneCell">
    <xdr:from>
      <xdr:col>36</xdr:col>
      <xdr:colOff>321468</xdr:colOff>
      <xdr:row>17</xdr:row>
      <xdr:rowOff>0</xdr:rowOff>
    </xdr:from>
    <xdr:to>
      <xdr:col>41</xdr:col>
      <xdr:colOff>303522</xdr:colOff>
      <xdr:row>32</xdr:row>
      <xdr:rowOff>25946</xdr:rowOff>
    </xdr:to>
    <xdr:pic macro="[0]!Basic_Bld">
      <xdr:nvPicPr>
        <xdr:cNvPr id="19" name="그림 18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1718" y="2381250"/>
          <a:ext cx="3196742" cy="3240634"/>
        </a:xfrm>
        <a:prstGeom prst="rect">
          <a:avLst/>
        </a:prstGeom>
      </xdr:spPr>
    </xdr:pic>
    <xdr:clientData/>
  </xdr:twoCellAnchor>
  <xdr:twoCellAnchor editAs="oneCell">
    <xdr:from>
      <xdr:col>43</xdr:col>
      <xdr:colOff>-1</xdr:colOff>
      <xdr:row>17</xdr:row>
      <xdr:rowOff>0</xdr:rowOff>
    </xdr:from>
    <xdr:to>
      <xdr:col>47</xdr:col>
      <xdr:colOff>624991</xdr:colOff>
      <xdr:row>32</xdr:row>
      <xdr:rowOff>25946</xdr:rowOff>
    </xdr:to>
    <xdr:pic>
      <xdr:nvPicPr>
        <xdr:cNvPr id="20" name="그림 19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10812" y="2381250"/>
          <a:ext cx="3196742" cy="3240634"/>
        </a:xfrm>
        <a:prstGeom prst="rect">
          <a:avLst/>
        </a:prstGeom>
      </xdr:spPr>
    </xdr:pic>
    <xdr:clientData/>
  </xdr:twoCellAnchor>
  <xdr:twoCellAnchor>
    <xdr:from>
      <xdr:col>48</xdr:col>
      <xdr:colOff>190499</xdr:colOff>
      <xdr:row>11</xdr:row>
      <xdr:rowOff>71438</xdr:rowOff>
    </xdr:from>
    <xdr:to>
      <xdr:col>50</xdr:col>
      <xdr:colOff>238124</xdr:colOff>
      <xdr:row>12</xdr:row>
      <xdr:rowOff>0</xdr:rowOff>
    </xdr:to>
    <xdr:sp macro="[0]!AdminList" textlink="">
      <xdr:nvSpPr>
        <xdr:cNvPr id="2" name="shpAdmin"/>
        <xdr:cNvSpPr/>
      </xdr:nvSpPr>
      <xdr:spPr>
        <a:xfrm>
          <a:off x="13715999" y="1071563"/>
          <a:ext cx="1333500" cy="28575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chemeClr val="accent1">
                  <a:lumMod val="50000"/>
                </a:schemeClr>
              </a:solidFill>
              <a:latin typeface="Tahoma" pitchFamily="34" charset="0"/>
              <a:cs typeface="Tahoma" pitchFamily="34" charset="0"/>
            </a:rPr>
            <a:t>관리자 메뉴</a:t>
          </a:r>
        </a:p>
      </xdr:txBody>
    </xdr:sp>
    <xdr:clientData/>
  </xdr:twoCellAnchor>
  <xdr:twoCellAnchor>
    <xdr:from>
      <xdr:col>48</xdr:col>
      <xdr:colOff>190501</xdr:colOff>
      <xdr:row>11</xdr:row>
      <xdr:rowOff>71437</xdr:rowOff>
    </xdr:from>
    <xdr:to>
      <xdr:col>50</xdr:col>
      <xdr:colOff>238126</xdr:colOff>
      <xdr:row>12</xdr:row>
      <xdr:rowOff>-1</xdr:rowOff>
    </xdr:to>
    <xdr:sp macro="[0]!LoginForm" textlink="">
      <xdr:nvSpPr>
        <xdr:cNvPr id="9" name="shpLogin" hidden="1"/>
        <xdr:cNvSpPr/>
      </xdr:nvSpPr>
      <xdr:spPr>
        <a:xfrm>
          <a:off x="13716001" y="1071562"/>
          <a:ext cx="1333500" cy="28575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 b="1">
              <a:solidFill>
                <a:schemeClr val="accent1">
                  <a:lumMod val="50000"/>
                </a:schemeClr>
              </a:solidFill>
              <a:latin typeface="Tahoma" pitchFamily="34" charset="0"/>
              <a:cs typeface="Tahoma" pitchFamily="34" charset="0"/>
            </a:rPr>
            <a:t>로그인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48</xdr:col>
          <xdr:colOff>238125</xdr:colOff>
          <xdr:row>10</xdr:row>
          <xdr:rowOff>838200</xdr:rowOff>
        </xdr:from>
        <xdr:to>
          <xdr:col>48</xdr:col>
          <xdr:colOff>247650</xdr:colOff>
          <xdr:row>10</xdr:row>
          <xdr:rowOff>847725</xdr:rowOff>
        </xdr:to>
        <xdr:sp macro="" textlink="">
          <xdr:nvSpPr>
            <xdr:cNvPr id="18435" name="lblConn" hidden="1">
              <a:extLst>
                <a:ext uri="{63B3BB69-23CF-44E3-9099-C40C66FF867C}">
                  <a14:compatExt spid="_x0000_s184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레이블 3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27</xdr:col>
      <xdr:colOff>95251</xdr:colOff>
      <xdr:row>10</xdr:row>
      <xdr:rowOff>74955</xdr:rowOff>
    </xdr:from>
    <xdr:ext cx="11013280" cy="818014"/>
    <xdr:sp macro="" textlink="">
      <xdr:nvSpPr>
        <xdr:cNvPr id="3" name="직사각형 2"/>
        <xdr:cNvSpPr/>
      </xdr:nvSpPr>
      <xdr:spPr>
        <a:xfrm>
          <a:off x="642939" y="194018"/>
          <a:ext cx="11013280" cy="818014"/>
        </a:xfrm>
        <a:prstGeom prst="rect">
          <a:avLst/>
        </a:prstGeom>
        <a:noFill/>
      </xdr:spPr>
      <xdr:txBody>
        <a:bodyPr wrap="square" lIns="91440" tIns="45720" rIns="91440" bIns="45720" anchor="ctr">
          <a:noAutofit/>
        </a:bodyPr>
        <a:lstStyle/>
        <a:p>
          <a:r>
            <a:rPr lang="en-US" altLang="ko-KR" sz="4800" b="1">
              <a:latin typeface="+mj-ea"/>
              <a:ea typeface="+mj-ea"/>
              <a:cs typeface="+mn-cs"/>
            </a:rPr>
            <a:t>PBECAS</a:t>
          </a:r>
          <a:r>
            <a:rPr lang="en-US" altLang="ko-KR" sz="1800" b="1">
              <a:latin typeface="+mj-ea"/>
              <a:ea typeface="+mj-ea"/>
              <a:cs typeface="+mn-cs"/>
            </a:rPr>
            <a:t>(P</a:t>
          </a:r>
          <a:r>
            <a:rPr lang="en-US" altLang="ko-KR" sz="1800" b="0">
              <a:latin typeface="+mj-ea"/>
              <a:ea typeface="+mj-ea"/>
              <a:cs typeface="+mn-cs"/>
            </a:rPr>
            <a:t>arsons</a:t>
          </a:r>
          <a:r>
            <a:rPr lang="en-US" altLang="ko-KR" sz="1800" b="1">
              <a:latin typeface="+mj-ea"/>
              <a:ea typeface="+mj-ea"/>
              <a:cs typeface="+mn-cs"/>
            </a:rPr>
            <a:t> B</a:t>
          </a:r>
          <a:r>
            <a:rPr lang="en-US" altLang="ko-KR" sz="1800" b="0">
              <a:latin typeface="+mj-ea"/>
              <a:ea typeface="+mj-ea"/>
              <a:cs typeface="+mn-cs"/>
            </a:rPr>
            <a:t>rinkerhoff</a:t>
          </a:r>
          <a:r>
            <a:rPr lang="en-US" altLang="ko-KR" sz="1800" b="1">
              <a:latin typeface="+mj-ea"/>
              <a:ea typeface="+mj-ea"/>
              <a:cs typeface="+mn-cs"/>
            </a:rPr>
            <a:t> E</a:t>
          </a:r>
          <a:r>
            <a:rPr lang="en-US" altLang="ko-KR" sz="1800" b="0">
              <a:latin typeface="+mj-ea"/>
              <a:ea typeface="+mj-ea"/>
              <a:cs typeface="+mn-cs"/>
            </a:rPr>
            <a:t>nergy</a:t>
          </a:r>
          <a:r>
            <a:rPr lang="en-US" altLang="ko-KR" sz="1800" b="1">
              <a:latin typeface="+mj-ea"/>
              <a:ea typeface="+mj-ea"/>
              <a:cs typeface="+mn-cs"/>
            </a:rPr>
            <a:t> &amp; C</a:t>
          </a:r>
          <a:r>
            <a:rPr lang="en-US" altLang="ko-KR" sz="1800" b="0">
              <a:latin typeface="+mj-ea"/>
              <a:ea typeface="+mj-ea"/>
              <a:cs typeface="+mn-cs"/>
            </a:rPr>
            <a:t>arbon</a:t>
          </a:r>
          <a:r>
            <a:rPr lang="en-US" altLang="ko-KR" sz="1800" b="1">
              <a:latin typeface="+mj-ea"/>
              <a:ea typeface="+mj-ea"/>
              <a:cs typeface="+mn-cs"/>
            </a:rPr>
            <a:t> A</a:t>
          </a:r>
          <a:r>
            <a:rPr lang="en-US" altLang="ko-KR" sz="1800" b="0">
              <a:latin typeface="+mj-ea"/>
              <a:ea typeface="+mj-ea"/>
              <a:cs typeface="+mn-cs"/>
            </a:rPr>
            <a:t>ssessment</a:t>
          </a:r>
          <a:r>
            <a:rPr lang="en-US" altLang="ko-KR" sz="1800" b="1">
              <a:latin typeface="+mj-ea"/>
              <a:ea typeface="+mj-ea"/>
              <a:cs typeface="+mn-cs"/>
            </a:rPr>
            <a:t> S</a:t>
          </a:r>
          <a:r>
            <a:rPr lang="en-US" altLang="ko-KR" sz="1800" b="0">
              <a:latin typeface="+mj-ea"/>
              <a:ea typeface="+mj-ea"/>
              <a:cs typeface="+mn-cs"/>
            </a:rPr>
            <a:t>ystem</a:t>
          </a:r>
          <a:r>
            <a:rPr lang="en-US" altLang="ko-KR" sz="1800" b="1">
              <a:latin typeface="+mj-ea"/>
              <a:ea typeface="+mj-ea"/>
              <a:cs typeface="+mn-cs"/>
            </a:rPr>
            <a:t>)</a:t>
          </a:r>
          <a:endParaRPr lang="ko-KR" altLang="ko-KR" sz="1800">
            <a:latin typeface="+mj-ea"/>
            <a:ea typeface="+mj-ea"/>
          </a:endParaRPr>
        </a:p>
      </xdr:txBody>
    </xdr:sp>
    <xdr:clientData/>
  </xdr:oneCellAnchor>
  <xdr:twoCellAnchor>
    <xdr:from>
      <xdr:col>34</xdr:col>
      <xdr:colOff>3012282</xdr:colOff>
      <xdr:row>24</xdr:row>
      <xdr:rowOff>35718</xdr:rowOff>
    </xdr:from>
    <xdr:to>
      <xdr:col>34</xdr:col>
      <xdr:colOff>3192282</xdr:colOff>
      <xdr:row>25</xdr:row>
      <xdr:rowOff>1405</xdr:rowOff>
    </xdr:to>
    <xdr:sp macro="[0]!itemList" textlink="">
      <xdr:nvSpPr>
        <xdr:cNvPr id="7" name="이등변 삼각형 6"/>
        <xdr:cNvSpPr/>
      </xdr:nvSpPr>
      <xdr:spPr>
        <a:xfrm flipV="1">
          <a:off x="7774782" y="3798093"/>
          <a:ext cx="180000" cy="180000"/>
        </a:xfrm>
        <a:prstGeom prst="triangle">
          <a:avLst/>
        </a:prstGeom>
        <a:solidFill>
          <a:schemeClr val="bg1">
            <a:lumMod val="6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oneCell">
    <xdr:from>
      <xdr:col>40</xdr:col>
      <xdr:colOff>1047749</xdr:colOff>
      <xdr:row>14</xdr:row>
      <xdr:rowOff>166688</xdr:rowOff>
    </xdr:from>
    <xdr:to>
      <xdr:col>41</xdr:col>
      <xdr:colOff>15144</xdr:colOff>
      <xdr:row>15</xdr:row>
      <xdr:rowOff>154687</xdr:rowOff>
    </xdr:to>
    <xdr:pic>
      <xdr:nvPicPr>
        <xdr:cNvPr id="11" name="그림 10" descr="1.다음.jp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4049374" y="1809751"/>
          <a:ext cx="646176" cy="249936"/>
        </a:xfrm>
        <a:prstGeom prst="rect">
          <a:avLst/>
        </a:prstGeom>
      </xdr:spPr>
    </xdr:pic>
    <xdr:clientData/>
  </xdr:twoCellAnchor>
  <xdr:twoCellAnchor editAs="oneCell">
    <xdr:from>
      <xdr:col>40</xdr:col>
      <xdr:colOff>367360</xdr:colOff>
      <xdr:row>14</xdr:row>
      <xdr:rowOff>166688</xdr:rowOff>
    </xdr:from>
    <xdr:to>
      <xdr:col>40</xdr:col>
      <xdr:colOff>1013536</xdr:colOff>
      <xdr:row>15</xdr:row>
      <xdr:rowOff>154687</xdr:rowOff>
    </xdr:to>
    <xdr:pic>
      <xdr:nvPicPr>
        <xdr:cNvPr id="16" name="그림 15" descr="2.이전.jpg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13368985" y="1809751"/>
          <a:ext cx="646176" cy="249936"/>
        </a:xfrm>
        <a:prstGeom prst="rect">
          <a:avLst/>
        </a:prstGeom>
      </xdr:spPr>
    </xdr:pic>
    <xdr:clientData/>
  </xdr:twoCellAnchor>
  <xdr:twoCellAnchor editAs="oneCell">
    <xdr:from>
      <xdr:col>39</xdr:col>
      <xdr:colOff>1264405</xdr:colOff>
      <xdr:row>14</xdr:row>
      <xdr:rowOff>166688</xdr:rowOff>
    </xdr:from>
    <xdr:to>
      <xdr:col>40</xdr:col>
      <xdr:colOff>333146</xdr:colOff>
      <xdr:row>15</xdr:row>
      <xdr:rowOff>154687</xdr:rowOff>
    </xdr:to>
    <xdr:pic macro="[0]!sheetSaveBasic">
      <xdr:nvPicPr>
        <xdr:cNvPr id="17" name="그림 16" descr="3.저장.jpg"/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12682499" y="1809751"/>
          <a:ext cx="652272" cy="249936"/>
        </a:xfrm>
        <a:prstGeom prst="rect">
          <a:avLst/>
        </a:prstGeom>
      </xdr:spPr>
    </xdr:pic>
    <xdr:clientData/>
  </xdr:twoCellAnchor>
  <xdr:twoCellAnchor editAs="oneCell">
    <xdr:from>
      <xdr:col>34</xdr:col>
      <xdr:colOff>392906</xdr:colOff>
      <xdr:row>33</xdr:row>
      <xdr:rowOff>35726</xdr:rowOff>
    </xdr:from>
    <xdr:to>
      <xdr:col>34</xdr:col>
      <xdr:colOff>1337786</xdr:colOff>
      <xdr:row>33</xdr:row>
      <xdr:rowOff>334430</xdr:rowOff>
    </xdr:to>
    <xdr:pic macro="[0]!dcRate">
      <xdr:nvPicPr>
        <xdr:cNvPr id="18" name="그림 17" descr="11.자동입력.jpg"/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5155406" y="5726914"/>
          <a:ext cx="944880" cy="298704"/>
        </a:xfrm>
        <a:prstGeom prst="rect">
          <a:avLst/>
        </a:prstGeom>
      </xdr:spPr>
    </xdr:pic>
    <xdr:clientData/>
  </xdr:twoCellAnchor>
  <xdr:twoCellAnchor editAs="oneCell">
    <xdr:from>
      <xdr:col>34</xdr:col>
      <xdr:colOff>1733531</xdr:colOff>
      <xdr:row>33</xdr:row>
      <xdr:rowOff>35726</xdr:rowOff>
    </xdr:from>
    <xdr:to>
      <xdr:col>34</xdr:col>
      <xdr:colOff>2684507</xdr:colOff>
      <xdr:row>33</xdr:row>
      <xdr:rowOff>334430</xdr:rowOff>
    </xdr:to>
    <xdr:pic macro="[0]!BasicDcInput">
      <xdr:nvPicPr>
        <xdr:cNvPr id="19" name="그림 18" descr="12.사용자입력.jpg"/>
        <xdr:cNvPicPr>
          <a:picLocks noChangeAspect="1"/>
        </xdr:cNvPicPr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6496031" y="5726914"/>
          <a:ext cx="950976" cy="298704"/>
        </a:xfrm>
        <a:prstGeom prst="rect">
          <a:avLst/>
        </a:prstGeom>
      </xdr:spPr>
    </xdr:pic>
    <xdr:clientData/>
  </xdr:twoCellAnchor>
  <xdr:twoCellAnchor editAs="oneCell">
    <xdr:from>
      <xdr:col>37</xdr:col>
      <xdr:colOff>142875</xdr:colOff>
      <xdr:row>32</xdr:row>
      <xdr:rowOff>78563</xdr:rowOff>
    </xdr:from>
    <xdr:to>
      <xdr:col>37</xdr:col>
      <xdr:colOff>587883</xdr:colOff>
      <xdr:row>33</xdr:row>
      <xdr:rowOff>162954</xdr:rowOff>
    </xdr:to>
    <xdr:pic macro="[0]!houseList">
      <xdr:nvPicPr>
        <xdr:cNvPr id="20" name="그림 19" descr="13.열기.jpg"/>
        <xdr:cNvPicPr>
          <a:picLocks noChangeAspect="1"/>
        </xdr:cNvPicPr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9560719" y="5555438"/>
          <a:ext cx="445008" cy="298704"/>
        </a:xfrm>
        <a:prstGeom prst="rect">
          <a:avLst/>
        </a:prstGeom>
      </xdr:spPr>
    </xdr:pic>
    <xdr:clientData/>
  </xdr:twoCellAnchor>
  <xdr:twoCellAnchor editAs="oneCell">
    <xdr:from>
      <xdr:col>37</xdr:col>
      <xdr:colOff>142875</xdr:colOff>
      <xdr:row>36</xdr:row>
      <xdr:rowOff>47625</xdr:rowOff>
    </xdr:from>
    <xdr:to>
      <xdr:col>37</xdr:col>
      <xdr:colOff>587883</xdr:colOff>
      <xdr:row>37</xdr:row>
      <xdr:rowOff>132016</xdr:rowOff>
    </xdr:to>
    <xdr:pic macro="[0]!Co2List">
      <xdr:nvPicPr>
        <xdr:cNvPr id="21" name="그림 20" descr="13.열기.jpg"/>
        <xdr:cNvPicPr>
          <a:picLocks noChangeAspect="1"/>
        </xdr:cNvPicPr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9560719" y="6536531"/>
          <a:ext cx="445008" cy="298704"/>
        </a:xfrm>
        <a:prstGeom prst="rect">
          <a:avLst/>
        </a:prstGeom>
      </xdr:spPr>
    </xdr:pic>
    <xdr:clientData/>
  </xdr:twoCellAnchor>
  <xdr:twoCellAnchor editAs="oneCell">
    <xdr:from>
      <xdr:col>39</xdr:col>
      <xdr:colOff>1119187</xdr:colOff>
      <xdr:row>32</xdr:row>
      <xdr:rowOff>78563</xdr:rowOff>
    </xdr:from>
    <xdr:to>
      <xdr:col>39</xdr:col>
      <xdr:colOff>1564195</xdr:colOff>
      <xdr:row>33</xdr:row>
      <xdr:rowOff>162954</xdr:rowOff>
    </xdr:to>
    <xdr:pic macro="[0]!priceList">
      <xdr:nvPicPr>
        <xdr:cNvPr id="12" name="그림 11" descr="13.열기.jpg"/>
        <xdr:cNvPicPr>
          <a:picLocks noChangeAspect="1"/>
        </xdr:cNvPicPr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12537281" y="5555438"/>
          <a:ext cx="445008" cy="298704"/>
        </a:xfrm>
        <a:prstGeom prst="rect">
          <a:avLst/>
        </a:prstGeom>
      </xdr:spPr>
    </xdr:pic>
    <xdr:clientData/>
  </xdr:twoCellAnchor>
  <xdr:twoCellAnchor editAs="oneCell">
    <xdr:from>
      <xdr:col>39</xdr:col>
      <xdr:colOff>1119187</xdr:colOff>
      <xdr:row>36</xdr:row>
      <xdr:rowOff>47625</xdr:rowOff>
    </xdr:from>
    <xdr:to>
      <xdr:col>39</xdr:col>
      <xdr:colOff>1564195</xdr:colOff>
      <xdr:row>37</xdr:row>
      <xdr:rowOff>132016</xdr:rowOff>
    </xdr:to>
    <xdr:pic macro="[0]!EcoList">
      <xdr:nvPicPr>
        <xdr:cNvPr id="13" name="그림 12" descr="13.열기.jpg"/>
        <xdr:cNvPicPr>
          <a:picLocks noChangeAspect="1"/>
        </xdr:cNvPicPr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12537281" y="6536531"/>
          <a:ext cx="445008" cy="29870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38100</xdr:colOff>
          <xdr:row>29</xdr:row>
          <xdr:rowOff>0</xdr:rowOff>
        </xdr:from>
        <xdr:to>
          <xdr:col>28</xdr:col>
          <xdr:colOff>1362075</xdr:colOff>
          <xdr:row>29</xdr:row>
          <xdr:rowOff>209550</xdr:rowOff>
        </xdr:to>
        <xdr:sp macro="" textlink="">
          <xdr:nvSpPr>
            <xdr:cNvPr id="2051" name="OptionButton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38100</xdr:colOff>
          <xdr:row>30</xdr:row>
          <xdr:rowOff>0</xdr:rowOff>
        </xdr:from>
        <xdr:to>
          <xdr:col>28</xdr:col>
          <xdr:colOff>1362075</xdr:colOff>
          <xdr:row>30</xdr:row>
          <xdr:rowOff>209550</xdr:rowOff>
        </xdr:to>
        <xdr:sp macro="" textlink="">
          <xdr:nvSpPr>
            <xdr:cNvPr id="2052" name="OptionButton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38100</xdr:colOff>
          <xdr:row>37</xdr:row>
          <xdr:rowOff>123825</xdr:rowOff>
        </xdr:from>
        <xdr:to>
          <xdr:col>29</xdr:col>
          <xdr:colOff>47625</xdr:colOff>
          <xdr:row>39</xdr:row>
          <xdr:rowOff>47625</xdr:rowOff>
        </xdr:to>
        <xdr:sp macro="" textlink="">
          <xdr:nvSpPr>
            <xdr:cNvPr id="2082" name="drpBasic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47624</xdr:colOff>
      <xdr:row>17</xdr:row>
      <xdr:rowOff>178593</xdr:rowOff>
    </xdr:from>
    <xdr:to>
      <xdr:col>32</xdr:col>
      <xdr:colOff>947624</xdr:colOff>
      <xdr:row>18</xdr:row>
      <xdr:rowOff>240093</xdr:rowOff>
    </xdr:to>
    <xdr:sp macro="[0]!BldgButton_Click" textlink="$AF$20">
      <xdr:nvSpPr>
        <xdr:cNvPr id="23" name="bldg1"/>
        <xdr:cNvSpPr/>
      </xdr:nvSpPr>
      <xdr:spPr>
        <a:xfrm>
          <a:off x="3118036" y="2386152"/>
          <a:ext cx="900000" cy="252000"/>
        </a:xfrm>
        <a:prstGeom prst="rect">
          <a:avLst/>
        </a:prstGeom>
        <a:solidFill>
          <a:srgbClr val="9BBB59"/>
        </a:solidFill>
        <a:ln w="3175">
          <a:solidFill>
            <a:schemeClr val="bg2">
              <a:lumMod val="9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9125E083-893F-4D1D-A2FF-2A6E404C5A9B}" type="TxLink">
            <a:rPr lang="ko-KR" altLang="en-US" sz="1000" b="1" i="0" u="none" strike="noStrike">
              <a:solidFill>
                <a:schemeClr val="bg1"/>
              </a:solidFill>
              <a:latin typeface="맑은 고딕"/>
              <a:ea typeface="맑은 고딕"/>
            </a:rPr>
            <a:pPr algn="ctr"/>
            <a:t>case4</a:t>
          </a:fld>
          <a:endParaRPr lang="ko-KR" altLang="en-US" sz="1000" b="1">
            <a:solidFill>
              <a:schemeClr val="bg1"/>
            </a:solidFill>
          </a:endParaRPr>
        </a:p>
      </xdr:txBody>
    </xdr:sp>
    <xdr:clientData/>
  </xdr:twoCellAnchor>
  <xdr:twoCellAnchor>
    <xdr:from>
      <xdr:col>32</xdr:col>
      <xdr:colOff>964794</xdr:colOff>
      <xdr:row>17</xdr:row>
      <xdr:rowOff>178593</xdr:rowOff>
    </xdr:from>
    <xdr:to>
      <xdr:col>32</xdr:col>
      <xdr:colOff>1864794</xdr:colOff>
      <xdr:row>18</xdr:row>
      <xdr:rowOff>240093</xdr:rowOff>
    </xdr:to>
    <xdr:sp macro="[0]!BldgButton_Click" textlink="$AF$21">
      <xdr:nvSpPr>
        <xdr:cNvPr id="24" name="bldg2" hidden="1"/>
        <xdr:cNvSpPr/>
      </xdr:nvSpPr>
      <xdr:spPr>
        <a:xfrm>
          <a:off x="4035206" y="2386152"/>
          <a:ext cx="900000" cy="252000"/>
        </a:xfrm>
        <a:prstGeom prst="rect">
          <a:avLst/>
        </a:prstGeom>
        <a:solidFill>
          <a:srgbClr val="7F7F7F"/>
        </a:solidFill>
        <a:ln w="3175">
          <a:solidFill>
            <a:schemeClr val="bg2">
              <a:lumMod val="9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E1C07A55-8F7C-4F05-A480-7630502F1160}" type="TxLink">
            <a:rPr lang="ko-KR" altLang="en-US" sz="1000" b="1" i="0" u="none" strike="noStrike">
              <a:solidFill>
                <a:schemeClr val="bg1"/>
              </a:solidFill>
              <a:latin typeface="맑은 고딕"/>
              <a:ea typeface="맑은 고딕"/>
            </a:rPr>
            <a:pPr algn="ctr"/>
            <a:t> </a:t>
          </a:fld>
          <a:endParaRPr lang="ko-KR" altLang="en-US" sz="1000" b="1">
            <a:solidFill>
              <a:schemeClr val="bg1"/>
            </a:solidFill>
          </a:endParaRPr>
        </a:p>
      </xdr:txBody>
    </xdr:sp>
    <xdr:clientData/>
  </xdr:twoCellAnchor>
  <xdr:twoCellAnchor>
    <xdr:from>
      <xdr:col>32</xdr:col>
      <xdr:colOff>1881964</xdr:colOff>
      <xdr:row>17</xdr:row>
      <xdr:rowOff>178593</xdr:rowOff>
    </xdr:from>
    <xdr:to>
      <xdr:col>33</xdr:col>
      <xdr:colOff>339082</xdr:colOff>
      <xdr:row>18</xdr:row>
      <xdr:rowOff>240093</xdr:rowOff>
    </xdr:to>
    <xdr:sp macro="[0]!BldgButton_Click" textlink="$AF$22">
      <xdr:nvSpPr>
        <xdr:cNvPr id="25" name="bldg3" hidden="1"/>
        <xdr:cNvSpPr/>
      </xdr:nvSpPr>
      <xdr:spPr>
        <a:xfrm>
          <a:off x="4952376" y="2386152"/>
          <a:ext cx="900000" cy="252000"/>
        </a:xfrm>
        <a:prstGeom prst="rect">
          <a:avLst/>
        </a:prstGeom>
        <a:solidFill>
          <a:srgbClr val="7F7F7F"/>
        </a:solidFill>
        <a:ln w="3175">
          <a:solidFill>
            <a:schemeClr val="bg2">
              <a:lumMod val="9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AE308D7F-9937-4FD7-9839-631EEA573962}" type="TxLink">
            <a:rPr lang="ko-KR" altLang="en-US" sz="1000" b="1" i="0" u="none" strike="noStrike">
              <a:solidFill>
                <a:schemeClr val="bg1"/>
              </a:solidFill>
              <a:latin typeface="맑은 고딕"/>
              <a:ea typeface="맑은 고딕"/>
            </a:rPr>
            <a:pPr algn="ctr"/>
            <a:t> </a:t>
          </a:fld>
          <a:endParaRPr lang="ko-KR" altLang="en-US" sz="1000" b="1">
            <a:solidFill>
              <a:schemeClr val="bg1"/>
            </a:solidFill>
          </a:endParaRPr>
        </a:p>
      </xdr:txBody>
    </xdr:sp>
    <xdr:clientData/>
  </xdr:twoCellAnchor>
  <xdr:twoCellAnchor>
    <xdr:from>
      <xdr:col>33</xdr:col>
      <xdr:colOff>356252</xdr:colOff>
      <xdr:row>17</xdr:row>
      <xdr:rowOff>178593</xdr:rowOff>
    </xdr:from>
    <xdr:to>
      <xdr:col>33</xdr:col>
      <xdr:colOff>1256252</xdr:colOff>
      <xdr:row>18</xdr:row>
      <xdr:rowOff>240093</xdr:rowOff>
    </xdr:to>
    <xdr:sp macro="[0]!BldgButton_Click" textlink="$AF$23">
      <xdr:nvSpPr>
        <xdr:cNvPr id="26" name="bldg4" hidden="1"/>
        <xdr:cNvSpPr/>
      </xdr:nvSpPr>
      <xdr:spPr>
        <a:xfrm>
          <a:off x="5869546" y="2386152"/>
          <a:ext cx="900000" cy="252000"/>
        </a:xfrm>
        <a:prstGeom prst="rect">
          <a:avLst/>
        </a:prstGeom>
        <a:solidFill>
          <a:srgbClr val="7F7F7F"/>
        </a:solidFill>
        <a:ln w="3175">
          <a:solidFill>
            <a:schemeClr val="bg2">
              <a:lumMod val="9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6460C137-A619-4ED8-A54C-6BA29072D1D0}" type="TxLink">
            <a:rPr lang="ko-KR" altLang="en-US" sz="1000" b="1" i="0" u="none" strike="noStrike">
              <a:solidFill>
                <a:schemeClr val="bg1"/>
              </a:solidFill>
              <a:latin typeface="맑은 고딕"/>
              <a:ea typeface="맑은 고딕"/>
            </a:rPr>
            <a:pPr algn="ctr"/>
            <a:t> </a:t>
          </a:fld>
          <a:endParaRPr lang="ko-KR" altLang="en-US" sz="1000" b="1" i="0">
            <a:solidFill>
              <a:schemeClr val="bg1"/>
            </a:solidFill>
          </a:endParaRPr>
        </a:p>
      </xdr:txBody>
    </xdr:sp>
    <xdr:clientData/>
  </xdr:twoCellAnchor>
  <xdr:twoCellAnchor>
    <xdr:from>
      <xdr:col>33</xdr:col>
      <xdr:colOff>1273422</xdr:colOff>
      <xdr:row>17</xdr:row>
      <xdr:rowOff>178593</xdr:rowOff>
    </xdr:from>
    <xdr:to>
      <xdr:col>34</xdr:col>
      <xdr:colOff>290834</xdr:colOff>
      <xdr:row>18</xdr:row>
      <xdr:rowOff>240093</xdr:rowOff>
    </xdr:to>
    <xdr:sp macro="[0]!BldgButton_Click" textlink="$AF$24">
      <xdr:nvSpPr>
        <xdr:cNvPr id="27" name="bldg5" hidden="1"/>
        <xdr:cNvSpPr/>
      </xdr:nvSpPr>
      <xdr:spPr>
        <a:xfrm>
          <a:off x="6786716" y="2386152"/>
          <a:ext cx="900000" cy="252000"/>
        </a:xfrm>
        <a:prstGeom prst="rect">
          <a:avLst/>
        </a:prstGeom>
        <a:solidFill>
          <a:srgbClr val="7F7F7F"/>
        </a:solidFill>
        <a:ln w="3175">
          <a:solidFill>
            <a:schemeClr val="bg2">
              <a:lumMod val="9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570B9ADD-DBEC-43CA-AE1C-34F54A2B1543}" type="TxLink">
            <a:rPr lang="ko-KR" altLang="en-US" sz="1000" b="1" i="0" u="none" strike="noStrike">
              <a:solidFill>
                <a:schemeClr val="bg1"/>
              </a:solidFill>
              <a:latin typeface="맑은 고딕"/>
              <a:ea typeface="맑은 고딕"/>
            </a:rPr>
            <a:pPr algn="ctr"/>
            <a:t> </a:t>
          </a:fld>
          <a:endParaRPr lang="ko-KR" altLang="en-US" sz="1000" b="1">
            <a:solidFill>
              <a:schemeClr val="bg1"/>
            </a:solidFill>
          </a:endParaRPr>
        </a:p>
      </xdr:txBody>
    </xdr:sp>
    <xdr:clientData/>
  </xdr:twoCellAnchor>
  <xdr:twoCellAnchor>
    <xdr:from>
      <xdr:col>34</xdr:col>
      <xdr:colOff>308004</xdr:colOff>
      <xdr:row>17</xdr:row>
      <xdr:rowOff>178593</xdr:rowOff>
    </xdr:from>
    <xdr:to>
      <xdr:col>34</xdr:col>
      <xdr:colOff>1208004</xdr:colOff>
      <xdr:row>18</xdr:row>
      <xdr:rowOff>240093</xdr:rowOff>
    </xdr:to>
    <xdr:sp macro="[0]!BldgButton_Click" textlink="$AF$25">
      <xdr:nvSpPr>
        <xdr:cNvPr id="29" name="bldg6" hidden="1"/>
        <xdr:cNvSpPr/>
      </xdr:nvSpPr>
      <xdr:spPr>
        <a:xfrm>
          <a:off x="7703886" y="2386152"/>
          <a:ext cx="900000" cy="252000"/>
        </a:xfrm>
        <a:prstGeom prst="rect">
          <a:avLst/>
        </a:prstGeom>
        <a:solidFill>
          <a:srgbClr val="7F7F7F"/>
        </a:solidFill>
        <a:ln w="3175">
          <a:solidFill>
            <a:schemeClr val="bg2">
              <a:lumMod val="9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ECB885E9-3A62-4FE5-A6A5-02ED8073B6D5}" type="TxLink">
            <a:rPr lang="ko-KR" altLang="en-US" sz="1000" b="1" i="0" u="none" strike="noStrike">
              <a:solidFill>
                <a:schemeClr val="bg1"/>
              </a:solidFill>
              <a:latin typeface="맑은 고딕"/>
              <a:ea typeface="맑은 고딕"/>
            </a:rPr>
            <a:pPr algn="ctr"/>
            <a:t> </a:t>
          </a:fld>
          <a:endParaRPr lang="ko-KR" altLang="en-US" sz="1000" b="1">
            <a:solidFill>
              <a:schemeClr val="bg1"/>
            </a:solidFill>
          </a:endParaRPr>
        </a:p>
      </xdr:txBody>
    </xdr:sp>
    <xdr:clientData/>
  </xdr:twoCellAnchor>
  <xdr:twoCellAnchor>
    <xdr:from>
      <xdr:col>34</xdr:col>
      <xdr:colOff>1225174</xdr:colOff>
      <xdr:row>17</xdr:row>
      <xdr:rowOff>178593</xdr:rowOff>
    </xdr:from>
    <xdr:to>
      <xdr:col>35</xdr:col>
      <xdr:colOff>242585</xdr:colOff>
      <xdr:row>18</xdr:row>
      <xdr:rowOff>240093</xdr:rowOff>
    </xdr:to>
    <xdr:sp macro="[0]!BldgButton_Click" textlink="$AF$26">
      <xdr:nvSpPr>
        <xdr:cNvPr id="30" name="bldg7" hidden="1"/>
        <xdr:cNvSpPr/>
      </xdr:nvSpPr>
      <xdr:spPr>
        <a:xfrm>
          <a:off x="8621056" y="2386152"/>
          <a:ext cx="900000" cy="252000"/>
        </a:xfrm>
        <a:prstGeom prst="rect">
          <a:avLst/>
        </a:prstGeom>
        <a:solidFill>
          <a:srgbClr val="7F7F7F"/>
        </a:solidFill>
        <a:ln w="3175">
          <a:solidFill>
            <a:schemeClr val="bg2">
              <a:lumMod val="9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8A6B8212-3789-492B-BD7A-65E45E1506D9}" type="TxLink">
            <a:rPr lang="ko-KR" altLang="en-US" sz="1000" b="1" i="0" u="none" strike="noStrike">
              <a:solidFill>
                <a:schemeClr val="bg1"/>
              </a:solidFill>
              <a:latin typeface="맑은 고딕"/>
              <a:ea typeface="맑은 고딕"/>
            </a:rPr>
            <a:pPr algn="ctr"/>
            <a:t> </a:t>
          </a:fld>
          <a:endParaRPr lang="ko-KR" altLang="en-US" sz="1000" b="1">
            <a:solidFill>
              <a:schemeClr val="bg1"/>
            </a:solidFill>
          </a:endParaRPr>
        </a:p>
      </xdr:txBody>
    </xdr:sp>
    <xdr:clientData/>
  </xdr:twoCellAnchor>
  <xdr:twoCellAnchor>
    <xdr:from>
      <xdr:col>35</xdr:col>
      <xdr:colOff>259755</xdr:colOff>
      <xdr:row>17</xdr:row>
      <xdr:rowOff>179294</xdr:rowOff>
    </xdr:from>
    <xdr:to>
      <xdr:col>35</xdr:col>
      <xdr:colOff>1159755</xdr:colOff>
      <xdr:row>18</xdr:row>
      <xdr:rowOff>240794</xdr:rowOff>
    </xdr:to>
    <xdr:sp macro="[0]!BldgButton_Click" textlink="$AF$27">
      <xdr:nvSpPr>
        <xdr:cNvPr id="32" name="bldg8" hidden="1"/>
        <xdr:cNvSpPr/>
      </xdr:nvSpPr>
      <xdr:spPr>
        <a:xfrm>
          <a:off x="9538226" y="2386853"/>
          <a:ext cx="900000" cy="252000"/>
        </a:xfrm>
        <a:prstGeom prst="rect">
          <a:avLst/>
        </a:prstGeom>
        <a:solidFill>
          <a:srgbClr val="7F7F7F"/>
        </a:solidFill>
        <a:ln w="3175">
          <a:solidFill>
            <a:schemeClr val="bg2">
              <a:lumMod val="9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06D90274-7F14-4B4C-A247-56E8160281BB}" type="TxLink">
            <a:rPr lang="ko-KR" altLang="en-US" sz="1100" b="0" i="0" u="none" strike="noStrike">
              <a:solidFill>
                <a:schemeClr val="bg1"/>
              </a:solidFill>
              <a:latin typeface="맑은 고딕"/>
              <a:ea typeface="맑은 고딕"/>
            </a:rPr>
            <a:pPr algn="ctr"/>
            <a:t> </a:t>
          </a:fld>
          <a:endParaRPr lang="ko-KR" altLang="en-US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35</xdr:col>
      <xdr:colOff>1095368</xdr:colOff>
      <xdr:row>14</xdr:row>
      <xdr:rowOff>130968</xdr:rowOff>
    </xdr:from>
    <xdr:to>
      <xdr:col>36</xdr:col>
      <xdr:colOff>455810</xdr:colOff>
      <xdr:row>15</xdr:row>
      <xdr:rowOff>121031</xdr:rowOff>
    </xdr:to>
    <xdr:pic macro="[0]!MatchLCC">
      <xdr:nvPicPr>
        <xdr:cNvPr id="36" name="그림 35" descr="11_LCC-04.jpg"/>
        <xdr:cNvPicPr>
          <a:picLocks noChangeAspect="1"/>
        </xdr:cNvPicPr>
      </xdr:nvPicPr>
      <xdr:blipFill>
        <a:blip xmlns:r="http://schemas.openxmlformats.org/officeDocument/2006/relationships" r:embed="rId1" cstate="screen"/>
        <a:stretch>
          <a:fillRect/>
        </a:stretch>
      </xdr:blipFill>
      <xdr:spPr>
        <a:xfrm>
          <a:off x="10358431" y="1774031"/>
          <a:ext cx="646317" cy="252000"/>
        </a:xfrm>
        <a:prstGeom prst="rect">
          <a:avLst/>
        </a:prstGeom>
      </xdr:spPr>
    </xdr:pic>
    <xdr:clientData/>
  </xdr:twoCellAnchor>
  <xdr:twoCellAnchor editAs="oneCell">
    <xdr:from>
      <xdr:col>36</xdr:col>
      <xdr:colOff>483367</xdr:colOff>
      <xdr:row>14</xdr:row>
      <xdr:rowOff>130968</xdr:rowOff>
    </xdr:from>
    <xdr:to>
      <xdr:col>37</xdr:col>
      <xdr:colOff>486747</xdr:colOff>
      <xdr:row>15</xdr:row>
      <xdr:rowOff>121031</xdr:rowOff>
    </xdr:to>
    <xdr:pic macro="[0]!MatchLCA">
      <xdr:nvPicPr>
        <xdr:cNvPr id="38" name="그림 37" descr="12_LCA-04.jpg"/>
        <xdr:cNvPicPr>
          <a:picLocks noChangeAspect="1"/>
        </xdr:cNvPicPr>
      </xdr:nvPicPr>
      <xdr:blipFill>
        <a:blip xmlns:r="http://schemas.openxmlformats.org/officeDocument/2006/relationships" r:embed="rId2" cstate="screen"/>
        <a:stretch>
          <a:fillRect/>
        </a:stretch>
      </xdr:blipFill>
      <xdr:spPr>
        <a:xfrm>
          <a:off x="11032305" y="1774031"/>
          <a:ext cx="646317" cy="252000"/>
        </a:xfrm>
        <a:prstGeom prst="rect">
          <a:avLst/>
        </a:prstGeom>
      </xdr:spPr>
    </xdr:pic>
    <xdr:clientData/>
  </xdr:twoCellAnchor>
  <xdr:twoCellAnchor>
    <xdr:from>
      <xdr:col>35</xdr:col>
      <xdr:colOff>988217</xdr:colOff>
      <xdr:row>14</xdr:row>
      <xdr:rowOff>130965</xdr:rowOff>
    </xdr:from>
    <xdr:to>
      <xdr:col>35</xdr:col>
      <xdr:colOff>988217</xdr:colOff>
      <xdr:row>15</xdr:row>
      <xdr:rowOff>121028</xdr:rowOff>
    </xdr:to>
    <xdr:cxnSp macro="">
      <xdr:nvCxnSpPr>
        <xdr:cNvPr id="45" name="직선 연결선 44"/>
        <xdr:cNvCxnSpPr/>
      </xdr:nvCxnSpPr>
      <xdr:spPr>
        <a:xfrm>
          <a:off x="10251280" y="1774028"/>
          <a:ext cx="0" cy="252000"/>
        </a:xfrm>
        <a:prstGeom prst="line">
          <a:avLst/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583405</xdr:colOff>
      <xdr:row>14</xdr:row>
      <xdr:rowOff>130965</xdr:rowOff>
    </xdr:from>
    <xdr:to>
      <xdr:col>37</xdr:col>
      <xdr:colOff>583405</xdr:colOff>
      <xdr:row>15</xdr:row>
      <xdr:rowOff>121028</xdr:rowOff>
    </xdr:to>
    <xdr:cxnSp macro="">
      <xdr:nvCxnSpPr>
        <xdr:cNvPr id="46" name="직선 연결선 45"/>
        <xdr:cNvCxnSpPr/>
      </xdr:nvCxnSpPr>
      <xdr:spPr>
        <a:xfrm>
          <a:off x="11775280" y="1774028"/>
          <a:ext cx="0" cy="252000"/>
        </a:xfrm>
        <a:prstGeom prst="line">
          <a:avLst/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892969</xdr:colOff>
      <xdr:row>14</xdr:row>
      <xdr:rowOff>130965</xdr:rowOff>
    </xdr:from>
    <xdr:to>
      <xdr:col>38</xdr:col>
      <xdr:colOff>892969</xdr:colOff>
      <xdr:row>15</xdr:row>
      <xdr:rowOff>121028</xdr:rowOff>
    </xdr:to>
    <xdr:cxnSp macro="">
      <xdr:nvCxnSpPr>
        <xdr:cNvPr id="47" name="직선 연결선 46"/>
        <xdr:cNvCxnSpPr/>
      </xdr:nvCxnSpPr>
      <xdr:spPr>
        <a:xfrm>
          <a:off x="12930188" y="1774028"/>
          <a:ext cx="0" cy="252000"/>
        </a:xfrm>
        <a:prstGeom prst="line">
          <a:avLst/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27</xdr:col>
      <xdr:colOff>53635</xdr:colOff>
      <xdr:row>10</xdr:row>
      <xdr:rowOff>86858</xdr:rowOff>
    </xdr:from>
    <xdr:ext cx="11013280" cy="818014"/>
    <xdr:sp macro="" textlink="">
      <xdr:nvSpPr>
        <xdr:cNvPr id="28" name="직사각형 27"/>
        <xdr:cNvSpPr/>
      </xdr:nvSpPr>
      <xdr:spPr>
        <a:xfrm>
          <a:off x="601323" y="205921"/>
          <a:ext cx="11013280" cy="818014"/>
        </a:xfrm>
        <a:prstGeom prst="rect">
          <a:avLst/>
        </a:prstGeom>
        <a:noFill/>
      </xdr:spPr>
      <xdr:txBody>
        <a:bodyPr wrap="square" lIns="91440" tIns="45720" rIns="91440" bIns="45720" anchor="ctr">
          <a:noAutofit/>
        </a:bodyPr>
        <a:lstStyle/>
        <a:p>
          <a:r>
            <a:rPr lang="en-US" altLang="ko-KR" sz="4800" b="1">
              <a:latin typeface="+mj-ea"/>
              <a:ea typeface="+mj-ea"/>
              <a:cs typeface="+mn-cs"/>
            </a:rPr>
            <a:t>PBECAS</a:t>
          </a:r>
          <a:r>
            <a:rPr lang="en-US" altLang="ko-KR" sz="1800" b="1">
              <a:latin typeface="+mj-ea"/>
              <a:ea typeface="+mj-ea"/>
              <a:cs typeface="+mn-cs"/>
            </a:rPr>
            <a:t>(P</a:t>
          </a:r>
          <a:r>
            <a:rPr lang="en-US" altLang="ko-KR" sz="1800" b="0">
              <a:latin typeface="+mj-ea"/>
              <a:ea typeface="+mj-ea"/>
              <a:cs typeface="+mn-cs"/>
            </a:rPr>
            <a:t>arsons</a:t>
          </a:r>
          <a:r>
            <a:rPr lang="en-US" altLang="ko-KR" sz="1800" b="1">
              <a:latin typeface="+mj-ea"/>
              <a:ea typeface="+mj-ea"/>
              <a:cs typeface="+mn-cs"/>
            </a:rPr>
            <a:t> B</a:t>
          </a:r>
          <a:r>
            <a:rPr lang="en-US" altLang="ko-KR" sz="1800" b="0">
              <a:latin typeface="+mj-ea"/>
              <a:ea typeface="+mj-ea"/>
              <a:cs typeface="+mn-cs"/>
            </a:rPr>
            <a:t>rinkerhoff</a:t>
          </a:r>
          <a:r>
            <a:rPr lang="en-US" altLang="ko-KR" sz="1800" b="1">
              <a:latin typeface="+mj-ea"/>
              <a:ea typeface="+mj-ea"/>
              <a:cs typeface="+mn-cs"/>
            </a:rPr>
            <a:t> E</a:t>
          </a:r>
          <a:r>
            <a:rPr lang="en-US" altLang="ko-KR" sz="1800" b="0">
              <a:latin typeface="+mj-ea"/>
              <a:ea typeface="+mj-ea"/>
              <a:cs typeface="+mn-cs"/>
            </a:rPr>
            <a:t>nergy</a:t>
          </a:r>
          <a:r>
            <a:rPr lang="en-US" altLang="ko-KR" sz="1800" b="1">
              <a:latin typeface="+mj-ea"/>
              <a:ea typeface="+mj-ea"/>
              <a:cs typeface="+mn-cs"/>
            </a:rPr>
            <a:t> &amp; C</a:t>
          </a:r>
          <a:r>
            <a:rPr lang="en-US" altLang="ko-KR" sz="1800" b="0">
              <a:latin typeface="+mj-ea"/>
              <a:ea typeface="+mj-ea"/>
              <a:cs typeface="+mn-cs"/>
            </a:rPr>
            <a:t>arbon</a:t>
          </a:r>
          <a:r>
            <a:rPr lang="en-US" altLang="ko-KR" sz="1800" b="1">
              <a:latin typeface="+mj-ea"/>
              <a:ea typeface="+mj-ea"/>
              <a:cs typeface="+mn-cs"/>
            </a:rPr>
            <a:t> A</a:t>
          </a:r>
          <a:r>
            <a:rPr lang="en-US" altLang="ko-KR" sz="1800" b="0">
              <a:latin typeface="+mj-ea"/>
              <a:ea typeface="+mj-ea"/>
              <a:cs typeface="+mn-cs"/>
            </a:rPr>
            <a:t>ssessment</a:t>
          </a:r>
          <a:r>
            <a:rPr lang="en-US" altLang="ko-KR" sz="1800" b="1">
              <a:latin typeface="+mj-ea"/>
              <a:ea typeface="+mj-ea"/>
              <a:cs typeface="+mn-cs"/>
            </a:rPr>
            <a:t> S</a:t>
          </a:r>
          <a:r>
            <a:rPr lang="en-US" altLang="ko-KR" sz="1800" b="0">
              <a:latin typeface="+mj-ea"/>
              <a:ea typeface="+mj-ea"/>
              <a:cs typeface="+mn-cs"/>
            </a:rPr>
            <a:t>ystem</a:t>
          </a:r>
          <a:r>
            <a:rPr lang="en-US" altLang="ko-KR" sz="1800" b="1">
              <a:latin typeface="+mj-ea"/>
              <a:ea typeface="+mj-ea"/>
              <a:cs typeface="+mn-cs"/>
            </a:rPr>
            <a:t>)</a:t>
          </a:r>
          <a:endParaRPr lang="ko-KR" altLang="ko-KR" sz="1800">
            <a:latin typeface="+mj-ea"/>
            <a:ea typeface="+mj-ea"/>
          </a:endParaRPr>
        </a:p>
      </xdr:txBody>
    </xdr:sp>
    <xdr:clientData/>
  </xdr:oneCellAnchor>
  <xdr:twoCellAnchor editAs="oneCell">
    <xdr:from>
      <xdr:col>39</xdr:col>
      <xdr:colOff>1071562</xdr:colOff>
      <xdr:row>14</xdr:row>
      <xdr:rowOff>133032</xdr:rowOff>
    </xdr:from>
    <xdr:to>
      <xdr:col>40</xdr:col>
      <xdr:colOff>253269</xdr:colOff>
      <xdr:row>15</xdr:row>
      <xdr:rowOff>121031</xdr:rowOff>
    </xdr:to>
    <xdr:pic macro="[0]!Next_Repair">
      <xdr:nvPicPr>
        <xdr:cNvPr id="31" name="그림 30" descr="1.다음.jpg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14370843" y="1776095"/>
          <a:ext cx="646176" cy="249936"/>
        </a:xfrm>
        <a:prstGeom prst="rect">
          <a:avLst/>
        </a:prstGeom>
      </xdr:spPr>
    </xdr:pic>
    <xdr:clientData/>
  </xdr:twoCellAnchor>
  <xdr:twoCellAnchor editAs="oneCell">
    <xdr:from>
      <xdr:col>39</xdr:col>
      <xdr:colOff>391174</xdr:colOff>
      <xdr:row>14</xdr:row>
      <xdr:rowOff>133032</xdr:rowOff>
    </xdr:from>
    <xdr:to>
      <xdr:col>39</xdr:col>
      <xdr:colOff>1037350</xdr:colOff>
      <xdr:row>15</xdr:row>
      <xdr:rowOff>121031</xdr:rowOff>
    </xdr:to>
    <xdr:pic>
      <xdr:nvPicPr>
        <xdr:cNvPr id="37" name="그림 36" descr="2.이전.jpg">
          <a:hlinkClick xmlns:r="http://schemas.openxmlformats.org/officeDocument/2006/relationships" r:id="rId4"/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13690455" y="1776095"/>
          <a:ext cx="646176" cy="249936"/>
        </a:xfrm>
        <a:prstGeom prst="rect">
          <a:avLst/>
        </a:prstGeom>
      </xdr:spPr>
    </xdr:pic>
    <xdr:clientData/>
  </xdr:twoCellAnchor>
  <xdr:twoCellAnchor editAs="oneCell">
    <xdr:from>
      <xdr:col>38</xdr:col>
      <xdr:colOff>966751</xdr:colOff>
      <xdr:row>14</xdr:row>
      <xdr:rowOff>133032</xdr:rowOff>
    </xdr:from>
    <xdr:to>
      <xdr:col>39</xdr:col>
      <xdr:colOff>356961</xdr:colOff>
      <xdr:row>15</xdr:row>
      <xdr:rowOff>121031</xdr:rowOff>
    </xdr:to>
    <xdr:pic macro="[0]!sheetSaveUpKeeping">
      <xdr:nvPicPr>
        <xdr:cNvPr id="44" name="그림 43" descr="3.저장.jpg"/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13003970" y="1776095"/>
          <a:ext cx="652272" cy="249936"/>
        </a:xfrm>
        <a:prstGeom prst="rect">
          <a:avLst/>
        </a:prstGeom>
      </xdr:spPr>
    </xdr:pic>
    <xdr:clientData/>
  </xdr:twoCellAnchor>
  <xdr:twoCellAnchor editAs="oneCell">
    <xdr:from>
      <xdr:col>34</xdr:col>
      <xdr:colOff>771469</xdr:colOff>
      <xdr:row>14</xdr:row>
      <xdr:rowOff>133032</xdr:rowOff>
    </xdr:from>
    <xdr:to>
      <xdr:col>34</xdr:col>
      <xdr:colOff>1417645</xdr:colOff>
      <xdr:row>15</xdr:row>
      <xdr:rowOff>121031</xdr:rowOff>
    </xdr:to>
    <xdr:pic macro="[0]!daeanAdd">
      <xdr:nvPicPr>
        <xdr:cNvPr id="50" name="그림 49" descr="4.추가.jpg"/>
        <xdr:cNvPicPr>
          <a:picLocks noChangeAspect="1"/>
        </xdr:cNvPicPr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8153344" y="1776095"/>
          <a:ext cx="646176" cy="249936"/>
        </a:xfrm>
        <a:prstGeom prst="rect">
          <a:avLst/>
        </a:prstGeom>
      </xdr:spPr>
    </xdr:pic>
    <xdr:clientData/>
  </xdr:twoCellAnchor>
  <xdr:twoCellAnchor editAs="oneCell">
    <xdr:from>
      <xdr:col>34</xdr:col>
      <xdr:colOff>1457250</xdr:colOff>
      <xdr:row>14</xdr:row>
      <xdr:rowOff>133032</xdr:rowOff>
    </xdr:from>
    <xdr:to>
      <xdr:col>35</xdr:col>
      <xdr:colOff>222238</xdr:colOff>
      <xdr:row>15</xdr:row>
      <xdr:rowOff>121031</xdr:rowOff>
    </xdr:to>
    <xdr:pic macro="[0]!daeanCall">
      <xdr:nvPicPr>
        <xdr:cNvPr id="51" name="그림 50" descr="5.불러오기.jpg"/>
        <xdr:cNvPicPr>
          <a:picLocks noChangeAspect="1"/>
        </xdr:cNvPicPr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8839125" y="1776095"/>
          <a:ext cx="646176" cy="249936"/>
        </a:xfrm>
        <a:prstGeom prst="rect">
          <a:avLst/>
        </a:prstGeom>
      </xdr:spPr>
    </xdr:pic>
    <xdr:clientData/>
  </xdr:twoCellAnchor>
  <xdr:twoCellAnchor editAs="oneCell">
    <xdr:from>
      <xdr:col>35</xdr:col>
      <xdr:colOff>261843</xdr:colOff>
      <xdr:row>14</xdr:row>
      <xdr:rowOff>133032</xdr:rowOff>
    </xdr:from>
    <xdr:to>
      <xdr:col>35</xdr:col>
      <xdr:colOff>914115</xdr:colOff>
      <xdr:row>15</xdr:row>
      <xdr:rowOff>121031</xdr:rowOff>
    </xdr:to>
    <xdr:pic macro="[0]!Item_Delete">
      <xdr:nvPicPr>
        <xdr:cNvPr id="52" name="그림 51" descr="6.삭제.jpg"/>
        <xdr:cNvPicPr>
          <a:picLocks noChangeAspect="1"/>
        </xdr:cNvPicPr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xfrm>
          <a:off x="9524906" y="1776095"/>
          <a:ext cx="652272" cy="249936"/>
        </a:xfrm>
        <a:prstGeom prst="rect">
          <a:avLst/>
        </a:prstGeom>
      </xdr:spPr>
    </xdr:pic>
    <xdr:clientData/>
  </xdr:twoCellAnchor>
  <xdr:twoCellAnchor editAs="oneCell">
    <xdr:from>
      <xdr:col>37</xdr:col>
      <xdr:colOff>673782</xdr:colOff>
      <xdr:row>14</xdr:row>
      <xdr:rowOff>133032</xdr:rowOff>
    </xdr:from>
    <xdr:to>
      <xdr:col>38</xdr:col>
      <xdr:colOff>809894</xdr:colOff>
      <xdr:row>15</xdr:row>
      <xdr:rowOff>121031</xdr:rowOff>
    </xdr:to>
    <xdr:pic macro="[0]!Match_LCC_LCA">
      <xdr:nvPicPr>
        <xdr:cNvPr id="53" name="그림 52" descr="7.내역서불러오기.jpg"/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11865657" y="1776095"/>
          <a:ext cx="981456" cy="249936"/>
        </a:xfrm>
        <a:prstGeom prst="rect">
          <a:avLst/>
        </a:prstGeom>
      </xdr:spPr>
    </xdr:pic>
    <xdr:clientData/>
  </xdr:twoCellAnchor>
  <xdr:twoCellAnchor editAs="oneCell">
    <xdr:from>
      <xdr:col>34</xdr:col>
      <xdr:colOff>1050000</xdr:colOff>
      <xdr:row>13</xdr:row>
      <xdr:rowOff>80812</xdr:rowOff>
    </xdr:from>
    <xdr:to>
      <xdr:col>35</xdr:col>
      <xdr:colOff>650140</xdr:colOff>
      <xdr:row>14</xdr:row>
      <xdr:rowOff>134152</xdr:rowOff>
    </xdr:to>
    <xdr:pic>
      <xdr:nvPicPr>
        <xdr:cNvPr id="54" name="그림 53" descr="9.대안(공종).jpg"/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8431875" y="1533375"/>
          <a:ext cx="1481328" cy="243840"/>
        </a:xfrm>
        <a:prstGeom prst="rect">
          <a:avLst/>
        </a:prstGeom>
      </xdr:spPr>
    </xdr:pic>
    <xdr:clientData/>
  </xdr:twoCellAnchor>
  <xdr:twoCellAnchor editAs="oneCell">
    <xdr:from>
      <xdr:col>35</xdr:col>
      <xdr:colOff>1164281</xdr:colOff>
      <xdr:row>13</xdr:row>
      <xdr:rowOff>80812</xdr:rowOff>
    </xdr:from>
    <xdr:to>
      <xdr:col>37</xdr:col>
      <xdr:colOff>320557</xdr:colOff>
      <xdr:row>14</xdr:row>
      <xdr:rowOff>134152</xdr:rowOff>
    </xdr:to>
    <xdr:pic>
      <xdr:nvPicPr>
        <xdr:cNvPr id="55" name="그림 54" descr="10.matching.jpg"/>
        <xdr:cNvPicPr>
          <a:picLocks noChangeAspect="1"/>
        </xdr:cNvPicPr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10427344" y="1533375"/>
          <a:ext cx="1085088" cy="243840"/>
        </a:xfrm>
        <a:prstGeom prst="rect">
          <a:avLst/>
        </a:prstGeom>
      </xdr:spPr>
    </xdr:pic>
    <xdr:clientData/>
  </xdr:twoCellAnchor>
  <xdr:twoCellAnchor editAs="oneCell">
    <xdr:from>
      <xdr:col>39</xdr:col>
      <xdr:colOff>433221</xdr:colOff>
      <xdr:row>17</xdr:row>
      <xdr:rowOff>142686</xdr:rowOff>
    </xdr:from>
    <xdr:to>
      <xdr:col>39</xdr:col>
      <xdr:colOff>933093</xdr:colOff>
      <xdr:row>18</xdr:row>
      <xdr:rowOff>202122</xdr:rowOff>
    </xdr:to>
    <xdr:pic macro="[0]!pageLeft_Upkeeping">
      <xdr:nvPicPr>
        <xdr:cNvPr id="56" name="그림 55" descr="14.화살표왼쪽.jpg"/>
        <xdr:cNvPicPr>
          <a:picLocks noChangeAspect="1"/>
        </xdr:cNvPicPr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13732502" y="2357249"/>
          <a:ext cx="499872" cy="249936"/>
        </a:xfrm>
        <a:prstGeom prst="rect">
          <a:avLst/>
        </a:prstGeom>
      </xdr:spPr>
    </xdr:pic>
    <xdr:clientData/>
  </xdr:twoCellAnchor>
  <xdr:twoCellAnchor editAs="oneCell">
    <xdr:from>
      <xdr:col>39</xdr:col>
      <xdr:colOff>964221</xdr:colOff>
      <xdr:row>17</xdr:row>
      <xdr:rowOff>142686</xdr:rowOff>
    </xdr:from>
    <xdr:to>
      <xdr:col>39</xdr:col>
      <xdr:colOff>1457997</xdr:colOff>
      <xdr:row>18</xdr:row>
      <xdr:rowOff>202122</xdr:rowOff>
    </xdr:to>
    <xdr:pic macro="[0]!pageRight_Upkeeping">
      <xdr:nvPicPr>
        <xdr:cNvPr id="57" name="그림 56" descr="15.화살표오른쪽.jpg"/>
        <xdr:cNvPicPr>
          <a:picLocks noChangeAspect="1"/>
        </xdr:cNvPicPr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14263502" y="2357249"/>
          <a:ext cx="493776" cy="249936"/>
        </a:xfrm>
        <a:prstGeom prst="rect">
          <a:avLst/>
        </a:prstGeom>
      </xdr:spPr>
    </xdr:pic>
    <xdr:clientData/>
  </xdr:twoCellAnchor>
  <xdr:twoCellAnchor>
    <xdr:from>
      <xdr:col>32</xdr:col>
      <xdr:colOff>44800</xdr:colOff>
      <xdr:row>16</xdr:row>
      <xdr:rowOff>21708</xdr:rowOff>
    </xdr:from>
    <xdr:to>
      <xdr:col>32</xdr:col>
      <xdr:colOff>944800</xdr:colOff>
      <xdr:row>17</xdr:row>
      <xdr:rowOff>161649</xdr:rowOff>
    </xdr:to>
    <xdr:sp macro="[0]!BldgButton_Click" textlink="$AF$30">
      <xdr:nvSpPr>
        <xdr:cNvPr id="35" name="bldg11" hidden="1"/>
        <xdr:cNvSpPr/>
      </xdr:nvSpPr>
      <xdr:spPr>
        <a:xfrm>
          <a:off x="3115212" y="2117208"/>
          <a:ext cx="900000" cy="252000"/>
        </a:xfrm>
        <a:prstGeom prst="rect">
          <a:avLst/>
        </a:prstGeom>
        <a:solidFill>
          <a:srgbClr val="7F7F7F"/>
        </a:solidFill>
        <a:ln w="3175">
          <a:solidFill>
            <a:schemeClr val="bg2">
              <a:lumMod val="9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4F62D28E-BAF0-4E82-8F2B-CE3A9D32A48E}" type="TxLink">
            <a:rPr lang="ko-KR" altLang="en-US" sz="1100" b="0" i="0" u="none" strike="noStrike">
              <a:solidFill>
                <a:schemeClr val="bg1"/>
              </a:solidFill>
              <a:latin typeface="맑은 고딕"/>
              <a:ea typeface="맑은 고딕"/>
            </a:rPr>
            <a:pPr algn="ctr"/>
            <a:t> </a:t>
          </a:fld>
          <a:endParaRPr lang="ko-KR" altLang="en-US" sz="1000" b="1">
            <a:solidFill>
              <a:schemeClr val="bg1"/>
            </a:solidFill>
          </a:endParaRPr>
        </a:p>
      </xdr:txBody>
    </xdr:sp>
    <xdr:clientData/>
  </xdr:twoCellAnchor>
  <xdr:twoCellAnchor>
    <xdr:from>
      <xdr:col>32</xdr:col>
      <xdr:colOff>963532</xdr:colOff>
      <xdr:row>16</xdr:row>
      <xdr:rowOff>21708</xdr:rowOff>
    </xdr:from>
    <xdr:to>
      <xdr:col>32</xdr:col>
      <xdr:colOff>1863532</xdr:colOff>
      <xdr:row>17</xdr:row>
      <xdr:rowOff>161649</xdr:rowOff>
    </xdr:to>
    <xdr:sp macro="[0]!BldgButton_Click" textlink="$AF$31">
      <xdr:nvSpPr>
        <xdr:cNvPr id="39" name="bldg12" hidden="1"/>
        <xdr:cNvSpPr/>
      </xdr:nvSpPr>
      <xdr:spPr>
        <a:xfrm>
          <a:off x="4033944" y="2117208"/>
          <a:ext cx="900000" cy="252000"/>
        </a:xfrm>
        <a:prstGeom prst="rect">
          <a:avLst/>
        </a:prstGeom>
        <a:solidFill>
          <a:srgbClr val="7F7F7F"/>
        </a:solidFill>
        <a:ln w="3175">
          <a:solidFill>
            <a:schemeClr val="bg2">
              <a:lumMod val="9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7C1FEF95-0493-4807-BD3D-FA6F0F3831B4}" type="TxLink">
            <a:rPr lang="ko-KR" altLang="en-US" sz="1100" b="0" i="0" u="none" strike="noStrike">
              <a:solidFill>
                <a:schemeClr val="bg1"/>
              </a:solidFill>
              <a:latin typeface="맑은 고딕"/>
              <a:ea typeface="맑은 고딕"/>
            </a:rPr>
            <a:pPr algn="ctr"/>
            <a:t> </a:t>
          </a:fld>
          <a:endParaRPr lang="ko-KR" altLang="en-US" sz="1000" b="1" i="0">
            <a:solidFill>
              <a:schemeClr val="bg1"/>
            </a:solidFill>
          </a:endParaRPr>
        </a:p>
      </xdr:txBody>
    </xdr:sp>
    <xdr:clientData/>
  </xdr:twoCellAnchor>
  <xdr:twoCellAnchor>
    <xdr:from>
      <xdr:col>32</xdr:col>
      <xdr:colOff>1882264</xdr:colOff>
      <xdr:row>16</xdr:row>
      <xdr:rowOff>21708</xdr:rowOff>
    </xdr:from>
    <xdr:to>
      <xdr:col>33</xdr:col>
      <xdr:colOff>339382</xdr:colOff>
      <xdr:row>17</xdr:row>
      <xdr:rowOff>161649</xdr:rowOff>
    </xdr:to>
    <xdr:sp macro="[0]!BldgButton_Click" textlink="$AF$32">
      <xdr:nvSpPr>
        <xdr:cNvPr id="40" name="bldg13" hidden="1"/>
        <xdr:cNvSpPr/>
      </xdr:nvSpPr>
      <xdr:spPr>
        <a:xfrm>
          <a:off x="4952676" y="2117208"/>
          <a:ext cx="900000" cy="252000"/>
        </a:xfrm>
        <a:prstGeom prst="rect">
          <a:avLst/>
        </a:prstGeom>
        <a:solidFill>
          <a:srgbClr val="7F7F7F"/>
        </a:solidFill>
        <a:ln w="3175">
          <a:solidFill>
            <a:schemeClr val="bg2">
              <a:lumMod val="9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6FE4783F-F475-4876-AF4B-D07B1F1EE0E3}" type="TxLink">
            <a:rPr lang="ko-KR" altLang="en-US" sz="1100" b="0" i="0" u="none" strike="noStrike">
              <a:solidFill>
                <a:schemeClr val="bg1"/>
              </a:solidFill>
              <a:latin typeface="맑은 고딕"/>
              <a:ea typeface="맑은 고딕"/>
            </a:rPr>
            <a:pPr algn="ctr"/>
            <a:t> </a:t>
          </a:fld>
          <a:endParaRPr lang="ko-KR" altLang="en-US" sz="1000" b="1">
            <a:solidFill>
              <a:schemeClr val="bg1"/>
            </a:solidFill>
          </a:endParaRPr>
        </a:p>
      </xdr:txBody>
    </xdr:sp>
    <xdr:clientData/>
  </xdr:twoCellAnchor>
  <xdr:twoCellAnchor>
    <xdr:from>
      <xdr:col>33</xdr:col>
      <xdr:colOff>358114</xdr:colOff>
      <xdr:row>16</xdr:row>
      <xdr:rowOff>21708</xdr:rowOff>
    </xdr:from>
    <xdr:to>
      <xdr:col>33</xdr:col>
      <xdr:colOff>1258114</xdr:colOff>
      <xdr:row>17</xdr:row>
      <xdr:rowOff>161649</xdr:rowOff>
    </xdr:to>
    <xdr:sp macro="[0]!BldgButton_Click" textlink="$AF$33">
      <xdr:nvSpPr>
        <xdr:cNvPr id="41" name="bldg14" hidden="1"/>
        <xdr:cNvSpPr/>
      </xdr:nvSpPr>
      <xdr:spPr>
        <a:xfrm>
          <a:off x="5871408" y="2117208"/>
          <a:ext cx="900000" cy="252000"/>
        </a:xfrm>
        <a:prstGeom prst="rect">
          <a:avLst/>
        </a:prstGeom>
        <a:solidFill>
          <a:srgbClr val="7F7F7F"/>
        </a:solidFill>
        <a:ln w="3175">
          <a:solidFill>
            <a:schemeClr val="bg2">
              <a:lumMod val="9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E1069A0C-AD4A-4E61-B438-8D4EACA54B4D}" type="TxLink">
            <a:rPr lang="en-US" altLang="en-US" sz="1100" b="0" i="0" u="none" strike="noStrike">
              <a:solidFill>
                <a:schemeClr val="bg1"/>
              </a:solidFill>
              <a:latin typeface="맑은 고딕"/>
              <a:ea typeface="맑은 고딕"/>
            </a:rPr>
            <a:pPr algn="ctr"/>
            <a:t> </a:t>
          </a:fld>
          <a:endParaRPr lang="ko-KR" altLang="en-US" sz="1000" b="1">
            <a:solidFill>
              <a:schemeClr val="bg1"/>
            </a:solidFill>
          </a:endParaRPr>
        </a:p>
      </xdr:txBody>
    </xdr:sp>
    <xdr:clientData/>
  </xdr:twoCellAnchor>
  <xdr:twoCellAnchor>
    <xdr:from>
      <xdr:col>33</xdr:col>
      <xdr:colOff>1276846</xdr:colOff>
      <xdr:row>16</xdr:row>
      <xdr:rowOff>21708</xdr:rowOff>
    </xdr:from>
    <xdr:to>
      <xdr:col>34</xdr:col>
      <xdr:colOff>294258</xdr:colOff>
      <xdr:row>17</xdr:row>
      <xdr:rowOff>161649</xdr:rowOff>
    </xdr:to>
    <xdr:sp macro="[0]!BldgButton_Click" textlink="$AF$34">
      <xdr:nvSpPr>
        <xdr:cNvPr id="42" name="bldg15" hidden="1"/>
        <xdr:cNvSpPr/>
      </xdr:nvSpPr>
      <xdr:spPr>
        <a:xfrm>
          <a:off x="6790140" y="2117208"/>
          <a:ext cx="900000" cy="252000"/>
        </a:xfrm>
        <a:prstGeom prst="rect">
          <a:avLst/>
        </a:prstGeom>
        <a:solidFill>
          <a:srgbClr val="7F7F7F"/>
        </a:solidFill>
        <a:ln w="3175">
          <a:solidFill>
            <a:schemeClr val="bg2">
              <a:lumMod val="9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38D8FAFB-2618-4996-B821-DC3638420C82}" type="TxLink">
            <a:rPr lang="en-US" altLang="en-US" sz="1100" b="0" i="0" u="none" strike="noStrike">
              <a:solidFill>
                <a:schemeClr val="bg1"/>
              </a:solidFill>
              <a:latin typeface="맑은 고딕"/>
              <a:ea typeface="맑은 고딕"/>
            </a:rPr>
            <a:pPr algn="ctr"/>
            <a:t> </a:t>
          </a:fld>
          <a:endParaRPr lang="ko-KR" altLang="en-US" sz="1000" b="1">
            <a:solidFill>
              <a:schemeClr val="bg1"/>
            </a:solidFill>
          </a:endParaRPr>
        </a:p>
      </xdr:txBody>
    </xdr:sp>
    <xdr:clientData/>
  </xdr:twoCellAnchor>
  <xdr:twoCellAnchor>
    <xdr:from>
      <xdr:col>34</xdr:col>
      <xdr:colOff>312990</xdr:colOff>
      <xdr:row>16</xdr:row>
      <xdr:rowOff>21708</xdr:rowOff>
    </xdr:from>
    <xdr:to>
      <xdr:col>34</xdr:col>
      <xdr:colOff>1212990</xdr:colOff>
      <xdr:row>17</xdr:row>
      <xdr:rowOff>161649</xdr:rowOff>
    </xdr:to>
    <xdr:sp macro="[0]!BldgButton_Click" textlink="$AF$35">
      <xdr:nvSpPr>
        <xdr:cNvPr id="43" name="bldg16" hidden="1"/>
        <xdr:cNvSpPr/>
      </xdr:nvSpPr>
      <xdr:spPr>
        <a:xfrm>
          <a:off x="7708872" y="2117208"/>
          <a:ext cx="900000" cy="252000"/>
        </a:xfrm>
        <a:prstGeom prst="rect">
          <a:avLst/>
        </a:prstGeom>
        <a:solidFill>
          <a:srgbClr val="7F7F7F"/>
        </a:solidFill>
        <a:ln w="3175">
          <a:solidFill>
            <a:schemeClr val="bg2">
              <a:lumMod val="9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5FBC6104-65E5-4BF8-9157-E10CA697AA98}" type="TxLink">
            <a:rPr lang="en-US" altLang="en-US" sz="1100" b="0" i="0" u="none" strike="noStrike">
              <a:solidFill>
                <a:schemeClr val="bg1"/>
              </a:solidFill>
              <a:latin typeface="맑은 고딕"/>
              <a:ea typeface="맑은 고딕"/>
            </a:rPr>
            <a:pPr algn="ctr"/>
            <a:t> </a:t>
          </a:fld>
          <a:endParaRPr lang="ko-KR" altLang="en-US" sz="1000" b="1">
            <a:solidFill>
              <a:schemeClr val="bg1"/>
            </a:solidFill>
          </a:endParaRPr>
        </a:p>
      </xdr:txBody>
    </xdr:sp>
    <xdr:clientData/>
  </xdr:twoCellAnchor>
  <xdr:twoCellAnchor>
    <xdr:from>
      <xdr:col>35</xdr:col>
      <xdr:colOff>1176925</xdr:colOff>
      <xdr:row>17</xdr:row>
      <xdr:rowOff>179294</xdr:rowOff>
    </xdr:from>
    <xdr:to>
      <xdr:col>37</xdr:col>
      <xdr:colOff>149514</xdr:colOff>
      <xdr:row>18</xdr:row>
      <xdr:rowOff>240794</xdr:rowOff>
    </xdr:to>
    <xdr:sp macro="[0]!BldgButton_Click" textlink="$AF$28">
      <xdr:nvSpPr>
        <xdr:cNvPr id="48" name="bldg9" hidden="1"/>
        <xdr:cNvSpPr/>
      </xdr:nvSpPr>
      <xdr:spPr>
        <a:xfrm>
          <a:off x="10455396" y="2386853"/>
          <a:ext cx="900000" cy="252000"/>
        </a:xfrm>
        <a:prstGeom prst="rect">
          <a:avLst/>
        </a:prstGeom>
        <a:solidFill>
          <a:srgbClr val="7F7F7F"/>
        </a:solidFill>
        <a:ln w="3175">
          <a:solidFill>
            <a:schemeClr val="bg2">
              <a:lumMod val="9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87C4CB12-5FBC-4E44-A17C-6FE145DBEF8A}" type="TxLink">
            <a:rPr lang="ko-KR" altLang="en-US" sz="1100" b="0" i="0" u="none" strike="noStrike">
              <a:solidFill>
                <a:schemeClr val="bg1"/>
              </a:solidFill>
              <a:latin typeface="맑은 고딕"/>
              <a:ea typeface="맑은 고딕"/>
            </a:rPr>
            <a:pPr algn="ctr"/>
            <a:t> </a:t>
          </a:fld>
          <a:endParaRPr lang="ko-KR" altLang="en-US" sz="1000" b="1">
            <a:solidFill>
              <a:schemeClr val="bg1"/>
            </a:solidFill>
          </a:endParaRPr>
        </a:p>
      </xdr:txBody>
    </xdr:sp>
    <xdr:clientData/>
  </xdr:twoCellAnchor>
  <xdr:twoCellAnchor>
    <xdr:from>
      <xdr:col>37</xdr:col>
      <xdr:colOff>166688</xdr:colOff>
      <xdr:row>17</xdr:row>
      <xdr:rowOff>179294</xdr:rowOff>
    </xdr:from>
    <xdr:to>
      <xdr:col>38</xdr:col>
      <xdr:colOff>215041</xdr:colOff>
      <xdr:row>18</xdr:row>
      <xdr:rowOff>240794</xdr:rowOff>
    </xdr:to>
    <xdr:sp macro="[0]!BldgButton_Click" textlink="$AF$29">
      <xdr:nvSpPr>
        <xdr:cNvPr id="49" name="bldg10" hidden="1"/>
        <xdr:cNvSpPr/>
      </xdr:nvSpPr>
      <xdr:spPr>
        <a:xfrm>
          <a:off x="11372570" y="2386853"/>
          <a:ext cx="900000" cy="252000"/>
        </a:xfrm>
        <a:prstGeom prst="rect">
          <a:avLst/>
        </a:prstGeom>
        <a:solidFill>
          <a:srgbClr val="7F7F7F"/>
        </a:solidFill>
        <a:ln w="3175">
          <a:solidFill>
            <a:schemeClr val="bg2">
              <a:lumMod val="9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467332F1-9336-409C-9D90-A7718B451049}" type="TxLink">
            <a:rPr lang="ko-KR" altLang="en-US" sz="1100" b="0" i="0" u="none" strike="noStrike">
              <a:solidFill>
                <a:schemeClr val="bg1"/>
              </a:solidFill>
              <a:latin typeface="맑은 고딕"/>
              <a:ea typeface="맑은 고딕"/>
            </a:rPr>
            <a:pPr algn="ctr"/>
            <a:t> </a:t>
          </a:fld>
          <a:endParaRPr lang="ko-KR" altLang="en-US" sz="1000" b="1">
            <a:solidFill>
              <a:schemeClr val="bg1"/>
            </a:solidFill>
          </a:endParaRPr>
        </a:p>
      </xdr:txBody>
    </xdr:sp>
    <xdr:clientData/>
  </xdr:twoCellAnchor>
  <xdr:twoCellAnchor>
    <xdr:from>
      <xdr:col>34</xdr:col>
      <xdr:colOff>1231722</xdr:colOff>
      <xdr:row>16</xdr:row>
      <xdr:rowOff>22406</xdr:rowOff>
    </xdr:from>
    <xdr:to>
      <xdr:col>35</xdr:col>
      <xdr:colOff>249133</xdr:colOff>
      <xdr:row>17</xdr:row>
      <xdr:rowOff>162347</xdr:rowOff>
    </xdr:to>
    <xdr:sp macro="[0]!BldgButton_Click" textlink="$AF$36">
      <xdr:nvSpPr>
        <xdr:cNvPr id="58" name="bldg17" hidden="1"/>
        <xdr:cNvSpPr/>
      </xdr:nvSpPr>
      <xdr:spPr>
        <a:xfrm>
          <a:off x="8627604" y="2117906"/>
          <a:ext cx="900000" cy="252000"/>
        </a:xfrm>
        <a:prstGeom prst="rect">
          <a:avLst/>
        </a:prstGeom>
        <a:solidFill>
          <a:srgbClr val="7F7F7F"/>
        </a:solidFill>
        <a:ln w="3175">
          <a:solidFill>
            <a:schemeClr val="bg2">
              <a:lumMod val="9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E21091AA-526A-4917-A8F5-246D7866F389}" type="TxLink">
            <a:rPr lang="en-US" altLang="en-US" sz="1100" b="0" i="0" u="none" strike="noStrike">
              <a:solidFill>
                <a:schemeClr val="bg1"/>
              </a:solidFill>
              <a:latin typeface="맑은 고딕"/>
              <a:ea typeface="맑은 고딕"/>
            </a:rPr>
            <a:pPr algn="ctr"/>
            <a:t> </a:t>
          </a:fld>
          <a:endParaRPr lang="ko-KR" altLang="en-US" sz="1000" b="1">
            <a:solidFill>
              <a:schemeClr val="bg1"/>
            </a:solidFill>
          </a:endParaRPr>
        </a:p>
      </xdr:txBody>
    </xdr:sp>
    <xdr:clientData/>
  </xdr:twoCellAnchor>
  <xdr:twoCellAnchor>
    <xdr:from>
      <xdr:col>35</xdr:col>
      <xdr:colOff>267865</xdr:colOff>
      <xdr:row>16</xdr:row>
      <xdr:rowOff>23107</xdr:rowOff>
    </xdr:from>
    <xdr:to>
      <xdr:col>35</xdr:col>
      <xdr:colOff>1167865</xdr:colOff>
      <xdr:row>17</xdr:row>
      <xdr:rowOff>163048</xdr:rowOff>
    </xdr:to>
    <xdr:sp macro="[0]!BldgButton_Click" textlink="$AF$37">
      <xdr:nvSpPr>
        <xdr:cNvPr id="59" name="bldg18" hidden="1"/>
        <xdr:cNvSpPr/>
      </xdr:nvSpPr>
      <xdr:spPr>
        <a:xfrm>
          <a:off x="9546336" y="2118607"/>
          <a:ext cx="900000" cy="252000"/>
        </a:xfrm>
        <a:prstGeom prst="rect">
          <a:avLst/>
        </a:prstGeom>
        <a:solidFill>
          <a:srgbClr val="7F7F7F"/>
        </a:solidFill>
        <a:ln w="3175">
          <a:solidFill>
            <a:schemeClr val="bg2">
              <a:lumMod val="9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F17D4BC8-2D72-40ED-9972-6D145F66C9DD}" type="TxLink">
            <a:rPr lang="en-US" altLang="en-US" sz="1100" b="0" i="0" u="none" strike="noStrike">
              <a:solidFill>
                <a:schemeClr val="bg1"/>
              </a:solidFill>
              <a:latin typeface="맑은 고딕"/>
              <a:ea typeface="맑은 고딕"/>
            </a:rPr>
            <a:pPr algn="ctr"/>
            <a:t> </a:t>
          </a:fld>
          <a:endParaRPr lang="ko-KR" altLang="en-US" sz="1000" b="1">
            <a:solidFill>
              <a:schemeClr val="bg1"/>
            </a:solidFill>
          </a:endParaRPr>
        </a:p>
      </xdr:txBody>
    </xdr:sp>
    <xdr:clientData/>
  </xdr:twoCellAnchor>
  <xdr:twoCellAnchor>
    <xdr:from>
      <xdr:col>35</xdr:col>
      <xdr:colOff>1186597</xdr:colOff>
      <xdr:row>16</xdr:row>
      <xdr:rowOff>23107</xdr:rowOff>
    </xdr:from>
    <xdr:to>
      <xdr:col>37</xdr:col>
      <xdr:colOff>159186</xdr:colOff>
      <xdr:row>17</xdr:row>
      <xdr:rowOff>163048</xdr:rowOff>
    </xdr:to>
    <xdr:sp macro="[0]!BldgButton_Click" textlink="$AF$38">
      <xdr:nvSpPr>
        <xdr:cNvPr id="60" name="bldg19" hidden="1"/>
        <xdr:cNvSpPr/>
      </xdr:nvSpPr>
      <xdr:spPr>
        <a:xfrm>
          <a:off x="10465068" y="2118607"/>
          <a:ext cx="900000" cy="252000"/>
        </a:xfrm>
        <a:prstGeom prst="rect">
          <a:avLst/>
        </a:prstGeom>
        <a:solidFill>
          <a:srgbClr val="7F7F7F"/>
        </a:solidFill>
        <a:ln w="3175">
          <a:solidFill>
            <a:schemeClr val="bg2">
              <a:lumMod val="9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5C6BFB5C-0E82-4407-9F2B-F9C6AE526D95}" type="TxLink">
            <a:rPr lang="en-US" altLang="en-US" sz="1100" b="0" i="0" u="none" strike="noStrike">
              <a:solidFill>
                <a:schemeClr val="bg1"/>
              </a:solidFill>
              <a:latin typeface="맑은 고딕"/>
              <a:ea typeface="맑은 고딕"/>
            </a:rPr>
            <a:pPr algn="ctr"/>
            <a:t> </a:t>
          </a:fld>
          <a:endParaRPr lang="ko-KR" altLang="en-US" sz="1000" b="1">
            <a:solidFill>
              <a:schemeClr val="bg1"/>
            </a:solidFill>
          </a:endParaRPr>
        </a:p>
      </xdr:txBody>
    </xdr:sp>
    <xdr:clientData/>
  </xdr:twoCellAnchor>
  <xdr:twoCellAnchor>
    <xdr:from>
      <xdr:col>37</xdr:col>
      <xdr:colOff>177920</xdr:colOff>
      <xdr:row>16</xdr:row>
      <xdr:rowOff>23107</xdr:rowOff>
    </xdr:from>
    <xdr:to>
      <xdr:col>38</xdr:col>
      <xdr:colOff>226273</xdr:colOff>
      <xdr:row>17</xdr:row>
      <xdr:rowOff>163048</xdr:rowOff>
    </xdr:to>
    <xdr:sp macro="[0]!BldgButton_Click" textlink="$AF$39">
      <xdr:nvSpPr>
        <xdr:cNvPr id="61" name="bldg20" hidden="1"/>
        <xdr:cNvSpPr/>
      </xdr:nvSpPr>
      <xdr:spPr>
        <a:xfrm>
          <a:off x="11383802" y="2118607"/>
          <a:ext cx="900000" cy="252000"/>
        </a:xfrm>
        <a:prstGeom prst="rect">
          <a:avLst/>
        </a:prstGeom>
        <a:solidFill>
          <a:srgbClr val="7F7F7F"/>
        </a:solidFill>
        <a:ln w="3175">
          <a:solidFill>
            <a:schemeClr val="bg2">
              <a:lumMod val="9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C9DD6BA9-BAEF-4BEE-BD6F-413D4D0C7FB6}" type="TxLink">
            <a:rPr lang="en-US" altLang="en-US" sz="1100" b="0" i="0" u="none" strike="noStrike">
              <a:solidFill>
                <a:schemeClr val="bg1"/>
              </a:solidFill>
              <a:latin typeface="맑은 고딕"/>
              <a:ea typeface="맑은 고딕"/>
            </a:rPr>
            <a:pPr algn="ctr"/>
            <a:t> </a:t>
          </a:fld>
          <a:endParaRPr lang="ko-KR" altLang="en-US" sz="1000" b="1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38100</xdr:colOff>
          <xdr:row>29</xdr:row>
          <xdr:rowOff>0</xdr:rowOff>
        </xdr:from>
        <xdr:to>
          <xdr:col>28</xdr:col>
          <xdr:colOff>1362075</xdr:colOff>
          <xdr:row>29</xdr:row>
          <xdr:rowOff>209550</xdr:rowOff>
        </xdr:to>
        <xdr:sp macro="" textlink="">
          <xdr:nvSpPr>
            <xdr:cNvPr id="8195" name="OptionButton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38100</xdr:colOff>
          <xdr:row>30</xdr:row>
          <xdr:rowOff>0</xdr:rowOff>
        </xdr:from>
        <xdr:to>
          <xdr:col>28</xdr:col>
          <xdr:colOff>1362075</xdr:colOff>
          <xdr:row>30</xdr:row>
          <xdr:rowOff>209550</xdr:rowOff>
        </xdr:to>
        <xdr:sp macro="" textlink="">
          <xdr:nvSpPr>
            <xdr:cNvPr id="8196" name="OptionButton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38100</xdr:colOff>
          <xdr:row>37</xdr:row>
          <xdr:rowOff>104775</xdr:rowOff>
        </xdr:from>
        <xdr:to>
          <xdr:col>29</xdr:col>
          <xdr:colOff>47625</xdr:colOff>
          <xdr:row>39</xdr:row>
          <xdr:rowOff>28575</xdr:rowOff>
        </xdr:to>
        <xdr:sp macro="" textlink="">
          <xdr:nvSpPr>
            <xdr:cNvPr id="8213" name="drpUp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27</xdr:col>
      <xdr:colOff>35720</xdr:colOff>
      <xdr:row>10</xdr:row>
      <xdr:rowOff>83343</xdr:rowOff>
    </xdr:from>
    <xdr:ext cx="11013280" cy="818014"/>
    <xdr:sp macro="" textlink="">
      <xdr:nvSpPr>
        <xdr:cNvPr id="9" name="직사각형 8"/>
        <xdr:cNvSpPr/>
      </xdr:nvSpPr>
      <xdr:spPr>
        <a:xfrm>
          <a:off x="583408" y="202406"/>
          <a:ext cx="11013280" cy="818014"/>
        </a:xfrm>
        <a:prstGeom prst="rect">
          <a:avLst/>
        </a:prstGeom>
        <a:noFill/>
      </xdr:spPr>
      <xdr:txBody>
        <a:bodyPr wrap="square" lIns="91440" tIns="45720" rIns="91440" bIns="45720" anchor="ctr">
          <a:noAutofit/>
        </a:bodyPr>
        <a:lstStyle/>
        <a:p>
          <a:r>
            <a:rPr lang="en-US" altLang="ko-KR" sz="4800" b="1">
              <a:latin typeface="+mj-ea"/>
              <a:ea typeface="+mj-ea"/>
              <a:cs typeface="+mn-cs"/>
            </a:rPr>
            <a:t>PBECAS</a:t>
          </a:r>
          <a:r>
            <a:rPr lang="en-US" altLang="ko-KR" sz="1800" b="1">
              <a:latin typeface="+mj-ea"/>
              <a:ea typeface="+mj-ea"/>
              <a:cs typeface="+mn-cs"/>
            </a:rPr>
            <a:t>(P</a:t>
          </a:r>
          <a:r>
            <a:rPr lang="en-US" altLang="ko-KR" sz="1800" b="0">
              <a:latin typeface="+mj-ea"/>
              <a:ea typeface="+mj-ea"/>
              <a:cs typeface="+mn-cs"/>
            </a:rPr>
            <a:t>arsons</a:t>
          </a:r>
          <a:r>
            <a:rPr lang="en-US" altLang="ko-KR" sz="1800" b="1">
              <a:latin typeface="+mj-ea"/>
              <a:ea typeface="+mj-ea"/>
              <a:cs typeface="+mn-cs"/>
            </a:rPr>
            <a:t> B</a:t>
          </a:r>
          <a:r>
            <a:rPr lang="en-US" altLang="ko-KR" sz="1800" b="0">
              <a:latin typeface="+mj-ea"/>
              <a:ea typeface="+mj-ea"/>
              <a:cs typeface="+mn-cs"/>
            </a:rPr>
            <a:t>rinkerhoff</a:t>
          </a:r>
          <a:r>
            <a:rPr lang="en-US" altLang="ko-KR" sz="1800" b="1">
              <a:latin typeface="+mj-ea"/>
              <a:ea typeface="+mj-ea"/>
              <a:cs typeface="+mn-cs"/>
            </a:rPr>
            <a:t> E</a:t>
          </a:r>
          <a:r>
            <a:rPr lang="en-US" altLang="ko-KR" sz="1800" b="0">
              <a:latin typeface="+mj-ea"/>
              <a:ea typeface="+mj-ea"/>
              <a:cs typeface="+mn-cs"/>
            </a:rPr>
            <a:t>nergy</a:t>
          </a:r>
          <a:r>
            <a:rPr lang="en-US" altLang="ko-KR" sz="1800" b="1">
              <a:latin typeface="+mj-ea"/>
              <a:ea typeface="+mj-ea"/>
              <a:cs typeface="+mn-cs"/>
            </a:rPr>
            <a:t> &amp; C</a:t>
          </a:r>
          <a:r>
            <a:rPr lang="en-US" altLang="ko-KR" sz="1800" b="0">
              <a:latin typeface="+mj-ea"/>
              <a:ea typeface="+mj-ea"/>
              <a:cs typeface="+mn-cs"/>
            </a:rPr>
            <a:t>arbon</a:t>
          </a:r>
          <a:r>
            <a:rPr lang="en-US" altLang="ko-KR" sz="1800" b="1">
              <a:latin typeface="+mj-ea"/>
              <a:ea typeface="+mj-ea"/>
              <a:cs typeface="+mn-cs"/>
            </a:rPr>
            <a:t> A</a:t>
          </a:r>
          <a:r>
            <a:rPr lang="en-US" altLang="ko-KR" sz="1800" b="0">
              <a:latin typeface="+mj-ea"/>
              <a:ea typeface="+mj-ea"/>
              <a:cs typeface="+mn-cs"/>
            </a:rPr>
            <a:t>ssessment</a:t>
          </a:r>
          <a:r>
            <a:rPr lang="en-US" altLang="ko-KR" sz="1800" b="1">
              <a:latin typeface="+mj-ea"/>
              <a:ea typeface="+mj-ea"/>
              <a:cs typeface="+mn-cs"/>
            </a:rPr>
            <a:t> S</a:t>
          </a:r>
          <a:r>
            <a:rPr lang="en-US" altLang="ko-KR" sz="1800" b="0">
              <a:latin typeface="+mj-ea"/>
              <a:ea typeface="+mj-ea"/>
              <a:cs typeface="+mn-cs"/>
            </a:rPr>
            <a:t>ystem</a:t>
          </a:r>
          <a:r>
            <a:rPr lang="en-US" altLang="ko-KR" sz="1800" b="1">
              <a:latin typeface="+mj-ea"/>
              <a:ea typeface="+mj-ea"/>
              <a:cs typeface="+mn-cs"/>
            </a:rPr>
            <a:t>)</a:t>
          </a:r>
          <a:endParaRPr lang="ko-KR" altLang="ko-KR" sz="1800">
            <a:latin typeface="+mj-ea"/>
            <a:ea typeface="+mj-ea"/>
          </a:endParaRPr>
        </a:p>
      </xdr:txBody>
    </xdr:sp>
    <xdr:clientData/>
  </xdr:oneCellAnchor>
  <xdr:twoCellAnchor editAs="oneCell">
    <xdr:from>
      <xdr:col>50</xdr:col>
      <xdr:colOff>47625</xdr:colOff>
      <xdr:row>14</xdr:row>
      <xdr:rowOff>142874</xdr:rowOff>
    </xdr:from>
    <xdr:to>
      <xdr:col>51</xdr:col>
      <xdr:colOff>3238</xdr:colOff>
      <xdr:row>15</xdr:row>
      <xdr:rowOff>130873</xdr:rowOff>
    </xdr:to>
    <xdr:pic>
      <xdr:nvPicPr>
        <xdr:cNvPr id="8" name="그림 7" descr="1.다음.jp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4489906" y="1785937"/>
          <a:ext cx="646176" cy="249936"/>
        </a:xfrm>
        <a:prstGeom prst="rect">
          <a:avLst/>
        </a:prstGeom>
      </xdr:spPr>
    </xdr:pic>
    <xdr:clientData/>
  </xdr:twoCellAnchor>
  <xdr:twoCellAnchor editAs="oneCell">
    <xdr:from>
      <xdr:col>49</xdr:col>
      <xdr:colOff>159002</xdr:colOff>
      <xdr:row>14</xdr:row>
      <xdr:rowOff>142874</xdr:rowOff>
    </xdr:from>
    <xdr:to>
      <xdr:col>49</xdr:col>
      <xdr:colOff>805178</xdr:colOff>
      <xdr:row>15</xdr:row>
      <xdr:rowOff>130873</xdr:rowOff>
    </xdr:to>
    <xdr:pic>
      <xdr:nvPicPr>
        <xdr:cNvPr id="11" name="그림 10" descr="2.이전.jpg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13791658" y="1785937"/>
          <a:ext cx="646176" cy="249936"/>
        </a:xfrm>
        <a:prstGeom prst="rect">
          <a:avLst/>
        </a:prstGeom>
      </xdr:spPr>
    </xdr:pic>
    <xdr:clientData/>
  </xdr:twoCellAnchor>
  <xdr:twoCellAnchor editAs="oneCell">
    <xdr:from>
      <xdr:col>47</xdr:col>
      <xdr:colOff>764344</xdr:colOff>
      <xdr:row>14</xdr:row>
      <xdr:rowOff>142874</xdr:rowOff>
    </xdr:from>
    <xdr:to>
      <xdr:col>49</xdr:col>
      <xdr:colOff>106929</xdr:colOff>
      <xdr:row>15</xdr:row>
      <xdr:rowOff>130873</xdr:rowOff>
    </xdr:to>
    <xdr:pic macro="[0]!sheetSaveOperate">
      <xdr:nvPicPr>
        <xdr:cNvPr id="12" name="그림 11" descr="3.저장.jpg"/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13087313" y="1785937"/>
          <a:ext cx="652272" cy="24993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38100</xdr:colOff>
          <xdr:row>29</xdr:row>
          <xdr:rowOff>0</xdr:rowOff>
        </xdr:from>
        <xdr:to>
          <xdr:col>28</xdr:col>
          <xdr:colOff>1362075</xdr:colOff>
          <xdr:row>29</xdr:row>
          <xdr:rowOff>209550</xdr:rowOff>
        </xdr:to>
        <xdr:sp macro="" textlink="">
          <xdr:nvSpPr>
            <xdr:cNvPr id="9219" name="OptionButton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38100</xdr:colOff>
          <xdr:row>30</xdr:row>
          <xdr:rowOff>0</xdr:rowOff>
        </xdr:from>
        <xdr:to>
          <xdr:col>28</xdr:col>
          <xdr:colOff>1362075</xdr:colOff>
          <xdr:row>30</xdr:row>
          <xdr:rowOff>209550</xdr:rowOff>
        </xdr:to>
        <xdr:sp macro="" textlink="">
          <xdr:nvSpPr>
            <xdr:cNvPr id="9220" name="OptionButton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0</xdr:colOff>
          <xdr:row>37</xdr:row>
          <xdr:rowOff>133350</xdr:rowOff>
        </xdr:from>
        <xdr:to>
          <xdr:col>29</xdr:col>
          <xdr:colOff>9525</xdr:colOff>
          <xdr:row>39</xdr:row>
          <xdr:rowOff>57150</xdr:rowOff>
        </xdr:to>
        <xdr:sp macro="" textlink="">
          <xdr:nvSpPr>
            <xdr:cNvPr id="9229" name="drpOp" hidden="1">
              <a:extLst>
                <a:ext uri="{63B3BB69-23CF-44E3-9099-C40C66FF867C}">
                  <a14:compatExt spid="_x0000_s92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27</xdr:col>
      <xdr:colOff>35717</xdr:colOff>
      <xdr:row>10</xdr:row>
      <xdr:rowOff>83342</xdr:rowOff>
    </xdr:from>
    <xdr:ext cx="11013280" cy="818014"/>
    <xdr:sp macro="" textlink="">
      <xdr:nvSpPr>
        <xdr:cNvPr id="10" name="직사각형 9"/>
        <xdr:cNvSpPr/>
      </xdr:nvSpPr>
      <xdr:spPr>
        <a:xfrm>
          <a:off x="583405" y="202405"/>
          <a:ext cx="11013280" cy="818014"/>
        </a:xfrm>
        <a:prstGeom prst="rect">
          <a:avLst/>
        </a:prstGeom>
        <a:noFill/>
      </xdr:spPr>
      <xdr:txBody>
        <a:bodyPr wrap="square" lIns="91440" tIns="45720" rIns="91440" bIns="45720" anchor="ctr">
          <a:noAutofit/>
        </a:bodyPr>
        <a:lstStyle/>
        <a:p>
          <a:r>
            <a:rPr lang="en-US" altLang="ko-KR" sz="4800" b="1">
              <a:latin typeface="+mj-ea"/>
              <a:ea typeface="+mj-ea"/>
              <a:cs typeface="+mn-cs"/>
            </a:rPr>
            <a:t>PBECAS</a:t>
          </a:r>
          <a:r>
            <a:rPr lang="en-US" altLang="ko-KR" sz="1800" b="1">
              <a:latin typeface="+mj-ea"/>
              <a:ea typeface="+mj-ea"/>
              <a:cs typeface="+mn-cs"/>
            </a:rPr>
            <a:t>(P</a:t>
          </a:r>
          <a:r>
            <a:rPr lang="en-US" altLang="ko-KR" sz="1800" b="0">
              <a:latin typeface="+mj-ea"/>
              <a:ea typeface="+mj-ea"/>
              <a:cs typeface="+mn-cs"/>
            </a:rPr>
            <a:t>arsons</a:t>
          </a:r>
          <a:r>
            <a:rPr lang="en-US" altLang="ko-KR" sz="1800" b="1">
              <a:latin typeface="+mj-ea"/>
              <a:ea typeface="+mj-ea"/>
              <a:cs typeface="+mn-cs"/>
            </a:rPr>
            <a:t> B</a:t>
          </a:r>
          <a:r>
            <a:rPr lang="en-US" altLang="ko-KR" sz="1800" b="0">
              <a:latin typeface="+mj-ea"/>
              <a:ea typeface="+mj-ea"/>
              <a:cs typeface="+mn-cs"/>
            </a:rPr>
            <a:t>rinkerhoff</a:t>
          </a:r>
          <a:r>
            <a:rPr lang="en-US" altLang="ko-KR" sz="1800" b="1">
              <a:latin typeface="+mj-ea"/>
              <a:ea typeface="+mj-ea"/>
              <a:cs typeface="+mn-cs"/>
            </a:rPr>
            <a:t> E</a:t>
          </a:r>
          <a:r>
            <a:rPr lang="en-US" altLang="ko-KR" sz="1800" b="0">
              <a:latin typeface="+mj-ea"/>
              <a:ea typeface="+mj-ea"/>
              <a:cs typeface="+mn-cs"/>
            </a:rPr>
            <a:t>nergy</a:t>
          </a:r>
          <a:r>
            <a:rPr lang="en-US" altLang="ko-KR" sz="1800" b="1">
              <a:latin typeface="+mj-ea"/>
              <a:ea typeface="+mj-ea"/>
              <a:cs typeface="+mn-cs"/>
            </a:rPr>
            <a:t> &amp; C</a:t>
          </a:r>
          <a:r>
            <a:rPr lang="en-US" altLang="ko-KR" sz="1800" b="0">
              <a:latin typeface="+mj-ea"/>
              <a:ea typeface="+mj-ea"/>
              <a:cs typeface="+mn-cs"/>
            </a:rPr>
            <a:t>arbon</a:t>
          </a:r>
          <a:r>
            <a:rPr lang="en-US" altLang="ko-KR" sz="1800" b="1">
              <a:latin typeface="+mj-ea"/>
              <a:ea typeface="+mj-ea"/>
              <a:cs typeface="+mn-cs"/>
            </a:rPr>
            <a:t> A</a:t>
          </a:r>
          <a:r>
            <a:rPr lang="en-US" altLang="ko-KR" sz="1800" b="0">
              <a:latin typeface="+mj-ea"/>
              <a:ea typeface="+mj-ea"/>
              <a:cs typeface="+mn-cs"/>
            </a:rPr>
            <a:t>ssessment</a:t>
          </a:r>
          <a:r>
            <a:rPr lang="en-US" altLang="ko-KR" sz="1800" b="1">
              <a:latin typeface="+mj-ea"/>
              <a:ea typeface="+mj-ea"/>
              <a:cs typeface="+mn-cs"/>
            </a:rPr>
            <a:t> S</a:t>
          </a:r>
          <a:r>
            <a:rPr lang="en-US" altLang="ko-KR" sz="1800" b="0">
              <a:latin typeface="+mj-ea"/>
              <a:ea typeface="+mj-ea"/>
              <a:cs typeface="+mn-cs"/>
            </a:rPr>
            <a:t>ystem</a:t>
          </a:r>
          <a:r>
            <a:rPr lang="en-US" altLang="ko-KR" sz="1800" b="1">
              <a:latin typeface="+mj-ea"/>
              <a:ea typeface="+mj-ea"/>
              <a:cs typeface="+mn-cs"/>
            </a:rPr>
            <a:t>)</a:t>
          </a:r>
          <a:endParaRPr lang="ko-KR" altLang="ko-KR" sz="1800">
            <a:latin typeface="+mj-ea"/>
            <a:ea typeface="+mj-ea"/>
          </a:endParaRPr>
        </a:p>
      </xdr:txBody>
    </xdr:sp>
    <xdr:clientData/>
  </xdr:oneCellAnchor>
  <xdr:twoCellAnchor editAs="oneCell">
    <xdr:from>
      <xdr:col>41</xdr:col>
      <xdr:colOff>154781</xdr:colOff>
      <xdr:row>14</xdr:row>
      <xdr:rowOff>157132</xdr:rowOff>
    </xdr:from>
    <xdr:to>
      <xdr:col>42</xdr:col>
      <xdr:colOff>50864</xdr:colOff>
      <xdr:row>15</xdr:row>
      <xdr:rowOff>145131</xdr:rowOff>
    </xdr:to>
    <xdr:pic macro="[0]!sheetMoveNext">
      <xdr:nvPicPr>
        <xdr:cNvPr id="8" name="그림 7" descr="1.다음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4418469" y="1800195"/>
          <a:ext cx="646176" cy="249936"/>
        </a:xfrm>
        <a:prstGeom prst="rect">
          <a:avLst/>
        </a:prstGeom>
      </xdr:spPr>
    </xdr:pic>
    <xdr:clientData/>
  </xdr:twoCellAnchor>
  <xdr:twoCellAnchor editAs="oneCell">
    <xdr:from>
      <xdr:col>40</xdr:col>
      <xdr:colOff>373313</xdr:colOff>
      <xdr:row>14</xdr:row>
      <xdr:rowOff>157132</xdr:rowOff>
    </xdr:from>
    <xdr:to>
      <xdr:col>41</xdr:col>
      <xdr:colOff>114614</xdr:colOff>
      <xdr:row>15</xdr:row>
      <xdr:rowOff>145131</xdr:rowOff>
    </xdr:to>
    <xdr:pic>
      <xdr:nvPicPr>
        <xdr:cNvPr id="14" name="그림 13" descr="2.이전.jpg">
          <a:hlinkClick xmlns:r="http://schemas.openxmlformats.org/officeDocument/2006/relationships" r:id="rId2"/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13732126" y="1800195"/>
          <a:ext cx="646176" cy="249936"/>
        </a:xfrm>
        <a:prstGeom prst="rect">
          <a:avLst/>
        </a:prstGeom>
      </xdr:spPr>
    </xdr:pic>
    <xdr:clientData/>
  </xdr:twoCellAnchor>
  <xdr:twoCellAnchor editAs="oneCell">
    <xdr:from>
      <xdr:col>39</xdr:col>
      <xdr:colOff>430969</xdr:colOff>
      <xdr:row>14</xdr:row>
      <xdr:rowOff>157132</xdr:rowOff>
    </xdr:from>
    <xdr:to>
      <xdr:col>40</xdr:col>
      <xdr:colOff>333147</xdr:colOff>
      <xdr:row>15</xdr:row>
      <xdr:rowOff>145131</xdr:rowOff>
    </xdr:to>
    <xdr:pic macro="[0]!sheetSaveDiscard">
      <xdr:nvPicPr>
        <xdr:cNvPr id="15" name="그림 14" descr="3.저장.jpg"/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13039688" y="1800195"/>
          <a:ext cx="652272" cy="249936"/>
        </a:xfrm>
        <a:prstGeom prst="rect">
          <a:avLst/>
        </a:prstGeom>
      </xdr:spPr>
    </xdr:pic>
    <xdr:clientData/>
  </xdr:twoCellAnchor>
  <xdr:twoCellAnchor editAs="oneCell">
    <xdr:from>
      <xdr:col>40</xdr:col>
      <xdr:colOff>640499</xdr:colOff>
      <xdr:row>17</xdr:row>
      <xdr:rowOff>152359</xdr:rowOff>
    </xdr:from>
    <xdr:to>
      <xdr:col>41</xdr:col>
      <xdr:colOff>235496</xdr:colOff>
      <xdr:row>18</xdr:row>
      <xdr:rowOff>211795</xdr:rowOff>
    </xdr:to>
    <xdr:pic macro="[0]!pageLeft_Discard">
      <xdr:nvPicPr>
        <xdr:cNvPr id="16" name="그림 15" descr="14.화살표왼쪽.jpg"/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13999312" y="2366922"/>
          <a:ext cx="499872" cy="249936"/>
        </a:xfrm>
        <a:prstGeom prst="rect">
          <a:avLst/>
        </a:prstGeom>
      </xdr:spPr>
    </xdr:pic>
    <xdr:clientData/>
  </xdr:twoCellAnchor>
  <xdr:twoCellAnchor editAs="oneCell">
    <xdr:from>
      <xdr:col>41</xdr:col>
      <xdr:colOff>254718</xdr:colOff>
      <xdr:row>17</xdr:row>
      <xdr:rowOff>152359</xdr:rowOff>
    </xdr:from>
    <xdr:to>
      <xdr:col>41</xdr:col>
      <xdr:colOff>748494</xdr:colOff>
      <xdr:row>18</xdr:row>
      <xdr:rowOff>211795</xdr:rowOff>
    </xdr:to>
    <xdr:pic macro="[0]!pageRight_Discard">
      <xdr:nvPicPr>
        <xdr:cNvPr id="17" name="그림 16" descr="15.화살표오른쪽.jpg"/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14518406" y="2366922"/>
          <a:ext cx="493776" cy="24993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38100</xdr:colOff>
          <xdr:row>29</xdr:row>
          <xdr:rowOff>0</xdr:rowOff>
        </xdr:from>
        <xdr:to>
          <xdr:col>28</xdr:col>
          <xdr:colOff>1362075</xdr:colOff>
          <xdr:row>29</xdr:row>
          <xdr:rowOff>209550</xdr:rowOff>
        </xdr:to>
        <xdr:sp macro="" textlink="">
          <xdr:nvSpPr>
            <xdr:cNvPr id="13315" name="OptionButton3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38100</xdr:colOff>
          <xdr:row>30</xdr:row>
          <xdr:rowOff>0</xdr:rowOff>
        </xdr:from>
        <xdr:to>
          <xdr:col>28</xdr:col>
          <xdr:colOff>1362075</xdr:colOff>
          <xdr:row>30</xdr:row>
          <xdr:rowOff>209550</xdr:rowOff>
        </xdr:to>
        <xdr:sp macro="" textlink="">
          <xdr:nvSpPr>
            <xdr:cNvPr id="13316" name="OptionButton4" hidden="1">
              <a:extLst>
                <a:ext uri="{63B3BB69-23CF-44E3-9099-C40C66FF867C}">
                  <a14:compatExt spid="_x0000_s133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38100</xdr:colOff>
          <xdr:row>38</xdr:row>
          <xdr:rowOff>85725</xdr:rowOff>
        </xdr:from>
        <xdr:to>
          <xdr:col>29</xdr:col>
          <xdr:colOff>47625</xdr:colOff>
          <xdr:row>40</xdr:row>
          <xdr:rowOff>9525</xdr:rowOff>
        </xdr:to>
        <xdr:sp macro="" textlink="">
          <xdr:nvSpPr>
            <xdr:cNvPr id="13327" name="drpDi" hidden="1">
              <a:extLst>
                <a:ext uri="{63B3BB69-23CF-44E3-9099-C40C66FF867C}">
                  <a14:compatExt spid="_x0000_s133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27</xdr:col>
      <xdr:colOff>35717</xdr:colOff>
      <xdr:row>10</xdr:row>
      <xdr:rowOff>83342</xdr:rowOff>
    </xdr:from>
    <xdr:ext cx="11013280" cy="818014"/>
    <xdr:sp macro="" textlink="">
      <xdr:nvSpPr>
        <xdr:cNvPr id="2" name="직사각형 1"/>
        <xdr:cNvSpPr/>
      </xdr:nvSpPr>
      <xdr:spPr>
        <a:xfrm>
          <a:off x="588167" y="207167"/>
          <a:ext cx="11013280" cy="818014"/>
        </a:xfrm>
        <a:prstGeom prst="rect">
          <a:avLst/>
        </a:prstGeom>
        <a:noFill/>
      </xdr:spPr>
      <xdr:txBody>
        <a:bodyPr wrap="square" lIns="91440" tIns="45720" rIns="91440" bIns="45720" anchor="ctr">
          <a:noAutofit/>
        </a:bodyPr>
        <a:lstStyle/>
        <a:p>
          <a:r>
            <a:rPr lang="en-US" altLang="ko-KR" sz="4800" b="1">
              <a:latin typeface="+mj-ea"/>
              <a:ea typeface="+mj-ea"/>
              <a:cs typeface="+mn-cs"/>
            </a:rPr>
            <a:t>PBECAS</a:t>
          </a:r>
          <a:r>
            <a:rPr lang="en-US" altLang="ko-KR" sz="1800" b="1">
              <a:latin typeface="+mj-ea"/>
              <a:ea typeface="+mj-ea"/>
              <a:cs typeface="+mn-cs"/>
            </a:rPr>
            <a:t>(P</a:t>
          </a:r>
          <a:r>
            <a:rPr lang="en-US" altLang="ko-KR" sz="1800" b="0">
              <a:latin typeface="+mj-ea"/>
              <a:ea typeface="+mj-ea"/>
              <a:cs typeface="+mn-cs"/>
            </a:rPr>
            <a:t>arsons</a:t>
          </a:r>
          <a:r>
            <a:rPr lang="en-US" altLang="ko-KR" sz="1800" b="1">
              <a:latin typeface="+mj-ea"/>
              <a:ea typeface="+mj-ea"/>
              <a:cs typeface="+mn-cs"/>
            </a:rPr>
            <a:t> B</a:t>
          </a:r>
          <a:r>
            <a:rPr lang="en-US" altLang="ko-KR" sz="1800" b="0">
              <a:latin typeface="+mj-ea"/>
              <a:ea typeface="+mj-ea"/>
              <a:cs typeface="+mn-cs"/>
            </a:rPr>
            <a:t>rinkerhoff</a:t>
          </a:r>
          <a:r>
            <a:rPr lang="en-US" altLang="ko-KR" sz="1800" b="1">
              <a:latin typeface="+mj-ea"/>
              <a:ea typeface="+mj-ea"/>
              <a:cs typeface="+mn-cs"/>
            </a:rPr>
            <a:t> E</a:t>
          </a:r>
          <a:r>
            <a:rPr lang="en-US" altLang="ko-KR" sz="1800" b="0">
              <a:latin typeface="+mj-ea"/>
              <a:ea typeface="+mj-ea"/>
              <a:cs typeface="+mn-cs"/>
            </a:rPr>
            <a:t>nergy</a:t>
          </a:r>
          <a:r>
            <a:rPr lang="en-US" altLang="ko-KR" sz="1800" b="1">
              <a:latin typeface="+mj-ea"/>
              <a:ea typeface="+mj-ea"/>
              <a:cs typeface="+mn-cs"/>
            </a:rPr>
            <a:t> &amp; C</a:t>
          </a:r>
          <a:r>
            <a:rPr lang="en-US" altLang="ko-KR" sz="1800" b="0">
              <a:latin typeface="+mj-ea"/>
              <a:ea typeface="+mj-ea"/>
              <a:cs typeface="+mn-cs"/>
            </a:rPr>
            <a:t>arbon</a:t>
          </a:r>
          <a:r>
            <a:rPr lang="en-US" altLang="ko-KR" sz="1800" b="1">
              <a:latin typeface="+mj-ea"/>
              <a:ea typeface="+mj-ea"/>
              <a:cs typeface="+mn-cs"/>
            </a:rPr>
            <a:t> A</a:t>
          </a:r>
          <a:r>
            <a:rPr lang="en-US" altLang="ko-KR" sz="1800" b="0">
              <a:latin typeface="+mj-ea"/>
              <a:ea typeface="+mj-ea"/>
              <a:cs typeface="+mn-cs"/>
            </a:rPr>
            <a:t>ssessment</a:t>
          </a:r>
          <a:r>
            <a:rPr lang="en-US" altLang="ko-KR" sz="1800" b="1">
              <a:latin typeface="+mj-ea"/>
              <a:ea typeface="+mj-ea"/>
              <a:cs typeface="+mn-cs"/>
            </a:rPr>
            <a:t> S</a:t>
          </a:r>
          <a:r>
            <a:rPr lang="en-US" altLang="ko-KR" sz="1800" b="0">
              <a:latin typeface="+mj-ea"/>
              <a:ea typeface="+mj-ea"/>
              <a:cs typeface="+mn-cs"/>
            </a:rPr>
            <a:t>ystem</a:t>
          </a:r>
          <a:r>
            <a:rPr lang="en-US" altLang="ko-KR" sz="1800" b="1">
              <a:latin typeface="+mj-ea"/>
              <a:ea typeface="+mj-ea"/>
              <a:cs typeface="+mn-cs"/>
            </a:rPr>
            <a:t>)</a:t>
          </a:r>
          <a:endParaRPr lang="ko-KR" altLang="ko-KR" sz="1800">
            <a:latin typeface="+mj-ea"/>
            <a:ea typeface="+mj-ea"/>
          </a:endParaRPr>
        </a:p>
      </xdr:txBody>
    </xdr:sp>
    <xdr:clientData/>
  </xdr:oneCellAnchor>
  <xdr:twoCellAnchor editAs="oneCell">
    <xdr:from>
      <xdr:col>41</xdr:col>
      <xdr:colOff>154781</xdr:colOff>
      <xdr:row>14</xdr:row>
      <xdr:rowOff>157132</xdr:rowOff>
    </xdr:from>
    <xdr:to>
      <xdr:col>41</xdr:col>
      <xdr:colOff>762857</xdr:colOff>
      <xdr:row>15</xdr:row>
      <xdr:rowOff>145131</xdr:rowOff>
    </xdr:to>
    <xdr:pic>
      <xdr:nvPicPr>
        <xdr:cNvPr id="3" name="그림 2" descr="1.다음.jp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6478250" y="1800195"/>
          <a:ext cx="646176" cy="249936"/>
        </a:xfrm>
        <a:prstGeom prst="rect">
          <a:avLst/>
        </a:prstGeom>
      </xdr:spPr>
    </xdr:pic>
    <xdr:clientData/>
  </xdr:twoCellAnchor>
  <xdr:twoCellAnchor editAs="oneCell">
    <xdr:from>
      <xdr:col>40</xdr:col>
      <xdr:colOff>992438</xdr:colOff>
      <xdr:row>14</xdr:row>
      <xdr:rowOff>157132</xdr:rowOff>
    </xdr:from>
    <xdr:to>
      <xdr:col>41</xdr:col>
      <xdr:colOff>100326</xdr:colOff>
      <xdr:row>15</xdr:row>
      <xdr:rowOff>145131</xdr:rowOff>
    </xdr:to>
    <xdr:pic>
      <xdr:nvPicPr>
        <xdr:cNvPr id="4" name="그림 3" descr="2.이전.jpg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15815719" y="1800195"/>
          <a:ext cx="646176" cy="24993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38100</xdr:colOff>
          <xdr:row>29</xdr:row>
          <xdr:rowOff>0</xdr:rowOff>
        </xdr:from>
        <xdr:to>
          <xdr:col>28</xdr:col>
          <xdr:colOff>1362075</xdr:colOff>
          <xdr:row>29</xdr:row>
          <xdr:rowOff>209550</xdr:rowOff>
        </xdr:to>
        <xdr:sp macro="" textlink="">
          <xdr:nvSpPr>
            <xdr:cNvPr id="25601" name="OptionButton3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38100</xdr:colOff>
          <xdr:row>30</xdr:row>
          <xdr:rowOff>0</xdr:rowOff>
        </xdr:from>
        <xdr:to>
          <xdr:col>28</xdr:col>
          <xdr:colOff>1362075</xdr:colOff>
          <xdr:row>30</xdr:row>
          <xdr:rowOff>209550</xdr:rowOff>
        </xdr:to>
        <xdr:sp macro="" textlink="">
          <xdr:nvSpPr>
            <xdr:cNvPr id="25602" name="OptionButton4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38100</xdr:colOff>
          <xdr:row>38</xdr:row>
          <xdr:rowOff>85725</xdr:rowOff>
        </xdr:from>
        <xdr:to>
          <xdr:col>29</xdr:col>
          <xdr:colOff>57150</xdr:colOff>
          <xdr:row>40</xdr:row>
          <xdr:rowOff>9525</xdr:rowOff>
        </xdr:to>
        <xdr:sp macro="" textlink="">
          <xdr:nvSpPr>
            <xdr:cNvPr id="25603" name="drpDi" hidden="1">
              <a:extLst>
                <a:ext uri="{63B3BB69-23CF-44E3-9099-C40C66FF867C}">
                  <a14:compatExt spid="_x0000_s25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27</xdr:col>
      <xdr:colOff>59530</xdr:colOff>
      <xdr:row>10</xdr:row>
      <xdr:rowOff>83343</xdr:rowOff>
    </xdr:from>
    <xdr:ext cx="11013280" cy="818014"/>
    <xdr:sp macro="" textlink="">
      <xdr:nvSpPr>
        <xdr:cNvPr id="10" name="직사각형 9"/>
        <xdr:cNvSpPr/>
      </xdr:nvSpPr>
      <xdr:spPr>
        <a:xfrm>
          <a:off x="607218" y="202406"/>
          <a:ext cx="11013280" cy="818014"/>
        </a:xfrm>
        <a:prstGeom prst="rect">
          <a:avLst/>
        </a:prstGeom>
        <a:noFill/>
      </xdr:spPr>
      <xdr:txBody>
        <a:bodyPr wrap="square" lIns="91440" tIns="45720" rIns="91440" bIns="45720" anchor="ctr">
          <a:noAutofit/>
        </a:bodyPr>
        <a:lstStyle/>
        <a:p>
          <a:r>
            <a:rPr lang="en-US" altLang="ko-KR" sz="4800" b="1">
              <a:latin typeface="+mj-ea"/>
              <a:ea typeface="+mj-ea"/>
              <a:cs typeface="+mn-cs"/>
            </a:rPr>
            <a:t>PBECAS</a:t>
          </a:r>
          <a:r>
            <a:rPr lang="en-US" altLang="ko-KR" sz="1800" b="1">
              <a:latin typeface="+mj-ea"/>
              <a:ea typeface="+mj-ea"/>
              <a:cs typeface="+mn-cs"/>
            </a:rPr>
            <a:t>(P</a:t>
          </a:r>
          <a:r>
            <a:rPr lang="en-US" altLang="ko-KR" sz="1800" b="0">
              <a:latin typeface="+mj-ea"/>
              <a:ea typeface="+mj-ea"/>
              <a:cs typeface="+mn-cs"/>
            </a:rPr>
            <a:t>arsons</a:t>
          </a:r>
          <a:r>
            <a:rPr lang="en-US" altLang="ko-KR" sz="1800" b="1">
              <a:latin typeface="+mj-ea"/>
              <a:ea typeface="+mj-ea"/>
              <a:cs typeface="+mn-cs"/>
            </a:rPr>
            <a:t> B</a:t>
          </a:r>
          <a:r>
            <a:rPr lang="en-US" altLang="ko-KR" sz="1800" b="0">
              <a:latin typeface="+mj-ea"/>
              <a:ea typeface="+mj-ea"/>
              <a:cs typeface="+mn-cs"/>
            </a:rPr>
            <a:t>rinkerhoff</a:t>
          </a:r>
          <a:r>
            <a:rPr lang="en-US" altLang="ko-KR" sz="1800" b="1">
              <a:latin typeface="+mj-ea"/>
              <a:ea typeface="+mj-ea"/>
              <a:cs typeface="+mn-cs"/>
            </a:rPr>
            <a:t> E</a:t>
          </a:r>
          <a:r>
            <a:rPr lang="en-US" altLang="ko-KR" sz="1800" b="0">
              <a:latin typeface="+mj-ea"/>
              <a:ea typeface="+mj-ea"/>
              <a:cs typeface="+mn-cs"/>
            </a:rPr>
            <a:t>nergy</a:t>
          </a:r>
          <a:r>
            <a:rPr lang="en-US" altLang="ko-KR" sz="1800" b="1">
              <a:latin typeface="+mj-ea"/>
              <a:ea typeface="+mj-ea"/>
              <a:cs typeface="+mn-cs"/>
            </a:rPr>
            <a:t> &amp; C</a:t>
          </a:r>
          <a:r>
            <a:rPr lang="en-US" altLang="ko-KR" sz="1800" b="0">
              <a:latin typeface="+mj-ea"/>
              <a:ea typeface="+mj-ea"/>
              <a:cs typeface="+mn-cs"/>
            </a:rPr>
            <a:t>arbon</a:t>
          </a:r>
          <a:r>
            <a:rPr lang="en-US" altLang="ko-KR" sz="1800" b="1">
              <a:latin typeface="+mj-ea"/>
              <a:ea typeface="+mj-ea"/>
              <a:cs typeface="+mn-cs"/>
            </a:rPr>
            <a:t> A</a:t>
          </a:r>
          <a:r>
            <a:rPr lang="en-US" altLang="ko-KR" sz="1800" b="0">
              <a:latin typeface="+mj-ea"/>
              <a:ea typeface="+mj-ea"/>
              <a:cs typeface="+mn-cs"/>
            </a:rPr>
            <a:t>ssessment</a:t>
          </a:r>
          <a:r>
            <a:rPr lang="en-US" altLang="ko-KR" sz="1800" b="1">
              <a:latin typeface="+mj-ea"/>
              <a:ea typeface="+mj-ea"/>
              <a:cs typeface="+mn-cs"/>
            </a:rPr>
            <a:t> S</a:t>
          </a:r>
          <a:r>
            <a:rPr lang="en-US" altLang="ko-KR" sz="1800" b="0">
              <a:latin typeface="+mj-ea"/>
              <a:ea typeface="+mj-ea"/>
              <a:cs typeface="+mn-cs"/>
            </a:rPr>
            <a:t>ystem</a:t>
          </a:r>
          <a:r>
            <a:rPr lang="en-US" altLang="ko-KR" sz="1800" b="1">
              <a:latin typeface="+mj-ea"/>
              <a:ea typeface="+mj-ea"/>
              <a:cs typeface="+mn-cs"/>
            </a:rPr>
            <a:t>)</a:t>
          </a:r>
          <a:endParaRPr lang="ko-KR" altLang="ko-KR" sz="1800">
            <a:latin typeface="+mj-ea"/>
            <a:ea typeface="+mj-ea"/>
          </a:endParaRPr>
        </a:p>
      </xdr:txBody>
    </xdr:sp>
    <xdr:clientData/>
  </xdr:oneCellAnchor>
  <xdr:twoCellAnchor editAs="oneCell">
    <xdr:from>
      <xdr:col>43</xdr:col>
      <xdr:colOff>226219</xdr:colOff>
      <xdr:row>14</xdr:row>
      <xdr:rowOff>154775</xdr:rowOff>
    </xdr:from>
    <xdr:to>
      <xdr:col>43</xdr:col>
      <xdr:colOff>872395</xdr:colOff>
      <xdr:row>15</xdr:row>
      <xdr:rowOff>142774</xdr:rowOff>
    </xdr:to>
    <xdr:pic macro="[0]!sheetMovePre">
      <xdr:nvPicPr>
        <xdr:cNvPr id="14" name="그림 13" descr="2.이전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4668500" y="1797838"/>
          <a:ext cx="646176" cy="249936"/>
        </a:xfrm>
        <a:prstGeom prst="rect">
          <a:avLst/>
        </a:prstGeom>
      </xdr:spPr>
    </xdr:pic>
    <xdr:clientData/>
  </xdr:twoCellAnchor>
  <xdr:twoCellAnchor editAs="oneCell">
    <xdr:from>
      <xdr:col>42</xdr:col>
      <xdr:colOff>638156</xdr:colOff>
      <xdr:row>14</xdr:row>
      <xdr:rowOff>154775</xdr:rowOff>
    </xdr:from>
    <xdr:to>
      <xdr:col>43</xdr:col>
      <xdr:colOff>248488</xdr:colOff>
      <xdr:row>15</xdr:row>
      <xdr:rowOff>142774</xdr:rowOff>
    </xdr:to>
    <xdr:pic macro="[0]!reportUF">
      <xdr:nvPicPr>
        <xdr:cNvPr id="15" name="그림 14" descr="8.출력.jpg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4044594" y="1797838"/>
          <a:ext cx="646176" cy="249936"/>
        </a:xfrm>
        <a:prstGeom prst="rect">
          <a:avLst/>
        </a:prstGeom>
      </xdr:spPr>
    </xdr:pic>
    <xdr:clientData fPrintsWithSheet="0"/>
  </xdr:twoCellAnchor>
  <xdr:twoCellAnchor editAs="oneCell">
    <xdr:from>
      <xdr:col>42</xdr:col>
      <xdr:colOff>859563</xdr:colOff>
      <xdr:row>17</xdr:row>
      <xdr:rowOff>133313</xdr:rowOff>
    </xdr:from>
    <xdr:to>
      <xdr:col>43</xdr:col>
      <xdr:colOff>323591</xdr:colOff>
      <xdr:row>18</xdr:row>
      <xdr:rowOff>192749</xdr:rowOff>
    </xdr:to>
    <xdr:pic macro="[0]!report_Left">
      <xdr:nvPicPr>
        <xdr:cNvPr id="16" name="그림 15" descr="14.화살표왼쪽.jpg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14266001" y="2347876"/>
          <a:ext cx="499872" cy="249936"/>
        </a:xfrm>
        <a:prstGeom prst="rect">
          <a:avLst/>
        </a:prstGeom>
      </xdr:spPr>
    </xdr:pic>
    <xdr:clientData fPrintsWithSheet="0"/>
  </xdr:twoCellAnchor>
  <xdr:twoCellAnchor editAs="oneCell">
    <xdr:from>
      <xdr:col>43</xdr:col>
      <xdr:colOff>342813</xdr:colOff>
      <xdr:row>17</xdr:row>
      <xdr:rowOff>133313</xdr:rowOff>
    </xdr:from>
    <xdr:to>
      <xdr:col>43</xdr:col>
      <xdr:colOff>836589</xdr:colOff>
      <xdr:row>18</xdr:row>
      <xdr:rowOff>192749</xdr:rowOff>
    </xdr:to>
    <xdr:pic macro="[0]!report_Right">
      <xdr:nvPicPr>
        <xdr:cNvPr id="17" name="그림 16" descr="15.화살표오른쪽.jpg"/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14785094" y="2347876"/>
          <a:ext cx="493776" cy="249936"/>
        </a:xfrm>
        <a:prstGeom prst="rect">
          <a:avLst/>
        </a:prstGeom>
      </xdr:spPr>
    </xdr:pic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19</xdr:row>
          <xdr:rowOff>0</xdr:rowOff>
        </xdr:from>
        <xdr:to>
          <xdr:col>32</xdr:col>
          <xdr:colOff>1514475</xdr:colOff>
          <xdr:row>20</xdr:row>
          <xdr:rowOff>123825</xdr:rowOff>
        </xdr:to>
        <xdr:sp macro="" textlink="">
          <xdr:nvSpPr>
            <xdr:cNvPr id="14350" name="dropEco" hidden="1">
              <a:extLst>
                <a:ext uri="{63B3BB69-23CF-44E3-9099-C40C66FF867C}">
                  <a14:compatExt spid="_x0000_s143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38100</xdr:colOff>
          <xdr:row>28</xdr:row>
          <xdr:rowOff>0</xdr:rowOff>
        </xdr:from>
        <xdr:to>
          <xdr:col>28</xdr:col>
          <xdr:colOff>1362075</xdr:colOff>
          <xdr:row>28</xdr:row>
          <xdr:rowOff>209550</xdr:rowOff>
        </xdr:to>
        <xdr:sp macro="" textlink="">
          <xdr:nvSpPr>
            <xdr:cNvPr id="14370" name="OptionButton3" hidden="1">
              <a:extLst>
                <a:ext uri="{63B3BB69-23CF-44E3-9099-C40C66FF867C}">
                  <a14:compatExt spid="_x0000_s143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38100</xdr:colOff>
          <xdr:row>29</xdr:row>
          <xdr:rowOff>0</xdr:rowOff>
        </xdr:from>
        <xdr:to>
          <xdr:col>28</xdr:col>
          <xdr:colOff>1362075</xdr:colOff>
          <xdr:row>29</xdr:row>
          <xdr:rowOff>209550</xdr:rowOff>
        </xdr:to>
        <xdr:sp macro="" textlink="">
          <xdr:nvSpPr>
            <xdr:cNvPr id="14371" name="OptionButton4" hidden="1">
              <a:extLst>
                <a:ext uri="{63B3BB69-23CF-44E3-9099-C40C66FF867C}">
                  <a14:compatExt spid="_x0000_s143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38100</xdr:colOff>
          <xdr:row>35</xdr:row>
          <xdr:rowOff>104775</xdr:rowOff>
        </xdr:from>
        <xdr:to>
          <xdr:col>29</xdr:col>
          <xdr:colOff>38100</xdr:colOff>
          <xdr:row>36</xdr:row>
          <xdr:rowOff>200025</xdr:rowOff>
        </xdr:to>
        <xdr:sp macro="" textlink="">
          <xdr:nvSpPr>
            <xdr:cNvPr id="14375" name="drpRe" hidden="1">
              <a:extLst>
                <a:ext uri="{63B3BB69-23CF-44E3-9099-C40C66FF867C}">
                  <a14:compatExt spid="_x0000_s143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38100</xdr:colOff>
          <xdr:row>34</xdr:row>
          <xdr:rowOff>47625</xdr:rowOff>
        </xdr:from>
        <xdr:to>
          <xdr:col>29</xdr:col>
          <xdr:colOff>47625</xdr:colOff>
          <xdr:row>35</xdr:row>
          <xdr:rowOff>85725</xdr:rowOff>
        </xdr:to>
        <xdr:sp macro="" textlink="">
          <xdr:nvSpPr>
            <xdr:cNvPr id="14376" name="drpItem" hidden="1">
              <a:extLst>
                <a:ext uri="{63B3BB69-23CF-44E3-9099-C40C66FF867C}">
                  <a14:compatExt spid="_x0000_s143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32</xdr:col>
      <xdr:colOff>0</xdr:colOff>
      <xdr:row>20</xdr:row>
      <xdr:rowOff>0</xdr:rowOff>
    </xdr:from>
    <xdr:to>
      <xdr:col>36</xdr:col>
      <xdr:colOff>0</xdr:colOff>
      <xdr:row>29</xdr:row>
      <xdr:rowOff>9525</xdr:rowOff>
    </xdr:to>
    <xdr:graphicFrame macro="">
      <xdr:nvGraphicFramePr>
        <xdr:cNvPr id="14353" name="차트 1435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36</xdr:col>
      <xdr:colOff>63500</xdr:colOff>
      <xdr:row>20</xdr:row>
      <xdr:rowOff>0</xdr:rowOff>
    </xdr:from>
    <xdr:to>
      <xdr:col>40</xdr:col>
      <xdr:colOff>0</xdr:colOff>
      <xdr:row>29</xdr:row>
      <xdr:rowOff>9525</xdr:rowOff>
    </xdr:to>
    <xdr:graphicFrame macro="">
      <xdr:nvGraphicFramePr>
        <xdr:cNvPr id="14354" name="차트 1435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40</xdr:col>
      <xdr:colOff>63500</xdr:colOff>
      <xdr:row>20</xdr:row>
      <xdr:rowOff>0</xdr:rowOff>
    </xdr:from>
    <xdr:to>
      <xdr:col>44</xdr:col>
      <xdr:colOff>0</xdr:colOff>
      <xdr:row>29</xdr:row>
      <xdr:rowOff>9525</xdr:rowOff>
    </xdr:to>
    <xdr:graphicFrame macro="">
      <xdr:nvGraphicFramePr>
        <xdr:cNvPr id="14355" name="차트 1435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32</xdr:col>
      <xdr:colOff>0</xdr:colOff>
      <xdr:row>30</xdr:row>
      <xdr:rowOff>0</xdr:rowOff>
    </xdr:from>
    <xdr:to>
      <xdr:col>36</xdr:col>
      <xdr:colOff>0</xdr:colOff>
      <xdr:row>38</xdr:row>
      <xdr:rowOff>219075</xdr:rowOff>
    </xdr:to>
    <xdr:graphicFrame macro="">
      <xdr:nvGraphicFramePr>
        <xdr:cNvPr id="14356" name="차트 1435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36</xdr:col>
      <xdr:colOff>63500</xdr:colOff>
      <xdr:row>30</xdr:row>
      <xdr:rowOff>0</xdr:rowOff>
    </xdr:from>
    <xdr:to>
      <xdr:col>40</xdr:col>
      <xdr:colOff>0</xdr:colOff>
      <xdr:row>38</xdr:row>
      <xdr:rowOff>219075</xdr:rowOff>
    </xdr:to>
    <xdr:graphicFrame macro="">
      <xdr:nvGraphicFramePr>
        <xdr:cNvPr id="14357" name="차트 1435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40</xdr:col>
      <xdr:colOff>63500</xdr:colOff>
      <xdr:row>30</xdr:row>
      <xdr:rowOff>0</xdr:rowOff>
    </xdr:from>
    <xdr:to>
      <xdr:col>44</xdr:col>
      <xdr:colOff>0</xdr:colOff>
      <xdr:row>38</xdr:row>
      <xdr:rowOff>219075</xdr:rowOff>
    </xdr:to>
    <xdr:graphicFrame macro="">
      <xdr:nvGraphicFramePr>
        <xdr:cNvPr id="14358" name="차트 1435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7F7F7F"/>
        </a:solidFill>
        <a:ln w="3175">
          <a:solidFill>
            <a:schemeClr val="bg2">
              <a:lumMod val="90000"/>
            </a:schemeClr>
          </a:solidFill>
        </a:ln>
      </a:spPr>
      <a:bodyPr vertOverflow="clip" horzOverflow="clip" rtlCol="0" anchor="ctr"/>
      <a:lstStyle>
        <a:defPPr algn="ctr">
          <a:defRPr sz="1000" b="1" i="0" u="none" strike="noStrike">
            <a:solidFill>
              <a:schemeClr val="bg1"/>
            </a:solidFill>
            <a:latin typeface="맑은 고딕"/>
            <a:ea typeface="맑은 고딕"/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3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5" Type="http://schemas.openxmlformats.org/officeDocument/2006/relationships/image" Target="../media/image12.emf"/><Relationship Id="rId4" Type="http://schemas.openxmlformats.org/officeDocument/2006/relationships/control" Target="../activeX/activeX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25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6.xml"/><Relationship Id="rId5" Type="http://schemas.openxmlformats.org/officeDocument/2006/relationships/image" Target="../media/image24.emf"/><Relationship Id="rId4" Type="http://schemas.openxmlformats.org/officeDocument/2006/relationships/control" Target="../activeX/activeX5.xml"/><Relationship Id="rId9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27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8.xml"/><Relationship Id="rId5" Type="http://schemas.openxmlformats.org/officeDocument/2006/relationships/image" Target="../media/image26.emf"/><Relationship Id="rId4" Type="http://schemas.openxmlformats.org/officeDocument/2006/relationships/control" Target="../activeX/activeX7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9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0.xml"/><Relationship Id="rId5" Type="http://schemas.openxmlformats.org/officeDocument/2006/relationships/image" Target="../media/image28.emf"/><Relationship Id="rId4" Type="http://schemas.openxmlformats.org/officeDocument/2006/relationships/control" Target="../activeX/activeX9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31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2.xml"/><Relationship Id="rId5" Type="http://schemas.openxmlformats.org/officeDocument/2006/relationships/image" Target="../media/image30.emf"/><Relationship Id="rId10" Type="http://schemas.openxmlformats.org/officeDocument/2006/relationships/ctrlProp" Target="../ctrlProps/ctrlProp9.xml"/><Relationship Id="rId4" Type="http://schemas.openxmlformats.org/officeDocument/2006/relationships/control" Target="../activeX/activeX11.xml"/><Relationship Id="rId9" Type="http://schemas.openxmlformats.org/officeDocument/2006/relationships/ctrlProp" Target="../ctrlProps/ctrlProp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L128"/>
  <sheetViews>
    <sheetView showGridLines="0" showRowColHeaders="0" workbookViewId="0"/>
  </sheetViews>
  <sheetFormatPr defaultRowHeight="12.75"/>
  <cols>
    <col min="1" max="1" width="9" style="5"/>
    <col min="2" max="2" width="17.625" style="5" customWidth="1"/>
    <col min="3" max="3" width="14.625" style="5" customWidth="1"/>
    <col min="4" max="4" width="9" style="77"/>
    <col min="5" max="5" width="30.125" style="5" customWidth="1"/>
    <col min="6" max="6" width="10.5" style="5" customWidth="1"/>
    <col min="7" max="7" width="14.875" style="5" customWidth="1"/>
    <col min="8" max="8" width="21.25" style="5" customWidth="1"/>
    <col min="9" max="10" width="9" style="5"/>
    <col min="11" max="11" width="15.25" style="5" customWidth="1"/>
    <col min="12" max="25" width="9" style="5"/>
    <col min="26" max="43" width="9" style="5" customWidth="1"/>
    <col min="44" max="52" width="9" style="5"/>
    <col min="53" max="68" width="9" style="5" customWidth="1"/>
    <col min="69" max="16384" width="9" style="5"/>
  </cols>
  <sheetData>
    <row r="1" spans="1:64">
      <c r="A1" s="5">
        <v>0</v>
      </c>
      <c r="C1" s="90"/>
      <c r="D1" s="120">
        <v>1</v>
      </c>
      <c r="E1" s="5">
        <v>2</v>
      </c>
      <c r="AA1" s="5" t="s">
        <v>171</v>
      </c>
      <c r="BA1" s="5" t="s">
        <v>171</v>
      </c>
    </row>
    <row r="2" spans="1:64" ht="30" customHeight="1">
      <c r="A2" s="5" t="s">
        <v>149</v>
      </c>
      <c r="B2" s="77" t="s">
        <v>150</v>
      </c>
      <c r="C2" s="77" t="s">
        <v>151</v>
      </c>
      <c r="D2" s="216" t="str">
        <f ca="1">IF(D1=0,"",OFFSET($D$3,D1-1,))</f>
        <v>case4</v>
      </c>
      <c r="E2" s="217" t="str">
        <f>IF(E1=0,"",INDEX(nmReport,E1))</f>
        <v>2. 건축물 총 LCC+LCCO2 총괄집계</v>
      </c>
      <c r="F2" s="5" t="s">
        <v>112</v>
      </c>
      <c r="H2" s="298" t="s">
        <v>380</v>
      </c>
      <c r="K2" s="299" t="s">
        <v>419</v>
      </c>
      <c r="M2" s="5" t="s">
        <v>423</v>
      </c>
      <c r="AA2" s="110"/>
      <c r="AB2" s="111"/>
      <c r="AC2" s="101"/>
      <c r="AD2" s="100"/>
      <c r="AE2" s="101"/>
      <c r="AF2" s="100"/>
      <c r="AG2" s="101"/>
      <c r="AH2" s="100"/>
      <c r="BA2" s="110"/>
      <c r="BB2" s="111"/>
      <c r="BC2" s="101"/>
      <c r="BD2" s="100"/>
      <c r="BE2" s="101"/>
      <c r="BF2" s="100"/>
      <c r="BG2" s="101"/>
      <c r="BH2" s="100"/>
    </row>
    <row r="3" spans="1:64">
      <c r="A3" s="5">
        <v>0</v>
      </c>
      <c r="B3" s="106" t="s">
        <v>471</v>
      </c>
      <c r="C3" s="107" t="s">
        <v>441</v>
      </c>
      <c r="D3" s="106" t="s">
        <v>477</v>
      </c>
      <c r="E3" s="77" t="s">
        <v>289</v>
      </c>
      <c r="F3" s="5" t="s">
        <v>152</v>
      </c>
      <c r="G3" s="5">
        <v>37</v>
      </c>
      <c r="H3" s="107" t="s">
        <v>381</v>
      </c>
      <c r="K3" s="107" t="s">
        <v>420</v>
      </c>
      <c r="M3" s="5" t="s">
        <v>424</v>
      </c>
      <c r="BA3" s="107" t="str">
        <f>IF(Report!$AC$35=2,"배출량", IF(Report!$AC$35=3,"배출비용", "비"))</f>
        <v>비</v>
      </c>
    </row>
    <row r="4" spans="1:64">
      <c r="A4" s="77" t="s">
        <v>442</v>
      </c>
      <c r="D4" s="106"/>
      <c r="E4" s="5" t="s">
        <v>430</v>
      </c>
      <c r="H4" s="107" t="s">
        <v>382</v>
      </c>
      <c r="K4" s="107" t="s">
        <v>421</v>
      </c>
      <c r="M4" s="5" t="s">
        <v>425</v>
      </c>
      <c r="AC4" s="5">
        <f>Basic!AI32</f>
        <v>2014</v>
      </c>
      <c r="AD4" s="5">
        <f>Basic!AI33+AC4-1</f>
        <v>2053</v>
      </c>
    </row>
    <row r="5" spans="1:64">
      <c r="E5" s="113" t="s">
        <v>292</v>
      </c>
      <c r="H5" s="107" t="s">
        <v>383</v>
      </c>
      <c r="K5" s="107" t="s">
        <v>422</v>
      </c>
      <c r="M5" s="5" t="s">
        <v>426</v>
      </c>
      <c r="AA5" s="5" t="s">
        <v>156</v>
      </c>
      <c r="BA5" s="5" t="s">
        <v>156</v>
      </c>
    </row>
    <row r="6" spans="1:64">
      <c r="E6" s="5" t="s">
        <v>290</v>
      </c>
      <c r="H6" s="107" t="s">
        <v>384</v>
      </c>
      <c r="M6" s="5" t="s">
        <v>427</v>
      </c>
    </row>
    <row r="7" spans="1:64" ht="15">
      <c r="E7" s="5" t="s">
        <v>291</v>
      </c>
      <c r="H7" s="107" t="s">
        <v>385</v>
      </c>
      <c r="I7" s="107"/>
      <c r="M7" s="5" t="s">
        <v>428</v>
      </c>
      <c r="AA7" s="340" t="s">
        <v>157</v>
      </c>
      <c r="AB7" s="340" t="s">
        <v>158</v>
      </c>
      <c r="AC7" s="341" t="str">
        <f>$AC$4 &amp; "년 ~ " &amp; $AD$4 &amp; "년의 LCC 분석결과 (현가)"</f>
        <v>2014년 ~ 2053년의 LCC 분석결과 (현가)</v>
      </c>
      <c r="AD7" s="341"/>
      <c r="AE7" s="341"/>
      <c r="AF7" s="341"/>
      <c r="AG7" s="341"/>
      <c r="AH7" s="341"/>
      <c r="AI7" s="341"/>
      <c r="AJ7" s="341"/>
      <c r="AK7" s="341"/>
      <c r="BA7" s="340" t="s">
        <v>157</v>
      </c>
      <c r="BB7" s="340" t="s">
        <v>158</v>
      </c>
      <c r="BC7" s="341" t="str">
        <f>$AC$4 &amp; "년 ~ " &amp; $AD$4 &amp; "년의 LCC 분석결과 (현가)"</f>
        <v>2014년 ~ 2053년의 LCC 분석결과 (현가)</v>
      </c>
      <c r="BD7" s="341"/>
      <c r="BE7" s="341"/>
      <c r="BF7" s="341"/>
      <c r="BG7" s="341"/>
      <c r="BH7" s="341"/>
      <c r="BI7" s="341"/>
      <c r="BJ7" s="341"/>
      <c r="BK7" s="341"/>
    </row>
    <row r="8" spans="1:64" ht="13.5">
      <c r="E8" s="5" t="s">
        <v>293</v>
      </c>
      <c r="H8" s="107" t="s">
        <v>386</v>
      </c>
      <c r="I8" s="107"/>
      <c r="M8" s="5" t="s">
        <v>429</v>
      </c>
      <c r="AA8" s="340"/>
      <c r="AB8" s="340"/>
      <c r="AC8" s="340" t="s">
        <v>159</v>
      </c>
      <c r="AD8" s="340"/>
      <c r="AE8" s="340"/>
      <c r="AF8" s="340" t="s">
        <v>160</v>
      </c>
      <c r="AG8" s="340"/>
      <c r="AH8" s="340"/>
      <c r="AI8" s="340"/>
      <c r="AJ8" s="340"/>
      <c r="AK8" s="115" t="s">
        <v>161</v>
      </c>
      <c r="BA8" s="340"/>
      <c r="BB8" s="340"/>
      <c r="BC8" s="340" t="s">
        <v>159</v>
      </c>
      <c r="BD8" s="340"/>
      <c r="BE8" s="340"/>
      <c r="BF8" s="340" t="s">
        <v>160</v>
      </c>
      <c r="BG8" s="340"/>
      <c r="BH8" s="340"/>
      <c r="BI8" s="340"/>
      <c r="BJ8" s="340"/>
      <c r="BK8" s="296" t="s">
        <v>161</v>
      </c>
    </row>
    <row r="9" spans="1:64" ht="40.5">
      <c r="H9" s="107" t="s">
        <v>387</v>
      </c>
      <c r="I9" s="107"/>
      <c r="AA9" s="340"/>
      <c r="AB9" s="340"/>
      <c r="AC9" s="116" t="s">
        <v>162</v>
      </c>
      <c r="AD9" s="116" t="s">
        <v>163</v>
      </c>
      <c r="AE9" s="116" t="s">
        <v>164</v>
      </c>
      <c r="AF9" s="116" t="s">
        <v>165</v>
      </c>
      <c r="AG9" s="116" t="s">
        <v>166</v>
      </c>
      <c r="AH9" s="116" t="s">
        <v>167</v>
      </c>
      <c r="AI9" s="116" t="s">
        <v>168</v>
      </c>
      <c r="AJ9" s="116" t="s">
        <v>169</v>
      </c>
      <c r="AK9" s="115" t="s">
        <v>170</v>
      </c>
      <c r="BA9" s="340"/>
      <c r="BB9" s="340"/>
      <c r="BC9" s="116" t="str">
        <f>"초기투자" &amp; $BA$3 &amp; "(P)"</f>
        <v>초기투자비(P)</v>
      </c>
      <c r="BD9" s="116" t="str">
        <f>"해체" &amp; $BA$3 &amp; "(P/F)"</f>
        <v>해체비(P/F)</v>
      </c>
      <c r="BE9" s="116" t="str">
        <f>"잔존가치" &amp; $BA$3 &amp; "(P/F)"</f>
        <v>잔존가치비(P/F)</v>
      </c>
      <c r="BF9" s="116" t="str">
        <f>"교체" &amp; $BA$3 &amp; "(P/F)"</f>
        <v>교체비(P/F)</v>
      </c>
      <c r="BG9" s="116" t="str">
        <f>"수선" &amp; $BA$3 &amp; "(P/F)"</f>
        <v>수선비(P/F)</v>
      </c>
      <c r="BH9" s="116" t="str">
        <f>"에너지비(전기)" &amp; $BA$3 &amp; "(P/F)"</f>
        <v>에너지비(전기)비(P/F)</v>
      </c>
      <c r="BI9" s="116" t="str">
        <f>"에너지비(냉방가스)" &amp; $BA$3 &amp; "(P/F)"</f>
        <v>에너지비(냉방가스)비(P/F)</v>
      </c>
      <c r="BJ9" s="116" t="str">
        <f>"에너지비(난방가스)" &amp; $BA$3 &amp; "(P/F)"</f>
        <v>에너지비(난방가스)비(P/F)</v>
      </c>
      <c r="BK9" s="300" t="str">
        <f>"총 생애주기" &amp; $BA$3</f>
        <v>총 생애주기비</v>
      </c>
    </row>
    <row r="10" spans="1:64">
      <c r="H10" s="107" t="s">
        <v>388</v>
      </c>
      <c r="I10" s="107"/>
      <c r="AA10" s="117"/>
      <c r="AB10" s="117"/>
      <c r="AC10" s="121"/>
      <c r="AD10" s="121"/>
      <c r="AE10" s="121"/>
      <c r="AF10" s="121"/>
      <c r="AG10" s="121"/>
      <c r="AH10" s="121"/>
      <c r="AI10" s="121"/>
      <c r="AJ10" s="121"/>
      <c r="AK10" s="122"/>
      <c r="BA10" s="117"/>
      <c r="BB10" s="117"/>
      <c r="BC10" s="121"/>
      <c r="BD10" s="121"/>
      <c r="BE10" s="121"/>
      <c r="BF10" s="121"/>
      <c r="BG10" s="121"/>
      <c r="BH10" s="121"/>
      <c r="BI10" s="121"/>
      <c r="BJ10" s="121"/>
      <c r="BK10" s="122"/>
    </row>
    <row r="11" spans="1:64">
      <c r="H11" s="5" t="s">
        <v>389</v>
      </c>
      <c r="I11" s="107"/>
    </row>
    <row r="12" spans="1:64">
      <c r="H12" s="5" t="s">
        <v>390</v>
      </c>
      <c r="AA12" s="5" t="s">
        <v>182</v>
      </c>
      <c r="BA12" s="5" t="s">
        <v>182</v>
      </c>
    </row>
    <row r="13" spans="1:64">
      <c r="H13" s="107" t="s">
        <v>391</v>
      </c>
    </row>
    <row r="14" spans="1:64" ht="48" customHeight="1">
      <c r="H14" s="107" t="s">
        <v>392</v>
      </c>
      <c r="AA14" s="342" t="s">
        <v>187</v>
      </c>
      <c r="AB14" s="344" t="s">
        <v>188</v>
      </c>
      <c r="AC14" s="345" t="str">
        <f>$AC$4 &amp; "년 ~ " &amp; $AD$4 &amp; "년의 LCC 분석결과 (현가)"</f>
        <v>2014년 ~ 2053년의 LCC 분석결과 (현가)</v>
      </c>
      <c r="AD14" s="346"/>
      <c r="AE14" s="346"/>
      <c r="AF14" s="346"/>
      <c r="AG14" s="346"/>
      <c r="AH14" s="346"/>
      <c r="AI14" s="346"/>
      <c r="AJ14" s="346"/>
      <c r="AK14" s="346"/>
      <c r="AL14" s="346"/>
      <c r="AM14" s="347"/>
      <c r="BA14" s="342" t="s">
        <v>187</v>
      </c>
      <c r="BB14" s="344" t="s">
        <v>188</v>
      </c>
      <c r="BC14" s="345" t="str">
        <f>$AC$4 &amp; "년 ~ " &amp; $AD$4 &amp; "년의 LCC 분석결과 (현가)"</f>
        <v>2014년 ~ 2053년의 LCC 분석결과 (현가)</v>
      </c>
      <c r="BD14" s="346"/>
      <c r="BE14" s="346"/>
      <c r="BF14" s="346"/>
      <c r="BG14" s="346"/>
      <c r="BH14" s="346"/>
      <c r="BI14" s="346"/>
      <c r="BJ14" s="346"/>
      <c r="BK14" s="346"/>
      <c r="BL14" s="347"/>
    </row>
    <row r="15" spans="1:64" ht="40.5">
      <c r="H15" s="107" t="s">
        <v>393</v>
      </c>
      <c r="AA15" s="343"/>
      <c r="AB15" s="343"/>
      <c r="AC15" s="118" t="s">
        <v>172</v>
      </c>
      <c r="AD15" s="118" t="s">
        <v>173</v>
      </c>
      <c r="AE15" s="118" t="s">
        <v>174</v>
      </c>
      <c r="AF15" s="118" t="s">
        <v>175</v>
      </c>
      <c r="AG15" s="118" t="s">
        <v>176</v>
      </c>
      <c r="AH15" s="118" t="s">
        <v>177</v>
      </c>
      <c r="AI15" s="118" t="s">
        <v>178</v>
      </c>
      <c r="AJ15" s="118" t="s">
        <v>179</v>
      </c>
      <c r="AK15" s="118" t="s">
        <v>180</v>
      </c>
      <c r="AL15" s="118" t="s">
        <v>181</v>
      </c>
      <c r="AM15" s="119" t="s">
        <v>183</v>
      </c>
      <c r="BA15" s="343"/>
      <c r="BB15" s="343"/>
      <c r="BC15" s="304" t="s">
        <v>172</v>
      </c>
      <c r="BD15" s="119" t="str">
        <f>"초기투자" &amp; $BA$3</f>
        <v>초기투자비</v>
      </c>
      <c r="BE15" s="304" t="s">
        <v>174</v>
      </c>
      <c r="BF15" s="119" t="str">
        <f>"교체" &amp; $BA$3</f>
        <v>교체비</v>
      </c>
      <c r="BG15" s="304" t="s">
        <v>176</v>
      </c>
      <c r="BH15" s="119" t="str">
        <f>"수선" &amp; $BA$3</f>
        <v>수선비</v>
      </c>
      <c r="BI15" s="304" t="s">
        <v>178</v>
      </c>
      <c r="BJ15" s="119" t="str">
        <f>"에너지비(전기)" &amp; $BA$3</f>
        <v>에너지비(전기)비</v>
      </c>
      <c r="BK15" s="304" t="s">
        <v>180</v>
      </c>
      <c r="BL15" s="119" t="str">
        <f>"에너지비(가스)" &amp; $BA$3</f>
        <v>에너지비(가스)비</v>
      </c>
    </row>
    <row r="16" spans="1:64">
      <c r="H16" s="107" t="s">
        <v>394</v>
      </c>
    </row>
    <row r="17" spans="5:58">
      <c r="H17" s="107" t="s">
        <v>395</v>
      </c>
      <c r="AA17" s="5" t="s">
        <v>184</v>
      </c>
      <c r="BA17" s="5" t="s">
        <v>184</v>
      </c>
    </row>
    <row r="18" spans="5:58">
      <c r="H18" s="5" t="s">
        <v>404</v>
      </c>
    </row>
    <row r="19" spans="5:58" ht="12.75" customHeight="1">
      <c r="E19" s="77" t="s">
        <v>294</v>
      </c>
      <c r="H19" s="5" t="s">
        <v>405</v>
      </c>
      <c r="AA19" s="348" t="s">
        <v>189</v>
      </c>
      <c r="AB19" s="349"/>
      <c r="AC19" s="349"/>
      <c r="AD19" s="350"/>
      <c r="AE19" s="127" t="s">
        <v>190</v>
      </c>
      <c r="AF19" s="128"/>
      <c r="BA19" s="348" t="s">
        <v>189</v>
      </c>
      <c r="BB19" s="349"/>
      <c r="BC19" s="349"/>
      <c r="BD19" s="350"/>
      <c r="BE19" s="127" t="s">
        <v>190</v>
      </c>
      <c r="BF19" s="128"/>
    </row>
    <row r="20" spans="5:58" ht="12.75" customHeight="1">
      <c r="E20" s="5" t="s">
        <v>430</v>
      </c>
      <c r="H20" s="5" t="s">
        <v>406</v>
      </c>
      <c r="AA20" s="351"/>
      <c r="AB20" s="352"/>
      <c r="AC20" s="352"/>
      <c r="AD20" s="353"/>
      <c r="AE20" s="129">
        <v>1</v>
      </c>
      <c r="AF20" s="129">
        <v>2</v>
      </c>
      <c r="BA20" s="351"/>
      <c r="BB20" s="352"/>
      <c r="BC20" s="352"/>
      <c r="BD20" s="353"/>
      <c r="BE20" s="129">
        <v>1</v>
      </c>
      <c r="BF20" s="129">
        <v>2</v>
      </c>
    </row>
    <row r="21" spans="5:58" ht="13.5" customHeight="1" thickBot="1">
      <c r="E21" s="5" t="s">
        <v>295</v>
      </c>
      <c r="H21" s="5" t="s">
        <v>407</v>
      </c>
      <c r="AA21" s="354"/>
      <c r="AB21" s="355"/>
      <c r="AC21" s="355"/>
      <c r="AD21" s="356"/>
      <c r="AE21" s="130">
        <f>AC4</f>
        <v>2014</v>
      </c>
      <c r="AF21" s="130">
        <f>AE21+1</f>
        <v>2015</v>
      </c>
      <c r="BA21" s="354"/>
      <c r="BB21" s="355"/>
      <c r="BC21" s="355"/>
      <c r="BD21" s="356"/>
      <c r="BE21" s="130">
        <f>BC4</f>
        <v>0</v>
      </c>
      <c r="BF21" s="130">
        <f>BE21+1</f>
        <v>1</v>
      </c>
    </row>
    <row r="22" spans="5:58" ht="12.75" customHeight="1">
      <c r="E22" s="5" t="s">
        <v>296</v>
      </c>
      <c r="H22" s="5" t="s">
        <v>408</v>
      </c>
      <c r="AA22" s="357">
        <v>1</v>
      </c>
      <c r="AB22" s="360" t="s">
        <v>191</v>
      </c>
      <c r="AC22" s="360" t="s">
        <v>192</v>
      </c>
      <c r="AD22" s="131" t="s">
        <v>193</v>
      </c>
      <c r="AE22" s="123"/>
      <c r="AF22" s="123"/>
      <c r="BA22" s="357">
        <v>1</v>
      </c>
      <c r="BB22" s="360" t="s">
        <v>191</v>
      </c>
      <c r="BC22" s="360" t="s">
        <v>192</v>
      </c>
      <c r="BD22" s="131" t="str">
        <f>"초기투자" &amp; $BA$3</f>
        <v>초기투자비</v>
      </c>
      <c r="BE22" s="123"/>
      <c r="BF22" s="123"/>
    </row>
    <row r="23" spans="5:58" ht="12.75" customHeight="1">
      <c r="E23" s="5" t="s">
        <v>297</v>
      </c>
      <c r="H23" s="5" t="s">
        <v>409</v>
      </c>
      <c r="AA23" s="358"/>
      <c r="AB23" s="361"/>
      <c r="AC23" s="361"/>
      <c r="AD23" s="132" t="s">
        <v>194</v>
      </c>
      <c r="AE23" s="124"/>
      <c r="AF23" s="124"/>
      <c r="BA23" s="358"/>
      <c r="BB23" s="361"/>
      <c r="BC23" s="361"/>
      <c r="BD23" s="132" t="str">
        <f>"해체" &amp; $BA$3</f>
        <v>해체비</v>
      </c>
      <c r="BE23" s="124"/>
      <c r="BF23" s="124"/>
    </row>
    <row r="24" spans="5:58" ht="16.5" customHeight="1">
      <c r="E24" s="5" t="s">
        <v>298</v>
      </c>
      <c r="H24" s="107" t="s">
        <v>410</v>
      </c>
      <c r="AA24" s="358"/>
      <c r="AB24" s="361"/>
      <c r="AC24" s="363"/>
      <c r="AD24" s="132" t="s">
        <v>195</v>
      </c>
      <c r="AE24" s="124"/>
      <c r="AF24" s="124"/>
      <c r="BA24" s="358"/>
      <c r="BB24" s="361"/>
      <c r="BC24" s="363"/>
      <c r="BD24" s="132" t="str">
        <f>"잔존가치" &amp; $BA$3</f>
        <v>잔존가치비</v>
      </c>
      <c r="BE24" s="124"/>
      <c r="BF24" s="124"/>
    </row>
    <row r="25" spans="5:58" ht="12.75" customHeight="1">
      <c r="E25" s="5" t="s">
        <v>299</v>
      </c>
      <c r="H25" s="107" t="s">
        <v>396</v>
      </c>
      <c r="AA25" s="358"/>
      <c r="AB25" s="361"/>
      <c r="AC25" s="364" t="s">
        <v>196</v>
      </c>
      <c r="AD25" s="133" t="s">
        <v>197</v>
      </c>
      <c r="AE25" s="124"/>
      <c r="AF25" s="124"/>
      <c r="BA25" s="358"/>
      <c r="BB25" s="361"/>
      <c r="BC25" s="364" t="s">
        <v>196</v>
      </c>
      <c r="BD25" s="133" t="str">
        <f>"교체" &amp; $BA$3</f>
        <v>교체비</v>
      </c>
      <c r="BE25" s="124"/>
      <c r="BF25" s="124"/>
    </row>
    <row r="26" spans="5:58" ht="16.5" customHeight="1">
      <c r="E26" s="5" t="s">
        <v>300</v>
      </c>
      <c r="H26" s="107" t="s">
        <v>397</v>
      </c>
      <c r="AA26" s="358"/>
      <c r="AB26" s="361"/>
      <c r="AC26" s="361"/>
      <c r="AD26" s="133" t="s">
        <v>198</v>
      </c>
      <c r="AE26" s="124"/>
      <c r="AF26" s="124"/>
      <c r="BA26" s="358"/>
      <c r="BB26" s="361"/>
      <c r="BC26" s="361"/>
      <c r="BD26" s="133" t="str">
        <f>"수선" &amp; $BA$3</f>
        <v>수선비</v>
      </c>
      <c r="BE26" s="124"/>
      <c r="BF26" s="124"/>
    </row>
    <row r="27" spans="5:58" ht="12.75" customHeight="1">
      <c r="E27" s="5" t="s">
        <v>301</v>
      </c>
      <c r="AA27" s="358"/>
      <c r="AB27" s="361"/>
      <c r="AC27" s="361"/>
      <c r="AD27" s="133" t="s">
        <v>199</v>
      </c>
      <c r="AE27" s="124"/>
      <c r="AF27" s="124"/>
      <c r="BA27" s="358"/>
      <c r="BB27" s="361"/>
      <c r="BC27" s="361"/>
      <c r="BD27" s="133" t="str">
        <f>"에너지비(전기)" &amp; $BA$3</f>
        <v>에너지비(전기)비</v>
      </c>
      <c r="BE27" s="124"/>
      <c r="BF27" s="124"/>
    </row>
    <row r="28" spans="5:58" ht="16.5" customHeight="1">
      <c r="E28" s="5" t="s">
        <v>302</v>
      </c>
      <c r="AA28" s="358"/>
      <c r="AB28" s="361"/>
      <c r="AC28" s="361"/>
      <c r="AD28" s="133" t="s">
        <v>200</v>
      </c>
      <c r="AE28" s="124"/>
      <c r="AF28" s="124"/>
      <c r="BA28" s="358"/>
      <c r="BB28" s="361"/>
      <c r="BC28" s="361"/>
      <c r="BD28" s="133" t="str">
        <f>"에너지비(냉방가스)" &amp; $BA$3</f>
        <v>에너지비(냉방가스)비</v>
      </c>
      <c r="BE28" s="124"/>
      <c r="BF28" s="124"/>
    </row>
    <row r="29" spans="5:58" ht="12.75" customHeight="1">
      <c r="AA29" s="358"/>
      <c r="AB29" s="361"/>
      <c r="AC29" s="361"/>
      <c r="AD29" s="134" t="s">
        <v>201</v>
      </c>
      <c r="AE29" s="124"/>
      <c r="AF29" s="124"/>
      <c r="BA29" s="358"/>
      <c r="BB29" s="361"/>
      <c r="BC29" s="363"/>
      <c r="BD29" s="134" t="str">
        <f>"에너지비(난방가스)" &amp; $BA$3</f>
        <v>에너지비(난방가스)비</v>
      </c>
      <c r="BE29" s="124"/>
      <c r="BF29" s="124"/>
    </row>
    <row r="30" spans="5:58" ht="12.75" customHeight="1" thickBot="1">
      <c r="AA30" s="358"/>
      <c r="AB30" s="361"/>
      <c r="AC30" s="363"/>
      <c r="AD30" s="134" t="s">
        <v>202</v>
      </c>
      <c r="AE30" s="125"/>
      <c r="AF30" s="125"/>
      <c r="BA30" s="359"/>
      <c r="BB30" s="362"/>
      <c r="BC30" s="135" t="s">
        <v>203</v>
      </c>
      <c r="BD30" s="136" t="s">
        <v>204</v>
      </c>
      <c r="BE30" s="126"/>
      <c r="BF30" s="126"/>
    </row>
    <row r="31" spans="5:58" ht="23.25" thickBot="1">
      <c r="AA31" s="359"/>
      <c r="AB31" s="362"/>
      <c r="AC31" s="135" t="s">
        <v>203</v>
      </c>
      <c r="AD31" s="136" t="s">
        <v>204</v>
      </c>
      <c r="AE31" s="126"/>
      <c r="AF31" s="126"/>
    </row>
    <row r="33" spans="27:59">
      <c r="AA33" s="5" t="s">
        <v>185</v>
      </c>
      <c r="BA33" s="5" t="s">
        <v>185</v>
      </c>
    </row>
    <row r="35" spans="27:59" ht="32.25" customHeight="1">
      <c r="AA35" s="326" t="s">
        <v>186</v>
      </c>
      <c r="AB35" s="326" t="s">
        <v>205</v>
      </c>
      <c r="AC35" s="324" t="s">
        <v>207</v>
      </c>
      <c r="AD35" s="324" t="s">
        <v>206</v>
      </c>
      <c r="AE35" s="324" t="s">
        <v>208</v>
      </c>
      <c r="AF35" s="324" t="s">
        <v>209</v>
      </c>
      <c r="AG35" s="324" t="str">
        <f>Basic!AI33 &amp; "년 합계" &amp; CHAR(10) &amp; "(원,현재가)"</f>
        <v>40년 합계
(원,현재가)</v>
      </c>
      <c r="BA35" s="326" t="s">
        <v>186</v>
      </c>
      <c r="BB35" s="326" t="s">
        <v>205</v>
      </c>
      <c r="BC35" s="324" t="str">
        <f>"초기공사" &amp; $BA$3 &amp; "
(현재)"</f>
        <v>초기공사비
(현재)</v>
      </c>
      <c r="BD35" s="324" t="s">
        <v>206</v>
      </c>
      <c r="BE35" s="324" t="s">
        <v>208</v>
      </c>
      <c r="BF35" s="324" t="s">
        <v>209</v>
      </c>
      <c r="BG35" s="324" t="str">
        <f>Basic!BI33 &amp; "년 합계" &amp; CHAR(10) &amp; "(원,현재가)"</f>
        <v>년 합계
(원,현재가)</v>
      </c>
    </row>
    <row r="36" spans="27:59">
      <c r="AA36" s="327"/>
      <c r="AB36" s="327"/>
      <c r="AC36" s="325"/>
      <c r="AD36" s="325"/>
      <c r="AE36" s="325"/>
      <c r="AF36" s="325"/>
      <c r="AG36" s="325"/>
      <c r="BA36" s="327"/>
      <c r="BB36" s="327"/>
      <c r="BC36" s="325"/>
      <c r="BD36" s="325"/>
      <c r="BE36" s="325"/>
      <c r="BF36" s="325"/>
      <c r="BG36" s="325"/>
    </row>
    <row r="40" spans="27:59">
      <c r="AA40" s="5" t="s">
        <v>212</v>
      </c>
      <c r="BA40" s="5" t="s">
        <v>212</v>
      </c>
    </row>
    <row r="42" spans="27:59" ht="12.75" customHeight="1">
      <c r="AA42" s="336" t="s">
        <v>213</v>
      </c>
      <c r="AB42" s="336" t="s">
        <v>214</v>
      </c>
      <c r="AC42" s="336" t="str">
        <f>Basic!$AI$33 &amp; "년간 공종별 유지보수비용 (수선비, 교체비)" &amp; CHAR(10) &amp; "(현가분석)"</f>
        <v>40년간 공종별 유지보수비용 (수선비, 교체비)
(현가분석)</v>
      </c>
      <c r="AD42" s="336"/>
      <c r="AE42" s="336" t="s">
        <v>215</v>
      </c>
      <c r="AF42" s="338"/>
      <c r="BA42" s="336" t="s">
        <v>213</v>
      </c>
      <c r="BB42" s="336" t="str">
        <f>"초기공사" &amp; $BA$3 &amp; "                                                                                                                                                                                                                                                       (현재)"</f>
        <v>초기공사비                                                                                                                                                                                                                                                       (현재)</v>
      </c>
      <c r="BC42" s="336" t="str">
        <f>Basic!$AI$33 &amp; "년간 공종별 유지보수" &amp; $BA$3 &amp; "(수선" &amp; $BA$3 &amp; ", 교체" &amp; $BA$3 &amp; ")" &amp; CHAR(10) &amp; "(현가분석)"</f>
        <v>40년간 공종별 유지보수비(수선비, 교체비)
(현가분석)</v>
      </c>
      <c r="BD42" s="336"/>
      <c r="BE42" s="336" t="str">
        <f>"연평균 공종별 유지보수" &amp; $BA$3 &amp; " (수선" &amp; $BA$3 &amp; ", 교체" &amp; $BA$3 &amp; ")
(현가분석)"</f>
        <v>연평균 공종별 유지보수비 (수선비, 교체비)
(현가분석)</v>
      </c>
      <c r="BF42" s="338"/>
    </row>
    <row r="43" spans="27:59" ht="16.5" customHeight="1">
      <c r="AA43" s="337"/>
      <c r="AB43" s="337"/>
      <c r="AC43" s="337"/>
      <c r="AD43" s="337"/>
      <c r="AE43" s="337"/>
      <c r="AF43" s="339"/>
      <c r="BA43" s="337"/>
      <c r="BB43" s="337"/>
      <c r="BC43" s="337"/>
      <c r="BD43" s="337"/>
      <c r="BE43" s="337"/>
      <c r="BF43" s="339"/>
    </row>
    <row r="45" spans="27:59">
      <c r="AA45" s="5" t="s">
        <v>216</v>
      </c>
      <c r="BA45" s="5" t="s">
        <v>216</v>
      </c>
    </row>
    <row r="47" spans="27:59" ht="16.5" customHeight="1">
      <c r="AA47" s="367" t="s">
        <v>217</v>
      </c>
      <c r="AB47" s="368"/>
      <c r="AC47" s="365" t="s">
        <v>218</v>
      </c>
      <c r="AD47" s="365"/>
      <c r="AE47" s="140" t="s">
        <v>219</v>
      </c>
      <c r="AF47" s="141"/>
      <c r="BA47" s="367" t="s">
        <v>217</v>
      </c>
      <c r="BB47" s="368"/>
      <c r="BC47" s="365" t="str">
        <f>"유지보수" &amp; $BA$3</f>
        <v>유지보수비</v>
      </c>
      <c r="BD47" s="365"/>
      <c r="BE47" s="140" t="s">
        <v>219</v>
      </c>
      <c r="BF47" s="141"/>
    </row>
    <row r="48" spans="27:59" ht="16.5" customHeight="1">
      <c r="AA48" s="369"/>
      <c r="AB48" s="370"/>
      <c r="AC48" s="366"/>
      <c r="AD48" s="366"/>
      <c r="AE48" s="142">
        <v>1</v>
      </c>
      <c r="AF48" s="142">
        <v>2</v>
      </c>
      <c r="BA48" s="369"/>
      <c r="BB48" s="370"/>
      <c r="BC48" s="366"/>
      <c r="BD48" s="366"/>
      <c r="BE48" s="142">
        <v>1</v>
      </c>
      <c r="BF48" s="142">
        <v>2</v>
      </c>
    </row>
    <row r="49" spans="27:59" ht="17.25" customHeight="1" thickBot="1">
      <c r="AA49" s="371"/>
      <c r="AB49" s="372"/>
      <c r="AC49" s="144" t="str">
        <f>Basic!$AI$33 &amp; "년간 합계" &amp; CHAR(10) &amp; "(현가분석)"</f>
        <v>40년간 합계
(현가분석)</v>
      </c>
      <c r="AD49" s="144" t="s">
        <v>220</v>
      </c>
      <c r="AE49" s="143">
        <f>AC4</f>
        <v>2014</v>
      </c>
      <c r="AF49" s="143">
        <f>AE49+1</f>
        <v>2015</v>
      </c>
      <c r="BA49" s="371"/>
      <c r="BB49" s="372"/>
      <c r="BC49" s="144" t="str">
        <f>Basic!$AI$33 &amp; "년간 합계" &amp; CHAR(10) &amp; "(현가분석)"</f>
        <v>40년간 합계
(현가분석)</v>
      </c>
      <c r="BD49" s="144" t="s">
        <v>220</v>
      </c>
      <c r="BE49" s="143">
        <f>BC4</f>
        <v>0</v>
      </c>
      <c r="BF49" s="143">
        <f>BE49+1</f>
        <v>1</v>
      </c>
    </row>
    <row r="51" spans="27:59">
      <c r="AA51" s="5" t="s">
        <v>221</v>
      </c>
      <c r="BA51" s="5" t="s">
        <v>221</v>
      </c>
    </row>
    <row r="53" spans="27:59" ht="13.5">
      <c r="AA53" s="145"/>
      <c r="AB53" s="145"/>
      <c r="AC53" s="145"/>
      <c r="AD53" s="145"/>
      <c r="AE53" s="145"/>
      <c r="AF53" s="145"/>
      <c r="AG53" s="170" t="s">
        <v>243</v>
      </c>
      <c r="BA53" s="145"/>
      <c r="BB53" s="145"/>
      <c r="BC53" s="145"/>
      <c r="BD53" s="145"/>
      <c r="BE53" s="145"/>
      <c r="BF53" s="145"/>
      <c r="BG53" s="170" t="s">
        <v>243</v>
      </c>
    </row>
    <row r="54" spans="27:59">
      <c r="AA54" s="328" t="s">
        <v>224</v>
      </c>
      <c r="AB54" s="329"/>
      <c r="AC54" s="332" t="s">
        <v>225</v>
      </c>
      <c r="AD54" s="334" t="s">
        <v>226</v>
      </c>
      <c r="AE54" s="335"/>
      <c r="AF54" s="332" t="s">
        <v>227</v>
      </c>
      <c r="AG54" s="332" t="s">
        <v>240</v>
      </c>
      <c r="BA54" s="328" t="s">
        <v>224</v>
      </c>
      <c r="BB54" s="329"/>
      <c r="BC54" s="332" t="s">
        <v>225</v>
      </c>
      <c r="BD54" s="334" t="s">
        <v>226</v>
      </c>
      <c r="BE54" s="335"/>
      <c r="BF54" s="332" t="str">
        <f>"비고(초기공사" &amp; $BA$3 &amp; ")"</f>
        <v>비고(초기공사비)</v>
      </c>
      <c r="BG54" s="332" t="s">
        <v>240</v>
      </c>
    </row>
    <row r="55" spans="27:59">
      <c r="AA55" s="330"/>
      <c r="AB55" s="331"/>
      <c r="AC55" s="333"/>
      <c r="AD55" s="146" t="s">
        <v>228</v>
      </c>
      <c r="AE55" s="146" t="s">
        <v>229</v>
      </c>
      <c r="AF55" s="333"/>
      <c r="AG55" s="333"/>
      <c r="BA55" s="330"/>
      <c r="BB55" s="331"/>
      <c r="BC55" s="333"/>
      <c r="BD55" s="293" t="s">
        <v>228</v>
      </c>
      <c r="BE55" s="293" t="s">
        <v>229</v>
      </c>
      <c r="BF55" s="333"/>
      <c r="BG55" s="333"/>
    </row>
    <row r="56" spans="27:59">
      <c r="AA56" s="373" t="s">
        <v>241</v>
      </c>
      <c r="AB56" s="374" t="s">
        <v>242</v>
      </c>
      <c r="AC56" s="147"/>
      <c r="AD56" s="148"/>
      <c r="AE56" s="149">
        <f>AD56/Basic!$AI$33</f>
        <v>0</v>
      </c>
      <c r="AF56" s="150"/>
      <c r="AG56" s="151" t="str">
        <f>IFERROR(AD56/AF56,"")</f>
        <v/>
      </c>
      <c r="BA56" s="373" t="s">
        <v>241</v>
      </c>
      <c r="BB56" s="374" t="str">
        <f>"유지보수" &amp; $BA$3</f>
        <v>유지보수비</v>
      </c>
      <c r="BC56" s="147"/>
      <c r="BD56" s="148"/>
      <c r="BE56" s="149">
        <f>BD56/Basic!$AI$33</f>
        <v>0</v>
      </c>
      <c r="BF56" s="150"/>
      <c r="BG56" s="151" t="str">
        <f>IFERROR(BD56/BF56,"")</f>
        <v/>
      </c>
    </row>
    <row r="57" spans="27:59">
      <c r="AA57" s="373"/>
      <c r="AB57" s="374"/>
      <c r="AC57" s="147"/>
      <c r="AD57" s="148"/>
      <c r="AE57" s="149">
        <f>AD57/Basic!$AI$33</f>
        <v>0</v>
      </c>
      <c r="AF57" s="150"/>
      <c r="AG57" s="151" t="str">
        <f t="shared" ref="AG57:AG62" si="0">IFERROR(AD57/AF57,"")</f>
        <v/>
      </c>
      <c r="BA57" s="373"/>
      <c r="BB57" s="374"/>
      <c r="BC57" s="147"/>
      <c r="BD57" s="148"/>
      <c r="BE57" s="149">
        <f>BD57/Basic!$AI$33</f>
        <v>0</v>
      </c>
      <c r="BF57" s="150"/>
      <c r="BG57" s="151" t="str">
        <f t="shared" ref="BG57:BG62" si="1">IFERROR(BD57/BF57,"")</f>
        <v/>
      </c>
    </row>
    <row r="58" spans="27:59">
      <c r="AA58" s="373"/>
      <c r="AB58" s="374"/>
      <c r="AC58" s="147"/>
      <c r="AD58" s="148"/>
      <c r="AE58" s="149">
        <f>AD58/Basic!$AI$33</f>
        <v>0</v>
      </c>
      <c r="AF58" s="150"/>
      <c r="AG58" s="151" t="str">
        <f t="shared" si="0"/>
        <v/>
      </c>
      <c r="BA58" s="373"/>
      <c r="BB58" s="374"/>
      <c r="BC58" s="147"/>
      <c r="BD58" s="148"/>
      <c r="BE58" s="149">
        <f>BD58/Basic!$AI$33</f>
        <v>0</v>
      </c>
      <c r="BF58" s="150"/>
      <c r="BG58" s="151" t="str">
        <f t="shared" si="1"/>
        <v/>
      </c>
    </row>
    <row r="59" spans="27:59">
      <c r="AA59" s="373"/>
      <c r="AB59" s="374"/>
      <c r="AC59" s="147"/>
      <c r="AD59" s="148"/>
      <c r="AE59" s="149">
        <f>AD59/Basic!$AI$33</f>
        <v>0</v>
      </c>
      <c r="AF59" s="150"/>
      <c r="AG59" s="151" t="str">
        <f t="shared" si="0"/>
        <v/>
      </c>
      <c r="BA59" s="373"/>
      <c r="BB59" s="374"/>
      <c r="BC59" s="147"/>
      <c r="BD59" s="148"/>
      <c r="BE59" s="149">
        <f>BD59/Basic!$AI$33</f>
        <v>0</v>
      </c>
      <c r="BF59" s="150"/>
      <c r="BG59" s="151" t="str">
        <f t="shared" si="1"/>
        <v/>
      </c>
    </row>
    <row r="60" spans="27:59">
      <c r="AA60" s="373"/>
      <c r="AB60" s="374"/>
      <c r="AC60" s="147"/>
      <c r="AD60" s="148"/>
      <c r="AE60" s="149">
        <f>AD60/Basic!$AI$33</f>
        <v>0</v>
      </c>
      <c r="AF60" s="150"/>
      <c r="AG60" s="151" t="str">
        <f t="shared" si="0"/>
        <v/>
      </c>
      <c r="BA60" s="373"/>
      <c r="BB60" s="374"/>
      <c r="BC60" s="147"/>
      <c r="BD60" s="148"/>
      <c r="BE60" s="149">
        <f>BD60/Basic!$AI$33</f>
        <v>0</v>
      </c>
      <c r="BF60" s="150"/>
      <c r="BG60" s="151" t="str">
        <f t="shared" si="1"/>
        <v/>
      </c>
    </row>
    <row r="61" spans="27:59">
      <c r="AA61" s="373"/>
      <c r="AB61" s="374"/>
      <c r="AC61" s="147"/>
      <c r="AD61" s="148"/>
      <c r="AE61" s="149">
        <f>AD61/Basic!$AI$33</f>
        <v>0</v>
      </c>
      <c r="AF61" s="150"/>
      <c r="AG61" s="151" t="str">
        <f t="shared" si="0"/>
        <v/>
      </c>
      <c r="BA61" s="373"/>
      <c r="BB61" s="374"/>
      <c r="BC61" s="147"/>
      <c r="BD61" s="148"/>
      <c r="BE61" s="149">
        <f>BD61/Basic!$AI$33</f>
        <v>0</v>
      </c>
      <c r="BF61" s="150"/>
      <c r="BG61" s="151" t="str">
        <f t="shared" si="1"/>
        <v/>
      </c>
    </row>
    <row r="62" spans="27:59" ht="13.5">
      <c r="AA62" s="373"/>
      <c r="AB62" s="374"/>
      <c r="AC62" s="177"/>
      <c r="AD62" s="148"/>
      <c r="AE62" s="149">
        <f>AD62/Basic!$AI$33</f>
        <v>0</v>
      </c>
      <c r="AF62" s="150"/>
      <c r="AG62" s="151" t="str">
        <f t="shared" si="0"/>
        <v/>
      </c>
      <c r="BA62" s="373"/>
      <c r="BB62" s="374"/>
      <c r="BC62" s="177"/>
      <c r="BD62" s="148"/>
      <c r="BE62" s="149">
        <f>BD62/Basic!$AI$33</f>
        <v>0</v>
      </c>
      <c r="BF62" s="150"/>
      <c r="BG62" s="151" t="str">
        <f t="shared" si="1"/>
        <v/>
      </c>
    </row>
    <row r="63" spans="27:59" ht="13.5">
      <c r="AA63" s="373"/>
      <c r="AB63" s="374"/>
      <c r="AC63" s="152" t="s">
        <v>230</v>
      </c>
      <c r="AD63" s="153">
        <f>SUM(AD56:AD62)</f>
        <v>0</v>
      </c>
      <c r="AE63" s="153">
        <f>SUM(AE56:AE62)</f>
        <v>0</v>
      </c>
      <c r="AF63" s="153">
        <f>SUM(AF56:AF62)</f>
        <v>0</v>
      </c>
      <c r="AG63" s="154" t="str">
        <f>IFERROR(AD63/AF63,"")</f>
        <v/>
      </c>
      <c r="BA63" s="373"/>
      <c r="BB63" s="374"/>
      <c r="BC63" s="294" t="s">
        <v>230</v>
      </c>
      <c r="BD63" s="153">
        <f>SUM(BD56:BD62)</f>
        <v>0</v>
      </c>
      <c r="BE63" s="153">
        <f>SUM(BE56:BE62)</f>
        <v>0</v>
      </c>
      <c r="BF63" s="153">
        <f>SUM(BF56:BF62)</f>
        <v>0</v>
      </c>
      <c r="BG63" s="154" t="str">
        <f>IFERROR(BD63/BF63,"")</f>
        <v/>
      </c>
    </row>
    <row r="64" spans="27:59" ht="13.5">
      <c r="AA64" s="373"/>
      <c r="AB64" s="375" t="s">
        <v>231</v>
      </c>
      <c r="AC64" s="147" t="s">
        <v>232</v>
      </c>
      <c r="AD64" s="149"/>
      <c r="AE64" s="149"/>
      <c r="AF64" s="155" t="s">
        <v>223</v>
      </c>
      <c r="AG64" s="155" t="s">
        <v>223</v>
      </c>
      <c r="BA64" s="373"/>
      <c r="BB64" s="375" t="str">
        <f>"에너지" &amp; $BA$3</f>
        <v>에너지비</v>
      </c>
      <c r="BC64" s="147" t="s">
        <v>232</v>
      </c>
      <c r="BD64" s="149"/>
      <c r="BE64" s="149"/>
      <c r="BF64" s="155" t="s">
        <v>223</v>
      </c>
      <c r="BG64" s="155" t="s">
        <v>223</v>
      </c>
    </row>
    <row r="65" spans="27:59" ht="13.5">
      <c r="AA65" s="373"/>
      <c r="AB65" s="375"/>
      <c r="AC65" s="147" t="s">
        <v>233</v>
      </c>
      <c r="AD65" s="149"/>
      <c r="AE65" s="149"/>
      <c r="AF65" s="155" t="s">
        <v>223</v>
      </c>
      <c r="AG65" s="155" t="s">
        <v>223</v>
      </c>
      <c r="BA65" s="373"/>
      <c r="BB65" s="375"/>
      <c r="BC65" s="147" t="s">
        <v>233</v>
      </c>
      <c r="BD65" s="149"/>
      <c r="BE65" s="149"/>
      <c r="BF65" s="155" t="s">
        <v>223</v>
      </c>
      <c r="BG65" s="155" t="s">
        <v>223</v>
      </c>
    </row>
    <row r="66" spans="27:59" ht="13.5">
      <c r="AA66" s="373"/>
      <c r="AB66" s="375"/>
      <c r="AC66" s="147" t="s">
        <v>234</v>
      </c>
      <c r="AD66" s="149"/>
      <c r="AE66" s="149"/>
      <c r="AF66" s="155" t="s">
        <v>223</v>
      </c>
      <c r="AG66" s="155" t="s">
        <v>223</v>
      </c>
      <c r="BA66" s="373"/>
      <c r="BB66" s="375"/>
      <c r="BC66" s="147" t="s">
        <v>234</v>
      </c>
      <c r="BD66" s="149"/>
      <c r="BE66" s="149"/>
      <c r="BF66" s="155" t="s">
        <v>223</v>
      </c>
      <c r="BG66" s="155" t="s">
        <v>223</v>
      </c>
    </row>
    <row r="67" spans="27:59" ht="13.5">
      <c r="AA67" s="373"/>
      <c r="AB67" s="375"/>
      <c r="AC67" s="156" t="s">
        <v>235</v>
      </c>
      <c r="AD67" s="157">
        <f>SUM(AD64:AD66)</f>
        <v>0</v>
      </c>
      <c r="AE67" s="157">
        <f>SUM(AE64:AE66)</f>
        <v>0</v>
      </c>
      <c r="AF67" s="158" t="s">
        <v>222</v>
      </c>
      <c r="AG67" s="159" t="s">
        <v>223</v>
      </c>
      <c r="BA67" s="373"/>
      <c r="BB67" s="375"/>
      <c r="BC67" s="295" t="s">
        <v>235</v>
      </c>
      <c r="BD67" s="157">
        <f>SUM(BD64:BD66)</f>
        <v>0</v>
      </c>
      <c r="BE67" s="157">
        <f>SUM(BE64:BE66)</f>
        <v>0</v>
      </c>
      <c r="BF67" s="158" t="s">
        <v>222</v>
      </c>
      <c r="BG67" s="159" t="s">
        <v>223</v>
      </c>
    </row>
    <row r="68" spans="27:59" ht="12.75" customHeight="1">
      <c r="AA68" s="373"/>
      <c r="AB68" s="373" t="s">
        <v>236</v>
      </c>
      <c r="AC68" s="373"/>
      <c r="AD68" s="160">
        <f>AD63+AD67</f>
        <v>0</v>
      </c>
      <c r="AE68" s="160">
        <f>AE63+AE67</f>
        <v>0</v>
      </c>
      <c r="AF68" s="161" t="s">
        <v>222</v>
      </c>
      <c r="AG68" s="162" t="s">
        <v>223</v>
      </c>
      <c r="BA68" s="373"/>
      <c r="BB68" s="305" t="str">
        <f>"유지관리" &amp; $BA$3 &amp; " 계"</f>
        <v>유지관리비 계</v>
      </c>
      <c r="BC68" s="306"/>
      <c r="BD68" s="160">
        <f>BD63+BD67</f>
        <v>0</v>
      </c>
      <c r="BE68" s="160">
        <f>BE63+BE67</f>
        <v>0</v>
      </c>
      <c r="BF68" s="161" t="s">
        <v>222</v>
      </c>
      <c r="BG68" s="162" t="s">
        <v>223</v>
      </c>
    </row>
    <row r="69" spans="27:59" ht="12.75" customHeight="1">
      <c r="AA69" s="376" t="s">
        <v>237</v>
      </c>
      <c r="AB69" s="376"/>
      <c r="AC69" s="376"/>
      <c r="AD69" s="163">
        <f>AF63</f>
        <v>0</v>
      </c>
      <c r="AE69" s="163">
        <f>AD69/Basic!$AI$33</f>
        <v>0</v>
      </c>
      <c r="AF69" s="164" t="s">
        <v>222</v>
      </c>
      <c r="AG69" s="165" t="s">
        <v>223</v>
      </c>
      <c r="BA69" s="307" t="str">
        <f>"초기공사" &amp; $BA$3</f>
        <v>초기공사비</v>
      </c>
      <c r="BB69" s="308"/>
      <c r="BC69" s="309"/>
      <c r="BD69" s="163">
        <f>BF63</f>
        <v>0</v>
      </c>
      <c r="BE69" s="163">
        <f>BD69/Basic!$AI$33</f>
        <v>0</v>
      </c>
      <c r="BF69" s="164" t="s">
        <v>222</v>
      </c>
      <c r="BG69" s="165" t="s">
        <v>223</v>
      </c>
    </row>
    <row r="70" spans="27:59" ht="12.75" customHeight="1">
      <c r="AA70" s="386" t="s">
        <v>238</v>
      </c>
      <c r="AB70" s="386"/>
      <c r="AC70" s="386"/>
      <c r="AD70" s="166">
        <f>AD68+AD69</f>
        <v>0</v>
      </c>
      <c r="AE70" s="166">
        <f>AE68+AE69</f>
        <v>0</v>
      </c>
      <c r="AF70" s="167" t="s">
        <v>223</v>
      </c>
      <c r="AG70" s="168" t="s">
        <v>223</v>
      </c>
      <c r="BA70" s="310" t="s">
        <v>238</v>
      </c>
      <c r="BB70" s="311"/>
      <c r="BC70" s="312"/>
      <c r="BD70" s="166">
        <f>BD68+BD69</f>
        <v>0</v>
      </c>
      <c r="BE70" s="166">
        <f>BE68+BE69</f>
        <v>0</v>
      </c>
      <c r="BF70" s="167" t="s">
        <v>223</v>
      </c>
      <c r="BG70" s="168" t="s">
        <v>223</v>
      </c>
    </row>
    <row r="71" spans="27:59">
      <c r="AA71" s="169"/>
      <c r="AB71" s="169"/>
      <c r="AC71" s="169"/>
      <c r="AD71" s="169"/>
      <c r="AE71" s="169"/>
      <c r="AF71" s="169"/>
      <c r="AG71" s="169"/>
      <c r="BA71" s="169"/>
      <c r="BB71" s="169"/>
      <c r="BC71" s="169"/>
      <c r="BD71" s="169"/>
      <c r="BE71" s="169"/>
      <c r="BF71" s="169"/>
      <c r="BG71" s="169"/>
    </row>
    <row r="72" spans="27:59" ht="13.5">
      <c r="AA72" s="169"/>
      <c r="AB72" s="169"/>
      <c r="AC72" s="169"/>
      <c r="AD72" s="169"/>
      <c r="AE72" s="169"/>
      <c r="AF72" s="169"/>
      <c r="AG72" s="170" t="s">
        <v>239</v>
      </c>
      <c r="BA72" s="169"/>
      <c r="BB72" s="169"/>
      <c r="BC72" s="169"/>
      <c r="BD72" s="169"/>
      <c r="BE72" s="169"/>
      <c r="BF72" s="169"/>
      <c r="BG72" s="170" t="s">
        <v>239</v>
      </c>
    </row>
    <row r="73" spans="27:59" ht="12.75" customHeight="1">
      <c r="AA73" s="328" t="s">
        <v>224</v>
      </c>
      <c r="AB73" s="329"/>
      <c r="AC73" s="332" t="s">
        <v>225</v>
      </c>
      <c r="AD73" s="334" t="s">
        <v>226</v>
      </c>
      <c r="AE73" s="335"/>
      <c r="AF73" s="332" t="s">
        <v>227</v>
      </c>
      <c r="AG73" s="332" t="s">
        <v>240</v>
      </c>
      <c r="BA73" s="328" t="s">
        <v>224</v>
      </c>
      <c r="BB73" s="329"/>
      <c r="BC73" s="332" t="s">
        <v>225</v>
      </c>
      <c r="BD73" s="334" t="s">
        <v>226</v>
      </c>
      <c r="BE73" s="335"/>
      <c r="BF73" s="332" t="str">
        <f>"비고(초기공사" &amp; $BA$3 &amp; ")"</f>
        <v>비고(초기공사비)</v>
      </c>
      <c r="BG73" s="332" t="s">
        <v>240</v>
      </c>
    </row>
    <row r="74" spans="27:59">
      <c r="AA74" s="330"/>
      <c r="AB74" s="331"/>
      <c r="AC74" s="333"/>
      <c r="AD74" s="146" t="str">
        <f>AD55</f>
        <v>40년</v>
      </c>
      <c r="AE74" s="146" t="s">
        <v>229</v>
      </c>
      <c r="AF74" s="333"/>
      <c r="AG74" s="333"/>
      <c r="BA74" s="330"/>
      <c r="BB74" s="331"/>
      <c r="BC74" s="333"/>
      <c r="BD74" s="293" t="str">
        <f>BD55</f>
        <v>40년</v>
      </c>
      <c r="BE74" s="293" t="s">
        <v>229</v>
      </c>
      <c r="BF74" s="333"/>
      <c r="BG74" s="333"/>
    </row>
    <row r="75" spans="27:59" ht="12.75" customHeight="1">
      <c r="AA75" s="373" t="s">
        <v>241</v>
      </c>
      <c r="AB75" s="374" t="s">
        <v>242</v>
      </c>
      <c r="AC75" s="147" t="str">
        <f>IF(LEN(AC56),AC56,"")</f>
        <v/>
      </c>
      <c r="AD75" s="148">
        <f t="shared" ref="AD75:AD79" si="2">AD56/1000</f>
        <v>0</v>
      </c>
      <c r="AE75" s="149">
        <f>AD75/Basic!$AI$33</f>
        <v>0</v>
      </c>
      <c r="AF75" s="148">
        <f>AF56/1000</f>
        <v>0</v>
      </c>
      <c r="AG75" s="171" t="str">
        <f t="shared" ref="AG75:AG82" si="3">IFERROR(AD75/AF75,"")</f>
        <v/>
      </c>
      <c r="BA75" s="373" t="s">
        <v>241</v>
      </c>
      <c r="BB75" s="374" t="str">
        <f>"유지보수" &amp; $BA$3</f>
        <v>유지보수비</v>
      </c>
      <c r="BC75" s="147" t="str">
        <f>IF(LEN(BC56),BC56,"")</f>
        <v/>
      </c>
      <c r="BD75" s="148">
        <f t="shared" ref="BD75:BD79" si="4">BD56/1000</f>
        <v>0</v>
      </c>
      <c r="BE75" s="149">
        <f>BD75/Basic!$AI$33</f>
        <v>0</v>
      </c>
      <c r="BF75" s="148">
        <f>BF56/1000</f>
        <v>0</v>
      </c>
      <c r="BG75" s="171" t="str">
        <f t="shared" ref="BG75:BG82" si="5">IFERROR(BD75/BF75,"")</f>
        <v/>
      </c>
    </row>
    <row r="76" spans="27:59">
      <c r="AA76" s="373"/>
      <c r="AB76" s="374"/>
      <c r="AC76" s="147" t="str">
        <f t="shared" ref="AC76:AC81" si="6">IF(LEN(AC57),AC57,"")</f>
        <v/>
      </c>
      <c r="AD76" s="148">
        <f t="shared" si="2"/>
        <v>0</v>
      </c>
      <c r="AE76" s="149">
        <f>AD76/Basic!$AI$33</f>
        <v>0</v>
      </c>
      <c r="AF76" s="148">
        <f t="shared" ref="AF76:AF79" si="7">AF57/1000</f>
        <v>0</v>
      </c>
      <c r="AG76" s="171" t="str">
        <f t="shared" si="3"/>
        <v/>
      </c>
      <c r="BA76" s="373"/>
      <c r="BB76" s="374"/>
      <c r="BC76" s="147" t="str">
        <f t="shared" ref="BC76:BC81" si="8">IF(LEN(BC57),BC57,"")</f>
        <v/>
      </c>
      <c r="BD76" s="148">
        <f t="shared" si="4"/>
        <v>0</v>
      </c>
      <c r="BE76" s="149">
        <f>BD76/Basic!$AI$33</f>
        <v>0</v>
      </c>
      <c r="BF76" s="148">
        <f t="shared" ref="BF76:BF79" si="9">BF57/1000</f>
        <v>0</v>
      </c>
      <c r="BG76" s="171" t="str">
        <f t="shared" si="5"/>
        <v/>
      </c>
    </row>
    <row r="77" spans="27:59">
      <c r="AA77" s="373"/>
      <c r="AB77" s="374"/>
      <c r="AC77" s="147" t="str">
        <f t="shared" si="6"/>
        <v/>
      </c>
      <c r="AD77" s="148">
        <f t="shared" si="2"/>
        <v>0</v>
      </c>
      <c r="AE77" s="149">
        <f>AD77/Basic!$AI$33</f>
        <v>0</v>
      </c>
      <c r="AF77" s="148">
        <f t="shared" si="7"/>
        <v>0</v>
      </c>
      <c r="AG77" s="171" t="str">
        <f t="shared" si="3"/>
        <v/>
      </c>
      <c r="BA77" s="373"/>
      <c r="BB77" s="374"/>
      <c r="BC77" s="147" t="str">
        <f t="shared" si="8"/>
        <v/>
      </c>
      <c r="BD77" s="148">
        <f t="shared" si="4"/>
        <v>0</v>
      </c>
      <c r="BE77" s="149">
        <f>BD77/Basic!$AI$33</f>
        <v>0</v>
      </c>
      <c r="BF77" s="148">
        <f t="shared" si="9"/>
        <v>0</v>
      </c>
      <c r="BG77" s="171" t="str">
        <f t="shared" si="5"/>
        <v/>
      </c>
    </row>
    <row r="78" spans="27:59">
      <c r="AA78" s="373"/>
      <c r="AB78" s="374"/>
      <c r="AC78" s="147" t="str">
        <f t="shared" si="6"/>
        <v/>
      </c>
      <c r="AD78" s="148">
        <f t="shared" si="2"/>
        <v>0</v>
      </c>
      <c r="AE78" s="149">
        <f>AD78/Basic!$AI$33</f>
        <v>0</v>
      </c>
      <c r="AF78" s="148">
        <f t="shared" si="7"/>
        <v>0</v>
      </c>
      <c r="AG78" s="171" t="str">
        <f t="shared" si="3"/>
        <v/>
      </c>
      <c r="BA78" s="373"/>
      <c r="BB78" s="374"/>
      <c r="BC78" s="147" t="str">
        <f t="shared" si="8"/>
        <v/>
      </c>
      <c r="BD78" s="148">
        <f t="shared" si="4"/>
        <v>0</v>
      </c>
      <c r="BE78" s="149">
        <f>BD78/Basic!$AI$33</f>
        <v>0</v>
      </c>
      <c r="BF78" s="148">
        <f t="shared" si="9"/>
        <v>0</v>
      </c>
      <c r="BG78" s="171" t="str">
        <f t="shared" si="5"/>
        <v/>
      </c>
    </row>
    <row r="79" spans="27:59">
      <c r="AA79" s="373"/>
      <c r="AB79" s="374"/>
      <c r="AC79" s="147" t="str">
        <f t="shared" si="6"/>
        <v/>
      </c>
      <c r="AD79" s="148">
        <f t="shared" si="2"/>
        <v>0</v>
      </c>
      <c r="AE79" s="149">
        <f>AD79/Basic!$AI$33</f>
        <v>0</v>
      </c>
      <c r="AF79" s="148">
        <f t="shared" si="7"/>
        <v>0</v>
      </c>
      <c r="AG79" s="171" t="str">
        <f t="shared" si="3"/>
        <v/>
      </c>
      <c r="BA79" s="373"/>
      <c r="BB79" s="374"/>
      <c r="BC79" s="147" t="str">
        <f t="shared" si="8"/>
        <v/>
      </c>
      <c r="BD79" s="148">
        <f t="shared" si="4"/>
        <v>0</v>
      </c>
      <c r="BE79" s="149">
        <f>BD79/Basic!$AI$33</f>
        <v>0</v>
      </c>
      <c r="BF79" s="148">
        <f t="shared" si="9"/>
        <v>0</v>
      </c>
      <c r="BG79" s="171" t="str">
        <f t="shared" si="5"/>
        <v/>
      </c>
    </row>
    <row r="80" spans="27:59">
      <c r="AA80" s="373"/>
      <c r="AB80" s="374"/>
      <c r="AC80" s="147" t="str">
        <f t="shared" si="6"/>
        <v/>
      </c>
      <c r="AD80" s="148">
        <f>AD61/1000</f>
        <v>0</v>
      </c>
      <c r="AE80" s="149">
        <f>AD80/Basic!$AI$33</f>
        <v>0</v>
      </c>
      <c r="AF80" s="148">
        <f>AF61/1000</f>
        <v>0</v>
      </c>
      <c r="AG80" s="171" t="str">
        <f t="shared" si="3"/>
        <v/>
      </c>
      <c r="BA80" s="373"/>
      <c r="BB80" s="374"/>
      <c r="BC80" s="147" t="str">
        <f t="shared" si="8"/>
        <v/>
      </c>
      <c r="BD80" s="148">
        <f>BD61/1000</f>
        <v>0</v>
      </c>
      <c r="BE80" s="149">
        <f>BD80/Basic!$AI$33</f>
        <v>0</v>
      </c>
      <c r="BF80" s="148">
        <f>BF61/1000</f>
        <v>0</v>
      </c>
      <c r="BG80" s="171" t="str">
        <f t="shared" si="5"/>
        <v/>
      </c>
    </row>
    <row r="81" spans="27:63">
      <c r="AA81" s="373"/>
      <c r="AB81" s="374"/>
      <c r="AC81" s="147" t="str">
        <f t="shared" si="6"/>
        <v/>
      </c>
      <c r="AD81" s="148">
        <f>AD62/1000</f>
        <v>0</v>
      </c>
      <c r="AE81" s="149">
        <f>AD81/Basic!$AI$33</f>
        <v>0</v>
      </c>
      <c r="AF81" s="148">
        <f>AF62/1000</f>
        <v>0</v>
      </c>
      <c r="AG81" s="171" t="str">
        <f t="shared" si="3"/>
        <v/>
      </c>
      <c r="BA81" s="373"/>
      <c r="BB81" s="374"/>
      <c r="BC81" s="147" t="str">
        <f t="shared" si="8"/>
        <v/>
      </c>
      <c r="BD81" s="148">
        <f>BD62/1000</f>
        <v>0</v>
      </c>
      <c r="BE81" s="149">
        <f>BD81/Basic!$AI$33</f>
        <v>0</v>
      </c>
      <c r="BF81" s="148">
        <f>BF62/1000</f>
        <v>0</v>
      </c>
      <c r="BG81" s="171" t="str">
        <f t="shared" si="5"/>
        <v/>
      </c>
    </row>
    <row r="82" spans="27:63" ht="13.5">
      <c r="AA82" s="373"/>
      <c r="AB82" s="374"/>
      <c r="AC82" s="152" t="s">
        <v>230</v>
      </c>
      <c r="AD82" s="153">
        <f>SUM(AD75:AD81)</f>
        <v>0</v>
      </c>
      <c r="AE82" s="153">
        <f>SUM(AE75:AE81)</f>
        <v>0</v>
      </c>
      <c r="AF82" s="153">
        <f>SUM(AF75:AF81)</f>
        <v>0</v>
      </c>
      <c r="AG82" s="154" t="str">
        <f t="shared" si="3"/>
        <v/>
      </c>
      <c r="BA82" s="373"/>
      <c r="BB82" s="374"/>
      <c r="BC82" s="294" t="s">
        <v>230</v>
      </c>
      <c r="BD82" s="153">
        <f>SUM(BD75:BD81)</f>
        <v>0</v>
      </c>
      <c r="BE82" s="153">
        <f>SUM(BE75:BE81)</f>
        <v>0</v>
      </c>
      <c r="BF82" s="153">
        <f>SUM(BF75:BF81)</f>
        <v>0</v>
      </c>
      <c r="BG82" s="154" t="str">
        <f t="shared" si="5"/>
        <v/>
      </c>
    </row>
    <row r="83" spans="27:63" ht="13.5">
      <c r="AA83" s="373"/>
      <c r="AB83" s="375" t="s">
        <v>231</v>
      </c>
      <c r="AC83" s="147" t="s">
        <v>232</v>
      </c>
      <c r="AD83" s="149">
        <f>AD64/1000</f>
        <v>0</v>
      </c>
      <c r="AE83" s="149">
        <f>AD83/Basic!$AI$33</f>
        <v>0</v>
      </c>
      <c r="AF83" s="172" t="s">
        <v>222</v>
      </c>
      <c r="AG83" s="155" t="s">
        <v>223</v>
      </c>
      <c r="BA83" s="373"/>
      <c r="BB83" s="375" t="str">
        <f>"에너지" &amp; $BA$3</f>
        <v>에너지비</v>
      </c>
      <c r="BC83" s="147" t="str">
        <f>IF(LEN(BC64),BC64,"")</f>
        <v>전력에너지</v>
      </c>
      <c r="BD83" s="149">
        <f>BD64/1000</f>
        <v>0</v>
      </c>
      <c r="BE83" s="149">
        <f>BD83/Basic!$AI$33</f>
        <v>0</v>
      </c>
      <c r="BF83" s="172" t="s">
        <v>222</v>
      </c>
      <c r="BG83" s="155" t="s">
        <v>223</v>
      </c>
    </row>
    <row r="84" spans="27:63" ht="13.5">
      <c r="AA84" s="373"/>
      <c r="AB84" s="375"/>
      <c r="AC84" s="147" t="s">
        <v>233</v>
      </c>
      <c r="AD84" s="149">
        <f>AD65/1000</f>
        <v>0</v>
      </c>
      <c r="AE84" s="149">
        <f>AD84/Basic!$AI$33</f>
        <v>0</v>
      </c>
      <c r="AF84" s="172" t="s">
        <v>222</v>
      </c>
      <c r="AG84" s="155" t="s">
        <v>223</v>
      </c>
      <c r="BA84" s="373"/>
      <c r="BB84" s="375"/>
      <c r="BC84" s="147" t="str">
        <f t="shared" ref="BC84:BC85" si="10">IF(LEN(BC65),BC65,"")</f>
        <v>냉방에너지</v>
      </c>
      <c r="BD84" s="149">
        <f>BD65/1000</f>
        <v>0</v>
      </c>
      <c r="BE84" s="149">
        <f>BD84/Basic!$AI$33</f>
        <v>0</v>
      </c>
      <c r="BF84" s="172" t="s">
        <v>222</v>
      </c>
      <c r="BG84" s="155" t="s">
        <v>223</v>
      </c>
    </row>
    <row r="85" spans="27:63" ht="13.5">
      <c r="AA85" s="373"/>
      <c r="AB85" s="375"/>
      <c r="AC85" s="147" t="s">
        <v>234</v>
      </c>
      <c r="AD85" s="149">
        <f>AD66/1000</f>
        <v>0</v>
      </c>
      <c r="AE85" s="149">
        <f>AD85/Basic!$AI$33</f>
        <v>0</v>
      </c>
      <c r="AF85" s="172" t="s">
        <v>222</v>
      </c>
      <c r="AG85" s="155" t="s">
        <v>223</v>
      </c>
      <c r="BA85" s="373"/>
      <c r="BB85" s="375"/>
      <c r="BC85" s="147" t="str">
        <f t="shared" si="10"/>
        <v>난방에너지</v>
      </c>
      <c r="BD85" s="149">
        <f>BD66/1000</f>
        <v>0</v>
      </c>
      <c r="BE85" s="149">
        <f>BD85/Basic!$AI$33</f>
        <v>0</v>
      </c>
      <c r="BF85" s="172" t="s">
        <v>222</v>
      </c>
      <c r="BG85" s="155" t="s">
        <v>223</v>
      </c>
    </row>
    <row r="86" spans="27:63" ht="13.5">
      <c r="AA86" s="373"/>
      <c r="AB86" s="375"/>
      <c r="AC86" s="156" t="s">
        <v>235</v>
      </c>
      <c r="AD86" s="157">
        <f>SUM(AD83:AD85)</f>
        <v>0</v>
      </c>
      <c r="AE86" s="157">
        <f>SUM(AE83:AE85)</f>
        <v>0</v>
      </c>
      <c r="AF86" s="158" t="s">
        <v>222</v>
      </c>
      <c r="AG86" s="159" t="s">
        <v>223</v>
      </c>
      <c r="BA86" s="373"/>
      <c r="BB86" s="375"/>
      <c r="BC86" s="295" t="s">
        <v>235</v>
      </c>
      <c r="BD86" s="157">
        <f>SUM(BD83:BD85)</f>
        <v>0</v>
      </c>
      <c r="BE86" s="157">
        <f>SUM(BE83:BE85)</f>
        <v>0</v>
      </c>
      <c r="BF86" s="158" t="s">
        <v>222</v>
      </c>
      <c r="BG86" s="159" t="s">
        <v>223</v>
      </c>
    </row>
    <row r="87" spans="27:63" ht="12.75" customHeight="1">
      <c r="AA87" s="373"/>
      <c r="AB87" s="373" t="s">
        <v>236</v>
      </c>
      <c r="AC87" s="373"/>
      <c r="AD87" s="160">
        <f>AD82+AD86</f>
        <v>0</v>
      </c>
      <c r="AE87" s="160">
        <f>AE82+AE86</f>
        <v>0</v>
      </c>
      <c r="AF87" s="161" t="s">
        <v>222</v>
      </c>
      <c r="AG87" s="162" t="s">
        <v>223</v>
      </c>
      <c r="BA87" s="373"/>
      <c r="BB87" s="305" t="str">
        <f>"유지관리" &amp; $BA$3 &amp; " 계"</f>
        <v>유지관리비 계</v>
      </c>
      <c r="BC87" s="306"/>
      <c r="BD87" s="160">
        <f>BD82+BD86</f>
        <v>0</v>
      </c>
      <c r="BE87" s="160">
        <f>BE82+BE86</f>
        <v>0</v>
      </c>
      <c r="BF87" s="161" t="s">
        <v>222</v>
      </c>
      <c r="BG87" s="162" t="s">
        <v>223</v>
      </c>
    </row>
    <row r="88" spans="27:63" ht="12.75" customHeight="1">
      <c r="AA88" s="376" t="s">
        <v>237</v>
      </c>
      <c r="AB88" s="376"/>
      <c r="AC88" s="376"/>
      <c r="AD88" s="163">
        <f>AF82</f>
        <v>0</v>
      </c>
      <c r="AE88" s="163">
        <f>AD88/Basic!$AI$33</f>
        <v>0</v>
      </c>
      <c r="AF88" s="164" t="s">
        <v>222</v>
      </c>
      <c r="AG88" s="165" t="s">
        <v>223</v>
      </c>
      <c r="BA88" s="307" t="str">
        <f>"초기공사" &amp; $BA$3</f>
        <v>초기공사비</v>
      </c>
      <c r="BB88" s="308"/>
      <c r="BC88" s="309"/>
      <c r="BD88" s="163">
        <f>BF82</f>
        <v>0</v>
      </c>
      <c r="BE88" s="163">
        <f>BD88/Basic!$AI$33</f>
        <v>0</v>
      </c>
      <c r="BF88" s="164" t="s">
        <v>222</v>
      </c>
      <c r="BG88" s="165" t="s">
        <v>223</v>
      </c>
    </row>
    <row r="89" spans="27:63" ht="12.75" customHeight="1">
      <c r="AA89" s="386" t="s">
        <v>238</v>
      </c>
      <c r="AB89" s="386"/>
      <c r="AC89" s="386"/>
      <c r="AD89" s="166">
        <f>AD87+AD88</f>
        <v>0</v>
      </c>
      <c r="AE89" s="166">
        <f>AE87+AE88</f>
        <v>0</v>
      </c>
      <c r="AF89" s="167" t="s">
        <v>223</v>
      </c>
      <c r="AG89" s="168" t="s">
        <v>223</v>
      </c>
      <c r="BA89" s="310" t="s">
        <v>238</v>
      </c>
      <c r="BB89" s="311"/>
      <c r="BC89" s="312"/>
      <c r="BD89" s="166">
        <f>BD87+BD88</f>
        <v>0</v>
      </c>
      <c r="BE89" s="166">
        <f>BE87+BE88</f>
        <v>0</v>
      </c>
      <c r="BF89" s="167" t="s">
        <v>223</v>
      </c>
      <c r="BG89" s="168" t="s">
        <v>223</v>
      </c>
    </row>
    <row r="91" spans="27:63">
      <c r="AA91" s="5" t="s">
        <v>244</v>
      </c>
      <c r="BA91" s="5" t="s">
        <v>244</v>
      </c>
    </row>
    <row r="92" spans="27:63" ht="15" customHeight="1">
      <c r="AA92" s="387" t="s">
        <v>264</v>
      </c>
      <c r="AB92" s="387" t="s">
        <v>265</v>
      </c>
      <c r="AC92" s="380" t="s">
        <v>254</v>
      </c>
      <c r="AD92" s="379"/>
      <c r="AE92" s="379"/>
      <c r="AF92" s="379"/>
      <c r="AG92" s="379"/>
      <c r="AH92" s="379"/>
      <c r="AI92" s="379"/>
      <c r="AJ92" s="379"/>
      <c r="AK92" s="379"/>
      <c r="AL92" s="379"/>
      <c r="AM92" s="379"/>
      <c r="AN92" s="379"/>
      <c r="AO92" s="379"/>
      <c r="AP92" s="381"/>
      <c r="BA92" s="387" t="s">
        <v>264</v>
      </c>
      <c r="BB92" s="380" t="s">
        <v>265</v>
      </c>
      <c r="BC92" s="391" t="s">
        <v>254</v>
      </c>
      <c r="BD92" s="392"/>
      <c r="BE92" s="392"/>
      <c r="BF92" s="392"/>
      <c r="BG92" s="392"/>
      <c r="BH92" s="392"/>
      <c r="BI92" s="392"/>
      <c r="BJ92" s="392"/>
      <c r="BK92" s="393"/>
    </row>
    <row r="93" spans="27:63" ht="13.5" customHeight="1">
      <c r="AA93" s="387"/>
      <c r="AB93" s="387"/>
      <c r="AC93" s="387" t="s">
        <v>255</v>
      </c>
      <c r="AD93" s="387"/>
      <c r="AE93" s="387"/>
      <c r="AF93" s="380" t="s">
        <v>256</v>
      </c>
      <c r="AG93" s="379"/>
      <c r="AH93" s="379"/>
      <c r="AI93" s="379"/>
      <c r="AJ93" s="378" t="s">
        <v>245</v>
      </c>
      <c r="AK93" s="379"/>
      <c r="AL93" s="379"/>
      <c r="AM93" s="379"/>
      <c r="AN93" s="379"/>
      <c r="AO93" s="174" t="s">
        <v>245</v>
      </c>
      <c r="AP93" s="173" t="s">
        <v>246</v>
      </c>
      <c r="BA93" s="387"/>
      <c r="BB93" s="387"/>
      <c r="BC93" s="390" t="s">
        <v>255</v>
      </c>
      <c r="BD93" s="390"/>
      <c r="BE93" s="390"/>
      <c r="BF93" s="390" t="s">
        <v>256</v>
      </c>
      <c r="BG93" s="390"/>
      <c r="BH93" s="390"/>
      <c r="BI93" s="390"/>
      <c r="BJ93" s="390"/>
      <c r="BK93" s="303" t="s">
        <v>431</v>
      </c>
    </row>
    <row r="94" spans="27:63" ht="76.5">
      <c r="AA94" s="387"/>
      <c r="AB94" s="387"/>
      <c r="AC94" s="173" t="s">
        <v>257</v>
      </c>
      <c r="AD94" s="173" t="s">
        <v>258</v>
      </c>
      <c r="AE94" s="173" t="s">
        <v>259</v>
      </c>
      <c r="AF94" s="173" t="s">
        <v>260</v>
      </c>
      <c r="AG94" s="173" t="s">
        <v>261</v>
      </c>
      <c r="AH94" s="173" t="s">
        <v>262</v>
      </c>
      <c r="AI94" s="173" t="s">
        <v>263</v>
      </c>
      <c r="AJ94" s="173" t="s">
        <v>247</v>
      </c>
      <c r="AK94" s="173" t="s">
        <v>248</v>
      </c>
      <c r="AL94" s="173" t="s">
        <v>249</v>
      </c>
      <c r="AM94" s="173" t="s">
        <v>250</v>
      </c>
      <c r="AN94" s="173" t="s">
        <v>251</v>
      </c>
      <c r="AO94" s="173" t="s">
        <v>252</v>
      </c>
      <c r="AP94" s="173" t="s">
        <v>253</v>
      </c>
      <c r="BA94" s="387"/>
      <c r="BB94" s="387"/>
      <c r="BC94" s="301" t="str">
        <f>"초기투자" &amp; $BA$3 &amp; "(P)"</f>
        <v>초기투자비(P)</v>
      </c>
      <c r="BD94" s="301" t="str">
        <f>"해체" &amp; $BA$3 &amp; "(P/F)"</f>
        <v>해체비(P/F)</v>
      </c>
      <c r="BE94" s="301" t="str">
        <f>"잔존가치" &amp; $BA$3 &amp; "(P/F)"</f>
        <v>잔존가치비(P/F)</v>
      </c>
      <c r="BF94" s="301" t="str">
        <f>"교체" &amp; $BA$3 &amp; "(P/F)"</f>
        <v>교체비(P/F)</v>
      </c>
      <c r="BG94" s="301" t="str">
        <f>"수선" &amp; $BA$3 &amp; "(P/F)"</f>
        <v>수선비(P/F)</v>
      </c>
      <c r="BH94" s="301" t="str">
        <f>"에너지비(전기)" &amp; $BA$3 &amp; "(P/F)"</f>
        <v>에너지비(전기)비(P/F)</v>
      </c>
      <c r="BI94" s="301" t="str">
        <f>"에너지비(냉방가스)" &amp; $BA$3 &amp; "(P/F)"</f>
        <v>에너지비(냉방가스)비(P/F)</v>
      </c>
      <c r="BJ94" s="301" t="str">
        <f>"에너지비(난방가스)" &amp; $BA$3 &amp; "(P/F)"</f>
        <v>에너지비(난방가스)비(P/F)</v>
      </c>
      <c r="BK94" s="302" t="str">
        <f>"총 생애주기" &amp; $BA$3</f>
        <v>총 생애주기비</v>
      </c>
    </row>
    <row r="95" spans="27:63">
      <c r="AA95" s="117"/>
      <c r="AB95" s="117"/>
      <c r="AC95" s="121"/>
      <c r="AD95" s="121"/>
      <c r="AE95" s="121"/>
      <c r="AF95" s="121"/>
      <c r="AG95" s="121"/>
      <c r="AH95" s="121"/>
      <c r="AI95" s="121"/>
      <c r="AJ95" s="121"/>
      <c r="AK95" s="121"/>
      <c r="AL95" s="121"/>
      <c r="AM95" s="121"/>
      <c r="AN95" s="121"/>
      <c r="AO95" s="121"/>
      <c r="AP95" s="122"/>
      <c r="BA95" s="117"/>
      <c r="BB95" s="117"/>
      <c r="BC95" s="121"/>
      <c r="BD95" s="121"/>
      <c r="BE95" s="121"/>
      <c r="BF95" s="121"/>
      <c r="BG95" s="121"/>
      <c r="BH95" s="121"/>
      <c r="BI95" s="121"/>
      <c r="BJ95" s="121"/>
      <c r="BK95" s="121"/>
    </row>
    <row r="97" spans="27:63">
      <c r="AA97" s="5" t="s">
        <v>272</v>
      </c>
      <c r="BA97" s="5" t="s">
        <v>272</v>
      </c>
    </row>
    <row r="99" spans="27:63" ht="27">
      <c r="AA99" s="382" t="s">
        <v>266</v>
      </c>
      <c r="AB99" s="384" t="s">
        <v>267</v>
      </c>
      <c r="AC99" s="384" t="s">
        <v>268</v>
      </c>
      <c r="AD99" s="384" t="s">
        <v>269</v>
      </c>
      <c r="AE99" s="384"/>
      <c r="AF99" s="175" t="s">
        <v>270</v>
      </c>
      <c r="BA99" s="382" t="s">
        <v>266</v>
      </c>
      <c r="BB99" s="384" t="str">
        <f>"초기공사" &amp; $BA$3</f>
        <v>초기공사비</v>
      </c>
      <c r="BC99" s="384" t="s">
        <v>268</v>
      </c>
      <c r="BD99" s="384" t="str">
        <f>"유지보수" &amp; $BA$3</f>
        <v>유지보수비</v>
      </c>
      <c r="BE99" s="384"/>
      <c r="BF99" s="175" t="s">
        <v>270</v>
      </c>
    </row>
    <row r="100" spans="27:63" ht="13.5">
      <c r="AA100" s="383"/>
      <c r="AB100" s="385"/>
      <c r="AC100" s="385"/>
      <c r="AD100" s="176" t="str">
        <f>Basic!$AI$33 &amp; "년"</f>
        <v>40년</v>
      </c>
      <c r="AE100" s="176" t="s">
        <v>271</v>
      </c>
      <c r="AF100" s="176">
        <v>1</v>
      </c>
      <c r="BA100" s="383"/>
      <c r="BB100" s="385"/>
      <c r="BC100" s="385"/>
      <c r="BD100" s="292" t="str">
        <f>Basic!$AI$33 &amp; "년"</f>
        <v>40년</v>
      </c>
      <c r="BE100" s="292" t="s">
        <v>271</v>
      </c>
      <c r="BF100" s="292">
        <v>1</v>
      </c>
    </row>
    <row r="102" spans="27:63">
      <c r="AA102" s="5" t="s">
        <v>273</v>
      </c>
      <c r="BA102" s="5" t="s">
        <v>273</v>
      </c>
    </row>
    <row r="104" spans="27:63" ht="13.5" customHeight="1">
      <c r="AA104" s="388" t="s">
        <v>274</v>
      </c>
      <c r="AB104" s="388"/>
      <c r="AC104" s="388"/>
      <c r="AD104" s="389"/>
      <c r="AE104" s="377" t="s">
        <v>267</v>
      </c>
      <c r="AF104" s="377" t="s">
        <v>268</v>
      </c>
      <c r="AG104" s="365" t="s">
        <v>218</v>
      </c>
      <c r="AH104" s="365"/>
      <c r="AI104" s="140" t="s">
        <v>219</v>
      </c>
      <c r="BA104" s="388" t="s">
        <v>274</v>
      </c>
      <c r="BB104" s="388"/>
      <c r="BC104" s="388"/>
      <c r="BD104" s="389"/>
      <c r="BE104" s="377" t="str">
        <f>"초기공사" &amp; $BA$3</f>
        <v>초기공사비</v>
      </c>
      <c r="BF104" s="377" t="s">
        <v>268</v>
      </c>
      <c r="BG104" s="365" t="str">
        <f>"유지보수" &amp; $BA$3</f>
        <v>유지보수비</v>
      </c>
      <c r="BH104" s="365"/>
      <c r="BI104" s="140" t="s">
        <v>219</v>
      </c>
    </row>
    <row r="105" spans="27:63" ht="12.75" customHeight="1">
      <c r="AA105" s="388"/>
      <c r="AB105" s="388"/>
      <c r="AC105" s="388"/>
      <c r="AD105" s="389"/>
      <c r="AE105" s="377"/>
      <c r="AF105" s="377"/>
      <c r="AG105" s="366"/>
      <c r="AH105" s="366"/>
      <c r="AI105" s="142">
        <v>1</v>
      </c>
      <c r="BA105" s="388"/>
      <c r="BB105" s="388"/>
      <c r="BC105" s="388"/>
      <c r="BD105" s="389"/>
      <c r="BE105" s="377"/>
      <c r="BF105" s="377"/>
      <c r="BG105" s="366"/>
      <c r="BH105" s="366"/>
      <c r="BI105" s="142">
        <v>1</v>
      </c>
    </row>
    <row r="106" spans="27:63" ht="14.25" customHeight="1" thickBot="1">
      <c r="AA106" s="388"/>
      <c r="AB106" s="388"/>
      <c r="AC106" s="388"/>
      <c r="AD106" s="389"/>
      <c r="AE106" s="377"/>
      <c r="AF106" s="377"/>
      <c r="AG106" s="144" t="str">
        <f>Basic!$AI$33 &amp; "년간 합계" &amp; CHAR(10) &amp; "(현가분석)"</f>
        <v>40년간 합계
(현가분석)</v>
      </c>
      <c r="AH106" s="144" t="s">
        <v>220</v>
      </c>
      <c r="AI106" s="143">
        <f>Basic!$AI$32</f>
        <v>2014</v>
      </c>
      <c r="BA106" s="388"/>
      <c r="BB106" s="388"/>
      <c r="BC106" s="388"/>
      <c r="BD106" s="389"/>
      <c r="BE106" s="377"/>
      <c r="BF106" s="377"/>
      <c r="BG106" s="144" t="str">
        <f>Basic!$AI$33 &amp; "년간 합계" &amp; CHAR(10) &amp; "(현가분석)"</f>
        <v>40년간 합계
(현가분석)</v>
      </c>
      <c r="BH106" s="144" t="s">
        <v>220</v>
      </c>
      <c r="BI106" s="143">
        <f>Basic!$AI$32</f>
        <v>2014</v>
      </c>
    </row>
    <row r="108" spans="27:63">
      <c r="AA108" s="5" t="s">
        <v>275</v>
      </c>
      <c r="BA108" s="5" t="s">
        <v>275</v>
      </c>
    </row>
    <row r="110" spans="27:63" ht="13.5">
      <c r="AA110" s="388" t="s">
        <v>274</v>
      </c>
      <c r="AB110" s="388"/>
      <c r="AC110" s="388"/>
      <c r="AD110" s="389"/>
      <c r="AE110" s="377" t="s">
        <v>276</v>
      </c>
      <c r="AF110" s="377" t="s">
        <v>280</v>
      </c>
      <c r="AG110" s="377" t="s">
        <v>267</v>
      </c>
      <c r="AH110" s="377" t="s">
        <v>268</v>
      </c>
      <c r="AI110" s="365" t="s">
        <v>218</v>
      </c>
      <c r="AJ110" s="365"/>
      <c r="AK110" s="140" t="s">
        <v>219</v>
      </c>
      <c r="BA110" s="388" t="s">
        <v>274</v>
      </c>
      <c r="BB110" s="388"/>
      <c r="BC110" s="388"/>
      <c r="BD110" s="389"/>
      <c r="BE110" s="377" t="s">
        <v>276</v>
      </c>
      <c r="BF110" s="377" t="s">
        <v>280</v>
      </c>
      <c r="BG110" s="377" t="str">
        <f>"초기공사" &amp; $BA$3</f>
        <v>초기공사비</v>
      </c>
      <c r="BH110" s="377" t="s">
        <v>268</v>
      </c>
      <c r="BI110" s="365" t="str">
        <f>"유지보수" &amp; $BA$3</f>
        <v>유지보수비</v>
      </c>
      <c r="BJ110" s="365"/>
      <c r="BK110" s="140" t="s">
        <v>219</v>
      </c>
    </row>
    <row r="111" spans="27:63">
      <c r="AA111" s="388"/>
      <c r="AB111" s="388"/>
      <c r="AC111" s="388"/>
      <c r="AD111" s="389"/>
      <c r="AE111" s="377"/>
      <c r="AF111" s="377"/>
      <c r="AG111" s="377"/>
      <c r="AH111" s="377"/>
      <c r="AI111" s="366"/>
      <c r="AJ111" s="366"/>
      <c r="AK111" s="142">
        <v>1</v>
      </c>
      <c r="BA111" s="388"/>
      <c r="BB111" s="388"/>
      <c r="BC111" s="388"/>
      <c r="BD111" s="389"/>
      <c r="BE111" s="377"/>
      <c r="BF111" s="377"/>
      <c r="BG111" s="377"/>
      <c r="BH111" s="377"/>
      <c r="BI111" s="366"/>
      <c r="BJ111" s="366"/>
      <c r="BK111" s="142">
        <v>1</v>
      </c>
    </row>
    <row r="112" spans="27:63" ht="21" customHeight="1" thickBot="1">
      <c r="AA112" s="388"/>
      <c r="AB112" s="388"/>
      <c r="AC112" s="388"/>
      <c r="AD112" s="389"/>
      <c r="AE112" s="377"/>
      <c r="AF112" s="377"/>
      <c r="AG112" s="377"/>
      <c r="AH112" s="377"/>
      <c r="AI112" s="144" t="str">
        <f>Basic!$AI$33 &amp; "년간 합계" &amp; CHAR(10) &amp; "(현가분석)"</f>
        <v>40년간 합계
(현가분석)</v>
      </c>
      <c r="AJ112" s="144" t="s">
        <v>220</v>
      </c>
      <c r="AK112" s="143">
        <f>Basic!$AI$32</f>
        <v>2014</v>
      </c>
      <c r="BA112" s="388"/>
      <c r="BB112" s="388"/>
      <c r="BC112" s="388"/>
      <c r="BD112" s="389"/>
      <c r="BE112" s="377"/>
      <c r="BF112" s="377"/>
      <c r="BG112" s="377"/>
      <c r="BH112" s="377"/>
      <c r="BI112" s="144" t="str">
        <f>Basic!$AI$33 &amp; "년간 합계" &amp; CHAR(10) &amp; "(현가분석)"</f>
        <v>40년간 합계
(현가분석)</v>
      </c>
      <c r="BJ112" s="144" t="s">
        <v>220</v>
      </c>
      <c r="BK112" s="143">
        <f>Basic!$AI$32</f>
        <v>2014</v>
      </c>
    </row>
    <row r="114" spans="27:62">
      <c r="AA114" s="5" t="s">
        <v>277</v>
      </c>
      <c r="BA114" s="5" t="s">
        <v>277</v>
      </c>
    </row>
    <row r="115" spans="27:62" ht="12.75" customHeight="1"/>
    <row r="116" spans="27:62" ht="12.75" customHeight="1">
      <c r="AA116" s="388" t="s">
        <v>274</v>
      </c>
      <c r="AB116" s="388"/>
      <c r="AC116" s="388"/>
      <c r="AD116" s="389"/>
      <c r="AE116" s="377" t="s">
        <v>267</v>
      </c>
      <c r="AF116" s="377" t="s">
        <v>268</v>
      </c>
      <c r="AG116" s="377" t="s">
        <v>278</v>
      </c>
      <c r="AH116" s="377" t="s">
        <v>279</v>
      </c>
      <c r="AI116" s="377" t="str">
        <f>Basic!$AI$33 &amp; "년간 합계" &amp; CHAR(10) &amp; "(현가분석)"</f>
        <v>40년간 합계
(현가분석)</v>
      </c>
      <c r="AJ116" s="140" t="s">
        <v>219</v>
      </c>
      <c r="BA116" s="388" t="s">
        <v>274</v>
      </c>
      <c r="BB116" s="388"/>
      <c r="BC116" s="388"/>
      <c r="BD116" s="389"/>
      <c r="BE116" s="377" t="str">
        <f>"초기공사" &amp; $BA$3</f>
        <v>초기공사비</v>
      </c>
      <c r="BF116" s="377" t="s">
        <v>268</v>
      </c>
      <c r="BG116" s="377" t="s">
        <v>278</v>
      </c>
      <c r="BH116" s="377" t="s">
        <v>279</v>
      </c>
      <c r="BI116" s="377" t="str">
        <f>Basic!$AI$33 &amp; "년간 합계" &amp; CHAR(10) &amp; "(현가분석)"</f>
        <v>40년간 합계
(현가분석)</v>
      </c>
      <c r="BJ116" s="140" t="s">
        <v>219</v>
      </c>
    </row>
    <row r="117" spans="27:62" ht="12.75" customHeight="1">
      <c r="AA117" s="388"/>
      <c r="AB117" s="388"/>
      <c r="AC117" s="388"/>
      <c r="AD117" s="389"/>
      <c r="AE117" s="377"/>
      <c r="AF117" s="377"/>
      <c r="AG117" s="377"/>
      <c r="AH117" s="377"/>
      <c r="AI117" s="377"/>
      <c r="AJ117" s="142">
        <v>1</v>
      </c>
      <c r="BA117" s="388"/>
      <c r="BB117" s="388"/>
      <c r="BC117" s="388"/>
      <c r="BD117" s="389"/>
      <c r="BE117" s="377"/>
      <c r="BF117" s="377"/>
      <c r="BG117" s="377"/>
      <c r="BH117" s="377"/>
      <c r="BI117" s="377"/>
      <c r="BJ117" s="142">
        <v>1</v>
      </c>
    </row>
    <row r="118" spans="27:62" ht="12.75" customHeight="1">
      <c r="AA118" s="388"/>
      <c r="AB118" s="388"/>
      <c r="AC118" s="388"/>
      <c r="AD118" s="389"/>
      <c r="AE118" s="377"/>
      <c r="AF118" s="377"/>
      <c r="AG118" s="377"/>
      <c r="AH118" s="377"/>
      <c r="AI118" s="377"/>
      <c r="AJ118" s="143">
        <f>Basic!$AI$32</f>
        <v>2014</v>
      </c>
      <c r="BA118" s="388"/>
      <c r="BB118" s="388"/>
      <c r="BC118" s="388"/>
      <c r="BD118" s="389"/>
      <c r="BE118" s="377"/>
      <c r="BF118" s="377"/>
      <c r="BG118" s="377"/>
      <c r="BH118" s="377"/>
      <c r="BI118" s="377"/>
      <c r="BJ118" s="143">
        <f>Basic!$AI$32</f>
        <v>2014</v>
      </c>
    </row>
    <row r="120" spans="27:62">
      <c r="AA120" s="5" t="s">
        <v>308</v>
      </c>
      <c r="BA120" s="5" t="s">
        <v>308</v>
      </c>
    </row>
    <row r="122" spans="27:62" ht="27.75" customHeight="1">
      <c r="AA122" s="282"/>
      <c r="AB122" s="218" t="s">
        <v>309</v>
      </c>
      <c r="AC122" s="218" t="s">
        <v>310</v>
      </c>
      <c r="AD122" s="218" t="s">
        <v>311</v>
      </c>
      <c r="AE122" s="218" t="s">
        <v>312</v>
      </c>
      <c r="AF122" s="218" t="s">
        <v>313</v>
      </c>
      <c r="AG122" s="218" t="s">
        <v>314</v>
      </c>
      <c r="BA122" s="282"/>
      <c r="BB122" s="218" t="s">
        <v>309</v>
      </c>
      <c r="BC122" s="218" t="s">
        <v>310</v>
      </c>
      <c r="BD122" s="218" t="s">
        <v>311</v>
      </c>
      <c r="BE122" s="218" t="s">
        <v>312</v>
      </c>
      <c r="BF122" s="218" t="s">
        <v>313</v>
      </c>
      <c r="BG122" s="218" t="s">
        <v>314</v>
      </c>
    </row>
    <row r="123" spans="27:62">
      <c r="AA123" s="283"/>
      <c r="AB123" s="219" t="s">
        <v>315</v>
      </c>
      <c r="AC123" s="219" t="s">
        <v>316</v>
      </c>
      <c r="AD123" s="219" t="s">
        <v>317</v>
      </c>
      <c r="AE123" s="219" t="s">
        <v>318</v>
      </c>
      <c r="AF123" s="219" t="s">
        <v>319</v>
      </c>
      <c r="AG123" s="219" t="s">
        <v>320</v>
      </c>
      <c r="BA123" s="283"/>
      <c r="BB123" s="219" t="s">
        <v>315</v>
      </c>
      <c r="BC123" s="219" t="s">
        <v>316</v>
      </c>
      <c r="BD123" s="219" t="s">
        <v>317</v>
      </c>
      <c r="BE123" s="219" t="s">
        <v>318</v>
      </c>
      <c r="BF123" s="219" t="s">
        <v>319</v>
      </c>
      <c r="BG123" s="219" t="s">
        <v>320</v>
      </c>
    </row>
    <row r="125" spans="27:62">
      <c r="AA125" s="5" t="s">
        <v>440</v>
      </c>
    </row>
    <row r="127" spans="27:62" ht="13.5" customHeight="1">
      <c r="AA127" s="394" t="s">
        <v>437</v>
      </c>
      <c r="AB127" s="394" t="s">
        <v>438</v>
      </c>
      <c r="AC127" s="395" t="s">
        <v>439</v>
      </c>
    </row>
    <row r="128" spans="27:62">
      <c r="AA128" s="394"/>
      <c r="AB128" s="394"/>
      <c r="AC128" s="395"/>
    </row>
  </sheetData>
  <mergeCells count="144">
    <mergeCell ref="AA127:AA128"/>
    <mergeCell ref="AB127:AB128"/>
    <mergeCell ref="AC127:AC128"/>
    <mergeCell ref="BI110:BJ111"/>
    <mergeCell ref="BA116:BD118"/>
    <mergeCell ref="BE116:BE118"/>
    <mergeCell ref="BF116:BF118"/>
    <mergeCell ref="BG116:BG118"/>
    <mergeCell ref="BH116:BH118"/>
    <mergeCell ref="BI116:BI118"/>
    <mergeCell ref="AI116:AI118"/>
    <mergeCell ref="AI110:AJ111"/>
    <mergeCell ref="BF104:BF106"/>
    <mergeCell ref="BG104:BH105"/>
    <mergeCell ref="BA110:BD112"/>
    <mergeCell ref="BE110:BE112"/>
    <mergeCell ref="BF110:BF112"/>
    <mergeCell ref="BG110:BG112"/>
    <mergeCell ref="BH110:BH112"/>
    <mergeCell ref="BA99:BA100"/>
    <mergeCell ref="BB99:BB100"/>
    <mergeCell ref="BC99:BC100"/>
    <mergeCell ref="BD99:BE99"/>
    <mergeCell ref="BA104:BD106"/>
    <mergeCell ref="BE104:BE106"/>
    <mergeCell ref="BA92:BA94"/>
    <mergeCell ref="BB92:BB94"/>
    <mergeCell ref="BC93:BE93"/>
    <mergeCell ref="BF93:BJ93"/>
    <mergeCell ref="BC92:BK92"/>
    <mergeCell ref="BF73:BF74"/>
    <mergeCell ref="BG73:BG74"/>
    <mergeCell ref="BA75:BA87"/>
    <mergeCell ref="BB75:BB82"/>
    <mergeCell ref="BB83:BB86"/>
    <mergeCell ref="BA73:BB74"/>
    <mergeCell ref="BC73:BC74"/>
    <mergeCell ref="BD73:BE73"/>
    <mergeCell ref="BF54:BF55"/>
    <mergeCell ref="BG54:BG55"/>
    <mergeCell ref="BA56:BA68"/>
    <mergeCell ref="BB56:BB63"/>
    <mergeCell ref="BB64:BB67"/>
    <mergeCell ref="BA47:BB49"/>
    <mergeCell ref="BC47:BD48"/>
    <mergeCell ref="BA54:BB55"/>
    <mergeCell ref="BC54:BC55"/>
    <mergeCell ref="BD54:BE54"/>
    <mergeCell ref="BF35:BF36"/>
    <mergeCell ref="BG35:BG36"/>
    <mergeCell ref="BA42:BA43"/>
    <mergeCell ref="BB42:BB43"/>
    <mergeCell ref="BC42:BD43"/>
    <mergeCell ref="BE42:BF43"/>
    <mergeCell ref="BA35:BA36"/>
    <mergeCell ref="BB35:BB36"/>
    <mergeCell ref="BC35:BC36"/>
    <mergeCell ref="BD35:BD36"/>
    <mergeCell ref="BE35:BE36"/>
    <mergeCell ref="BA19:BD21"/>
    <mergeCell ref="BC22:BC24"/>
    <mergeCell ref="BA22:BA30"/>
    <mergeCell ref="BB22:BB30"/>
    <mergeCell ref="BC25:BC29"/>
    <mergeCell ref="BA7:BA9"/>
    <mergeCell ref="BB7:BB9"/>
    <mergeCell ref="BC7:BK7"/>
    <mergeCell ref="BC8:BE8"/>
    <mergeCell ref="BF8:BJ8"/>
    <mergeCell ref="BA14:BA15"/>
    <mergeCell ref="BB14:BB15"/>
    <mergeCell ref="BC14:BL14"/>
    <mergeCell ref="AA104:AD106"/>
    <mergeCell ref="AE104:AE106"/>
    <mergeCell ref="AF104:AF106"/>
    <mergeCell ref="AA116:AD118"/>
    <mergeCell ref="AE116:AE118"/>
    <mergeCell ref="AF116:AF118"/>
    <mergeCell ref="AA110:AD112"/>
    <mergeCell ref="AE110:AE112"/>
    <mergeCell ref="AF110:AF112"/>
    <mergeCell ref="AG104:AH105"/>
    <mergeCell ref="AG110:AG112"/>
    <mergeCell ref="AH110:AH112"/>
    <mergeCell ref="AG116:AG118"/>
    <mergeCell ref="AH116:AH118"/>
    <mergeCell ref="AG54:AG55"/>
    <mergeCell ref="AJ93:AN93"/>
    <mergeCell ref="AC92:AP92"/>
    <mergeCell ref="AA99:AA100"/>
    <mergeCell ref="AB99:AB100"/>
    <mergeCell ref="AC99:AC100"/>
    <mergeCell ref="AD99:AE99"/>
    <mergeCell ref="AF93:AI93"/>
    <mergeCell ref="AA88:AC88"/>
    <mergeCell ref="AA89:AC89"/>
    <mergeCell ref="AA92:AA94"/>
    <mergeCell ref="AB92:AB94"/>
    <mergeCell ref="AC93:AE93"/>
    <mergeCell ref="AG73:AG74"/>
    <mergeCell ref="AA75:AA87"/>
    <mergeCell ref="AB75:AB82"/>
    <mergeCell ref="AB83:AB86"/>
    <mergeCell ref="AB87:AC87"/>
    <mergeCell ref="AA70:AC70"/>
    <mergeCell ref="AA22:AA31"/>
    <mergeCell ref="AB22:AB31"/>
    <mergeCell ref="AC22:AC24"/>
    <mergeCell ref="AC25:AC30"/>
    <mergeCell ref="AC47:AD48"/>
    <mergeCell ref="AA47:AB49"/>
    <mergeCell ref="AA42:AA43"/>
    <mergeCell ref="AF35:AF36"/>
    <mergeCell ref="AA73:AB74"/>
    <mergeCell ref="AC73:AC74"/>
    <mergeCell ref="AD73:AE73"/>
    <mergeCell ref="AF73:AF74"/>
    <mergeCell ref="AA56:AA68"/>
    <mergeCell ref="AB56:AB63"/>
    <mergeCell ref="AB64:AB67"/>
    <mergeCell ref="AB68:AC68"/>
    <mergeCell ref="AA69:AC69"/>
    <mergeCell ref="AA7:AA9"/>
    <mergeCell ref="AB7:AB9"/>
    <mergeCell ref="AC7:AK7"/>
    <mergeCell ref="AC8:AE8"/>
    <mergeCell ref="AF8:AJ8"/>
    <mergeCell ref="AA14:AA15"/>
    <mergeCell ref="AB14:AB15"/>
    <mergeCell ref="AC14:AM14"/>
    <mergeCell ref="AA19:AD21"/>
    <mergeCell ref="AG35:AG36"/>
    <mergeCell ref="AA35:AA36"/>
    <mergeCell ref="AB35:AB36"/>
    <mergeCell ref="AC35:AC36"/>
    <mergeCell ref="AD35:AD36"/>
    <mergeCell ref="AE35:AE36"/>
    <mergeCell ref="AA54:AB55"/>
    <mergeCell ref="AC54:AC55"/>
    <mergeCell ref="AD54:AE54"/>
    <mergeCell ref="AB42:AB43"/>
    <mergeCell ref="AC42:AD43"/>
    <mergeCell ref="AE42:AF43"/>
    <mergeCell ref="AF54:AF55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Y40"/>
  <sheetViews>
    <sheetView showGridLines="0" showRowColHeaders="0" topLeftCell="Z10" zoomScale="80" zoomScaleNormal="80" workbookViewId="0">
      <selection activeCell="AG15" sqref="AG15"/>
    </sheetView>
  </sheetViews>
  <sheetFormatPr defaultRowHeight="16.5"/>
  <cols>
    <col min="1" max="25" width="9" hidden="1" customWidth="1"/>
    <col min="26" max="26" width="5.625" customWidth="1"/>
    <col min="27" max="28" width="1.625" style="5" customWidth="1"/>
    <col min="29" max="31" width="8.375" style="5" customWidth="1"/>
    <col min="32" max="50" width="8.375" customWidth="1"/>
    <col min="51" max="51" width="5.125" customWidth="1"/>
    <col min="52" max="52" width="5.875" customWidth="1"/>
    <col min="53" max="53" width="4.25" customWidth="1"/>
  </cols>
  <sheetData>
    <row r="1" spans="26:51" hidden="1"/>
    <row r="2" spans="26:51" hidden="1"/>
    <row r="3" spans="26:51" hidden="1"/>
    <row r="4" spans="26:51" hidden="1"/>
    <row r="5" spans="26:51" hidden="1"/>
    <row r="6" spans="26:51" hidden="1"/>
    <row r="7" spans="26:51" hidden="1"/>
    <row r="8" spans="26:51" hidden="1"/>
    <row r="9" spans="26:51" hidden="1"/>
    <row r="10" spans="26:51" ht="9.75" customHeight="1"/>
    <row r="11" spans="26:51" ht="69" customHeight="1" thickBot="1">
      <c r="AA11" s="73"/>
      <c r="AB11" s="73"/>
      <c r="AC11" s="73"/>
      <c r="AD11" s="73"/>
      <c r="AE11" s="73"/>
      <c r="AF11" s="73"/>
      <c r="AG11" s="73"/>
      <c r="AH11" s="73"/>
      <c r="AI11" s="73"/>
      <c r="AJ11" s="73"/>
      <c r="AK11" s="73"/>
      <c r="AL11" s="73"/>
      <c r="AM11" s="73"/>
      <c r="AN11" s="73"/>
      <c r="AO11" s="73"/>
      <c r="AP11" s="73"/>
      <c r="AQ11" s="73"/>
      <c r="AR11" s="73"/>
      <c r="AS11" s="73"/>
      <c r="AT11" s="73"/>
      <c r="AU11" s="73"/>
      <c r="AV11" s="73"/>
      <c r="AW11" s="73"/>
      <c r="AX11" s="73"/>
      <c r="AY11" s="73"/>
    </row>
    <row r="12" spans="26:51" ht="27.95" customHeight="1">
      <c r="Z12" s="9"/>
      <c r="AA12" s="60"/>
      <c r="AB12" s="60"/>
      <c r="AC12" s="60" t="s">
        <v>97</v>
      </c>
      <c r="AD12" s="60"/>
      <c r="AE12" s="60"/>
      <c r="AF12" s="60"/>
      <c r="AG12" s="60"/>
      <c r="AH12" s="60"/>
      <c r="AI12" s="60"/>
      <c r="AJ12" s="60"/>
      <c r="AK12" s="60"/>
      <c r="AL12" s="60"/>
      <c r="AM12" s="60"/>
      <c r="AN12" s="60"/>
      <c r="AO12" s="60"/>
      <c r="AP12" s="60"/>
      <c r="AQ12" s="60"/>
      <c r="AR12" s="60"/>
      <c r="AS12" s="60"/>
      <c r="AT12" s="60"/>
      <c r="AU12" s="60"/>
      <c r="AV12" s="60"/>
      <c r="AW12" s="60"/>
      <c r="AX12" s="60"/>
      <c r="AY12" s="60"/>
    </row>
    <row r="33" spans="30:50">
      <c r="AQ33" s="52"/>
    </row>
    <row r="34" spans="30:50" ht="20.25">
      <c r="AE34" s="56" t="s">
        <v>98</v>
      </c>
      <c r="AF34" s="57"/>
      <c r="AG34" s="57"/>
      <c r="AH34" s="57"/>
      <c r="AI34" s="57"/>
      <c r="AJ34" s="58"/>
      <c r="AK34" s="56" t="s">
        <v>99</v>
      </c>
      <c r="AL34" s="57"/>
      <c r="AM34" s="57"/>
      <c r="AN34" s="57"/>
      <c r="AO34" s="57"/>
      <c r="AP34" s="57"/>
      <c r="AQ34" s="58"/>
      <c r="AR34" s="59" t="s">
        <v>100</v>
      </c>
      <c r="AS34" s="57"/>
      <c r="AT34" s="57"/>
      <c r="AU34" s="57"/>
      <c r="AV34" s="57"/>
      <c r="AW34" s="52"/>
    </row>
    <row r="35" spans="30:50">
      <c r="AJ35" s="52"/>
      <c r="AK35" s="49"/>
      <c r="AL35" s="49"/>
      <c r="AM35" s="49"/>
      <c r="AN35" s="49"/>
      <c r="AO35" s="49"/>
      <c r="AP35" s="49"/>
      <c r="AQ35" s="52"/>
      <c r="AR35" s="49"/>
      <c r="AS35" s="49"/>
      <c r="AT35" s="49"/>
      <c r="AU35" s="49"/>
      <c r="AV35" s="49"/>
      <c r="AW35" s="52"/>
    </row>
    <row r="36" spans="30:50">
      <c r="AJ36" s="52"/>
      <c r="AK36" s="49"/>
      <c r="AL36" s="49"/>
      <c r="AM36" s="49"/>
      <c r="AN36" s="49"/>
      <c r="AO36" s="49"/>
      <c r="AP36" s="49"/>
      <c r="AQ36" s="52"/>
      <c r="AR36" s="49"/>
      <c r="AS36" s="49"/>
      <c r="AT36" s="49"/>
      <c r="AU36" s="49"/>
      <c r="AV36" s="49"/>
      <c r="AW36" s="52"/>
    </row>
    <row r="37" spans="30:50">
      <c r="AD37" s="51"/>
      <c r="AE37" s="50" t="s">
        <v>101</v>
      </c>
      <c r="AF37" s="53"/>
      <c r="AG37" s="53"/>
      <c r="AH37" s="53"/>
      <c r="AI37" s="53"/>
      <c r="AJ37" s="55"/>
      <c r="AK37" s="54" t="s">
        <v>103</v>
      </c>
      <c r="AL37" s="49"/>
      <c r="AM37" s="53"/>
      <c r="AN37" s="53"/>
      <c r="AO37" s="53"/>
      <c r="AP37" s="53"/>
      <c r="AQ37" s="55"/>
      <c r="AR37" s="54" t="s">
        <v>104</v>
      </c>
      <c r="AS37" s="49"/>
      <c r="AT37" s="53"/>
      <c r="AU37" s="53"/>
      <c r="AV37" s="53"/>
      <c r="AW37" s="55"/>
      <c r="AX37" s="52"/>
    </row>
    <row r="38" spans="30:50">
      <c r="AD38" s="51"/>
      <c r="AE38" s="50" t="s">
        <v>102</v>
      </c>
      <c r="AF38" s="53"/>
      <c r="AG38" s="53"/>
      <c r="AH38" s="53"/>
      <c r="AI38" s="53"/>
      <c r="AJ38" s="55"/>
      <c r="AK38" s="50" t="s">
        <v>106</v>
      </c>
      <c r="AL38" s="49"/>
      <c r="AM38" s="53"/>
      <c r="AN38" s="53"/>
      <c r="AO38" s="53"/>
      <c r="AP38" s="53"/>
      <c r="AQ38" s="55"/>
      <c r="AR38" s="54" t="s">
        <v>105</v>
      </c>
      <c r="AS38" s="49"/>
      <c r="AT38" s="53"/>
      <c r="AU38" s="53"/>
      <c r="AV38" s="53"/>
      <c r="AW38" s="55"/>
      <c r="AX38" s="52"/>
    </row>
    <row r="39" spans="30:50">
      <c r="AJ39" s="52"/>
      <c r="AK39" s="49"/>
      <c r="AL39" s="49"/>
      <c r="AM39" s="49"/>
      <c r="AN39" s="49"/>
      <c r="AO39" s="49"/>
      <c r="AP39" s="49"/>
      <c r="AQ39" s="52"/>
    </row>
    <row r="40" spans="30:50">
      <c r="AJ40" s="52"/>
      <c r="AQ40" s="52"/>
    </row>
  </sheetData>
  <sheetProtection password="DBFF" sheet="1" objects="1" scenarios="1"/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5" r:id="rId4" name="lblConn">
              <controlPr defaultSize="0" print="0" autoFill="0" autoLine="0" autoPict="0" macro="[0]!lblConn_Click" altText="suscomsys.com, 1433|suscom1|suscom1|suscom7457">
                <anchor moveWithCells="1" sizeWithCells="1">
                  <from>
                    <xdr:col>48</xdr:col>
                    <xdr:colOff>238125</xdr:colOff>
                    <xdr:row>10</xdr:row>
                    <xdr:rowOff>838200</xdr:rowOff>
                  </from>
                  <to>
                    <xdr:col>48</xdr:col>
                    <xdr:colOff>247650</xdr:colOff>
                    <xdr:row>10</xdr:row>
                    <xdr:rowOff>847725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P55"/>
  <sheetViews>
    <sheetView showGridLines="0" showRowColHeaders="0" topLeftCell="Z10" zoomScale="80" zoomScaleNormal="80" workbookViewId="0">
      <pane ySplit="7" topLeftCell="A17" activePane="bottomLeft" state="frozen"/>
      <selection activeCell="Z10" sqref="Z10"/>
      <selection pane="bottomLeft" activeCell="AI21" sqref="AI21"/>
    </sheetView>
  </sheetViews>
  <sheetFormatPr defaultRowHeight="17.25" customHeight="1"/>
  <cols>
    <col min="1" max="25" width="9" hidden="1" customWidth="1"/>
    <col min="26" max="26" width="5.625" customWidth="1"/>
    <col min="27" max="28" width="1.625" style="5" customWidth="1"/>
    <col min="29" max="29" width="23.625" style="5" customWidth="1"/>
    <col min="30" max="30" width="2.625" style="5" customWidth="1"/>
    <col min="31" max="31" width="1.625" style="5" customWidth="1"/>
    <col min="32" max="32" width="3.5" customWidth="1"/>
    <col min="33" max="33" width="6" customWidth="1"/>
    <col min="34" max="34" width="16.625" customWidth="1"/>
    <col min="35" max="35" width="42" customWidth="1"/>
    <col min="36" max="36" width="8.375" customWidth="1"/>
    <col min="37" max="38" width="10.625" customWidth="1"/>
    <col min="39" max="39" width="15.625" customWidth="1"/>
    <col min="40" max="40" width="20.75" customWidth="1"/>
    <col min="41" max="41" width="22" customWidth="1"/>
    <col min="42" max="42" width="7.5" customWidth="1"/>
  </cols>
  <sheetData>
    <row r="1" spans="26:42" ht="16.5" hidden="1"/>
    <row r="2" spans="26:42" ht="16.5" hidden="1"/>
    <row r="3" spans="26:42" ht="16.5" hidden="1"/>
    <row r="4" spans="26:42" ht="16.5" hidden="1"/>
    <row r="5" spans="26:42" ht="16.5" hidden="1"/>
    <row r="6" spans="26:42" ht="16.5" hidden="1"/>
    <row r="7" spans="26:42" ht="16.5" hidden="1"/>
    <row r="8" spans="26:42" ht="16.5" hidden="1"/>
    <row r="9" spans="26:42" ht="16.5" hidden="1"/>
    <row r="10" spans="26:42" ht="9.75" customHeight="1"/>
    <row r="11" spans="26:42" ht="69" customHeight="1" thickBot="1">
      <c r="AA11" s="73"/>
      <c r="AB11" s="73"/>
      <c r="AC11" s="73"/>
      <c r="AD11" s="73"/>
      <c r="AE11" s="73"/>
      <c r="AF11" s="73"/>
      <c r="AG11" s="73"/>
      <c r="AH11" s="73"/>
      <c r="AI11" s="73"/>
      <c r="AJ11" s="73"/>
      <c r="AK11" s="73"/>
      <c r="AL11" s="73"/>
      <c r="AM11" s="73"/>
      <c r="AN11" s="73"/>
      <c r="AO11" s="73"/>
      <c r="AP11" s="73"/>
    </row>
    <row r="12" spans="26:42" ht="27.95" customHeight="1">
      <c r="Z12" s="9"/>
      <c r="AA12" s="60"/>
      <c r="AB12" s="60"/>
      <c r="AC12" s="60" t="s">
        <v>446</v>
      </c>
      <c r="AD12" s="60"/>
      <c r="AE12" s="60"/>
      <c r="AF12" s="60"/>
      <c r="AG12" s="60"/>
      <c r="AH12" s="60"/>
      <c r="AI12" s="60"/>
      <c r="AJ12" s="60"/>
      <c r="AK12" s="60"/>
      <c r="AL12" s="60"/>
      <c r="AM12" s="60"/>
      <c r="AN12" s="60"/>
      <c r="AO12" s="60"/>
      <c r="AP12" s="60"/>
    </row>
    <row r="13" spans="26:42" ht="7.5" customHeight="1">
      <c r="AA13" s="6"/>
      <c r="AB13" s="6"/>
      <c r="AC13" s="6"/>
      <c r="AD13" s="6"/>
      <c r="AE13" s="6"/>
      <c r="AO13" s="2"/>
    </row>
    <row r="14" spans="26:42" ht="15" customHeight="1">
      <c r="AA14" s="6"/>
      <c r="AB14" s="6"/>
      <c r="AC14" s="6"/>
      <c r="AD14" s="6"/>
      <c r="AE14" s="6"/>
      <c r="AL14" s="9"/>
      <c r="AP14" s="81" t="s">
        <v>472</v>
      </c>
    </row>
    <row r="15" spans="26:42" ht="21" customHeight="1">
      <c r="AA15" s="6"/>
      <c r="AB15" s="6"/>
      <c r="AC15" s="6"/>
      <c r="AD15" s="6"/>
      <c r="AE15" s="6"/>
      <c r="AG15" s="409" t="s">
        <v>77</v>
      </c>
      <c r="AH15" s="409"/>
      <c r="AI15" s="409"/>
    </row>
    <row r="16" spans="26:42" ht="15" customHeight="1" thickBot="1">
      <c r="AA16" s="6"/>
      <c r="AB16" s="6"/>
      <c r="AC16" s="6"/>
      <c r="AD16" s="6"/>
      <c r="AE16" s="6"/>
      <c r="AG16" s="410"/>
      <c r="AH16" s="410"/>
      <c r="AI16" s="410"/>
      <c r="AJ16" s="1"/>
      <c r="AK16" s="1"/>
      <c r="AL16" s="1"/>
      <c r="AM16" s="1"/>
      <c r="AN16" s="1"/>
      <c r="AO16" s="1"/>
      <c r="AP16" s="4"/>
    </row>
    <row r="17" spans="26:42" ht="18.75" customHeight="1">
      <c r="AA17" s="6"/>
      <c r="AB17" s="7"/>
      <c r="AC17" s="416" t="s">
        <v>67</v>
      </c>
      <c r="AD17" s="7"/>
      <c r="AE17" s="6"/>
      <c r="AG17" s="3"/>
      <c r="AH17" s="4"/>
      <c r="AI17" s="4"/>
      <c r="AJ17" s="4"/>
      <c r="AK17" s="4"/>
      <c r="AL17" s="4"/>
      <c r="AM17" s="4"/>
      <c r="AN17" s="4"/>
      <c r="AO17" s="4"/>
      <c r="AP17" s="4"/>
    </row>
    <row r="18" spans="26:42" ht="18.75" customHeight="1">
      <c r="Z18" s="9"/>
      <c r="AA18" s="6"/>
      <c r="AB18" s="7"/>
      <c r="AC18" s="416"/>
      <c r="AD18" s="7"/>
      <c r="AE18" s="6"/>
    </row>
    <row r="19" spans="26:42" ht="9.75" customHeight="1">
      <c r="AA19" s="6"/>
      <c r="AB19" s="6"/>
      <c r="AC19" s="6"/>
      <c r="AD19" s="6"/>
      <c r="AE19" s="6"/>
      <c r="AJ19" s="4"/>
      <c r="AK19" s="14"/>
      <c r="AL19" s="4"/>
      <c r="AM19" s="4"/>
      <c r="AN19" s="4"/>
      <c r="AO19" s="4"/>
      <c r="AP19" s="4"/>
    </row>
    <row r="20" spans="26:42" ht="17.25" customHeight="1" thickBot="1">
      <c r="AA20" s="6"/>
      <c r="AB20" s="7"/>
      <c r="AC20" s="7"/>
      <c r="AD20" s="7"/>
      <c r="AE20" s="6"/>
      <c r="AG20" s="14" t="s">
        <v>5</v>
      </c>
      <c r="AI20" s="4"/>
      <c r="AL20" s="14" t="s">
        <v>18</v>
      </c>
    </row>
    <row r="21" spans="26:42" ht="17.25" customHeight="1" thickTop="1">
      <c r="AA21" s="6"/>
      <c r="AB21" s="7"/>
      <c r="AC21" s="411" t="s">
        <v>1</v>
      </c>
      <c r="AD21" s="7"/>
      <c r="AE21" s="6"/>
      <c r="AG21" s="403" t="s">
        <v>6</v>
      </c>
      <c r="AH21" s="403"/>
      <c r="AI21" s="66" t="s">
        <v>477</v>
      </c>
      <c r="AL21" s="403" t="s">
        <v>16</v>
      </c>
      <c r="AM21" s="403"/>
      <c r="AN21" s="404"/>
      <c r="AO21" s="29" t="s">
        <v>19</v>
      </c>
    </row>
    <row r="22" spans="26:42" ht="17.25" customHeight="1">
      <c r="AA22" s="6"/>
      <c r="AB22" s="7"/>
      <c r="AC22" s="411"/>
      <c r="AD22" s="7"/>
      <c r="AE22" s="6"/>
      <c r="AG22" s="417" t="s">
        <v>7</v>
      </c>
      <c r="AH22" s="417"/>
      <c r="AI22" s="67" t="s">
        <v>478</v>
      </c>
      <c r="AL22" s="405" t="s">
        <v>17</v>
      </c>
      <c r="AM22" s="406"/>
      <c r="AN22" s="27" t="s">
        <v>108</v>
      </c>
      <c r="AO22" s="71">
        <v>15</v>
      </c>
    </row>
    <row r="23" spans="26:42" ht="17.25" customHeight="1" thickBot="1">
      <c r="AA23" s="6"/>
      <c r="AB23" s="7"/>
      <c r="AC23" s="11"/>
      <c r="AD23" s="7"/>
      <c r="AE23" s="6"/>
      <c r="AG23" s="417" t="s">
        <v>281</v>
      </c>
      <c r="AH23" s="417"/>
      <c r="AI23" s="68">
        <v>1</v>
      </c>
      <c r="AL23" s="407"/>
      <c r="AM23" s="408"/>
      <c r="AN23" s="28" t="s">
        <v>109</v>
      </c>
      <c r="AO23" s="72">
        <v>26</v>
      </c>
    </row>
    <row r="24" spans="26:42" ht="17.25" customHeight="1" thickTop="1">
      <c r="AA24" s="6"/>
      <c r="AB24" s="7"/>
      <c r="AC24" s="15"/>
      <c r="AD24" s="7"/>
      <c r="AE24" s="6"/>
      <c r="AG24" s="417" t="s">
        <v>282</v>
      </c>
      <c r="AH24" s="417"/>
      <c r="AI24" s="68">
        <v>1</v>
      </c>
    </row>
    <row r="25" spans="26:42" ht="17.25" customHeight="1">
      <c r="AA25" s="6"/>
      <c r="AB25" s="7"/>
      <c r="AC25" s="418" t="s">
        <v>22</v>
      </c>
      <c r="AD25" s="7"/>
      <c r="AE25" s="6"/>
      <c r="AG25" s="417" t="s">
        <v>8</v>
      </c>
      <c r="AH25" s="417"/>
      <c r="AI25" s="67" t="s">
        <v>479</v>
      </c>
    </row>
    <row r="26" spans="26:42" ht="17.25" customHeight="1" thickBot="1">
      <c r="AA26" s="6"/>
      <c r="AB26" s="7"/>
      <c r="AC26" s="418"/>
      <c r="AD26" s="7"/>
      <c r="AE26" s="6"/>
      <c r="AG26" s="419" t="s">
        <v>288</v>
      </c>
      <c r="AH26" s="419"/>
      <c r="AI26" s="178">
        <v>10</v>
      </c>
      <c r="AL26" s="14" t="s">
        <v>78</v>
      </c>
    </row>
    <row r="27" spans="26:42" ht="17.25" customHeight="1" thickTop="1" thickBot="1">
      <c r="AA27" s="6"/>
      <c r="AB27" s="7"/>
      <c r="AC27" s="8"/>
      <c r="AD27" s="7"/>
      <c r="AE27" s="6"/>
      <c r="AL27" s="398" t="s">
        <v>16</v>
      </c>
      <c r="AM27" s="398"/>
      <c r="AN27" s="399"/>
      <c r="AO27" s="29" t="s">
        <v>20</v>
      </c>
    </row>
    <row r="28" spans="26:42" ht="17.25" customHeight="1">
      <c r="AA28" s="6"/>
      <c r="AB28" s="7"/>
      <c r="AC28" s="15"/>
      <c r="AD28" s="7"/>
      <c r="AE28" s="6"/>
      <c r="AL28" s="412" t="s">
        <v>17</v>
      </c>
      <c r="AM28" s="413"/>
      <c r="AN28" s="30" t="s">
        <v>108</v>
      </c>
      <c r="AO28" s="71">
        <v>16</v>
      </c>
    </row>
    <row r="29" spans="26:42" ht="17.25" customHeight="1" thickBot="1">
      <c r="AA29" s="6"/>
      <c r="AB29" s="7"/>
      <c r="AC29" s="11" t="s">
        <v>21</v>
      </c>
      <c r="AD29" s="7"/>
      <c r="AE29" s="6"/>
      <c r="AG29" s="14" t="s">
        <v>9</v>
      </c>
      <c r="AL29" s="414"/>
      <c r="AM29" s="415"/>
      <c r="AN29" s="31" t="s">
        <v>109</v>
      </c>
      <c r="AO29" s="72">
        <v>26</v>
      </c>
    </row>
    <row r="30" spans="26:42" ht="17.25" customHeight="1" thickTop="1">
      <c r="AA30" s="6"/>
      <c r="AB30" s="7"/>
      <c r="AC30" s="11"/>
      <c r="AD30" s="7"/>
      <c r="AE30" s="6"/>
      <c r="AG30" s="398" t="s">
        <v>10</v>
      </c>
      <c r="AH30" s="399"/>
      <c r="AI30" s="69" t="s">
        <v>82</v>
      </c>
    </row>
    <row r="31" spans="26:42" ht="17.25" customHeight="1">
      <c r="AA31" s="6"/>
      <c r="AB31" s="7"/>
      <c r="AC31" s="11"/>
      <c r="AD31" s="7"/>
      <c r="AE31" s="6"/>
      <c r="AG31" s="396" t="s">
        <v>107</v>
      </c>
      <c r="AH31" s="397"/>
      <c r="AI31" s="70" t="s">
        <v>480</v>
      </c>
    </row>
    <row r="32" spans="26:42" ht="17.25" customHeight="1" thickBot="1">
      <c r="AA32" s="6"/>
      <c r="AB32" s="7"/>
      <c r="AC32" s="8"/>
      <c r="AD32" s="7"/>
      <c r="AE32" s="6"/>
      <c r="AG32" s="396" t="s">
        <v>283</v>
      </c>
      <c r="AH32" s="397"/>
      <c r="AI32" s="71">
        <v>2014</v>
      </c>
      <c r="AL32" s="14" t="s">
        <v>306</v>
      </c>
    </row>
    <row r="33" spans="27:38" ht="17.25" customHeight="1">
      <c r="AA33" s="6"/>
      <c r="AB33" s="7"/>
      <c r="AC33" s="64"/>
      <c r="AD33" s="7"/>
      <c r="AE33" s="6"/>
      <c r="AG33" s="396" t="s">
        <v>284</v>
      </c>
      <c r="AH33" s="397"/>
      <c r="AI33" s="71">
        <v>40</v>
      </c>
    </row>
    <row r="34" spans="27:38" ht="29.25" customHeight="1">
      <c r="AA34" s="6"/>
      <c r="AB34" s="7"/>
      <c r="AC34" s="85" t="s">
        <v>3</v>
      </c>
      <c r="AD34" s="7"/>
      <c r="AE34" s="6"/>
      <c r="AG34" s="396" t="s">
        <v>11</v>
      </c>
      <c r="AH34" s="397"/>
      <c r="AI34" s="10"/>
    </row>
    <row r="35" spans="27:38" ht="17.25" customHeight="1" thickBot="1">
      <c r="AA35" s="6"/>
      <c r="AB35" s="7"/>
      <c r="AC35" s="11"/>
      <c r="AD35" s="7"/>
      <c r="AE35" s="6"/>
      <c r="AG35" s="400" t="s">
        <v>12</v>
      </c>
      <c r="AH35" s="12" t="s">
        <v>13</v>
      </c>
      <c r="AI35" s="316">
        <v>3.3000000000000002E-2</v>
      </c>
    </row>
    <row r="36" spans="27:38" ht="17.25" customHeight="1">
      <c r="AA36" s="6"/>
      <c r="AB36" s="7"/>
      <c r="AC36" s="17"/>
      <c r="AD36" s="7"/>
      <c r="AE36" s="6"/>
      <c r="AG36" s="401"/>
      <c r="AH36" s="12" t="s">
        <v>14</v>
      </c>
      <c r="AI36" s="316">
        <v>6.6E-3</v>
      </c>
      <c r="AL36" s="14" t="s">
        <v>418</v>
      </c>
    </row>
    <row r="37" spans="27:38" ht="17.25" customHeight="1">
      <c r="AA37" s="6"/>
      <c r="AB37" s="7"/>
      <c r="AC37" s="16" t="s">
        <v>4</v>
      </c>
      <c r="AD37" s="7"/>
      <c r="AE37" s="6"/>
      <c r="AG37" s="401"/>
      <c r="AH37" s="12" t="s">
        <v>15</v>
      </c>
      <c r="AI37" s="316">
        <v>1.1000000000000001E-3</v>
      </c>
    </row>
    <row r="38" spans="27:38" ht="17.25" customHeight="1">
      <c r="AA38" s="6"/>
      <c r="AB38" s="7"/>
      <c r="AC38" s="11"/>
      <c r="AD38" s="7"/>
      <c r="AE38" s="6"/>
      <c r="AG38" s="401"/>
      <c r="AH38" s="12" t="s">
        <v>411</v>
      </c>
      <c r="AI38" s="316">
        <v>2.6599999999999999E-2</v>
      </c>
    </row>
    <row r="39" spans="27:38" ht="17.25" customHeight="1">
      <c r="AA39" s="6"/>
      <c r="AB39" s="7"/>
      <c r="AC39" s="11"/>
      <c r="AD39" s="7"/>
      <c r="AE39" s="6"/>
      <c r="AG39" s="401"/>
      <c r="AH39" s="12" t="s">
        <v>412</v>
      </c>
      <c r="AI39" s="314">
        <v>0</v>
      </c>
    </row>
    <row r="40" spans="27:38" ht="17.25" customHeight="1">
      <c r="AA40" s="6"/>
      <c r="AB40" s="7"/>
      <c r="AC40" s="11"/>
      <c r="AD40" s="7"/>
      <c r="AE40" s="6"/>
      <c r="AG40" s="401"/>
      <c r="AH40" s="12" t="s">
        <v>413</v>
      </c>
      <c r="AI40" s="314">
        <v>0</v>
      </c>
    </row>
    <row r="41" spans="27:38" ht="17.25" customHeight="1">
      <c r="AA41" s="6"/>
      <c r="AB41" s="6"/>
      <c r="AC41" s="6"/>
      <c r="AD41" s="6"/>
      <c r="AE41" s="6"/>
      <c r="AG41" s="401"/>
      <c r="AH41" s="12" t="s">
        <v>414</v>
      </c>
      <c r="AI41" s="314">
        <v>0</v>
      </c>
    </row>
    <row r="42" spans="27:38" ht="17.25" customHeight="1">
      <c r="AA42" s="7"/>
      <c r="AB42" s="7"/>
      <c r="AC42" s="7"/>
      <c r="AD42" s="7"/>
      <c r="AE42" s="7"/>
      <c r="AG42" s="401"/>
      <c r="AH42" s="12" t="s">
        <v>415</v>
      </c>
      <c r="AI42" s="314">
        <v>0</v>
      </c>
    </row>
    <row r="43" spans="27:38" ht="17.25" customHeight="1">
      <c r="AA43" s="7"/>
      <c r="AB43" s="7"/>
      <c r="AC43" s="7"/>
      <c r="AD43" s="7"/>
      <c r="AE43" s="7"/>
      <c r="AG43" s="401"/>
      <c r="AH43" s="12" t="s">
        <v>416</v>
      </c>
      <c r="AI43" s="314">
        <v>0</v>
      </c>
    </row>
    <row r="44" spans="27:38" ht="17.25" customHeight="1" thickBot="1">
      <c r="AA44" s="7"/>
      <c r="AB44" s="7"/>
      <c r="AC44" s="7"/>
      <c r="AD44" s="7"/>
      <c r="AE44" s="7"/>
      <c r="AG44" s="402"/>
      <c r="AH44" s="13" t="s">
        <v>417</v>
      </c>
      <c r="AI44" s="314">
        <v>0</v>
      </c>
    </row>
    <row r="45" spans="27:38" ht="17.25" customHeight="1" thickTop="1">
      <c r="AA45" s="7"/>
      <c r="AB45" s="7"/>
      <c r="AC45" s="7"/>
      <c r="AD45" s="7"/>
      <c r="AE45" s="7"/>
    </row>
    <row r="46" spans="27:38" ht="17.25" customHeight="1">
      <c r="AA46" s="7"/>
      <c r="AB46" s="7"/>
      <c r="AC46" s="7"/>
      <c r="AD46" s="7"/>
      <c r="AE46" s="7"/>
    </row>
    <row r="47" spans="27:38" ht="17.25" customHeight="1">
      <c r="AA47" s="7"/>
      <c r="AB47" s="7"/>
      <c r="AC47" s="7"/>
      <c r="AD47" s="7"/>
      <c r="AE47" s="7"/>
    </row>
    <row r="48" spans="27:38" ht="17.25" customHeight="1">
      <c r="AA48" s="7"/>
      <c r="AB48" s="7"/>
      <c r="AC48" s="7"/>
      <c r="AD48" s="7"/>
      <c r="AE48" s="7"/>
    </row>
    <row r="49" spans="27:31" ht="17.25" customHeight="1">
      <c r="AA49" s="7"/>
      <c r="AB49" s="7"/>
      <c r="AC49" s="7"/>
      <c r="AD49" s="7"/>
      <c r="AE49" s="7"/>
    </row>
    <row r="50" spans="27:31" ht="17.25" customHeight="1">
      <c r="AA50" s="7"/>
      <c r="AB50" s="7"/>
      <c r="AC50" s="7"/>
      <c r="AD50" s="7"/>
      <c r="AE50" s="7"/>
    </row>
    <row r="51" spans="27:31" ht="17.25" customHeight="1">
      <c r="AA51" s="7"/>
      <c r="AB51" s="7"/>
      <c r="AC51" s="7"/>
      <c r="AD51" s="7"/>
      <c r="AE51" s="7"/>
    </row>
    <row r="52" spans="27:31" ht="17.25" customHeight="1">
      <c r="AA52" s="7"/>
      <c r="AB52" s="7"/>
      <c r="AD52" s="7"/>
      <c r="AE52" s="7"/>
    </row>
    <row r="53" spans="27:31" ht="17.25" customHeight="1">
      <c r="AA53" s="7"/>
      <c r="AE53" s="7"/>
    </row>
    <row r="54" spans="27:31" ht="17.25" customHeight="1">
      <c r="AA54" s="7"/>
      <c r="AE54" s="7"/>
    </row>
    <row r="55" spans="27:31" ht="17.25" customHeight="1">
      <c r="AA55" s="7"/>
      <c r="AE55" s="7"/>
    </row>
  </sheetData>
  <sheetProtection sheet="1" objects="1" scenarios="1" selectLockedCells="1"/>
  <mergeCells count="20">
    <mergeCell ref="AL21:AN21"/>
    <mergeCell ref="AL22:AM23"/>
    <mergeCell ref="AG15:AI16"/>
    <mergeCell ref="AC21:AC22"/>
    <mergeCell ref="AL28:AM29"/>
    <mergeCell ref="AL27:AN27"/>
    <mergeCell ref="AC17:AC18"/>
    <mergeCell ref="AG25:AH25"/>
    <mergeCell ref="AG24:AH24"/>
    <mergeCell ref="AG23:AH23"/>
    <mergeCell ref="AC25:AC26"/>
    <mergeCell ref="AG22:AH22"/>
    <mergeCell ref="AG21:AH21"/>
    <mergeCell ref="AG26:AH26"/>
    <mergeCell ref="AG32:AH32"/>
    <mergeCell ref="AG30:AH30"/>
    <mergeCell ref="AG33:AH33"/>
    <mergeCell ref="AG31:AH31"/>
    <mergeCell ref="AG35:AG44"/>
    <mergeCell ref="AG34:AH34"/>
  </mergeCells>
  <phoneticPr fontId="1" type="noConversion"/>
  <dataValidations count="5">
    <dataValidation type="list" allowBlank="1" showInputMessage="1" showErrorMessage="1" sqref="AI31">
      <formula1>" 확정론적 LCC 분석 (Deterministic Approach), 확률론적 LCC 분석 (Probabilistic Approach)"</formula1>
    </dataValidation>
    <dataValidation type="whole" allowBlank="1" showInputMessage="1" showErrorMessage="1" errorTitle="입력 오류" error="숫자만 입력하세요!" sqref="AI32:AI33">
      <formula1>1</formula1>
      <formula2>9999</formula2>
    </dataValidation>
    <dataValidation type="custom" allowBlank="1" showInputMessage="1" showErrorMessage="1" sqref="AI35:AI44">
      <formula1>ISNUMBER(AI35)</formula1>
    </dataValidation>
    <dataValidation type="whole" allowBlank="1" showInputMessage="1" showErrorMessage="1" errorTitle="입력 오류" error="숫자만 입력하세요!" sqref="AO22:AO23 AO28:AO29">
      <formula1>0</formula1>
      <formula2>9999</formula2>
    </dataValidation>
    <dataValidation type="custom" allowBlank="1" showInputMessage="1" showErrorMessage="1" errorTitle="데이터 입력 오류" error="숫자만 입력 가능합니다." sqref="AI23:AI24">
      <formula1>ISNUMBER(AI23)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2051" r:id="rId4" name="OptionButton3">
          <controlPr defaultSize="0" autoLine="0" r:id="rId5">
            <anchor moveWithCells="1">
              <from>
                <xdr:col>28</xdr:col>
                <xdr:colOff>38100</xdr:colOff>
                <xdr:row>29</xdr:row>
                <xdr:rowOff>0</xdr:rowOff>
              </from>
              <to>
                <xdr:col>28</xdr:col>
                <xdr:colOff>1362075</xdr:colOff>
                <xdr:row>29</xdr:row>
                <xdr:rowOff>209550</xdr:rowOff>
              </to>
            </anchor>
          </controlPr>
        </control>
      </mc:Choice>
      <mc:Fallback>
        <control shapeId="2051" r:id="rId4" name="OptionButton3"/>
      </mc:Fallback>
    </mc:AlternateContent>
    <mc:AlternateContent xmlns:mc="http://schemas.openxmlformats.org/markup-compatibility/2006">
      <mc:Choice Requires="x14">
        <control shapeId="2052" r:id="rId6" name="OptionButton4">
          <controlPr defaultSize="0" autoLine="0" r:id="rId7">
            <anchor moveWithCells="1">
              <from>
                <xdr:col>28</xdr:col>
                <xdr:colOff>38100</xdr:colOff>
                <xdr:row>30</xdr:row>
                <xdr:rowOff>0</xdr:rowOff>
              </from>
              <to>
                <xdr:col>28</xdr:col>
                <xdr:colOff>1362075</xdr:colOff>
                <xdr:row>30</xdr:row>
                <xdr:rowOff>209550</xdr:rowOff>
              </to>
            </anchor>
          </controlPr>
        </control>
      </mc:Choice>
      <mc:Fallback>
        <control shapeId="2052" r:id="rId6" name="OptionButton4"/>
      </mc:Fallback>
    </mc:AlternateContent>
    <mc:AlternateContent xmlns:mc="http://schemas.openxmlformats.org/markup-compatibility/2006">
      <mc:Choice Requires="x14">
        <control shapeId="2082" r:id="rId8" name="drpBasic">
          <controlPr defaultSize="0" autoFill="0" autoPict="0">
            <anchor moveWithCells="1">
              <from>
                <xdr:col>28</xdr:col>
                <xdr:colOff>38100</xdr:colOff>
                <xdr:row>37</xdr:row>
                <xdr:rowOff>123825</xdr:rowOff>
              </from>
              <to>
                <xdr:col>29</xdr:col>
                <xdr:colOff>47625</xdr:colOff>
                <xdr:row>39</xdr:row>
                <xdr:rowOff>47625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O52"/>
  <sheetViews>
    <sheetView showGridLines="0" topLeftCell="AA10" zoomScale="85" zoomScaleNormal="85" workbookViewId="0">
      <pane ySplit="12" topLeftCell="A22" activePane="bottomLeft" state="frozen"/>
      <selection activeCell="Z10" sqref="Z10"/>
      <selection pane="bottomLeft" activeCell="AG28" sqref="AG28"/>
    </sheetView>
  </sheetViews>
  <sheetFormatPr defaultRowHeight="17.25" customHeight="1"/>
  <cols>
    <col min="1" max="25" width="9" hidden="1" customWidth="1"/>
    <col min="26" max="26" width="5.625" style="9" customWidth="1"/>
    <col min="27" max="28" width="1.625" style="5" customWidth="1"/>
    <col min="29" max="29" width="23.625" style="5" customWidth="1"/>
    <col min="30" max="30" width="2.625" style="5" customWidth="1"/>
    <col min="31" max="31" width="1.625" style="5" customWidth="1"/>
    <col min="32" max="32" width="3.5" customWidth="1"/>
    <col min="33" max="33" width="32.125" customWidth="1"/>
    <col min="34" max="35" width="24.75" customWidth="1"/>
    <col min="36" max="36" width="16.875" customWidth="1"/>
    <col min="37" max="37" width="8.375" customWidth="1"/>
    <col min="38" max="38" width="11.125" customWidth="1"/>
    <col min="39" max="39" width="16.625" customWidth="1"/>
    <col min="40" max="40" width="19.25" customWidth="1"/>
  </cols>
  <sheetData>
    <row r="1" spans="26:41" ht="16.5" hidden="1"/>
    <row r="2" spans="26:41" ht="16.5" hidden="1"/>
    <row r="3" spans="26:41" ht="16.5" hidden="1"/>
    <row r="4" spans="26:41" ht="16.5" hidden="1"/>
    <row r="5" spans="26:41" ht="16.5" hidden="1"/>
    <row r="6" spans="26:41" ht="16.5" hidden="1"/>
    <row r="7" spans="26:41" ht="16.5" hidden="1"/>
    <row r="8" spans="26:41" ht="16.5" hidden="1"/>
    <row r="9" spans="26:41" ht="16.5" hidden="1"/>
    <row r="10" spans="26:41" ht="9.75" customHeight="1"/>
    <row r="11" spans="26:41" ht="69" customHeight="1" thickBot="1">
      <c r="AA11" s="24"/>
      <c r="AB11" s="24"/>
      <c r="AC11" s="24"/>
      <c r="AD11" s="24"/>
      <c r="AE11" s="24"/>
      <c r="AF11" s="24"/>
      <c r="AG11" s="24"/>
      <c r="AH11" s="24"/>
      <c r="AI11" s="24"/>
      <c r="AJ11" s="24"/>
      <c r="AK11" s="24"/>
      <c r="AL11" s="24"/>
      <c r="AM11" s="24"/>
      <c r="AN11" s="24"/>
      <c r="AO11" s="19"/>
    </row>
    <row r="12" spans="26:41" ht="27.95" customHeight="1">
      <c r="AA12" s="60"/>
      <c r="AB12" s="60"/>
      <c r="AC12" s="60" t="s">
        <v>473</v>
      </c>
      <c r="AD12" s="60"/>
      <c r="AE12" s="60"/>
      <c r="AF12" s="60"/>
      <c r="AG12" s="60"/>
      <c r="AH12" s="60"/>
      <c r="AI12" s="60"/>
      <c r="AJ12" s="60"/>
      <c r="AK12" s="60"/>
      <c r="AL12" s="60"/>
      <c r="AM12" s="60"/>
      <c r="AN12" s="60"/>
      <c r="AO12" s="61"/>
    </row>
    <row r="13" spans="26:41" ht="7.5" customHeight="1">
      <c r="AA13" s="6"/>
      <c r="AB13" s="6"/>
      <c r="AC13" s="6"/>
      <c r="AD13" s="6"/>
      <c r="AE13" s="6"/>
    </row>
    <row r="14" spans="26:41" ht="15" customHeight="1">
      <c r="Z14" s="47"/>
      <c r="AA14" s="6"/>
      <c r="AB14" s="7"/>
      <c r="AC14" s="429" t="str">
        <f>Basic!$AI$21</f>
        <v>case4</v>
      </c>
      <c r="AD14" s="7"/>
      <c r="AE14" s="6"/>
      <c r="AN14" s="9"/>
      <c r="AO14" s="79" t="s">
        <v>474</v>
      </c>
    </row>
    <row r="15" spans="26:41" ht="21" customHeight="1">
      <c r="Z15" s="47"/>
      <c r="AA15" s="6"/>
      <c r="AB15" s="7"/>
      <c r="AC15" s="429"/>
      <c r="AD15" s="7"/>
      <c r="AE15" s="6"/>
      <c r="AG15" s="425" t="s">
        <v>0</v>
      </c>
      <c r="AH15" s="22"/>
      <c r="AI15" s="22"/>
      <c r="AJ15" s="22"/>
    </row>
    <row r="16" spans="26:41" ht="15" customHeight="1" thickBot="1">
      <c r="Z16" s="47"/>
      <c r="AA16" s="6"/>
      <c r="AB16" s="6"/>
      <c r="AC16" s="6"/>
      <c r="AD16" s="6"/>
      <c r="AE16" s="6"/>
      <c r="AG16" s="426"/>
      <c r="AH16" s="20"/>
      <c r="AI16" s="20"/>
      <c r="AJ16" s="20"/>
      <c r="AK16" s="1"/>
      <c r="AL16" s="1"/>
      <c r="AM16" s="1"/>
      <c r="AN16" s="1"/>
      <c r="AO16" s="1"/>
    </row>
    <row r="17" spans="26:41" ht="9" customHeight="1">
      <c r="Z17" s="47"/>
      <c r="AA17" s="6"/>
      <c r="AB17" s="7"/>
      <c r="AC17" s="416" t="s">
        <v>69</v>
      </c>
      <c r="AD17" s="7"/>
      <c r="AE17" s="6"/>
      <c r="AG17" s="65"/>
      <c r="AH17" s="22"/>
      <c r="AI17" s="22"/>
      <c r="AJ17" s="22"/>
      <c r="AK17" s="4"/>
      <c r="AL17" s="4"/>
      <c r="AM17" s="4"/>
      <c r="AN17" s="109">
        <v>1</v>
      </c>
      <c r="AO17" s="4"/>
    </row>
    <row r="18" spans="26:41" ht="15" customHeight="1">
      <c r="Z18" s="48"/>
      <c r="AA18" s="6"/>
      <c r="AB18" s="7"/>
      <c r="AC18" s="416"/>
      <c r="AD18" s="7"/>
      <c r="AE18" s="6"/>
      <c r="AG18" s="65"/>
      <c r="AH18" s="22"/>
      <c r="AI18" s="22"/>
      <c r="AJ18" s="22"/>
      <c r="AK18" s="4"/>
      <c r="AL18" s="4"/>
      <c r="AM18" s="4"/>
      <c r="AN18" s="74">
        <f>ROUNDUP((COUNTA(Temp!AC:AC)-1)/24,0)</f>
        <v>1</v>
      </c>
      <c r="AO18" s="4"/>
    </row>
    <row r="19" spans="26:41" ht="21" customHeight="1" thickBot="1">
      <c r="AA19" s="6"/>
      <c r="AB19" s="6"/>
      <c r="AC19" s="6"/>
      <c r="AD19" s="6"/>
      <c r="AE19" s="6"/>
      <c r="AG19" s="87">
        <f ca="1">COUNTA(nmDaean)</f>
        <v>1</v>
      </c>
      <c r="AH19" s="88">
        <v>1</v>
      </c>
      <c r="AI19" s="4"/>
      <c r="AJ19" s="4"/>
      <c r="AK19" s="4"/>
      <c r="AL19" s="4"/>
      <c r="AM19" s="78" t="str">
        <f>IF(AN18=0,"",    AN17 &amp; "Page / " &amp; AN18 &amp; "Page")</f>
        <v>1Page / 1Page</v>
      </c>
      <c r="AN19" s="4"/>
    </row>
    <row r="20" spans="26:41" ht="17.25" customHeight="1">
      <c r="AA20" s="6"/>
      <c r="AB20" s="7"/>
      <c r="AC20" s="82"/>
      <c r="AD20" s="7"/>
      <c r="AE20" s="6"/>
      <c r="AF20" s="89" t="str">
        <f>IF(nmItem="공종",Parameter!D3,"")</f>
        <v>case4</v>
      </c>
      <c r="AG20" s="427" t="s">
        <v>23</v>
      </c>
      <c r="AH20" s="422" t="s">
        <v>24</v>
      </c>
      <c r="AI20" s="422" t="s">
        <v>25</v>
      </c>
      <c r="AJ20" s="422" t="s">
        <v>26</v>
      </c>
      <c r="AK20" s="422" t="s">
        <v>27</v>
      </c>
      <c r="AL20" s="422" t="s">
        <v>28</v>
      </c>
      <c r="AM20" s="422" t="s">
        <v>29</v>
      </c>
      <c r="AN20" s="420" t="s">
        <v>73</v>
      </c>
    </row>
    <row r="21" spans="26:41" ht="17.25" customHeight="1" thickBot="1">
      <c r="AA21" s="6"/>
      <c r="AB21" s="7"/>
      <c r="AC21" s="82" t="s">
        <v>30</v>
      </c>
      <c r="AD21" s="7"/>
      <c r="AE21" s="6"/>
      <c r="AF21" s="89">
        <f>IF(nmItem="공종",Parameter!D4,"")</f>
        <v>0</v>
      </c>
      <c r="AG21" s="428"/>
      <c r="AH21" s="423"/>
      <c r="AI21" s="423"/>
      <c r="AJ21" s="423"/>
      <c r="AK21" s="423"/>
      <c r="AL21" s="423"/>
      <c r="AM21" s="423"/>
      <c r="AN21" s="421"/>
    </row>
    <row r="22" spans="26:41" ht="17.25" customHeight="1">
      <c r="AA22" s="6"/>
      <c r="AB22" s="7"/>
      <c r="AC22" s="82"/>
      <c r="AD22" s="7"/>
      <c r="AE22" s="6"/>
      <c r="AF22" s="89">
        <f>IF(nmItem="공종",Parameter!D5,"")</f>
        <v>0</v>
      </c>
      <c r="AG22" s="110"/>
      <c r="AH22" s="111"/>
      <c r="AI22" s="101" t="s">
        <v>482</v>
      </c>
      <c r="AJ22" s="100"/>
      <c r="AK22" s="137"/>
      <c r="AL22" s="100">
        <v>0</v>
      </c>
      <c r="AM22" s="101">
        <v>0</v>
      </c>
      <c r="AN22" s="100">
        <v>0</v>
      </c>
    </row>
    <row r="23" spans="26:41" ht="17.25" customHeight="1" thickBot="1">
      <c r="AA23" s="6"/>
      <c r="AB23" s="7"/>
      <c r="AC23" s="11"/>
      <c r="AD23" s="7"/>
      <c r="AE23" s="6"/>
      <c r="AF23" s="89">
        <f>IF(nmItem="공종",Parameter!D6,"")</f>
        <v>0</v>
      </c>
      <c r="AG23" s="110" t="s">
        <v>447</v>
      </c>
      <c r="AH23" s="111" t="s">
        <v>483</v>
      </c>
      <c r="AI23" s="101" t="s">
        <v>485</v>
      </c>
      <c r="AJ23" s="100" t="s">
        <v>486</v>
      </c>
      <c r="AK23" s="137" t="s">
        <v>487</v>
      </c>
      <c r="AL23" s="100">
        <v>4</v>
      </c>
      <c r="AM23" s="101">
        <v>37600000</v>
      </c>
      <c r="AN23" s="100">
        <v>44614.254346610804</v>
      </c>
    </row>
    <row r="24" spans="26:41" ht="17.25" customHeight="1">
      <c r="AA24" s="6"/>
      <c r="AB24" s="7"/>
      <c r="AC24" s="15"/>
      <c r="AD24" s="7"/>
      <c r="AE24" s="6"/>
      <c r="AF24" s="89">
        <f>IF(nmItem="공종",Parameter!D7,"")</f>
        <v>0</v>
      </c>
      <c r="AG24" s="110" t="s">
        <v>447</v>
      </c>
      <c r="AH24" s="111" t="s">
        <v>488</v>
      </c>
      <c r="AI24" s="101" t="s">
        <v>489</v>
      </c>
      <c r="AJ24" s="100" t="s">
        <v>490</v>
      </c>
      <c r="AK24" s="137" t="s">
        <v>487</v>
      </c>
      <c r="AL24" s="100">
        <v>4</v>
      </c>
      <c r="AM24" s="101">
        <v>7800000</v>
      </c>
      <c r="AN24" s="100">
        <v>9220.4885519184409</v>
      </c>
    </row>
    <row r="25" spans="26:41" ht="17.25" customHeight="1">
      <c r="AA25" s="6"/>
      <c r="AB25" s="7"/>
      <c r="AC25" s="424" t="s">
        <v>31</v>
      </c>
      <c r="AD25" s="7"/>
      <c r="AE25" s="6"/>
      <c r="AF25" s="89">
        <f>IF(nmItem="공종",Parameter!D8,"")</f>
        <v>0</v>
      </c>
      <c r="AG25" s="110" t="s">
        <v>447</v>
      </c>
      <c r="AH25" s="111" t="s">
        <v>491</v>
      </c>
      <c r="AI25" s="101" t="s">
        <v>493</v>
      </c>
      <c r="AJ25" s="100" t="s">
        <v>494</v>
      </c>
      <c r="AK25" s="137" t="s">
        <v>487</v>
      </c>
      <c r="AL25" s="100">
        <v>1</v>
      </c>
      <c r="AM25" s="101">
        <v>800000</v>
      </c>
      <c r="AN25" s="100">
        <v>2271.7142793347002</v>
      </c>
    </row>
    <row r="26" spans="26:41" ht="17.25" customHeight="1">
      <c r="AA26" s="6"/>
      <c r="AB26" s="7"/>
      <c r="AC26" s="424"/>
      <c r="AD26" s="7"/>
      <c r="AE26" s="6"/>
      <c r="AF26" s="89">
        <f>IF(nmItem="공종",Parameter!D9,"")</f>
        <v>0</v>
      </c>
      <c r="AG26" s="110" t="s">
        <v>447</v>
      </c>
      <c r="AH26" s="111"/>
      <c r="AI26" s="101" t="s">
        <v>435</v>
      </c>
      <c r="AJ26" s="100" t="s">
        <v>496</v>
      </c>
      <c r="AK26" s="137" t="s">
        <v>436</v>
      </c>
      <c r="AL26" s="100">
        <v>19</v>
      </c>
      <c r="AM26" s="101">
        <v>1643899</v>
      </c>
      <c r="AN26" s="100">
        <v>0</v>
      </c>
    </row>
    <row r="27" spans="26:41" ht="17.25" customHeight="1" thickBot="1">
      <c r="AA27" s="6"/>
      <c r="AB27" s="7"/>
      <c r="AC27" s="8"/>
      <c r="AD27" s="7"/>
      <c r="AE27" s="6"/>
      <c r="AF27" s="89">
        <f>IF(nmItem="공종",Parameter!D10,"")</f>
        <v>0</v>
      </c>
      <c r="AG27" s="110" t="s">
        <v>447</v>
      </c>
      <c r="AH27" s="111"/>
      <c r="AI27" s="101" t="s">
        <v>435</v>
      </c>
      <c r="AJ27" s="100" t="s">
        <v>453</v>
      </c>
      <c r="AK27" s="137" t="s">
        <v>436</v>
      </c>
      <c r="AL27" s="100">
        <v>12</v>
      </c>
      <c r="AM27" s="101">
        <v>827580</v>
      </c>
      <c r="AN27" s="100">
        <v>0</v>
      </c>
    </row>
    <row r="28" spans="26:41" ht="17.25" customHeight="1">
      <c r="AA28" s="6"/>
      <c r="AB28" s="7"/>
      <c r="AC28" s="15"/>
      <c r="AD28" s="7"/>
      <c r="AE28" s="6"/>
      <c r="AF28" s="89">
        <f>IF(nmItem="공종",Parameter!D11,"")</f>
        <v>0</v>
      </c>
      <c r="AG28" s="110"/>
      <c r="AH28" s="111"/>
      <c r="AI28" s="101" t="s">
        <v>499</v>
      </c>
      <c r="AJ28" s="100" t="s">
        <v>500</v>
      </c>
      <c r="AK28" s="137" t="s">
        <v>444</v>
      </c>
      <c r="AL28" s="100">
        <v>1</v>
      </c>
      <c r="AM28" s="101">
        <v>74144</v>
      </c>
      <c r="AN28" s="100">
        <v>0</v>
      </c>
    </row>
    <row r="29" spans="26:41" ht="17.25" customHeight="1">
      <c r="AA29" s="6"/>
      <c r="AB29" s="7"/>
      <c r="AC29" s="11" t="s">
        <v>2</v>
      </c>
      <c r="AD29" s="7"/>
      <c r="AE29" s="6"/>
      <c r="AF29" s="89">
        <f>IF(nmItem="공종",Parameter!D12,"")</f>
        <v>0</v>
      </c>
      <c r="AG29" s="110"/>
      <c r="AH29" s="111"/>
      <c r="AI29" s="101" t="s">
        <v>502</v>
      </c>
      <c r="AJ29" s="100"/>
      <c r="AK29" s="137"/>
      <c r="AL29" s="100">
        <v>0</v>
      </c>
      <c r="AM29" s="101">
        <v>0</v>
      </c>
      <c r="AN29" s="100">
        <v>0</v>
      </c>
    </row>
    <row r="30" spans="26:41" ht="17.25" customHeight="1">
      <c r="AA30" s="6"/>
      <c r="AB30" s="7"/>
      <c r="AC30" s="11"/>
      <c r="AD30" s="7"/>
      <c r="AE30" s="6"/>
      <c r="AF30" s="89">
        <f>IF(nmItem="공종",Parameter!D13,"")</f>
        <v>0</v>
      </c>
      <c r="AG30" s="110" t="s">
        <v>447</v>
      </c>
      <c r="AH30" s="111" t="s">
        <v>503</v>
      </c>
      <c r="AI30" s="101" t="s">
        <v>504</v>
      </c>
      <c r="AJ30" s="100" t="s">
        <v>505</v>
      </c>
      <c r="AK30" s="137" t="s">
        <v>445</v>
      </c>
      <c r="AL30" s="100">
        <v>2919</v>
      </c>
      <c r="AM30" s="101">
        <v>43785000</v>
      </c>
      <c r="AN30" s="100">
        <v>53712.457896304601</v>
      </c>
    </row>
    <row r="31" spans="26:41" ht="17.25" customHeight="1">
      <c r="AA31" s="6"/>
      <c r="AB31" s="7"/>
      <c r="AC31" s="11"/>
      <c r="AD31" s="7"/>
      <c r="AE31" s="6"/>
      <c r="AF31" s="89">
        <f>IF(nmItem="공종",Parameter!D14,"")</f>
        <v>0</v>
      </c>
      <c r="AG31" s="110" t="s">
        <v>447</v>
      </c>
      <c r="AH31" s="111" t="s">
        <v>491</v>
      </c>
      <c r="AI31" s="101" t="s">
        <v>506</v>
      </c>
      <c r="AJ31" s="100" t="s">
        <v>507</v>
      </c>
      <c r="AK31" s="137" t="s">
        <v>445</v>
      </c>
      <c r="AL31" s="100">
        <v>461</v>
      </c>
      <c r="AM31" s="101">
        <v>4610000</v>
      </c>
      <c r="AN31" s="100">
        <v>13090.753534666201</v>
      </c>
    </row>
    <row r="32" spans="26:41" ht="17.25" customHeight="1" thickBot="1">
      <c r="AA32" s="6"/>
      <c r="AB32" s="7"/>
      <c r="AC32" s="8"/>
      <c r="AD32" s="7"/>
      <c r="AE32" s="6"/>
      <c r="AF32" s="89">
        <f>IF(nmItem="공종",Parameter!D15,"")</f>
        <v>0</v>
      </c>
      <c r="AG32" s="110" t="s">
        <v>447</v>
      </c>
      <c r="AH32" s="111"/>
      <c r="AI32" s="101" t="s">
        <v>510</v>
      </c>
      <c r="AJ32" s="100"/>
      <c r="AK32" s="137" t="s">
        <v>445</v>
      </c>
      <c r="AL32" s="100">
        <v>2919</v>
      </c>
      <c r="AM32" s="101">
        <v>8757000</v>
      </c>
      <c r="AN32" s="100">
        <v>47121.0543082285</v>
      </c>
    </row>
    <row r="33" spans="26:40" ht="17.25" customHeight="1">
      <c r="AA33" s="6"/>
      <c r="AB33" s="7"/>
      <c r="AC33" s="15"/>
      <c r="AD33" s="7"/>
      <c r="AE33" s="6"/>
      <c r="AF33" s="89">
        <f>IF(nmItem="공종",Parameter!D16,"")</f>
        <v>0</v>
      </c>
      <c r="AG33" s="110" t="s">
        <v>447</v>
      </c>
      <c r="AH33" s="111" t="s">
        <v>491</v>
      </c>
      <c r="AI33" s="101" t="s">
        <v>511</v>
      </c>
      <c r="AJ33" s="100" t="s">
        <v>512</v>
      </c>
      <c r="AK33" s="137" t="s">
        <v>445</v>
      </c>
      <c r="AL33" s="100">
        <v>5799</v>
      </c>
      <c r="AM33" s="101">
        <v>8292570</v>
      </c>
      <c r="AN33" s="100">
        <v>23547.937101728199</v>
      </c>
    </row>
    <row r="34" spans="26:40" ht="17.25" customHeight="1">
      <c r="AA34" s="6"/>
      <c r="AB34" s="7"/>
      <c r="AC34" s="11" t="s">
        <v>3</v>
      </c>
      <c r="AD34" s="7"/>
      <c r="AE34" s="6"/>
      <c r="AF34" s="89">
        <f>IF(nmItem="공종",Parameter!D17,"")</f>
        <v>0</v>
      </c>
      <c r="AG34" s="110" t="s">
        <v>447</v>
      </c>
      <c r="AH34" s="111" t="s">
        <v>513</v>
      </c>
      <c r="AI34" s="101" t="s">
        <v>514</v>
      </c>
      <c r="AJ34" s="100" t="s">
        <v>515</v>
      </c>
      <c r="AK34" s="137" t="s">
        <v>516</v>
      </c>
      <c r="AL34" s="100">
        <v>292</v>
      </c>
      <c r="AM34" s="101">
        <v>2628000</v>
      </c>
      <c r="AN34" s="100">
        <v>4107.2614018329004</v>
      </c>
    </row>
    <row r="35" spans="26:40" ht="17.25" customHeight="1" thickBot="1">
      <c r="AA35" s="6"/>
      <c r="AB35" s="7"/>
      <c r="AC35" s="8"/>
      <c r="AD35" s="7"/>
      <c r="AE35" s="6"/>
      <c r="AF35" s="89">
        <f>IF(nmItem="공종",Parameter!D18,"")</f>
        <v>0</v>
      </c>
      <c r="AG35" s="110" t="s">
        <v>447</v>
      </c>
      <c r="AH35" s="111" t="s">
        <v>517</v>
      </c>
      <c r="AI35" s="101" t="s">
        <v>519</v>
      </c>
      <c r="AJ35" s="100"/>
      <c r="AK35" s="137" t="s">
        <v>520</v>
      </c>
      <c r="AL35" s="100">
        <v>104</v>
      </c>
      <c r="AM35" s="101">
        <v>936000</v>
      </c>
      <c r="AN35" s="100">
        <v>2080.11260474542</v>
      </c>
    </row>
    <row r="36" spans="26:40" ht="17.25" customHeight="1">
      <c r="AA36" s="6"/>
      <c r="AB36" s="7"/>
      <c r="AC36" s="17"/>
      <c r="AD36" s="7"/>
      <c r="AE36" s="6"/>
      <c r="AF36" s="89">
        <f>IF(nmItem="공종",Parameter!D19,"")</f>
        <v>0</v>
      </c>
      <c r="AG36" s="110" t="s">
        <v>447</v>
      </c>
      <c r="AH36" s="111" t="s">
        <v>517</v>
      </c>
      <c r="AI36" s="101" t="s">
        <v>521</v>
      </c>
      <c r="AJ36" s="100"/>
      <c r="AK36" s="137" t="s">
        <v>520</v>
      </c>
      <c r="AL36" s="100">
        <v>1721</v>
      </c>
      <c r="AM36" s="101">
        <v>2581500</v>
      </c>
      <c r="AN36" s="100">
        <v>5736.9772319981703</v>
      </c>
    </row>
    <row r="37" spans="26:40" ht="17.25" customHeight="1">
      <c r="AA37" s="6"/>
      <c r="AB37" s="7"/>
      <c r="AC37" s="16" t="s">
        <v>4</v>
      </c>
      <c r="AD37" s="7"/>
      <c r="AE37" s="6"/>
      <c r="AF37" s="89">
        <f>IF(nmItem="공종",Parameter!D20,"")</f>
        <v>0</v>
      </c>
      <c r="AG37" s="110" t="s">
        <v>447</v>
      </c>
      <c r="AH37" s="111" t="s">
        <v>491</v>
      </c>
      <c r="AI37" s="101" t="s">
        <v>523</v>
      </c>
      <c r="AJ37" s="100" t="s">
        <v>524</v>
      </c>
      <c r="AK37" s="137" t="s">
        <v>525</v>
      </c>
      <c r="AL37" s="100">
        <v>20</v>
      </c>
      <c r="AM37" s="101">
        <v>13500000</v>
      </c>
      <c r="AN37" s="100">
        <v>38335.178463773002</v>
      </c>
    </row>
    <row r="38" spans="26:40" ht="17.25" customHeight="1">
      <c r="AA38" s="6"/>
      <c r="AB38" s="7"/>
      <c r="AC38" s="11"/>
      <c r="AD38" s="7"/>
      <c r="AE38" s="6"/>
      <c r="AF38" s="89">
        <f>IF(nmItem="공종",Parameter!D21,"")</f>
        <v>0</v>
      </c>
      <c r="AG38" s="110" t="s">
        <v>447</v>
      </c>
      <c r="AH38" s="111" t="s">
        <v>526</v>
      </c>
      <c r="AI38" s="101" t="s">
        <v>528</v>
      </c>
      <c r="AJ38" s="100" t="s">
        <v>512</v>
      </c>
      <c r="AK38" s="137" t="s">
        <v>529</v>
      </c>
      <c r="AL38" s="100">
        <v>43</v>
      </c>
      <c r="AM38" s="101">
        <v>184470</v>
      </c>
      <c r="AN38" s="100">
        <v>363.76276799291998</v>
      </c>
    </row>
    <row r="39" spans="26:40" ht="17.25" customHeight="1">
      <c r="AA39" s="6"/>
      <c r="AB39" s="7"/>
      <c r="AC39" s="11"/>
      <c r="AD39" s="7"/>
      <c r="AE39" s="6"/>
      <c r="AF39" s="89">
        <f>IF(nmItem="공종",Parameter!D22,"")</f>
        <v>0</v>
      </c>
      <c r="AG39" s="110" t="s">
        <v>447</v>
      </c>
      <c r="AH39" s="111" t="s">
        <v>491</v>
      </c>
      <c r="AI39" s="101" t="s">
        <v>531</v>
      </c>
      <c r="AJ39" s="100" t="s">
        <v>532</v>
      </c>
      <c r="AK39" s="137" t="s">
        <v>533</v>
      </c>
      <c r="AL39" s="100">
        <v>4</v>
      </c>
      <c r="AM39" s="101">
        <v>68864</v>
      </c>
      <c r="AN39" s="100">
        <v>141.39149674579099</v>
      </c>
    </row>
    <row r="40" spans="26:40" ht="17.25" customHeight="1">
      <c r="AA40" s="6"/>
      <c r="AB40" s="7"/>
      <c r="AC40" s="11"/>
      <c r="AD40" s="7"/>
      <c r="AE40" s="6"/>
      <c r="AG40" s="110" t="s">
        <v>447</v>
      </c>
      <c r="AH40" s="111" t="s">
        <v>443</v>
      </c>
      <c r="AI40" s="101" t="s">
        <v>535</v>
      </c>
      <c r="AJ40" s="100" t="s">
        <v>511</v>
      </c>
      <c r="AK40" s="137" t="s">
        <v>536</v>
      </c>
      <c r="AL40" s="100">
        <v>20</v>
      </c>
      <c r="AM40" s="101">
        <v>2500000</v>
      </c>
      <c r="AN40" s="100">
        <v>0</v>
      </c>
    </row>
    <row r="41" spans="26:40" ht="17.25" customHeight="1">
      <c r="Z41" s="46" t="s">
        <v>95</v>
      </c>
      <c r="AA41" s="6"/>
      <c r="AB41" s="6"/>
      <c r="AC41" s="6"/>
      <c r="AD41" s="6"/>
      <c r="AE41" s="6"/>
      <c r="AG41" s="110"/>
      <c r="AH41" s="111"/>
      <c r="AI41" s="137"/>
      <c r="AJ41" s="100"/>
      <c r="AK41" s="137"/>
      <c r="AL41" s="100"/>
      <c r="AM41" s="101"/>
      <c r="AN41" s="100"/>
    </row>
    <row r="42" spans="26:40" ht="17.25" customHeight="1">
      <c r="Z42" s="46" t="s">
        <v>96</v>
      </c>
      <c r="AA42" s="7"/>
      <c r="AB42" s="7"/>
      <c r="AC42" s="7"/>
      <c r="AD42" s="7"/>
      <c r="AE42" s="7"/>
      <c r="AG42" s="110"/>
      <c r="AH42" s="111"/>
      <c r="AI42" s="137"/>
      <c r="AJ42" s="100"/>
      <c r="AK42" s="137"/>
      <c r="AL42" s="100"/>
      <c r="AM42" s="101"/>
      <c r="AN42" s="100"/>
    </row>
    <row r="43" spans="26:40" ht="17.25" customHeight="1">
      <c r="AA43" s="7"/>
      <c r="AB43" s="7"/>
      <c r="AC43" s="7"/>
      <c r="AD43" s="7"/>
      <c r="AE43" s="7"/>
      <c r="AG43" s="110"/>
      <c r="AH43" s="111"/>
      <c r="AI43" s="137"/>
      <c r="AJ43" s="100"/>
      <c r="AK43" s="137"/>
      <c r="AL43" s="100"/>
      <c r="AM43" s="101"/>
      <c r="AN43" s="100"/>
    </row>
    <row r="44" spans="26:40" ht="17.25" customHeight="1">
      <c r="AA44" s="7"/>
      <c r="AB44" s="7"/>
      <c r="AC44" s="7"/>
      <c r="AD44" s="7"/>
      <c r="AE44" s="7"/>
      <c r="AG44" s="317"/>
      <c r="AH44" s="313"/>
      <c r="AI44" s="138"/>
      <c r="AJ44" s="102"/>
      <c r="AK44" s="138"/>
      <c r="AL44" s="102"/>
      <c r="AM44" s="103"/>
      <c r="AN44" s="102"/>
    </row>
    <row r="45" spans="26:40" ht="17.25" customHeight="1" thickBot="1">
      <c r="AA45" s="7"/>
      <c r="AB45" s="7"/>
      <c r="AC45" s="7"/>
      <c r="AD45" s="7"/>
      <c r="AE45" s="7"/>
      <c r="AG45" s="318"/>
      <c r="AH45" s="112"/>
      <c r="AI45" s="139"/>
      <c r="AJ45" s="104"/>
      <c r="AK45" s="139"/>
      <c r="AL45" s="104"/>
      <c r="AM45" s="105"/>
      <c r="AN45" s="104"/>
    </row>
    <row r="46" spans="26:40" ht="17.25" customHeight="1">
      <c r="AA46" s="7"/>
      <c r="AB46" s="7"/>
      <c r="AC46" s="7"/>
      <c r="AD46" s="7"/>
      <c r="AE46" s="7"/>
    </row>
    <row r="47" spans="26:40" ht="17.25" customHeight="1">
      <c r="AA47" s="7"/>
      <c r="AB47" s="7"/>
      <c r="AC47" s="7"/>
      <c r="AD47" s="7"/>
      <c r="AE47" s="7"/>
    </row>
    <row r="48" spans="26:40" ht="17.25" customHeight="1">
      <c r="AA48" s="7"/>
      <c r="AB48" s="7"/>
      <c r="AC48" s="7"/>
      <c r="AD48" s="7"/>
      <c r="AE48" s="7"/>
    </row>
    <row r="49" spans="27:31" ht="17.25" customHeight="1">
      <c r="AA49" s="7"/>
      <c r="AB49" s="7"/>
      <c r="AC49" s="7"/>
      <c r="AD49" s="7"/>
      <c r="AE49" s="7"/>
    </row>
    <row r="50" spans="27:31" ht="17.25" customHeight="1">
      <c r="AA50" s="7"/>
      <c r="AB50" s="7"/>
      <c r="AC50" s="7"/>
      <c r="AD50" s="7"/>
      <c r="AE50" s="7"/>
    </row>
    <row r="51" spans="27:31" ht="17.25" customHeight="1">
      <c r="AA51" s="7"/>
      <c r="AB51" s="7"/>
      <c r="AC51" s="7"/>
      <c r="AD51" s="7"/>
      <c r="AE51" s="7"/>
    </row>
    <row r="52" spans="27:31" ht="17.25" customHeight="1">
      <c r="AA52" s="7"/>
      <c r="AB52" s="7"/>
      <c r="AC52" s="7"/>
      <c r="AD52" s="7"/>
      <c r="AE52" s="7"/>
    </row>
  </sheetData>
  <mergeCells count="12">
    <mergeCell ref="AC25:AC26"/>
    <mergeCell ref="AC17:AC18"/>
    <mergeCell ref="AG15:AG16"/>
    <mergeCell ref="AG20:AG21"/>
    <mergeCell ref="AH20:AH21"/>
    <mergeCell ref="AC14:AC15"/>
    <mergeCell ref="AN20:AN21"/>
    <mergeCell ref="AI20:AI21"/>
    <mergeCell ref="AJ20:AJ21"/>
    <mergeCell ref="AK20:AK21"/>
    <mergeCell ref="AL20:AL21"/>
    <mergeCell ref="AM20:AM2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8196" r:id="rId4" name="OptionButton4">
          <controlPr defaultSize="0" autoLine="0" r:id="rId5">
            <anchor moveWithCells="1">
              <from>
                <xdr:col>28</xdr:col>
                <xdr:colOff>38100</xdr:colOff>
                <xdr:row>30</xdr:row>
                <xdr:rowOff>0</xdr:rowOff>
              </from>
              <to>
                <xdr:col>28</xdr:col>
                <xdr:colOff>1362075</xdr:colOff>
                <xdr:row>30</xdr:row>
                <xdr:rowOff>209550</xdr:rowOff>
              </to>
            </anchor>
          </controlPr>
        </control>
      </mc:Choice>
      <mc:Fallback>
        <control shapeId="8196" r:id="rId4" name="OptionButton4"/>
      </mc:Fallback>
    </mc:AlternateContent>
    <mc:AlternateContent xmlns:mc="http://schemas.openxmlformats.org/markup-compatibility/2006">
      <mc:Choice Requires="x14">
        <control shapeId="8195" r:id="rId6" name="OptionButton3">
          <controlPr defaultSize="0" autoLine="0" r:id="rId7">
            <anchor moveWithCells="1">
              <from>
                <xdr:col>28</xdr:col>
                <xdr:colOff>38100</xdr:colOff>
                <xdr:row>29</xdr:row>
                <xdr:rowOff>0</xdr:rowOff>
              </from>
              <to>
                <xdr:col>28</xdr:col>
                <xdr:colOff>1362075</xdr:colOff>
                <xdr:row>29</xdr:row>
                <xdr:rowOff>209550</xdr:rowOff>
              </to>
            </anchor>
          </controlPr>
        </control>
      </mc:Choice>
      <mc:Fallback>
        <control shapeId="8195" r:id="rId6" name="OptionButton3"/>
      </mc:Fallback>
    </mc:AlternateContent>
    <mc:AlternateContent xmlns:mc="http://schemas.openxmlformats.org/markup-compatibility/2006">
      <mc:Choice Requires="x14">
        <control shapeId="8213" r:id="rId8" name="drpUp">
          <controlPr defaultSize="0" autoFill="0" autoPict="0">
            <anchor moveWithCells="1">
              <from>
                <xdr:col>28</xdr:col>
                <xdr:colOff>38100</xdr:colOff>
                <xdr:row>37</xdr:row>
                <xdr:rowOff>104775</xdr:rowOff>
              </from>
              <to>
                <xdr:col>29</xdr:col>
                <xdr:colOff>47625</xdr:colOff>
                <xdr:row>39</xdr:row>
                <xdr:rowOff>28575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Z52"/>
  <sheetViews>
    <sheetView showGridLines="0" showRowColHeaders="0" showZeros="0" tabSelected="1" topLeftCell="A10" zoomScale="80" zoomScaleNormal="80" workbookViewId="0">
      <pane ySplit="7" topLeftCell="A17" activePane="bottomLeft" state="frozen"/>
      <selection activeCell="Z10" sqref="Z10"/>
      <selection pane="bottomLeft" activeCell="AH34" sqref="AH34:AI34"/>
    </sheetView>
  </sheetViews>
  <sheetFormatPr defaultRowHeight="17.25" customHeight="1"/>
  <cols>
    <col min="1" max="25" width="9" hidden="1" customWidth="1"/>
    <col min="26" max="26" width="5.625" customWidth="1"/>
    <col min="27" max="28" width="1.625" style="5" customWidth="1"/>
    <col min="29" max="29" width="23.625" style="5" customWidth="1"/>
    <col min="30" max="30" width="2.625" style="5" customWidth="1"/>
    <col min="31" max="31" width="1.625" style="5" customWidth="1"/>
    <col min="32" max="32" width="3.5" customWidth="1"/>
    <col min="33" max="33" width="9" customWidth="1"/>
    <col min="34" max="34" width="10.75" customWidth="1"/>
    <col min="35" max="41" width="10.125" customWidth="1"/>
    <col min="42" max="43" width="1.5" customWidth="1"/>
    <col min="44" max="44" width="1.75" customWidth="1"/>
    <col min="45" max="45" width="8.75" customWidth="1"/>
    <col min="46" max="46" width="10.625" customWidth="1"/>
    <col min="47" max="47" width="6.625" customWidth="1"/>
    <col min="48" max="48" width="10.625" customWidth="1"/>
    <col min="49" max="49" width="6.625" customWidth="1"/>
    <col min="50" max="50" width="10.625" customWidth="1"/>
    <col min="51" max="51" width="9.125" customWidth="1"/>
    <col min="52" max="52" width="3.5" customWidth="1"/>
  </cols>
  <sheetData>
    <row r="1" spans="26:52" ht="16.5" hidden="1"/>
    <row r="2" spans="26:52" ht="16.5" hidden="1"/>
    <row r="3" spans="26:52" ht="16.5" hidden="1"/>
    <row r="4" spans="26:52" ht="16.5" hidden="1"/>
    <row r="5" spans="26:52" ht="16.5" hidden="1"/>
    <row r="6" spans="26:52" ht="16.5" hidden="1"/>
    <row r="7" spans="26:52" ht="16.5" hidden="1"/>
    <row r="8" spans="26:52" ht="16.5" hidden="1"/>
    <row r="9" spans="26:52" ht="16.5" hidden="1"/>
    <row r="10" spans="26:52" ht="9.75" customHeight="1"/>
    <row r="11" spans="26:52" ht="69" customHeight="1" thickBot="1">
      <c r="AA11" s="73"/>
      <c r="AB11" s="73"/>
      <c r="AC11" s="73"/>
      <c r="AD11" s="73"/>
      <c r="AE11" s="73"/>
      <c r="AF11" s="73"/>
      <c r="AG11" s="73"/>
      <c r="AH11" s="73"/>
      <c r="AI11" s="73"/>
      <c r="AJ11" s="73"/>
      <c r="AK11" s="73"/>
      <c r="AL11" s="73"/>
      <c r="AM11" s="73"/>
      <c r="AN11" s="18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</row>
    <row r="12" spans="26:52" ht="27.95" customHeight="1">
      <c r="Z12" s="9"/>
      <c r="AA12" s="60"/>
      <c r="AB12" s="60"/>
      <c r="AC12" s="60" t="s">
        <v>473</v>
      </c>
      <c r="AD12" s="60"/>
      <c r="AE12" s="60"/>
      <c r="AF12" s="60"/>
      <c r="AG12" s="60"/>
      <c r="AH12" s="60"/>
      <c r="AI12" s="60"/>
      <c r="AJ12" s="60"/>
      <c r="AK12" s="60"/>
      <c r="AL12" s="60"/>
      <c r="AM12" s="60"/>
      <c r="AN12" s="60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</row>
    <row r="13" spans="26:52" ht="7.5" customHeight="1">
      <c r="AA13" s="6"/>
      <c r="AB13" s="6"/>
      <c r="AC13" s="6"/>
      <c r="AD13" s="6"/>
      <c r="AE13" s="6"/>
    </row>
    <row r="14" spans="26:52" ht="15" customHeight="1">
      <c r="AA14" s="6"/>
      <c r="AB14" s="7"/>
      <c r="AC14" s="429" t="str">
        <f>IF(nmItem="공종",Basic!$AI$21,INDEX(nmDaean,nmCmbMatch))</f>
        <v>case4</v>
      </c>
      <c r="AD14" s="7"/>
      <c r="AE14" s="6"/>
      <c r="AM14" s="9"/>
      <c r="AN14" s="9"/>
      <c r="AY14" s="25"/>
      <c r="AZ14" s="80" t="s">
        <v>475</v>
      </c>
    </row>
    <row r="15" spans="26:52" ht="21" customHeight="1">
      <c r="AA15" s="6"/>
      <c r="AB15" s="7"/>
      <c r="AC15" s="429"/>
      <c r="AD15" s="7"/>
      <c r="AE15" s="6"/>
      <c r="AG15" s="425" t="s">
        <v>32</v>
      </c>
      <c r="AH15" s="425"/>
      <c r="AI15" s="425"/>
      <c r="AJ15" s="425"/>
      <c r="AK15" s="425"/>
      <c r="AL15" s="425"/>
      <c r="AM15" s="425"/>
      <c r="AN15" s="425"/>
      <c r="AO15" s="425"/>
      <c r="AP15" s="425"/>
      <c r="AQ15" s="425"/>
      <c r="AR15" s="425"/>
    </row>
    <row r="16" spans="26:52" ht="15" customHeight="1" thickBot="1">
      <c r="AA16" s="6"/>
      <c r="AB16" s="6"/>
      <c r="AC16" s="6"/>
      <c r="AD16" s="6"/>
      <c r="AE16" s="6"/>
      <c r="AG16" s="426"/>
      <c r="AH16" s="426"/>
      <c r="AI16" s="426"/>
      <c r="AJ16" s="426"/>
      <c r="AK16" s="426"/>
      <c r="AL16" s="426"/>
      <c r="AM16" s="426"/>
      <c r="AN16" s="426"/>
      <c r="AO16" s="426"/>
      <c r="AP16" s="426"/>
      <c r="AQ16" s="426"/>
      <c r="AR16" s="426"/>
      <c r="AS16" s="1"/>
      <c r="AT16" s="1"/>
      <c r="AU16" s="1"/>
      <c r="AV16" s="1"/>
      <c r="AW16" s="1"/>
      <c r="AX16" s="1"/>
      <c r="AY16" s="1"/>
      <c r="AZ16" s="1"/>
    </row>
    <row r="17" spans="26:52" ht="9" customHeight="1">
      <c r="AA17" s="6"/>
      <c r="AB17" s="7"/>
      <c r="AC17" s="416" t="s">
        <v>68</v>
      </c>
      <c r="AD17" s="7"/>
      <c r="AE17" s="6"/>
      <c r="AF17" s="179"/>
      <c r="AG17" s="180"/>
      <c r="AH17" s="180"/>
      <c r="AI17" s="180"/>
      <c r="AJ17" s="180"/>
      <c r="AK17" s="180"/>
      <c r="AL17" s="180"/>
      <c r="AM17" s="180"/>
      <c r="AN17" s="180"/>
      <c r="AO17" s="179"/>
      <c r="AP17" s="179"/>
      <c r="AQ17" s="179"/>
      <c r="AR17" s="179"/>
      <c r="AS17" s="179"/>
      <c r="AT17" s="179"/>
      <c r="AU17" s="179"/>
      <c r="AV17" s="179"/>
      <c r="AW17" s="179"/>
      <c r="AX17" s="179"/>
      <c r="AY17" s="179"/>
      <c r="AZ17" s="179"/>
    </row>
    <row r="18" spans="26:52" ht="15" customHeight="1">
      <c r="Z18" s="9"/>
      <c r="AA18" s="6"/>
      <c r="AB18" s="7"/>
      <c r="AC18" s="416"/>
      <c r="AD18" s="7"/>
      <c r="AE18" s="6"/>
      <c r="AF18" s="179"/>
      <c r="AG18" s="181" t="s">
        <v>33</v>
      </c>
      <c r="AH18" s="179"/>
      <c r="AI18" s="179"/>
      <c r="AJ18" s="179"/>
      <c r="AK18" s="179"/>
      <c r="AL18" s="179"/>
      <c r="AM18" s="179"/>
      <c r="AN18" s="179"/>
      <c r="AO18" s="179"/>
      <c r="AP18" s="179"/>
      <c r="AQ18" s="179"/>
      <c r="AR18" s="179"/>
      <c r="AS18" s="181" t="s">
        <v>34</v>
      </c>
      <c r="AT18" s="179"/>
      <c r="AU18" s="179"/>
      <c r="AV18" s="179"/>
      <c r="AW18" s="179"/>
      <c r="AX18" s="179"/>
      <c r="AY18" s="179"/>
      <c r="AZ18" s="179"/>
    </row>
    <row r="19" spans="26:52" ht="21" customHeight="1">
      <c r="AA19" s="6"/>
      <c r="AB19" s="6"/>
      <c r="AC19" s="6"/>
      <c r="AD19" s="6"/>
      <c r="AE19" s="6"/>
      <c r="AF19" s="179"/>
      <c r="AG19" s="179"/>
      <c r="AH19" s="179"/>
      <c r="AI19" s="179"/>
      <c r="AJ19" s="179"/>
      <c r="AK19" s="179"/>
      <c r="AL19" s="179"/>
      <c r="AM19" s="179"/>
      <c r="AN19" s="179"/>
      <c r="AO19" s="179"/>
      <c r="AP19" s="179"/>
      <c r="AQ19" s="182"/>
      <c r="AR19" s="179"/>
      <c r="AS19" s="179"/>
      <c r="AT19" s="179"/>
      <c r="AU19" s="179"/>
      <c r="AV19" s="179"/>
      <c r="AW19" s="179"/>
      <c r="AX19" s="179"/>
      <c r="AY19" s="179"/>
      <c r="AZ19" s="179"/>
    </row>
    <row r="20" spans="26:52" ht="17.25" customHeight="1" thickBot="1">
      <c r="AA20" s="6"/>
      <c r="AB20" s="7"/>
      <c r="AC20" s="7"/>
      <c r="AD20" s="7"/>
      <c r="AE20" s="6"/>
      <c r="AF20" s="179"/>
      <c r="AG20" s="183" t="s">
        <v>37</v>
      </c>
      <c r="AH20" s="179"/>
      <c r="AI20" s="179"/>
      <c r="AJ20" s="179"/>
      <c r="AK20" s="179"/>
      <c r="AL20" s="179"/>
      <c r="AM20" s="179"/>
      <c r="AN20" s="179"/>
      <c r="AO20" s="179"/>
      <c r="AP20" s="179"/>
      <c r="AQ20" s="182"/>
      <c r="AR20" s="179"/>
      <c r="AS20" s="183" t="s">
        <v>42</v>
      </c>
      <c r="AT20" s="179"/>
      <c r="AU20" s="179"/>
      <c r="AV20" s="179"/>
      <c r="AW20" s="179"/>
      <c r="AX20" s="179"/>
      <c r="AY20" s="179"/>
      <c r="AZ20" s="183"/>
    </row>
    <row r="21" spans="26:52" ht="17.25" customHeight="1" thickTop="1">
      <c r="AA21" s="6"/>
      <c r="AB21" s="7"/>
      <c r="AC21" s="458" t="s">
        <v>30</v>
      </c>
      <c r="AD21" s="7"/>
      <c r="AE21" s="6"/>
      <c r="AF21" s="179"/>
      <c r="AG21" s="455" t="s">
        <v>45</v>
      </c>
      <c r="AH21" s="472" t="s">
        <v>540</v>
      </c>
      <c r="AI21" s="455" t="s">
        <v>61</v>
      </c>
      <c r="AJ21" s="467" t="s">
        <v>57</v>
      </c>
      <c r="AK21" s="468"/>
      <c r="AL21" s="468"/>
      <c r="AM21" s="468"/>
      <c r="AN21" s="468"/>
      <c r="AO21" s="468"/>
      <c r="AP21" s="179"/>
      <c r="AQ21" s="182"/>
      <c r="AR21" s="184" t="s">
        <v>74</v>
      </c>
      <c r="AS21" s="184"/>
      <c r="AT21" s="185"/>
      <c r="AU21" s="186" t="s">
        <v>75</v>
      </c>
      <c r="AV21" s="186"/>
      <c r="AW21" s="187" t="s">
        <v>76</v>
      </c>
      <c r="AX21" s="187"/>
      <c r="AY21" s="179"/>
      <c r="AZ21" s="188"/>
    </row>
    <row r="22" spans="26:52" ht="17.25" customHeight="1">
      <c r="AA22" s="6"/>
      <c r="AB22" s="7"/>
      <c r="AC22" s="458"/>
      <c r="AD22" s="7"/>
      <c r="AE22" s="6"/>
      <c r="AF22" s="179"/>
      <c r="AG22" s="456"/>
      <c r="AH22" s="473"/>
      <c r="AI22" s="456"/>
      <c r="AJ22" s="469" t="s">
        <v>58</v>
      </c>
      <c r="AK22" s="471"/>
      <c r="AL22" s="469" t="s">
        <v>59</v>
      </c>
      <c r="AM22" s="471"/>
      <c r="AN22" s="469" t="s">
        <v>60</v>
      </c>
      <c r="AO22" s="470"/>
      <c r="AP22" s="179"/>
      <c r="AQ22" s="182"/>
      <c r="AR22" s="189"/>
      <c r="AS22" s="189" t="s">
        <v>285</v>
      </c>
      <c r="AT22" s="190"/>
      <c r="AU22" s="430">
        <v>0</v>
      </c>
      <c r="AV22" s="444"/>
      <c r="AW22" s="430">
        <v>0</v>
      </c>
      <c r="AX22" s="431"/>
      <c r="AY22" s="179"/>
      <c r="AZ22" s="179"/>
    </row>
    <row r="23" spans="26:52" ht="17.25" customHeight="1" thickBot="1">
      <c r="AA23" s="6"/>
      <c r="AB23" s="7"/>
      <c r="AC23" s="11"/>
      <c r="AD23" s="7"/>
      <c r="AE23" s="6"/>
      <c r="AF23" s="179"/>
      <c r="AG23" s="456"/>
      <c r="AH23" s="473"/>
      <c r="AI23" s="456"/>
      <c r="AJ23" s="191" t="s">
        <v>54</v>
      </c>
      <c r="AK23" s="191" t="s">
        <v>55</v>
      </c>
      <c r="AL23" s="191" t="s">
        <v>54</v>
      </c>
      <c r="AM23" s="191" t="s">
        <v>55</v>
      </c>
      <c r="AN23" s="191" t="s">
        <v>54</v>
      </c>
      <c r="AO23" s="192" t="s">
        <v>55</v>
      </c>
      <c r="AP23" s="179"/>
      <c r="AQ23" s="182"/>
      <c r="AR23" s="193"/>
      <c r="AS23" s="193" t="s">
        <v>286</v>
      </c>
      <c r="AT23" s="194"/>
      <c r="AU23" s="464">
        <v>0</v>
      </c>
      <c r="AV23" s="465"/>
      <c r="AW23" s="464">
        <v>0</v>
      </c>
      <c r="AX23" s="466"/>
      <c r="AY23" s="179"/>
      <c r="AZ23" s="179"/>
    </row>
    <row r="24" spans="26:52" ht="17.25" customHeight="1" thickTop="1">
      <c r="AA24" s="6"/>
      <c r="AB24" s="7"/>
      <c r="AC24" s="15"/>
      <c r="AD24" s="7"/>
      <c r="AE24" s="6"/>
      <c r="AF24" s="179"/>
      <c r="AG24" s="457"/>
      <c r="AH24" s="474"/>
      <c r="AI24" s="457"/>
      <c r="AJ24" s="195" t="s">
        <v>53</v>
      </c>
      <c r="AK24" s="195" t="s">
        <v>53</v>
      </c>
      <c r="AL24" s="195" t="s">
        <v>56</v>
      </c>
      <c r="AM24" s="195" t="s">
        <v>53</v>
      </c>
      <c r="AN24" s="195" t="s">
        <v>53</v>
      </c>
      <c r="AO24" s="196" t="s">
        <v>53</v>
      </c>
      <c r="AP24" s="179"/>
      <c r="AQ24" s="182"/>
      <c r="AR24" s="180"/>
      <c r="AS24" s="179"/>
      <c r="AT24" s="179"/>
      <c r="AU24" s="179"/>
      <c r="AV24" s="179"/>
      <c r="AW24" s="179"/>
      <c r="AX24" s="179"/>
      <c r="AY24" s="179"/>
      <c r="AZ24" s="179"/>
    </row>
    <row r="25" spans="26:52" ht="17.25" customHeight="1" thickBot="1">
      <c r="AA25" s="6"/>
      <c r="AB25" s="7"/>
      <c r="AC25" s="458" t="s">
        <v>35</v>
      </c>
      <c r="AD25" s="7"/>
      <c r="AE25" s="6"/>
      <c r="AF25" s="179"/>
      <c r="AG25" s="197" t="s">
        <v>449</v>
      </c>
      <c r="AH25" s="459">
        <v>5710</v>
      </c>
      <c r="AI25" s="198" t="s">
        <v>145</v>
      </c>
      <c r="AJ25" s="198"/>
      <c r="AK25" s="198"/>
      <c r="AL25" s="198"/>
      <c r="AM25" s="198"/>
      <c r="AN25" s="198"/>
      <c r="AO25" s="199"/>
      <c r="AP25" s="179"/>
      <c r="AQ25" s="182"/>
      <c r="AR25" s="180"/>
      <c r="AS25" s="183" t="s">
        <v>43</v>
      </c>
      <c r="AT25" s="179"/>
      <c r="AU25" s="179"/>
      <c r="AV25" s="179"/>
      <c r="AW25" s="179"/>
      <c r="AX25" s="179"/>
      <c r="AY25" s="179"/>
      <c r="AZ25" s="179"/>
    </row>
    <row r="26" spans="26:52" ht="17.25" customHeight="1" thickTop="1">
      <c r="AA26" s="6"/>
      <c r="AB26" s="7"/>
      <c r="AC26" s="458"/>
      <c r="AD26" s="7"/>
      <c r="AE26" s="6"/>
      <c r="AF26" s="179"/>
      <c r="AG26" s="200" t="s">
        <v>450</v>
      </c>
      <c r="AH26" s="460"/>
      <c r="AI26" s="198" t="s">
        <v>146</v>
      </c>
      <c r="AJ26" s="198"/>
      <c r="AK26" s="198"/>
      <c r="AL26" s="198"/>
      <c r="AM26" s="198"/>
      <c r="AN26" s="198"/>
      <c r="AO26" s="199"/>
      <c r="AP26" s="179"/>
      <c r="AQ26" s="182"/>
      <c r="AR26" s="184"/>
      <c r="AS26" s="184" t="s">
        <v>45</v>
      </c>
      <c r="AT26" s="184"/>
      <c r="AU26" s="475" t="s">
        <v>79</v>
      </c>
      <c r="AV26" s="475"/>
      <c r="AW26" s="475"/>
      <c r="AX26" s="475"/>
      <c r="AY26" s="179"/>
      <c r="AZ26" s="179"/>
    </row>
    <row r="27" spans="26:52" ht="17.25" customHeight="1" thickBot="1">
      <c r="AA27" s="6"/>
      <c r="AB27" s="7"/>
      <c r="AC27" s="8"/>
      <c r="AD27" s="7"/>
      <c r="AE27" s="6"/>
      <c r="AF27" s="179"/>
      <c r="AG27" s="200" t="s">
        <v>537</v>
      </c>
      <c r="AH27" s="460"/>
      <c r="AI27" s="198" t="s">
        <v>62</v>
      </c>
      <c r="AJ27" s="198"/>
      <c r="AK27" s="198"/>
      <c r="AL27" s="198"/>
      <c r="AM27" s="198"/>
      <c r="AN27" s="198"/>
      <c r="AO27" s="199"/>
      <c r="AP27" s="179"/>
      <c r="AQ27" s="182"/>
      <c r="AR27" s="189"/>
      <c r="AS27" s="189" t="s">
        <v>50</v>
      </c>
      <c r="AT27" s="189"/>
      <c r="AU27" s="201" t="s">
        <v>538</v>
      </c>
      <c r="AV27" s="86">
        <v>0</v>
      </c>
      <c r="AW27" s="201" t="s">
        <v>539</v>
      </c>
      <c r="AX27" s="86">
        <v>0</v>
      </c>
      <c r="AY27" s="179"/>
      <c r="AZ27" s="179"/>
    </row>
    <row r="28" spans="26:52" ht="17.25" customHeight="1" thickBot="1">
      <c r="AA28" s="6"/>
      <c r="AB28" s="7"/>
      <c r="AC28" s="15"/>
      <c r="AD28" s="7"/>
      <c r="AE28" s="6"/>
      <c r="AF28" s="179"/>
      <c r="AG28" s="202"/>
      <c r="AH28" s="461"/>
      <c r="AI28" s="203" t="s">
        <v>63</v>
      </c>
      <c r="AJ28" s="203">
        <v>0</v>
      </c>
      <c r="AK28" s="203">
        <v>90.6</v>
      </c>
      <c r="AL28" s="203">
        <v>0</v>
      </c>
      <c r="AM28" s="203">
        <v>56.1</v>
      </c>
      <c r="AN28" s="203">
        <v>0</v>
      </c>
      <c r="AO28" s="204">
        <v>77.5</v>
      </c>
      <c r="AP28" s="179"/>
      <c r="AQ28" s="182"/>
      <c r="AR28" s="193"/>
      <c r="AS28" s="193" t="s">
        <v>51</v>
      </c>
      <c r="AT28" s="193"/>
      <c r="AU28" s="205" t="s">
        <v>538</v>
      </c>
      <c r="AV28" s="108">
        <v>0</v>
      </c>
      <c r="AW28" s="205" t="s">
        <v>539</v>
      </c>
      <c r="AX28" s="108">
        <v>0</v>
      </c>
      <c r="AY28" s="179"/>
      <c r="AZ28" s="179"/>
    </row>
    <row r="29" spans="26:52" ht="17.25" customHeight="1" thickTop="1">
      <c r="AA29" s="6"/>
      <c r="AB29" s="7"/>
      <c r="AC29" s="21" t="s">
        <v>36</v>
      </c>
      <c r="AD29" s="7"/>
      <c r="AE29" s="6"/>
      <c r="AF29" s="179"/>
      <c r="AG29" s="179"/>
      <c r="AH29" s="179"/>
      <c r="AI29" s="179"/>
      <c r="AJ29" s="179"/>
      <c r="AK29" s="179"/>
      <c r="AL29" s="179"/>
      <c r="AM29" s="179"/>
      <c r="AN29" s="179"/>
      <c r="AO29" s="179"/>
      <c r="AP29" s="179"/>
      <c r="AQ29" s="182"/>
      <c r="AR29" s="180"/>
      <c r="AS29" s="179"/>
      <c r="AT29" s="179"/>
      <c r="AU29" s="179"/>
      <c r="AV29" s="179"/>
      <c r="AW29" s="179"/>
      <c r="AX29" s="179"/>
      <c r="AY29" s="179"/>
      <c r="AZ29" s="179"/>
    </row>
    <row r="30" spans="26:52" ht="17.25" customHeight="1" thickBot="1">
      <c r="AA30" s="6"/>
      <c r="AB30" s="7"/>
      <c r="AC30" s="21"/>
      <c r="AD30" s="7"/>
      <c r="AE30" s="6">
        <v>1</v>
      </c>
      <c r="AF30" s="179"/>
      <c r="AG30" s="179"/>
      <c r="AH30" s="179"/>
      <c r="AI30" s="179"/>
      <c r="AJ30" s="179"/>
      <c r="AK30" s="179"/>
      <c r="AL30" s="179"/>
      <c r="AM30" s="179"/>
      <c r="AN30" s="179"/>
      <c r="AO30" s="179"/>
      <c r="AP30" s="179"/>
      <c r="AQ30" s="182"/>
      <c r="AR30" s="180"/>
      <c r="AS30" s="183" t="s">
        <v>545</v>
      </c>
      <c r="AT30" s="179"/>
      <c r="AU30" s="179"/>
      <c r="AV30" s="179"/>
      <c r="AW30" s="179"/>
      <c r="AX30" s="179"/>
      <c r="AY30" s="179"/>
      <c r="AZ30" s="179"/>
    </row>
    <row r="31" spans="26:52" ht="17.25" customHeight="1" thickTop="1" thickBot="1">
      <c r="AA31" s="6"/>
      <c r="AB31" s="7"/>
      <c r="AC31" s="21"/>
      <c r="AD31" s="7"/>
      <c r="AE31" s="6"/>
      <c r="AF31" s="179"/>
      <c r="AG31" s="183" t="s">
        <v>38</v>
      </c>
      <c r="AH31" s="179"/>
      <c r="AI31" s="179"/>
      <c r="AJ31" s="179"/>
      <c r="AK31" s="179"/>
      <c r="AL31" s="179"/>
      <c r="AM31" s="179"/>
      <c r="AN31" s="179"/>
      <c r="AO31" s="179"/>
      <c r="AP31" s="179"/>
      <c r="AQ31" s="182"/>
      <c r="AR31" s="184"/>
      <c r="AS31" s="184" t="s">
        <v>45</v>
      </c>
      <c r="AT31" s="184"/>
      <c r="AU31" s="467" t="s">
        <v>52</v>
      </c>
      <c r="AV31" s="476"/>
      <c r="AW31" s="467" t="s">
        <v>544</v>
      </c>
      <c r="AX31" s="468"/>
      <c r="AY31" s="179"/>
      <c r="AZ31" s="179"/>
    </row>
    <row r="32" spans="26:52" ht="17.25" customHeight="1" thickTop="1" thickBot="1">
      <c r="AA32" s="6"/>
      <c r="AB32" s="7"/>
      <c r="AC32" s="8"/>
      <c r="AD32" s="7"/>
      <c r="AE32" s="6"/>
      <c r="AF32" s="179"/>
      <c r="AG32" s="451" t="s">
        <v>80</v>
      </c>
      <c r="AH32" s="462" t="s">
        <v>40</v>
      </c>
      <c r="AI32" s="463"/>
      <c r="AJ32" s="179"/>
      <c r="AK32" s="179"/>
      <c r="AL32" s="179"/>
      <c r="AM32" s="179"/>
      <c r="AN32" s="179"/>
      <c r="AO32" s="179"/>
      <c r="AP32" s="179"/>
      <c r="AQ32" s="182"/>
      <c r="AR32" s="206"/>
      <c r="AS32" s="206" t="s">
        <v>154</v>
      </c>
      <c r="AT32" s="206"/>
      <c r="AU32" s="430">
        <v>1</v>
      </c>
      <c r="AV32" s="431"/>
      <c r="AW32" s="430">
        <v>535.45000000000005</v>
      </c>
      <c r="AX32" s="431"/>
      <c r="AY32" s="179"/>
      <c r="AZ32" s="179"/>
    </row>
    <row r="33" spans="27:52" ht="17.25" customHeight="1" thickBot="1">
      <c r="AA33" s="6"/>
      <c r="AB33" s="7"/>
      <c r="AC33" s="15"/>
      <c r="AD33" s="7"/>
      <c r="AE33" s="6"/>
      <c r="AF33" s="179"/>
      <c r="AG33" s="452"/>
      <c r="AH33" s="453" t="s">
        <v>41</v>
      </c>
      <c r="AI33" s="454"/>
      <c r="AJ33" s="179"/>
      <c r="AK33" s="179"/>
      <c r="AL33" s="179"/>
      <c r="AM33" s="179"/>
      <c r="AN33" s="179"/>
      <c r="AO33" s="179"/>
      <c r="AP33" s="179"/>
      <c r="AQ33" s="182"/>
      <c r="AR33" s="207"/>
      <c r="AS33" s="207" t="s">
        <v>155</v>
      </c>
      <c r="AT33" s="207"/>
      <c r="AU33" s="464">
        <v>0.9</v>
      </c>
      <c r="AV33" s="466"/>
      <c r="AW33" s="464">
        <v>874.15</v>
      </c>
      <c r="AX33" s="466"/>
      <c r="AY33" s="179"/>
      <c r="AZ33" s="179"/>
    </row>
    <row r="34" spans="27:52" ht="17.25" customHeight="1" thickTop="1">
      <c r="AA34" s="6"/>
      <c r="AB34" s="7"/>
      <c r="AC34" s="11" t="s">
        <v>3</v>
      </c>
      <c r="AD34" s="7"/>
      <c r="AE34" s="6"/>
      <c r="AF34" s="179"/>
      <c r="AG34" s="208">
        <v>1</v>
      </c>
      <c r="AH34" s="449">
        <v>2115.4</v>
      </c>
      <c r="AI34" s="450"/>
      <c r="AJ34" s="179"/>
      <c r="AK34" s="179"/>
      <c r="AL34" s="179"/>
      <c r="AM34" s="179"/>
      <c r="AN34" s="179"/>
      <c r="AO34" s="179"/>
      <c r="AP34" s="179"/>
      <c r="AQ34" s="182"/>
      <c r="AR34" s="209"/>
      <c r="AS34" s="209"/>
      <c r="AT34" s="209"/>
      <c r="AU34" s="210"/>
      <c r="AV34" s="210"/>
      <c r="AW34" s="210"/>
      <c r="AX34" s="210"/>
      <c r="AY34" s="179"/>
      <c r="AZ34" s="179"/>
    </row>
    <row r="35" spans="27:52" ht="17.25" customHeight="1" thickBot="1">
      <c r="AA35" s="6"/>
      <c r="AB35" s="7"/>
      <c r="AC35" s="8"/>
      <c r="AD35" s="7"/>
      <c r="AE35" s="6"/>
      <c r="AF35" s="179"/>
      <c r="AG35" s="208">
        <f t="shared" ref="AG35:AG45" si="0">AG34+1</f>
        <v>2</v>
      </c>
      <c r="AH35" s="449">
        <v>1256.3</v>
      </c>
      <c r="AI35" s="450"/>
      <c r="AJ35" s="179"/>
      <c r="AK35" s="179"/>
      <c r="AL35" s="179"/>
      <c r="AM35" s="179"/>
      <c r="AN35" s="179"/>
      <c r="AO35" s="179"/>
      <c r="AP35" s="179"/>
      <c r="AQ35" s="182"/>
      <c r="AR35" s="180"/>
      <c r="AS35" s="183" t="s">
        <v>44</v>
      </c>
      <c r="AT35" s="179"/>
      <c r="AU35" s="179"/>
      <c r="AV35" s="179"/>
      <c r="AW35" s="179"/>
      <c r="AX35" s="179"/>
      <c r="AY35" s="179"/>
      <c r="AZ35" s="179"/>
    </row>
    <row r="36" spans="27:52" ht="17.25" customHeight="1" thickTop="1">
      <c r="AA36" s="6"/>
      <c r="AB36" s="7"/>
      <c r="AC36" s="17"/>
      <c r="AD36" s="7"/>
      <c r="AE36" s="6"/>
      <c r="AF36" s="179"/>
      <c r="AG36" s="208">
        <f t="shared" si="0"/>
        <v>3</v>
      </c>
      <c r="AH36" s="449">
        <v>516.4</v>
      </c>
      <c r="AI36" s="450"/>
      <c r="AJ36" s="179"/>
      <c r="AK36" s="179"/>
      <c r="AL36" s="179"/>
      <c r="AM36" s="179"/>
      <c r="AN36" s="179"/>
      <c r="AO36" s="179"/>
      <c r="AP36" s="179"/>
      <c r="AQ36" s="182"/>
      <c r="AR36" s="463" t="s">
        <v>39</v>
      </c>
      <c r="AS36" s="451"/>
      <c r="AT36" s="462" t="s">
        <v>46</v>
      </c>
      <c r="AU36" s="451"/>
      <c r="AV36" s="462" t="s">
        <v>48</v>
      </c>
      <c r="AW36" s="451"/>
      <c r="AX36" s="462" t="s">
        <v>49</v>
      </c>
      <c r="AY36" s="463"/>
      <c r="AZ36" s="179"/>
    </row>
    <row r="37" spans="27:52" ht="17.25" customHeight="1">
      <c r="AA37" s="6"/>
      <c r="AB37" s="7"/>
      <c r="AC37" s="16" t="s">
        <v>4</v>
      </c>
      <c r="AD37" s="7"/>
      <c r="AE37" s="6"/>
      <c r="AF37" s="179"/>
      <c r="AG37" s="208">
        <f t="shared" si="0"/>
        <v>4</v>
      </c>
      <c r="AH37" s="449">
        <v>282.2</v>
      </c>
      <c r="AI37" s="450"/>
      <c r="AJ37" s="179"/>
      <c r="AK37" s="179"/>
      <c r="AL37" s="179"/>
      <c r="AM37" s="179"/>
      <c r="AN37" s="179"/>
      <c r="AO37" s="179"/>
      <c r="AP37" s="179"/>
      <c r="AQ37" s="182"/>
      <c r="AR37" s="454"/>
      <c r="AS37" s="452"/>
      <c r="AT37" s="453" t="s">
        <v>110</v>
      </c>
      <c r="AU37" s="452"/>
      <c r="AV37" s="453" t="s">
        <v>111</v>
      </c>
      <c r="AW37" s="452"/>
      <c r="AX37" s="453" t="s">
        <v>47</v>
      </c>
      <c r="AY37" s="454"/>
      <c r="AZ37" s="179"/>
    </row>
    <row r="38" spans="27:52" ht="17.25" customHeight="1">
      <c r="AA38" s="6"/>
      <c r="AB38" s="7"/>
      <c r="AC38" s="11"/>
      <c r="AD38" s="7"/>
      <c r="AE38" s="6"/>
      <c r="AF38" s="179"/>
      <c r="AG38" s="208">
        <f t="shared" si="0"/>
        <v>5</v>
      </c>
      <c r="AH38" s="449">
        <v>1309.7</v>
      </c>
      <c r="AI38" s="450"/>
      <c r="AJ38" s="179"/>
      <c r="AK38" s="179"/>
      <c r="AL38" s="179"/>
      <c r="AM38" s="179"/>
      <c r="AN38" s="179"/>
      <c r="AO38" s="179"/>
      <c r="AP38" s="179"/>
      <c r="AQ38" s="182"/>
      <c r="AR38" s="442">
        <v>1</v>
      </c>
      <c r="AS38" s="443"/>
      <c r="AT38" s="430">
        <v>0</v>
      </c>
      <c r="AU38" s="444"/>
      <c r="AV38" s="430">
        <v>0</v>
      </c>
      <c r="AW38" s="444"/>
      <c r="AX38" s="430">
        <v>0</v>
      </c>
      <c r="AY38" s="431"/>
      <c r="AZ38" s="179"/>
    </row>
    <row r="39" spans="27:52" ht="17.25" customHeight="1">
      <c r="AA39" s="6"/>
      <c r="AB39" s="7"/>
      <c r="AC39" s="11"/>
      <c r="AD39" s="7"/>
      <c r="AE39" s="6"/>
      <c r="AF39" s="179"/>
      <c r="AG39" s="208">
        <f t="shared" si="0"/>
        <v>6</v>
      </c>
      <c r="AH39" s="449">
        <v>6735</v>
      </c>
      <c r="AI39" s="450"/>
      <c r="AJ39" s="179"/>
      <c r="AK39" s="179"/>
      <c r="AL39" s="179"/>
      <c r="AM39" s="179"/>
      <c r="AN39" s="179"/>
      <c r="AO39" s="179"/>
      <c r="AP39" s="179"/>
      <c r="AQ39" s="182"/>
      <c r="AR39" s="442">
        <f t="shared" ref="AR39:AR49" si="1">AR38+1</f>
        <v>2</v>
      </c>
      <c r="AS39" s="443"/>
      <c r="AT39" s="430">
        <v>0</v>
      </c>
      <c r="AU39" s="444"/>
      <c r="AV39" s="430">
        <v>0</v>
      </c>
      <c r="AW39" s="444"/>
      <c r="AX39" s="430">
        <v>0</v>
      </c>
      <c r="AY39" s="431"/>
      <c r="AZ39" s="179"/>
    </row>
    <row r="40" spans="27:52" ht="17.25" customHeight="1">
      <c r="AA40" s="6"/>
      <c r="AB40" s="7"/>
      <c r="AC40" s="11"/>
      <c r="AD40" s="7"/>
      <c r="AE40" s="6"/>
      <c r="AF40" s="179"/>
      <c r="AG40" s="208">
        <f t="shared" si="0"/>
        <v>7</v>
      </c>
      <c r="AH40" s="449">
        <v>5301.4</v>
      </c>
      <c r="AI40" s="450"/>
      <c r="AJ40" s="179"/>
      <c r="AK40" s="179"/>
      <c r="AL40" s="179"/>
      <c r="AM40" s="179"/>
      <c r="AN40" s="179"/>
      <c r="AO40" s="179"/>
      <c r="AP40" s="179"/>
      <c r="AQ40" s="182"/>
      <c r="AR40" s="442">
        <f t="shared" si="1"/>
        <v>3</v>
      </c>
      <c r="AS40" s="443"/>
      <c r="AT40" s="430">
        <v>0</v>
      </c>
      <c r="AU40" s="444"/>
      <c r="AV40" s="430">
        <v>0</v>
      </c>
      <c r="AW40" s="444"/>
      <c r="AX40" s="430">
        <v>0</v>
      </c>
      <c r="AY40" s="431"/>
      <c r="AZ40" s="179"/>
    </row>
    <row r="41" spans="27:52" ht="17.25" customHeight="1">
      <c r="AA41" s="6"/>
      <c r="AB41" s="6"/>
      <c r="AC41" s="6"/>
      <c r="AD41" s="6"/>
      <c r="AE41" s="6"/>
      <c r="AF41" s="179"/>
      <c r="AG41" s="208">
        <f t="shared" si="0"/>
        <v>8</v>
      </c>
      <c r="AH41" s="449">
        <v>3692.5</v>
      </c>
      <c r="AI41" s="450"/>
      <c r="AJ41" s="179"/>
      <c r="AK41" s="179"/>
      <c r="AL41" s="179"/>
      <c r="AM41" s="179"/>
      <c r="AN41" s="179"/>
      <c r="AO41" s="179"/>
      <c r="AP41" s="179"/>
      <c r="AQ41" s="182"/>
      <c r="AR41" s="442">
        <f t="shared" si="1"/>
        <v>4</v>
      </c>
      <c r="AS41" s="443"/>
      <c r="AT41" s="430">
        <v>0</v>
      </c>
      <c r="AU41" s="444"/>
      <c r="AV41" s="430">
        <v>0</v>
      </c>
      <c r="AW41" s="444"/>
      <c r="AX41" s="430">
        <v>0</v>
      </c>
      <c r="AY41" s="431"/>
      <c r="AZ41" s="179"/>
    </row>
    <row r="42" spans="27:52" ht="17.25" customHeight="1">
      <c r="AA42" s="6"/>
      <c r="AB42" s="6"/>
      <c r="AC42" s="6"/>
      <c r="AD42" s="6"/>
      <c r="AE42" s="6"/>
      <c r="AF42" s="179"/>
      <c r="AG42" s="208">
        <f t="shared" si="0"/>
        <v>9</v>
      </c>
      <c r="AH42" s="449">
        <v>4286.3</v>
      </c>
      <c r="AI42" s="450"/>
      <c r="AJ42" s="179"/>
      <c r="AK42" s="179"/>
      <c r="AL42" s="179"/>
      <c r="AM42" s="179"/>
      <c r="AN42" s="179"/>
      <c r="AO42" s="179"/>
      <c r="AP42" s="179"/>
      <c r="AQ42" s="182"/>
      <c r="AR42" s="442">
        <f t="shared" si="1"/>
        <v>5</v>
      </c>
      <c r="AS42" s="443"/>
      <c r="AT42" s="430">
        <v>0</v>
      </c>
      <c r="AU42" s="444"/>
      <c r="AV42" s="430">
        <v>0</v>
      </c>
      <c r="AW42" s="444"/>
      <c r="AX42" s="430">
        <v>0</v>
      </c>
      <c r="AY42" s="431"/>
      <c r="AZ42" s="179"/>
    </row>
    <row r="43" spans="27:52" ht="17.25" customHeight="1">
      <c r="AA43" s="6"/>
      <c r="AB43" s="6"/>
      <c r="AC43" s="6"/>
      <c r="AD43" s="6"/>
      <c r="AE43" s="6"/>
      <c r="AF43" s="179"/>
      <c r="AG43" s="208">
        <f t="shared" si="0"/>
        <v>10</v>
      </c>
      <c r="AH43" s="449">
        <v>4565.8</v>
      </c>
      <c r="AI43" s="450"/>
      <c r="AJ43" s="179"/>
      <c r="AK43" s="179"/>
      <c r="AL43" s="179"/>
      <c r="AM43" s="179"/>
      <c r="AN43" s="179"/>
      <c r="AO43" s="179"/>
      <c r="AP43" s="179"/>
      <c r="AQ43" s="182"/>
      <c r="AR43" s="442">
        <f t="shared" si="1"/>
        <v>6</v>
      </c>
      <c r="AS43" s="443"/>
      <c r="AT43" s="430">
        <v>0</v>
      </c>
      <c r="AU43" s="444"/>
      <c r="AV43" s="430">
        <v>0</v>
      </c>
      <c r="AW43" s="444"/>
      <c r="AX43" s="430">
        <v>0</v>
      </c>
      <c r="AY43" s="431"/>
      <c r="AZ43" s="179"/>
    </row>
    <row r="44" spans="27:52" ht="17.25" customHeight="1">
      <c r="AA44" s="6"/>
      <c r="AB44" s="6"/>
      <c r="AC44" s="6"/>
      <c r="AD44" s="6"/>
      <c r="AE44" s="6"/>
      <c r="AF44" s="179"/>
      <c r="AG44" s="208">
        <f t="shared" si="0"/>
        <v>11</v>
      </c>
      <c r="AH44" s="449">
        <v>117</v>
      </c>
      <c r="AI44" s="450"/>
      <c r="AJ44" s="179"/>
      <c r="AK44" s="179"/>
      <c r="AL44" s="179"/>
      <c r="AM44" s="179"/>
      <c r="AN44" s="179"/>
      <c r="AO44" s="179"/>
      <c r="AP44" s="179"/>
      <c r="AQ44" s="182"/>
      <c r="AR44" s="442">
        <f t="shared" si="1"/>
        <v>7</v>
      </c>
      <c r="AS44" s="443"/>
      <c r="AT44" s="430">
        <v>0</v>
      </c>
      <c r="AU44" s="444"/>
      <c r="AV44" s="430">
        <v>0</v>
      </c>
      <c r="AW44" s="444"/>
      <c r="AX44" s="430">
        <v>0</v>
      </c>
      <c r="AY44" s="431"/>
      <c r="AZ44" s="179"/>
    </row>
    <row r="45" spans="27:52" ht="17.25" customHeight="1" thickBot="1">
      <c r="AA45" s="6"/>
      <c r="AB45" s="6"/>
      <c r="AC45" s="6"/>
      <c r="AD45" s="6"/>
      <c r="AE45" s="6"/>
      <c r="AF45" s="179"/>
      <c r="AG45" s="211">
        <f t="shared" si="0"/>
        <v>12</v>
      </c>
      <c r="AH45" s="447">
        <v>1450.4</v>
      </c>
      <c r="AI45" s="448"/>
      <c r="AJ45" s="179"/>
      <c r="AK45" s="179"/>
      <c r="AL45" s="179"/>
      <c r="AM45" s="179"/>
      <c r="AN45" s="179"/>
      <c r="AO45" s="179"/>
      <c r="AP45" s="179"/>
      <c r="AQ45" s="182"/>
      <c r="AR45" s="442">
        <f t="shared" si="1"/>
        <v>8</v>
      </c>
      <c r="AS45" s="443"/>
      <c r="AT45" s="430">
        <v>0</v>
      </c>
      <c r="AU45" s="444"/>
      <c r="AV45" s="430">
        <v>0</v>
      </c>
      <c r="AW45" s="444"/>
      <c r="AX45" s="430">
        <v>0</v>
      </c>
      <c r="AY45" s="431"/>
      <c r="AZ45" s="179"/>
    </row>
    <row r="46" spans="27:52" ht="17.25" customHeight="1" thickTop="1" thickBot="1">
      <c r="AA46" s="6"/>
      <c r="AB46" s="6"/>
      <c r="AC46" s="6"/>
      <c r="AD46" s="6"/>
      <c r="AE46" s="6"/>
      <c r="AF46" s="179"/>
      <c r="AG46" s="212" t="s">
        <v>83</v>
      </c>
      <c r="AH46" s="445">
        <f>SUM(AH34:AI45)</f>
        <v>31628.400000000001</v>
      </c>
      <c r="AI46" s="446"/>
      <c r="AJ46" s="179"/>
      <c r="AK46" s="179"/>
      <c r="AL46" s="179"/>
      <c r="AM46" s="179"/>
      <c r="AN46" s="179"/>
      <c r="AO46" s="179"/>
      <c r="AP46" s="179"/>
      <c r="AQ46" s="182"/>
      <c r="AR46" s="442">
        <f t="shared" si="1"/>
        <v>9</v>
      </c>
      <c r="AS46" s="443"/>
      <c r="AT46" s="430">
        <v>0</v>
      </c>
      <c r="AU46" s="444"/>
      <c r="AV46" s="430">
        <v>0</v>
      </c>
      <c r="AW46" s="444"/>
      <c r="AX46" s="430">
        <v>0</v>
      </c>
      <c r="AY46" s="431"/>
      <c r="AZ46" s="179"/>
    </row>
    <row r="47" spans="27:52" ht="17.25" customHeight="1" thickTop="1">
      <c r="AA47" s="7"/>
      <c r="AB47" s="7"/>
      <c r="AC47" s="7"/>
      <c r="AD47" s="7"/>
      <c r="AE47" s="7"/>
      <c r="AF47" s="179"/>
      <c r="AG47" s="179"/>
      <c r="AH47" s="179"/>
      <c r="AI47" s="179"/>
      <c r="AJ47" s="179"/>
      <c r="AK47" s="179"/>
      <c r="AL47" s="179"/>
      <c r="AM47" s="179"/>
      <c r="AN47" s="179"/>
      <c r="AO47" s="179"/>
      <c r="AP47" s="179"/>
      <c r="AQ47" s="182"/>
      <c r="AR47" s="442">
        <f t="shared" si="1"/>
        <v>10</v>
      </c>
      <c r="AS47" s="443"/>
      <c r="AT47" s="430">
        <v>0</v>
      </c>
      <c r="AU47" s="444"/>
      <c r="AV47" s="430">
        <v>0</v>
      </c>
      <c r="AW47" s="444"/>
      <c r="AX47" s="430">
        <v>0</v>
      </c>
      <c r="AY47" s="431"/>
      <c r="AZ47" s="179"/>
    </row>
    <row r="48" spans="27:52" ht="17.25" customHeight="1">
      <c r="AA48" s="7"/>
      <c r="AB48" s="7"/>
      <c r="AC48" s="7"/>
      <c r="AD48" s="7"/>
      <c r="AE48" s="7"/>
      <c r="AF48" s="179"/>
      <c r="AG48" s="179"/>
      <c r="AH48" s="179"/>
      <c r="AI48" s="179"/>
      <c r="AJ48" s="179"/>
      <c r="AK48" s="179"/>
      <c r="AL48" s="179"/>
      <c r="AM48" s="179"/>
      <c r="AN48" s="179"/>
      <c r="AO48" s="179"/>
      <c r="AP48" s="179"/>
      <c r="AQ48" s="182"/>
      <c r="AR48" s="442">
        <f t="shared" si="1"/>
        <v>11</v>
      </c>
      <c r="AS48" s="443"/>
      <c r="AT48" s="430">
        <v>0</v>
      </c>
      <c r="AU48" s="444"/>
      <c r="AV48" s="430">
        <v>0</v>
      </c>
      <c r="AW48" s="444"/>
      <c r="AX48" s="430">
        <v>0</v>
      </c>
      <c r="AY48" s="431"/>
      <c r="AZ48" s="179"/>
    </row>
    <row r="49" spans="27:52" ht="17.25" customHeight="1" thickBot="1">
      <c r="AA49" s="7"/>
      <c r="AB49" s="7"/>
      <c r="AC49" s="7"/>
      <c r="AD49" s="7"/>
      <c r="AE49" s="7"/>
      <c r="AF49" s="179"/>
      <c r="AG49" s="179"/>
      <c r="AH49" s="179"/>
      <c r="AI49" s="179"/>
      <c r="AJ49" s="179"/>
      <c r="AK49" s="179"/>
      <c r="AL49" s="179"/>
      <c r="AM49" s="179"/>
      <c r="AN49" s="179"/>
      <c r="AO49" s="179"/>
      <c r="AP49" s="179"/>
      <c r="AQ49" s="182"/>
      <c r="AR49" s="439">
        <f t="shared" si="1"/>
        <v>12</v>
      </c>
      <c r="AS49" s="440"/>
      <c r="AT49" s="432">
        <v>0</v>
      </c>
      <c r="AU49" s="433"/>
      <c r="AV49" s="432">
        <v>0</v>
      </c>
      <c r="AW49" s="433"/>
      <c r="AX49" s="432">
        <v>0</v>
      </c>
      <c r="AY49" s="441"/>
      <c r="AZ49" s="179"/>
    </row>
    <row r="50" spans="27:52" ht="17.25" customHeight="1" thickTop="1" thickBot="1">
      <c r="AA50" s="7"/>
      <c r="AB50" s="7"/>
      <c r="AC50" s="7"/>
      <c r="AD50" s="7"/>
      <c r="AE50" s="7"/>
      <c r="AF50" s="179"/>
      <c r="AG50" s="179"/>
      <c r="AH50" s="179"/>
      <c r="AI50" s="179"/>
      <c r="AJ50" s="179"/>
      <c r="AK50" s="179"/>
      <c r="AL50" s="179"/>
      <c r="AM50" s="179"/>
      <c r="AN50" s="179"/>
      <c r="AO50" s="179"/>
      <c r="AP50" s="179"/>
      <c r="AQ50" s="182"/>
      <c r="AR50" s="434" t="s">
        <v>83</v>
      </c>
      <c r="AS50" s="435"/>
      <c r="AT50" s="436">
        <f>SUM(AT38:AT49)</f>
        <v>0</v>
      </c>
      <c r="AU50" s="437"/>
      <c r="AV50" s="436">
        <f>SUM(AV38:AV49)</f>
        <v>0</v>
      </c>
      <c r="AW50" s="437"/>
      <c r="AX50" s="436">
        <f>SUM(AX38:AX49)</f>
        <v>0</v>
      </c>
      <c r="AY50" s="438"/>
      <c r="AZ50" s="179"/>
    </row>
    <row r="51" spans="27:52" ht="17.25" customHeight="1" thickTop="1">
      <c r="AA51" s="7"/>
      <c r="AB51" s="7"/>
      <c r="AC51" s="7"/>
      <c r="AD51" s="7"/>
      <c r="AE51" s="7"/>
      <c r="AF51" s="179"/>
      <c r="AG51" s="179"/>
      <c r="AH51" s="179"/>
      <c r="AI51" s="179"/>
      <c r="AJ51" s="179"/>
      <c r="AK51" s="179"/>
      <c r="AL51" s="179"/>
      <c r="AM51" s="179"/>
      <c r="AN51" s="179"/>
      <c r="AO51" s="179"/>
      <c r="AP51" s="179"/>
      <c r="AQ51" s="182"/>
      <c r="AR51" s="179"/>
      <c r="AS51" s="179"/>
      <c r="AT51" s="179"/>
      <c r="AU51" s="179"/>
      <c r="AV51" s="179"/>
      <c r="AW51" s="179"/>
      <c r="AX51" s="179"/>
      <c r="AY51" s="179"/>
      <c r="AZ51" s="179"/>
    </row>
    <row r="52" spans="27:52" ht="17.25" customHeight="1">
      <c r="AA52" s="7"/>
      <c r="AB52" s="7"/>
      <c r="AC52" s="7"/>
      <c r="AD52" s="7"/>
      <c r="AE52" s="7"/>
    </row>
  </sheetData>
  <sheetProtection sheet="1" objects="1" scenarios="1" selectLockedCells="1"/>
  <mergeCells count="99">
    <mergeCell ref="AU26:AX26"/>
    <mergeCell ref="AU33:AV33"/>
    <mergeCell ref="AW33:AX33"/>
    <mergeCell ref="AW32:AX32"/>
    <mergeCell ref="AV36:AW36"/>
    <mergeCell ref="AX36:AY36"/>
    <mergeCell ref="AU32:AV32"/>
    <mergeCell ref="AU31:AV31"/>
    <mergeCell ref="AW31:AX31"/>
    <mergeCell ref="AU22:AV22"/>
    <mergeCell ref="AU23:AV23"/>
    <mergeCell ref="AW22:AX22"/>
    <mergeCell ref="AW23:AX23"/>
    <mergeCell ref="AG15:AR16"/>
    <mergeCell ref="AJ21:AO21"/>
    <mergeCell ref="AN22:AO22"/>
    <mergeCell ref="AL22:AM22"/>
    <mergeCell ref="AJ22:AK22"/>
    <mergeCell ref="AI21:AI24"/>
    <mergeCell ref="AH21:AH24"/>
    <mergeCell ref="AX39:AY39"/>
    <mergeCell ref="AV40:AW40"/>
    <mergeCell ref="AX37:AY37"/>
    <mergeCell ref="AX40:AY40"/>
    <mergeCell ref="AV37:AW37"/>
    <mergeCell ref="AV39:AW39"/>
    <mergeCell ref="AV38:AW38"/>
    <mergeCell ref="AX38:AY38"/>
    <mergeCell ref="AX47:AY47"/>
    <mergeCell ref="AV47:AW47"/>
    <mergeCell ref="AV42:AW42"/>
    <mergeCell ref="AX41:AY41"/>
    <mergeCell ref="AV43:AW43"/>
    <mergeCell ref="AX42:AY42"/>
    <mergeCell ref="AX43:AY43"/>
    <mergeCell ref="AX44:AY44"/>
    <mergeCell ref="AX45:AY45"/>
    <mergeCell ref="AX46:AY46"/>
    <mergeCell ref="AV44:AW44"/>
    <mergeCell ref="AR47:AS47"/>
    <mergeCell ref="AT46:AU46"/>
    <mergeCell ref="AT47:AU47"/>
    <mergeCell ref="AT43:AU43"/>
    <mergeCell ref="AT36:AU36"/>
    <mergeCell ref="AT38:AU38"/>
    <mergeCell ref="AR44:AS44"/>
    <mergeCell ref="AR43:AS43"/>
    <mergeCell ref="AR36:AS37"/>
    <mergeCell ref="AR40:AS40"/>
    <mergeCell ref="AR41:AS41"/>
    <mergeCell ref="AR42:AS42"/>
    <mergeCell ref="AR39:AS39"/>
    <mergeCell ref="AR38:AS38"/>
    <mergeCell ref="AT37:AU37"/>
    <mergeCell ref="AT39:AU39"/>
    <mergeCell ref="AR46:AS46"/>
    <mergeCell ref="AH36:AI36"/>
    <mergeCell ref="AH35:AI35"/>
    <mergeCell ref="AH34:AI34"/>
    <mergeCell ref="AH32:AI32"/>
    <mergeCell ref="AH41:AI41"/>
    <mergeCell ref="AH40:AI40"/>
    <mergeCell ref="AH39:AI39"/>
    <mergeCell ref="AH38:AI38"/>
    <mergeCell ref="AH37:AI37"/>
    <mergeCell ref="AG32:AG33"/>
    <mergeCell ref="AH33:AI33"/>
    <mergeCell ref="AG21:AG24"/>
    <mergeCell ref="AC21:AC22"/>
    <mergeCell ref="AC25:AC26"/>
    <mergeCell ref="AH25:AH28"/>
    <mergeCell ref="AT45:AU45"/>
    <mergeCell ref="AV46:AW46"/>
    <mergeCell ref="AT44:AU44"/>
    <mergeCell ref="AV45:AW45"/>
    <mergeCell ref="AC14:AC15"/>
    <mergeCell ref="AT40:AU40"/>
    <mergeCell ref="AV41:AW41"/>
    <mergeCell ref="AT41:AU41"/>
    <mergeCell ref="AT42:AU42"/>
    <mergeCell ref="AH46:AI46"/>
    <mergeCell ref="AR45:AS45"/>
    <mergeCell ref="AC17:AC18"/>
    <mergeCell ref="AH45:AI45"/>
    <mergeCell ref="AH44:AI44"/>
    <mergeCell ref="AH43:AI43"/>
    <mergeCell ref="AH42:AI42"/>
    <mergeCell ref="AX48:AY48"/>
    <mergeCell ref="AV49:AW49"/>
    <mergeCell ref="AR50:AS50"/>
    <mergeCell ref="AT50:AU50"/>
    <mergeCell ref="AV50:AW50"/>
    <mergeCell ref="AX50:AY50"/>
    <mergeCell ref="AR49:AS49"/>
    <mergeCell ref="AT49:AU49"/>
    <mergeCell ref="AX49:AY49"/>
    <mergeCell ref="AR48:AS48"/>
    <mergeCell ref="AV48:AW48"/>
    <mergeCell ref="AT48:AU48"/>
  </mergeCells>
  <phoneticPr fontId="1" type="noConversion"/>
  <dataValidations count="5">
    <dataValidation type="custom" allowBlank="1" showInputMessage="1" showErrorMessage="1" sqref="AH34:AI45">
      <formula1>$AE$30=1</formula1>
    </dataValidation>
    <dataValidation type="custom" allowBlank="1" showInputMessage="1" showErrorMessage="1" sqref="AH46:AI46 AT50:AY50">
      <formula1>$AE$30=2</formula1>
    </dataValidation>
    <dataValidation type="custom" allowBlank="1" showInputMessage="1" showErrorMessage="1" errorTitle="입력 오류" error="냉난방 스케줄을 확인하세요" sqref="AT38:AU49">
      <formula1>AND($AE$30=1, IF($AU$22&lt;$AW$22,AND($AR38&gt;=$AU$22,$AR38&lt;=$AW$22),OR($AR38&gt;=$AU$22,$AR38&lt;=$AW$22)))</formula1>
    </dataValidation>
    <dataValidation type="custom" allowBlank="1" showInputMessage="1" showErrorMessage="1" errorTitle="입력 오류" error="냉난방 스케줄을 확인하세요" sqref="AV38:AW49">
      <formula1>AND($AE$30=1, IF($AU$23&lt;$AW$23,AND($AR38&gt;=$AU$23,$AR38&lt;=$AW$23),OR($AR38&gt;=$AU$23,$AR38&lt;=$AW$23)))</formula1>
    </dataValidation>
    <dataValidation type="custom" allowBlank="1" showInputMessage="1" showErrorMessage="1" sqref="AX38:AY49">
      <formula1>AND($AE$30=1,COUNT(AT38:AW38)&gt;0)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9220" r:id="rId4" name="OptionButton4">
          <controlPr defaultSize="0" autoLine="0" r:id="rId5">
            <anchor moveWithCells="1">
              <from>
                <xdr:col>28</xdr:col>
                <xdr:colOff>38100</xdr:colOff>
                <xdr:row>30</xdr:row>
                <xdr:rowOff>0</xdr:rowOff>
              </from>
              <to>
                <xdr:col>28</xdr:col>
                <xdr:colOff>1362075</xdr:colOff>
                <xdr:row>30</xdr:row>
                <xdr:rowOff>209550</xdr:rowOff>
              </to>
            </anchor>
          </controlPr>
        </control>
      </mc:Choice>
      <mc:Fallback>
        <control shapeId="9220" r:id="rId4" name="OptionButton4"/>
      </mc:Fallback>
    </mc:AlternateContent>
    <mc:AlternateContent xmlns:mc="http://schemas.openxmlformats.org/markup-compatibility/2006">
      <mc:Choice Requires="x14">
        <control shapeId="9219" r:id="rId6" name="OptionButton3">
          <controlPr defaultSize="0" autoLine="0" r:id="rId7">
            <anchor moveWithCells="1">
              <from>
                <xdr:col>28</xdr:col>
                <xdr:colOff>38100</xdr:colOff>
                <xdr:row>29</xdr:row>
                <xdr:rowOff>0</xdr:rowOff>
              </from>
              <to>
                <xdr:col>28</xdr:col>
                <xdr:colOff>1362075</xdr:colOff>
                <xdr:row>29</xdr:row>
                <xdr:rowOff>209550</xdr:rowOff>
              </to>
            </anchor>
          </controlPr>
        </control>
      </mc:Choice>
      <mc:Fallback>
        <control shapeId="9219" r:id="rId6" name="OptionButton3"/>
      </mc:Fallback>
    </mc:AlternateContent>
    <mc:AlternateContent xmlns:mc="http://schemas.openxmlformats.org/markup-compatibility/2006">
      <mc:Choice Requires="x14">
        <control shapeId="9229" r:id="rId8" name="drpOp">
          <controlPr defaultSize="0" autoFill="0" autoPict="0">
            <anchor moveWithCells="1">
              <from>
                <xdr:col>28</xdr:col>
                <xdr:colOff>0</xdr:colOff>
                <xdr:row>37</xdr:row>
                <xdr:rowOff>133350</xdr:rowOff>
              </from>
              <to>
                <xdr:col>29</xdr:col>
                <xdr:colOff>9525</xdr:colOff>
                <xdr:row>39</xdr:row>
                <xdr:rowOff>57150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Q53"/>
  <sheetViews>
    <sheetView showGridLines="0" showRowColHeaders="0" topLeftCell="A10" zoomScale="80" zoomScaleNormal="80" workbookViewId="0">
      <pane ySplit="12" topLeftCell="A22" activePane="bottomLeft" state="frozen"/>
      <selection activeCell="Z10" sqref="Z10"/>
      <selection pane="bottomLeft" activeCell="AK19" sqref="AK19"/>
    </sheetView>
  </sheetViews>
  <sheetFormatPr defaultRowHeight="17.25" customHeight="1"/>
  <cols>
    <col min="1" max="25" width="9" style="32" hidden="1" customWidth="1"/>
    <col min="26" max="26" width="5.625" style="32" customWidth="1"/>
    <col min="27" max="28" width="1.625" style="5" customWidth="1"/>
    <col min="29" max="29" width="23.625" style="5" customWidth="1"/>
    <col min="30" max="30" width="2.625" style="5" customWidth="1"/>
    <col min="31" max="31" width="1.625" style="5" customWidth="1"/>
    <col min="32" max="32" width="3.5" style="32" customWidth="1"/>
    <col min="33" max="33" width="32.125" style="32" customWidth="1"/>
    <col min="34" max="34" width="24.75" style="32" customWidth="1"/>
    <col min="35" max="35" width="22.375" style="32" customWidth="1"/>
    <col min="36" max="36" width="14.875" style="32" customWidth="1"/>
    <col min="37" max="37" width="8.375" style="32" customWidth="1"/>
    <col min="38" max="38" width="11.125" style="32" customWidth="1"/>
    <col min="39" max="39" width="11.875" style="32" customWidth="1"/>
    <col min="40" max="40" width="9.875" style="32" customWidth="1"/>
    <col min="41" max="41" width="11.875" style="32" customWidth="1"/>
    <col min="42" max="42" width="9.875" style="32" customWidth="1"/>
    <col min="43" max="43" width="5.375" style="32" customWidth="1"/>
    <col min="44" max="16384" width="9" style="32"/>
  </cols>
  <sheetData>
    <row r="1" spans="26:43" ht="14.25" hidden="1"/>
    <row r="2" spans="26:43" ht="14.25" hidden="1"/>
    <row r="3" spans="26:43" ht="14.25" hidden="1"/>
    <row r="4" spans="26:43" ht="14.25" hidden="1"/>
    <row r="5" spans="26:43" ht="14.25" hidden="1"/>
    <row r="6" spans="26:43" ht="14.25" hidden="1"/>
    <row r="7" spans="26:43" ht="14.25" hidden="1"/>
    <row r="8" spans="26:43" ht="14.25" hidden="1"/>
    <row r="9" spans="26:43" ht="14.25" hidden="1"/>
    <row r="10" spans="26:43" ht="9.75" customHeight="1"/>
    <row r="11" spans="26:43" ht="69" customHeight="1" thickBot="1">
      <c r="AA11" s="24"/>
      <c r="AB11" s="24"/>
      <c r="AC11" s="24"/>
      <c r="AD11" s="24"/>
      <c r="AE11" s="24"/>
      <c r="AF11" s="24"/>
      <c r="AG11" s="24"/>
      <c r="AH11" s="24"/>
      <c r="AI11" s="24"/>
      <c r="AJ11" s="24"/>
      <c r="AK11" s="24"/>
      <c r="AL11" s="24"/>
      <c r="AM11" s="24"/>
      <c r="AN11" s="24"/>
      <c r="AO11" s="24"/>
      <c r="AP11" s="24"/>
      <c r="AQ11" s="33"/>
    </row>
    <row r="12" spans="26:43" ht="27.95" customHeight="1">
      <c r="Z12" s="34"/>
      <c r="AA12" s="62"/>
      <c r="AB12" s="62"/>
      <c r="AC12" s="60" t="s">
        <v>473</v>
      </c>
      <c r="AD12" s="62"/>
      <c r="AE12" s="62"/>
      <c r="AF12" s="62"/>
      <c r="AG12" s="62"/>
      <c r="AH12" s="62"/>
      <c r="AI12" s="62"/>
      <c r="AJ12" s="62"/>
      <c r="AK12" s="62"/>
      <c r="AL12" s="62"/>
      <c r="AM12" s="62"/>
      <c r="AN12" s="62"/>
      <c r="AO12" s="62"/>
      <c r="AP12" s="62"/>
      <c r="AQ12" s="63"/>
    </row>
    <row r="13" spans="26:43" ht="7.5" customHeight="1">
      <c r="AA13" s="6"/>
      <c r="AB13" s="6"/>
      <c r="AC13" s="6"/>
      <c r="AD13" s="6"/>
      <c r="AE13" s="6"/>
    </row>
    <row r="14" spans="26:43" ht="15" customHeight="1">
      <c r="AA14" s="6"/>
      <c r="AB14" s="7"/>
      <c r="AC14" s="429" t="str">
        <f>IF(nmItem="공종",Basic!$AI$21,INDEX(nmDaean,nmCmbMatch))</f>
        <v>case4</v>
      </c>
      <c r="AD14" s="7"/>
      <c r="AE14" s="6"/>
      <c r="AP14" s="34"/>
      <c r="AQ14" s="79" t="s">
        <v>476</v>
      </c>
    </row>
    <row r="15" spans="26:43" ht="21" customHeight="1">
      <c r="AA15" s="6"/>
      <c r="AB15" s="7"/>
      <c r="AC15" s="429"/>
      <c r="AD15" s="7"/>
      <c r="AE15" s="6"/>
      <c r="AG15" s="477" t="s">
        <v>84</v>
      </c>
      <c r="AH15" s="35"/>
      <c r="AI15" s="35"/>
      <c r="AJ15" s="35"/>
    </row>
    <row r="16" spans="26:43" ht="15" customHeight="1" thickBot="1">
      <c r="AA16" s="6"/>
      <c r="AB16" s="6"/>
      <c r="AC16" s="6"/>
      <c r="AD16" s="6"/>
      <c r="AE16" s="6"/>
      <c r="AG16" s="478"/>
      <c r="AH16" s="36"/>
      <c r="AI16" s="36"/>
      <c r="AJ16" s="36"/>
      <c r="AK16" s="37"/>
      <c r="AL16" s="37"/>
      <c r="AM16" s="37"/>
      <c r="AN16" s="37"/>
      <c r="AO16" s="37"/>
      <c r="AP16" s="37"/>
      <c r="AQ16" s="37"/>
    </row>
    <row r="17" spans="26:42" ht="9" customHeight="1">
      <c r="AA17" s="6"/>
      <c r="AB17" s="7"/>
      <c r="AC17" s="416" t="s">
        <v>70</v>
      </c>
      <c r="AD17" s="7"/>
      <c r="AE17" s="6"/>
      <c r="AG17" s="38"/>
      <c r="AH17" s="39"/>
      <c r="AI17" s="39"/>
      <c r="AJ17" s="39"/>
      <c r="AK17" s="39"/>
      <c r="AL17" s="39"/>
      <c r="AM17" s="39"/>
      <c r="AN17" s="39"/>
      <c r="AO17" s="39"/>
      <c r="AP17" s="215">
        <v>1</v>
      </c>
    </row>
    <row r="18" spans="26:42" ht="15" customHeight="1">
      <c r="Z18" s="34"/>
      <c r="AA18" s="6"/>
      <c r="AB18" s="7"/>
      <c r="AC18" s="416"/>
      <c r="AD18" s="7"/>
      <c r="AE18" s="6"/>
      <c r="AK18" s="40"/>
      <c r="AP18" s="76">
        <f>ROUNDUP((COUNTA(Temp!AC:AC)-1)/24,0)</f>
        <v>1</v>
      </c>
    </row>
    <row r="19" spans="26:42" ht="21" customHeight="1" thickBot="1">
      <c r="AA19" s="6"/>
      <c r="AB19" s="6"/>
      <c r="AC19" s="6"/>
      <c r="AD19" s="6"/>
      <c r="AE19" s="6"/>
      <c r="AG19" s="41" t="s">
        <v>85</v>
      </c>
      <c r="AH19" s="37"/>
      <c r="AI19" s="37"/>
      <c r="AJ19" s="42" t="s">
        <v>86</v>
      </c>
      <c r="AK19" s="213">
        <v>0</v>
      </c>
      <c r="AL19" s="43" t="s">
        <v>87</v>
      </c>
      <c r="AM19" s="213">
        <v>0</v>
      </c>
      <c r="AO19" s="75" t="str">
        <f>IF(AP18=0,"",    AP17 &amp; "Page / " &amp; AP18 &amp; "Page")</f>
        <v>1Page / 1Page</v>
      </c>
    </row>
    <row r="20" spans="26:42" ht="17.25" customHeight="1">
      <c r="AA20" s="6"/>
      <c r="AB20" s="7"/>
      <c r="AC20" s="7"/>
      <c r="AD20" s="7"/>
      <c r="AE20" s="6"/>
      <c r="AG20" s="479" t="s">
        <v>23</v>
      </c>
      <c r="AH20" s="481" t="s">
        <v>24</v>
      </c>
      <c r="AI20" s="481" t="s">
        <v>88</v>
      </c>
      <c r="AJ20" s="481" t="s">
        <v>89</v>
      </c>
      <c r="AK20" s="488" t="s">
        <v>90</v>
      </c>
      <c r="AL20" s="481" t="s">
        <v>91</v>
      </c>
      <c r="AM20" s="484" t="s">
        <v>92</v>
      </c>
      <c r="AN20" s="485"/>
      <c r="AO20" s="486" t="s">
        <v>93</v>
      </c>
      <c r="AP20" s="487"/>
    </row>
    <row r="21" spans="26:42" ht="17.25" customHeight="1">
      <c r="AA21" s="6"/>
      <c r="AB21" s="7"/>
      <c r="AC21" s="82" t="s">
        <v>30</v>
      </c>
      <c r="AD21" s="7"/>
      <c r="AE21" s="6"/>
      <c r="AG21" s="480"/>
      <c r="AH21" s="482"/>
      <c r="AI21" s="482"/>
      <c r="AJ21" s="482"/>
      <c r="AK21" s="482"/>
      <c r="AL21" s="482"/>
      <c r="AM21" s="44" t="s">
        <v>94</v>
      </c>
      <c r="AN21" s="44" t="s">
        <v>81</v>
      </c>
      <c r="AO21" s="44" t="s">
        <v>94</v>
      </c>
      <c r="AP21" s="45" t="s">
        <v>81</v>
      </c>
    </row>
    <row r="22" spans="26:42" ht="17.25" customHeight="1">
      <c r="AA22" s="6"/>
      <c r="AB22" s="7"/>
      <c r="AC22" s="82"/>
      <c r="AD22" s="7"/>
      <c r="AE22" s="6"/>
      <c r="AG22" s="91"/>
      <c r="AH22" s="92"/>
      <c r="AI22" s="92" t="s">
        <v>482</v>
      </c>
      <c r="AJ22" s="92"/>
      <c r="AK22" s="92"/>
      <c r="AL22" s="92">
        <v>0</v>
      </c>
      <c r="AM22" s="96">
        <v>0</v>
      </c>
      <c r="AN22" s="96">
        <v>0</v>
      </c>
      <c r="AO22" s="96">
        <v>0</v>
      </c>
      <c r="AP22" s="97">
        <v>0</v>
      </c>
    </row>
    <row r="23" spans="26:42" ht="17.25" customHeight="1" thickBot="1">
      <c r="AA23" s="6"/>
      <c r="AB23" s="7"/>
      <c r="AC23" s="11"/>
      <c r="AD23" s="7"/>
      <c r="AE23" s="6"/>
      <c r="AG23" s="93" t="s">
        <v>447</v>
      </c>
      <c r="AH23" s="92" t="s">
        <v>483</v>
      </c>
      <c r="AI23" s="92" t="s">
        <v>485</v>
      </c>
      <c r="AJ23" s="92" t="s">
        <v>486</v>
      </c>
      <c r="AK23" s="92" t="s">
        <v>487</v>
      </c>
      <c r="AL23" s="92">
        <v>4</v>
      </c>
      <c r="AM23" s="96">
        <v>0</v>
      </c>
      <c r="AN23" s="96">
        <v>0</v>
      </c>
      <c r="AO23" s="96">
        <v>0</v>
      </c>
      <c r="AP23" s="97">
        <v>0</v>
      </c>
    </row>
    <row r="24" spans="26:42" ht="17.25" customHeight="1">
      <c r="AA24" s="6"/>
      <c r="AB24" s="7"/>
      <c r="AC24" s="15"/>
      <c r="AD24" s="7"/>
      <c r="AE24" s="6"/>
      <c r="AG24" s="93" t="s">
        <v>447</v>
      </c>
      <c r="AH24" s="92" t="s">
        <v>488</v>
      </c>
      <c r="AI24" s="92" t="s">
        <v>489</v>
      </c>
      <c r="AJ24" s="92" t="s">
        <v>490</v>
      </c>
      <c r="AK24" s="92" t="s">
        <v>487</v>
      </c>
      <c r="AL24" s="92">
        <v>4</v>
      </c>
      <c r="AM24" s="96">
        <v>0</v>
      </c>
      <c r="AN24" s="96">
        <v>0</v>
      </c>
      <c r="AO24" s="96">
        <v>0</v>
      </c>
      <c r="AP24" s="97">
        <v>0</v>
      </c>
    </row>
    <row r="25" spans="26:42" ht="17.25" customHeight="1">
      <c r="AA25" s="6"/>
      <c r="AB25" s="7"/>
      <c r="AC25" s="458" t="s">
        <v>35</v>
      </c>
      <c r="AD25" s="7"/>
      <c r="AE25" s="6"/>
      <c r="AG25" s="93" t="s">
        <v>447</v>
      </c>
      <c r="AH25" s="92" t="s">
        <v>491</v>
      </c>
      <c r="AI25" s="92" t="s">
        <v>493</v>
      </c>
      <c r="AJ25" s="92" t="s">
        <v>494</v>
      </c>
      <c r="AK25" s="92" t="s">
        <v>487</v>
      </c>
      <c r="AL25" s="92">
        <v>1</v>
      </c>
      <c r="AM25" s="96">
        <v>0</v>
      </c>
      <c r="AN25" s="96">
        <v>0</v>
      </c>
      <c r="AO25" s="96">
        <v>0</v>
      </c>
      <c r="AP25" s="97">
        <v>0</v>
      </c>
    </row>
    <row r="26" spans="26:42" ht="17.25" customHeight="1">
      <c r="AA26" s="6"/>
      <c r="AB26" s="7"/>
      <c r="AC26" s="458"/>
      <c r="AD26" s="7"/>
      <c r="AE26" s="6"/>
      <c r="AG26" s="93" t="s">
        <v>447</v>
      </c>
      <c r="AH26" s="92"/>
      <c r="AI26" s="92" t="s">
        <v>435</v>
      </c>
      <c r="AJ26" s="92" t="s">
        <v>496</v>
      </c>
      <c r="AK26" s="92" t="s">
        <v>436</v>
      </c>
      <c r="AL26" s="92">
        <v>19</v>
      </c>
      <c r="AM26" s="96">
        <v>0</v>
      </c>
      <c r="AN26" s="96">
        <v>0</v>
      </c>
      <c r="AO26" s="96">
        <v>0</v>
      </c>
      <c r="AP26" s="97">
        <v>0</v>
      </c>
    </row>
    <row r="27" spans="26:42" ht="17.25" customHeight="1" thickBot="1">
      <c r="AA27" s="6"/>
      <c r="AB27" s="7"/>
      <c r="AC27" s="8"/>
      <c r="AD27" s="7"/>
      <c r="AE27" s="6"/>
      <c r="AG27" s="93" t="s">
        <v>447</v>
      </c>
      <c r="AH27" s="92"/>
      <c r="AI27" s="92" t="s">
        <v>435</v>
      </c>
      <c r="AJ27" s="92" t="s">
        <v>453</v>
      </c>
      <c r="AK27" s="92" t="s">
        <v>436</v>
      </c>
      <c r="AL27" s="92">
        <v>12</v>
      </c>
      <c r="AM27" s="96">
        <v>0</v>
      </c>
      <c r="AN27" s="96">
        <v>0</v>
      </c>
      <c r="AO27" s="96">
        <v>0</v>
      </c>
      <c r="AP27" s="97">
        <v>0</v>
      </c>
    </row>
    <row r="28" spans="26:42" ht="17.25" customHeight="1">
      <c r="AA28" s="6"/>
      <c r="AB28" s="7"/>
      <c r="AC28" s="15"/>
      <c r="AD28" s="7"/>
      <c r="AE28" s="6"/>
      <c r="AG28" s="93" t="s">
        <v>447</v>
      </c>
      <c r="AH28" s="92"/>
      <c r="AI28" s="92" t="s">
        <v>499</v>
      </c>
      <c r="AJ28" s="92" t="s">
        <v>500</v>
      </c>
      <c r="AK28" s="92" t="s">
        <v>444</v>
      </c>
      <c r="AL28" s="92">
        <v>1</v>
      </c>
      <c r="AM28" s="96">
        <v>0</v>
      </c>
      <c r="AN28" s="96">
        <v>0</v>
      </c>
      <c r="AO28" s="96">
        <v>0</v>
      </c>
      <c r="AP28" s="97">
        <v>0</v>
      </c>
    </row>
    <row r="29" spans="26:42" ht="17.25" customHeight="1">
      <c r="AA29" s="6"/>
      <c r="AB29" s="7"/>
      <c r="AC29" s="23" t="s">
        <v>65</v>
      </c>
      <c r="AD29" s="7"/>
      <c r="AE29" s="6"/>
      <c r="AG29" s="93"/>
      <c r="AH29" s="92"/>
      <c r="AI29" s="92" t="s">
        <v>502</v>
      </c>
      <c r="AJ29" s="92"/>
      <c r="AK29" s="92"/>
      <c r="AL29" s="92">
        <v>0</v>
      </c>
      <c r="AM29" s="96">
        <v>0</v>
      </c>
      <c r="AN29" s="96">
        <v>0</v>
      </c>
      <c r="AO29" s="96">
        <v>0</v>
      </c>
      <c r="AP29" s="97">
        <v>0</v>
      </c>
    </row>
    <row r="30" spans="26:42" ht="17.25" customHeight="1">
      <c r="AA30" s="6"/>
      <c r="AB30" s="7"/>
      <c r="AC30" s="11"/>
      <c r="AD30" s="7"/>
      <c r="AE30" s="6"/>
      <c r="AG30" s="93" t="s">
        <v>447</v>
      </c>
      <c r="AH30" s="92" t="s">
        <v>503</v>
      </c>
      <c r="AI30" s="92" t="s">
        <v>504</v>
      </c>
      <c r="AJ30" s="92" t="s">
        <v>505</v>
      </c>
      <c r="AK30" s="92" t="s">
        <v>445</v>
      </c>
      <c r="AL30" s="92">
        <v>2919</v>
      </c>
      <c r="AM30" s="96">
        <v>0</v>
      </c>
      <c r="AN30" s="96">
        <v>0</v>
      </c>
      <c r="AO30" s="96">
        <v>0</v>
      </c>
      <c r="AP30" s="97">
        <v>0</v>
      </c>
    </row>
    <row r="31" spans="26:42" ht="17.25" customHeight="1">
      <c r="AA31" s="6"/>
      <c r="AB31" s="7"/>
      <c r="AC31" s="11"/>
      <c r="AD31" s="7"/>
      <c r="AE31" s="6"/>
      <c r="AG31" s="93" t="s">
        <v>447</v>
      </c>
      <c r="AH31" s="92" t="s">
        <v>491</v>
      </c>
      <c r="AI31" s="92" t="s">
        <v>506</v>
      </c>
      <c r="AJ31" s="92" t="s">
        <v>507</v>
      </c>
      <c r="AK31" s="92" t="s">
        <v>445</v>
      </c>
      <c r="AL31" s="92">
        <v>461</v>
      </c>
      <c r="AM31" s="96">
        <v>0</v>
      </c>
      <c r="AN31" s="96">
        <v>0</v>
      </c>
      <c r="AO31" s="96">
        <v>0</v>
      </c>
      <c r="AP31" s="97">
        <v>0</v>
      </c>
    </row>
    <row r="32" spans="26:42" ht="17.25" customHeight="1" thickBot="1">
      <c r="AA32" s="6"/>
      <c r="AB32" s="7"/>
      <c r="AC32" s="8"/>
      <c r="AD32" s="7"/>
      <c r="AE32" s="6"/>
      <c r="AG32" s="93" t="s">
        <v>447</v>
      </c>
      <c r="AH32" s="92" t="s">
        <v>508</v>
      </c>
      <c r="AI32" s="92" t="s">
        <v>510</v>
      </c>
      <c r="AJ32" s="92"/>
      <c r="AK32" s="92" t="s">
        <v>445</v>
      </c>
      <c r="AL32" s="92">
        <v>2919</v>
      </c>
      <c r="AM32" s="96">
        <v>0</v>
      </c>
      <c r="AN32" s="96">
        <v>0</v>
      </c>
      <c r="AO32" s="96">
        <v>0</v>
      </c>
      <c r="AP32" s="97">
        <v>0</v>
      </c>
    </row>
    <row r="33" spans="27:42" ht="17.25" customHeight="1">
      <c r="AA33" s="6"/>
      <c r="AB33" s="7"/>
      <c r="AC33" s="15"/>
      <c r="AD33" s="7"/>
      <c r="AE33" s="6"/>
      <c r="AG33" s="93" t="s">
        <v>447</v>
      </c>
      <c r="AH33" s="92" t="s">
        <v>491</v>
      </c>
      <c r="AI33" s="92" t="s">
        <v>511</v>
      </c>
      <c r="AJ33" s="92" t="s">
        <v>512</v>
      </c>
      <c r="AK33" s="92" t="s">
        <v>445</v>
      </c>
      <c r="AL33" s="92">
        <v>5799</v>
      </c>
      <c r="AM33" s="96">
        <v>0</v>
      </c>
      <c r="AN33" s="96">
        <v>0</v>
      </c>
      <c r="AO33" s="96">
        <v>0</v>
      </c>
      <c r="AP33" s="97">
        <v>0</v>
      </c>
    </row>
    <row r="34" spans="27:42" ht="17.25" customHeight="1">
      <c r="AA34" s="6"/>
      <c r="AB34" s="7"/>
      <c r="AC34" s="483" t="s">
        <v>66</v>
      </c>
      <c r="AD34" s="7"/>
      <c r="AE34" s="6"/>
      <c r="AG34" s="93" t="s">
        <v>447</v>
      </c>
      <c r="AH34" s="92" t="s">
        <v>513</v>
      </c>
      <c r="AI34" s="92" t="s">
        <v>514</v>
      </c>
      <c r="AJ34" s="92" t="s">
        <v>515</v>
      </c>
      <c r="AK34" s="92" t="s">
        <v>516</v>
      </c>
      <c r="AL34" s="92">
        <v>292</v>
      </c>
      <c r="AM34" s="96">
        <v>0</v>
      </c>
      <c r="AN34" s="96">
        <v>0</v>
      </c>
      <c r="AO34" s="96">
        <v>0</v>
      </c>
      <c r="AP34" s="97">
        <v>0</v>
      </c>
    </row>
    <row r="35" spans="27:42" ht="17.25" customHeight="1">
      <c r="AA35" s="6"/>
      <c r="AB35" s="7"/>
      <c r="AC35" s="483"/>
      <c r="AD35" s="7"/>
      <c r="AE35" s="6"/>
      <c r="AG35" s="93" t="s">
        <v>447</v>
      </c>
      <c r="AH35" s="92" t="s">
        <v>517</v>
      </c>
      <c r="AI35" s="92" t="s">
        <v>519</v>
      </c>
      <c r="AJ35" s="92"/>
      <c r="AK35" s="92" t="s">
        <v>520</v>
      </c>
      <c r="AL35" s="92">
        <v>104</v>
      </c>
      <c r="AM35" s="96">
        <v>0</v>
      </c>
      <c r="AN35" s="96">
        <v>0</v>
      </c>
      <c r="AO35" s="96">
        <v>0</v>
      </c>
      <c r="AP35" s="97">
        <v>0</v>
      </c>
    </row>
    <row r="36" spans="27:42" ht="17.25" customHeight="1" thickBot="1">
      <c r="AA36" s="6"/>
      <c r="AB36" s="7"/>
      <c r="AC36" s="8"/>
      <c r="AD36" s="7"/>
      <c r="AE36" s="6"/>
      <c r="AG36" s="93" t="s">
        <v>447</v>
      </c>
      <c r="AH36" s="92" t="s">
        <v>517</v>
      </c>
      <c r="AI36" s="92" t="s">
        <v>521</v>
      </c>
      <c r="AJ36" s="92"/>
      <c r="AK36" s="92" t="s">
        <v>520</v>
      </c>
      <c r="AL36" s="92">
        <v>1721</v>
      </c>
      <c r="AM36" s="96">
        <v>0</v>
      </c>
      <c r="AN36" s="96">
        <v>0</v>
      </c>
      <c r="AO36" s="96">
        <v>0</v>
      </c>
      <c r="AP36" s="97">
        <v>0</v>
      </c>
    </row>
    <row r="37" spans="27:42" ht="17.25" customHeight="1">
      <c r="AA37" s="6"/>
      <c r="AB37" s="7"/>
      <c r="AC37" s="17"/>
      <c r="AD37" s="7"/>
      <c r="AE37" s="6"/>
      <c r="AG37" s="93" t="s">
        <v>447</v>
      </c>
      <c r="AH37" s="92" t="s">
        <v>491</v>
      </c>
      <c r="AI37" s="92" t="s">
        <v>523</v>
      </c>
      <c r="AJ37" s="92" t="s">
        <v>524</v>
      </c>
      <c r="AK37" s="92" t="s">
        <v>525</v>
      </c>
      <c r="AL37" s="92">
        <v>20</v>
      </c>
      <c r="AM37" s="96">
        <v>0</v>
      </c>
      <c r="AN37" s="96">
        <v>0</v>
      </c>
      <c r="AO37" s="96">
        <v>0</v>
      </c>
      <c r="AP37" s="97">
        <v>0</v>
      </c>
    </row>
    <row r="38" spans="27:42" ht="17.25" customHeight="1">
      <c r="AA38" s="6"/>
      <c r="AB38" s="7"/>
      <c r="AC38" s="16" t="s">
        <v>4</v>
      </c>
      <c r="AD38" s="7"/>
      <c r="AE38" s="6"/>
      <c r="AG38" s="93" t="s">
        <v>447</v>
      </c>
      <c r="AH38" s="92" t="s">
        <v>526</v>
      </c>
      <c r="AI38" s="92" t="s">
        <v>528</v>
      </c>
      <c r="AJ38" s="92" t="s">
        <v>512</v>
      </c>
      <c r="AK38" s="92" t="s">
        <v>529</v>
      </c>
      <c r="AL38" s="92">
        <v>43</v>
      </c>
      <c r="AM38" s="96">
        <v>0</v>
      </c>
      <c r="AN38" s="96">
        <v>0</v>
      </c>
      <c r="AO38" s="96">
        <v>0</v>
      </c>
      <c r="AP38" s="97">
        <v>0</v>
      </c>
    </row>
    <row r="39" spans="27:42" ht="17.25" customHeight="1">
      <c r="AA39" s="6"/>
      <c r="AB39" s="7"/>
      <c r="AC39" s="11"/>
      <c r="AD39" s="7"/>
      <c r="AE39" s="6"/>
      <c r="AG39" s="93" t="s">
        <v>447</v>
      </c>
      <c r="AH39" s="92" t="s">
        <v>491</v>
      </c>
      <c r="AI39" s="92" t="s">
        <v>531</v>
      </c>
      <c r="AJ39" s="92" t="s">
        <v>532</v>
      </c>
      <c r="AK39" s="92" t="s">
        <v>533</v>
      </c>
      <c r="AL39" s="92">
        <v>4</v>
      </c>
      <c r="AM39" s="96">
        <v>0</v>
      </c>
      <c r="AN39" s="96">
        <v>0</v>
      </c>
      <c r="AO39" s="96">
        <v>0</v>
      </c>
      <c r="AP39" s="97">
        <v>0</v>
      </c>
    </row>
    <row r="40" spans="27:42" ht="17.25" customHeight="1">
      <c r="AA40" s="6"/>
      <c r="AB40" s="7"/>
      <c r="AC40" s="11"/>
      <c r="AD40" s="7"/>
      <c r="AE40" s="6"/>
      <c r="AG40" s="93" t="s">
        <v>447</v>
      </c>
      <c r="AH40" s="92" t="s">
        <v>443</v>
      </c>
      <c r="AI40" s="92" t="s">
        <v>535</v>
      </c>
      <c r="AJ40" s="92" t="s">
        <v>511</v>
      </c>
      <c r="AK40" s="92" t="s">
        <v>536</v>
      </c>
      <c r="AL40" s="92">
        <v>20</v>
      </c>
      <c r="AM40" s="96">
        <v>0</v>
      </c>
      <c r="AN40" s="96">
        <v>0</v>
      </c>
      <c r="AO40" s="96">
        <v>0</v>
      </c>
      <c r="AP40" s="97">
        <v>0</v>
      </c>
    </row>
    <row r="41" spans="27:42" ht="17.25" customHeight="1">
      <c r="AA41" s="6"/>
      <c r="AB41" s="7"/>
      <c r="AC41" s="11"/>
      <c r="AD41" s="7"/>
      <c r="AE41" s="6"/>
      <c r="AG41" s="93"/>
      <c r="AH41" s="92"/>
      <c r="AI41" s="92"/>
      <c r="AJ41" s="92"/>
      <c r="AK41" s="92"/>
      <c r="AL41" s="92"/>
      <c r="AM41" s="96"/>
      <c r="AN41" s="96"/>
      <c r="AO41" s="96"/>
      <c r="AP41" s="97"/>
    </row>
    <row r="42" spans="27:42" ht="17.25" customHeight="1">
      <c r="AA42" s="6"/>
      <c r="AB42" s="6"/>
      <c r="AC42" s="6"/>
      <c r="AD42" s="6"/>
      <c r="AE42" s="6"/>
      <c r="AG42" s="93"/>
      <c r="AH42" s="92"/>
      <c r="AI42" s="92"/>
      <c r="AJ42" s="92"/>
      <c r="AK42" s="92"/>
      <c r="AL42" s="92"/>
      <c r="AM42" s="96"/>
      <c r="AN42" s="96"/>
      <c r="AO42" s="96"/>
      <c r="AP42" s="97"/>
    </row>
    <row r="43" spans="27:42" ht="17.25" customHeight="1">
      <c r="AA43" s="7"/>
      <c r="AB43" s="7"/>
      <c r="AC43" s="7"/>
      <c r="AD43" s="7"/>
      <c r="AE43" s="7"/>
      <c r="AG43" s="93"/>
      <c r="AH43" s="92"/>
      <c r="AI43" s="92"/>
      <c r="AJ43" s="92"/>
      <c r="AK43" s="92"/>
      <c r="AL43" s="92"/>
      <c r="AM43" s="96"/>
      <c r="AN43" s="96"/>
      <c r="AO43" s="96"/>
      <c r="AP43" s="97"/>
    </row>
    <row r="44" spans="27:42" ht="17.25" customHeight="1">
      <c r="AA44" s="7"/>
      <c r="AB44" s="7"/>
      <c r="AC44" s="7"/>
      <c r="AD44" s="7"/>
      <c r="AE44" s="7"/>
      <c r="AG44" s="93"/>
      <c r="AH44" s="92"/>
      <c r="AI44" s="92"/>
      <c r="AJ44" s="92"/>
      <c r="AK44" s="92"/>
      <c r="AL44" s="92"/>
      <c r="AM44" s="96"/>
      <c r="AN44" s="96"/>
      <c r="AO44" s="96"/>
      <c r="AP44" s="97"/>
    </row>
    <row r="45" spans="27:42" ht="17.25" customHeight="1" thickBot="1">
      <c r="AA45" s="7"/>
      <c r="AB45" s="7"/>
      <c r="AC45" s="7"/>
      <c r="AD45" s="7"/>
      <c r="AE45" s="7"/>
      <c r="AG45" s="94"/>
      <c r="AH45" s="95"/>
      <c r="AI45" s="95"/>
      <c r="AJ45" s="95"/>
      <c r="AK45" s="95"/>
      <c r="AL45" s="95"/>
      <c r="AM45" s="98"/>
      <c r="AN45" s="98"/>
      <c r="AO45" s="98"/>
      <c r="AP45" s="99"/>
    </row>
    <row r="46" spans="27:42" ht="17.25" customHeight="1">
      <c r="AA46" s="7"/>
      <c r="AB46" s="7"/>
      <c r="AC46" s="7"/>
      <c r="AD46" s="7"/>
      <c r="AE46" s="7"/>
    </row>
    <row r="47" spans="27:42" ht="17.25" customHeight="1">
      <c r="AA47" s="7"/>
      <c r="AB47" s="7"/>
      <c r="AC47" s="7"/>
      <c r="AD47" s="7"/>
      <c r="AE47" s="7"/>
    </row>
    <row r="48" spans="27:42" ht="17.25" customHeight="1">
      <c r="AA48" s="7"/>
      <c r="AB48" s="7"/>
      <c r="AC48" s="7"/>
      <c r="AD48" s="7"/>
      <c r="AE48" s="7"/>
    </row>
    <row r="49" spans="27:31" ht="17.25" customHeight="1">
      <c r="AA49" s="7"/>
      <c r="AB49" s="7"/>
      <c r="AC49" s="7"/>
      <c r="AD49" s="7"/>
      <c r="AE49" s="7"/>
    </row>
    <row r="50" spans="27:31" ht="17.25" customHeight="1">
      <c r="AA50" s="7"/>
      <c r="AB50" s="7"/>
      <c r="AC50" s="7"/>
      <c r="AD50" s="7"/>
      <c r="AE50" s="7"/>
    </row>
    <row r="51" spans="27:31" ht="17.25" customHeight="1">
      <c r="AA51" s="7"/>
      <c r="AB51" s="7"/>
      <c r="AC51" s="7"/>
      <c r="AD51" s="7"/>
      <c r="AE51" s="7"/>
    </row>
    <row r="52" spans="27:31" ht="17.25" customHeight="1">
      <c r="AA52" s="7"/>
      <c r="AB52" s="7"/>
      <c r="AC52" s="7"/>
      <c r="AD52" s="7"/>
      <c r="AE52" s="7"/>
    </row>
    <row r="53" spans="27:31" ht="17.25" customHeight="1">
      <c r="AA53" s="7"/>
      <c r="AB53" s="7"/>
      <c r="AC53" s="7"/>
      <c r="AD53" s="7"/>
      <c r="AE53" s="7"/>
    </row>
  </sheetData>
  <sheetProtection sheet="1" objects="1" scenarios="1" selectLockedCells="1"/>
  <mergeCells count="13">
    <mergeCell ref="AC25:AC26"/>
    <mergeCell ref="AC34:AC35"/>
    <mergeCell ref="AM20:AN20"/>
    <mergeCell ref="AO20:AP20"/>
    <mergeCell ref="AK20:AK21"/>
    <mergeCell ref="AL20:AL21"/>
    <mergeCell ref="AJ20:AJ21"/>
    <mergeCell ref="AG15:AG16"/>
    <mergeCell ref="AC17:AC18"/>
    <mergeCell ref="AG20:AG21"/>
    <mergeCell ref="AH20:AH21"/>
    <mergeCell ref="AI20:AI21"/>
    <mergeCell ref="AC14:AC15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3315" r:id="rId4" name="OptionButton3">
          <controlPr defaultSize="0" autoLine="0" r:id="rId5">
            <anchor moveWithCells="1">
              <from>
                <xdr:col>28</xdr:col>
                <xdr:colOff>38100</xdr:colOff>
                <xdr:row>29</xdr:row>
                <xdr:rowOff>0</xdr:rowOff>
              </from>
              <to>
                <xdr:col>28</xdr:col>
                <xdr:colOff>1362075</xdr:colOff>
                <xdr:row>29</xdr:row>
                <xdr:rowOff>209550</xdr:rowOff>
              </to>
            </anchor>
          </controlPr>
        </control>
      </mc:Choice>
      <mc:Fallback>
        <control shapeId="13315" r:id="rId4" name="OptionButton3"/>
      </mc:Fallback>
    </mc:AlternateContent>
    <mc:AlternateContent xmlns:mc="http://schemas.openxmlformats.org/markup-compatibility/2006">
      <mc:Choice Requires="x14">
        <control shapeId="13316" r:id="rId6" name="OptionButton4">
          <controlPr defaultSize="0" autoLine="0" r:id="rId7">
            <anchor moveWithCells="1">
              <from>
                <xdr:col>28</xdr:col>
                <xdr:colOff>38100</xdr:colOff>
                <xdr:row>30</xdr:row>
                <xdr:rowOff>0</xdr:rowOff>
              </from>
              <to>
                <xdr:col>28</xdr:col>
                <xdr:colOff>1362075</xdr:colOff>
                <xdr:row>30</xdr:row>
                <xdr:rowOff>209550</xdr:rowOff>
              </to>
            </anchor>
          </controlPr>
        </control>
      </mc:Choice>
      <mc:Fallback>
        <control shapeId="13316" r:id="rId6" name="OptionButton4"/>
      </mc:Fallback>
    </mc:AlternateContent>
    <mc:AlternateContent xmlns:mc="http://schemas.openxmlformats.org/markup-compatibility/2006">
      <mc:Choice Requires="x14">
        <control shapeId="13327" r:id="rId8" name="drpDi">
          <controlPr defaultSize="0" autoFill="0" autoPict="0">
            <anchor moveWithCells="1">
              <from>
                <xdr:col>28</xdr:col>
                <xdr:colOff>38100</xdr:colOff>
                <xdr:row>38</xdr:row>
                <xdr:rowOff>85725</xdr:rowOff>
              </from>
              <to>
                <xdr:col>29</xdr:col>
                <xdr:colOff>47625</xdr:colOff>
                <xdr:row>40</xdr:row>
                <xdr:rowOff>9525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DI63"/>
  <sheetViews>
    <sheetView showGridLines="0" showRowColHeaders="0" topLeftCell="Z10" zoomScale="70" zoomScaleNormal="70" workbookViewId="0">
      <pane xSplit="7" ySplit="9" topLeftCell="AG19" activePane="bottomRight" state="frozen"/>
      <selection activeCell="Z10" sqref="Z10"/>
      <selection pane="topRight" activeCell="AG10" sqref="AG10"/>
      <selection pane="bottomLeft" activeCell="Z19" sqref="Z19"/>
      <selection pane="bottomRight" activeCell="AI20" sqref="AI20"/>
    </sheetView>
  </sheetViews>
  <sheetFormatPr defaultColWidth="19.625" defaultRowHeight="17.25" customHeight="1"/>
  <cols>
    <col min="1" max="25" width="9" style="243" hidden="1" customWidth="1"/>
    <col min="26" max="26" width="5.625" style="243" customWidth="1"/>
    <col min="27" max="28" width="1.625" style="244" customWidth="1"/>
    <col min="29" max="29" width="23.625" style="244" customWidth="1"/>
    <col min="30" max="30" width="2.625" style="244" customWidth="1"/>
    <col min="31" max="31" width="1.625" style="244" customWidth="1"/>
    <col min="32" max="32" width="3.5" style="243" customWidth="1"/>
    <col min="33" max="16384" width="19.625" style="243"/>
  </cols>
  <sheetData>
    <row r="1" spans="26:43" ht="14.25" hidden="1"/>
    <row r="2" spans="26:43" ht="14.25" hidden="1"/>
    <row r="3" spans="26:43" ht="14.25" hidden="1"/>
    <row r="4" spans="26:43" ht="14.25" hidden="1"/>
    <row r="5" spans="26:43" ht="14.25" hidden="1"/>
    <row r="6" spans="26:43" ht="14.25" hidden="1"/>
    <row r="7" spans="26:43" ht="14.25" hidden="1"/>
    <row r="8" spans="26:43" ht="14.25" hidden="1"/>
    <row r="9" spans="26:43" ht="14.25" hidden="1"/>
    <row r="10" spans="26:43" ht="9.75" customHeight="1"/>
    <row r="11" spans="26:43" ht="69" customHeight="1" thickBot="1">
      <c r="AA11" s="245"/>
      <c r="AB11" s="245"/>
      <c r="AC11" s="245"/>
      <c r="AD11" s="245"/>
      <c r="AE11" s="245"/>
      <c r="AF11" s="245"/>
      <c r="AG11" s="245"/>
      <c r="AH11" s="245"/>
      <c r="AI11" s="245"/>
      <c r="AJ11" s="245"/>
      <c r="AK11" s="245"/>
      <c r="AL11" s="245"/>
      <c r="AM11" s="245"/>
      <c r="AN11" s="245"/>
      <c r="AO11" s="245"/>
      <c r="AP11" s="245"/>
      <c r="AQ11" s="246"/>
    </row>
    <row r="12" spans="26:43" ht="27.95" customHeight="1">
      <c r="Z12" s="247"/>
      <c r="AA12" s="248"/>
      <c r="AB12" s="248"/>
      <c r="AC12" s="249" t="s">
        <v>473</v>
      </c>
      <c r="AD12" s="248"/>
      <c r="AE12" s="248"/>
      <c r="AF12" s="248"/>
      <c r="AG12" s="248"/>
      <c r="AH12" s="248"/>
      <c r="AI12" s="248"/>
      <c r="AJ12" s="248"/>
      <c r="AK12" s="248"/>
      <c r="AL12" s="248"/>
      <c r="AM12" s="248"/>
      <c r="AN12" s="248"/>
      <c r="AO12" s="248"/>
      <c r="AP12" s="248"/>
      <c r="AQ12" s="250"/>
    </row>
    <row r="13" spans="26:43" ht="7.5" customHeight="1">
      <c r="AA13" s="251"/>
      <c r="AB13" s="251"/>
      <c r="AC13" s="251"/>
      <c r="AD13" s="251"/>
      <c r="AE13" s="251"/>
    </row>
    <row r="14" spans="26:43" ht="15" customHeight="1">
      <c r="AA14" s="251"/>
      <c r="AB14" s="252"/>
      <c r="AC14" s="491" t="str">
        <f>IF(nmItem="공종",Basic!$AI$21,INDEX(nmDaean,nmCmbMatch))</f>
        <v>case4</v>
      </c>
      <c r="AD14" s="252"/>
      <c r="AE14" s="251"/>
      <c r="AP14" s="247"/>
      <c r="AQ14" s="253" t="s">
        <v>322</v>
      </c>
    </row>
    <row r="15" spans="26:43" ht="21" customHeight="1">
      <c r="AA15" s="251"/>
      <c r="AB15" s="252"/>
      <c r="AC15" s="491"/>
      <c r="AD15" s="252"/>
      <c r="AE15" s="251"/>
      <c r="AG15" s="497" t="s">
        <v>323</v>
      </c>
      <c r="AH15" s="497"/>
      <c r="AI15" s="497"/>
      <c r="AJ15" s="497"/>
    </row>
    <row r="16" spans="26:43" ht="15" customHeight="1" thickBot="1">
      <c r="AA16" s="251"/>
      <c r="AB16" s="251"/>
      <c r="AC16" s="251"/>
      <c r="AD16" s="251"/>
      <c r="AE16" s="251"/>
      <c r="AG16" s="498"/>
      <c r="AH16" s="498"/>
      <c r="AI16" s="498"/>
      <c r="AJ16" s="498"/>
      <c r="AK16" s="254"/>
      <c r="AL16" s="254"/>
      <c r="AM16" s="254"/>
      <c r="AN16" s="254"/>
      <c r="AO16" s="254"/>
      <c r="AP16" s="254"/>
      <c r="AQ16" s="254"/>
    </row>
    <row r="17" spans="1:113" ht="9" customHeight="1">
      <c r="AA17" s="251"/>
      <c r="AB17" s="252"/>
      <c r="AC17" s="492" t="str">
        <f>Discard!AC17</f>
        <v>진행 상태  75% 완료됨</v>
      </c>
      <c r="AD17" s="252"/>
      <c r="AE17" s="251"/>
      <c r="AG17" s="255"/>
      <c r="AH17" s="256"/>
      <c r="AI17" s="256"/>
      <c r="AJ17" s="256"/>
      <c r="AK17" s="256"/>
      <c r="AL17" s="256"/>
      <c r="AM17" s="256"/>
      <c r="AN17" s="256"/>
      <c r="AO17" s="256"/>
      <c r="AP17" s="215"/>
    </row>
    <row r="18" spans="1:113" ht="15" customHeight="1" thickBot="1">
      <c r="Z18" s="247"/>
      <c r="AA18" s="251"/>
      <c r="AB18" s="252"/>
      <c r="AC18" s="492"/>
      <c r="AD18" s="252"/>
      <c r="AE18" s="251"/>
      <c r="AK18" s="257"/>
      <c r="AP18" s="258"/>
    </row>
    <row r="19" spans="1:113" ht="21" customHeight="1">
      <c r="AA19" s="251"/>
      <c r="AB19" s="251"/>
      <c r="AC19" s="251"/>
      <c r="AD19" s="251"/>
      <c r="AE19" s="251"/>
      <c r="AG19" s="489" t="s">
        <v>346</v>
      </c>
      <c r="AH19" s="489"/>
      <c r="AI19" s="235" t="s">
        <v>347</v>
      </c>
      <c r="AJ19" s="235" t="s">
        <v>348</v>
      </c>
      <c r="AK19" s="235" t="s">
        <v>349</v>
      </c>
      <c r="AL19" s="235" t="s">
        <v>350</v>
      </c>
      <c r="AM19" s="235" t="s">
        <v>351</v>
      </c>
      <c r="AN19" s="235" t="s">
        <v>352</v>
      </c>
      <c r="AO19" s="235" t="s">
        <v>345</v>
      </c>
      <c r="AP19" s="259"/>
      <c r="AQ19" s="259"/>
    </row>
    <row r="20" spans="1:113" ht="17.25" customHeight="1">
      <c r="AA20" s="251"/>
      <c r="AB20" s="252"/>
      <c r="AC20" s="252"/>
      <c r="AD20" s="252"/>
      <c r="AE20" s="251"/>
      <c r="AG20" s="499" t="s">
        <v>324</v>
      </c>
      <c r="AH20" s="225" t="s">
        <v>325</v>
      </c>
      <c r="AI20" s="232" t="s">
        <v>371</v>
      </c>
      <c r="AJ20" s="221">
        <v>0.25</v>
      </c>
      <c r="AK20" s="236" t="s">
        <v>327</v>
      </c>
      <c r="AL20" s="226">
        <f>Basic!AI33</f>
        <v>40</v>
      </c>
      <c r="AM20" s="227">
        <f>ROUNDDOWN(AL20*(1-AJ20),0)</f>
        <v>30</v>
      </c>
      <c r="AN20" s="227">
        <f>ROUNDUP(AL20*(1+AJ20),0)</f>
        <v>50</v>
      </c>
      <c r="AO20" s="222">
        <v>40</v>
      </c>
      <c r="AP20" s="259"/>
      <c r="AQ20" s="259"/>
    </row>
    <row r="21" spans="1:113" ht="17.25" customHeight="1">
      <c r="AA21" s="251"/>
      <c r="AB21" s="252"/>
      <c r="AC21" s="260" t="s">
        <v>30</v>
      </c>
      <c r="AD21" s="252"/>
      <c r="AE21" s="251"/>
      <c r="AG21" s="499"/>
      <c r="AH21" s="225" t="s">
        <v>328</v>
      </c>
      <c r="AI21" s="220" t="s">
        <v>329</v>
      </c>
      <c r="AJ21" s="220">
        <v>0.05</v>
      </c>
      <c r="AK21" s="236" t="s">
        <v>321</v>
      </c>
      <c r="AL21" s="228">
        <f>Basic!AI35</f>
        <v>3.3000000000000002E-2</v>
      </c>
      <c r="AM21" s="229">
        <f>AL21*(1-AJ21)</f>
        <v>3.1350000000000003E-2</v>
      </c>
      <c r="AN21" s="229">
        <f>AL21*(1+AJ21)</f>
        <v>3.465E-2</v>
      </c>
      <c r="AO21" s="223">
        <v>3.3000000000000002E-2</v>
      </c>
      <c r="AP21" s="259"/>
      <c r="AQ21" s="259"/>
    </row>
    <row r="22" spans="1:113" ht="17.25" customHeight="1">
      <c r="AA22" s="251"/>
      <c r="AB22" s="252"/>
      <c r="AC22" s="260"/>
      <c r="AD22" s="252"/>
      <c r="AE22" s="251"/>
      <c r="AG22" s="499"/>
      <c r="AH22" s="225" t="s">
        <v>330</v>
      </c>
      <c r="AI22" s="220" t="s">
        <v>326</v>
      </c>
      <c r="AJ22" s="220">
        <v>0.03</v>
      </c>
      <c r="AK22" s="236" t="s">
        <v>331</v>
      </c>
      <c r="AL22" s="228">
        <f>Basic!AI36</f>
        <v>6.6E-3</v>
      </c>
      <c r="AM22" s="229">
        <f>AL22*(1-AJ22)</f>
        <v>6.4019999999999997E-3</v>
      </c>
      <c r="AN22" s="229">
        <f>AL22*(1+AJ22)</f>
        <v>6.7980000000000002E-3</v>
      </c>
      <c r="AO22" s="223">
        <v>6.6E-3</v>
      </c>
      <c r="AP22" s="259"/>
      <c r="AQ22" s="259"/>
    </row>
    <row r="23" spans="1:113" ht="17.25" customHeight="1" thickBot="1">
      <c r="AA23" s="251"/>
      <c r="AB23" s="252"/>
      <c r="AC23" s="261"/>
      <c r="AD23" s="252"/>
      <c r="AE23" s="251"/>
      <c r="AG23" s="499"/>
      <c r="AH23" s="225" t="s">
        <v>332</v>
      </c>
      <c r="AI23" s="220" t="s">
        <v>329</v>
      </c>
      <c r="AJ23" s="220">
        <v>0.05</v>
      </c>
      <c r="AK23" s="236" t="s">
        <v>321</v>
      </c>
      <c r="AL23" s="228">
        <f>Basic!AI37</f>
        <v>1.1000000000000001E-3</v>
      </c>
      <c r="AM23" s="229">
        <f>AL23*(1-AJ23)</f>
        <v>1.0449999999999999E-3</v>
      </c>
      <c r="AN23" s="229">
        <f>AL23*(1+AJ23)</f>
        <v>1.1550000000000002E-3</v>
      </c>
      <c r="AO23" s="223">
        <v>1.1000000000000001E-3</v>
      </c>
      <c r="AP23" s="262"/>
      <c r="AQ23" s="262"/>
    </row>
    <row r="24" spans="1:113" ht="17.25" customHeight="1">
      <c r="AA24" s="251"/>
      <c r="AB24" s="252"/>
      <c r="AC24" s="263"/>
      <c r="AD24" s="252"/>
      <c r="AE24" s="251"/>
      <c r="AG24" s="499"/>
      <c r="AH24" s="225" t="s">
        <v>333</v>
      </c>
      <c r="AI24" s="220" t="s">
        <v>326</v>
      </c>
      <c r="AJ24" s="220">
        <v>0.03</v>
      </c>
      <c r="AK24" s="236" t="s">
        <v>331</v>
      </c>
      <c r="AL24" s="228">
        <f>Basic!AI38</f>
        <v>2.6599999999999999E-2</v>
      </c>
      <c r="AM24" s="229">
        <f>AL24*(1-AJ24)</f>
        <v>2.5801999999999999E-2</v>
      </c>
      <c r="AN24" s="229">
        <f>AL24*(1+AJ24)</f>
        <v>2.7397999999999999E-2</v>
      </c>
      <c r="AO24" s="223">
        <v>2.6599999999999999E-2</v>
      </c>
      <c r="AP24" s="262"/>
      <c r="AQ24" s="259"/>
    </row>
    <row r="25" spans="1:113" ht="17.25" customHeight="1">
      <c r="AA25" s="251"/>
      <c r="AB25" s="252"/>
      <c r="AC25" s="490" t="s">
        <v>35</v>
      </c>
      <c r="AD25" s="252"/>
      <c r="AE25" s="251"/>
      <c r="AG25" s="499"/>
      <c r="AH25" s="225" t="s">
        <v>334</v>
      </c>
      <c r="AI25" s="220" t="s">
        <v>326</v>
      </c>
      <c r="AJ25" s="220">
        <v>0.1</v>
      </c>
      <c r="AK25" s="236" t="s">
        <v>331</v>
      </c>
      <c r="AL25" s="230">
        <v>12000</v>
      </c>
      <c r="AM25" s="231">
        <f>AL25*(1-AJ25)</f>
        <v>10800</v>
      </c>
      <c r="AN25" s="231">
        <f>AL25*(1+AJ25)</f>
        <v>13200.000000000002</v>
      </c>
      <c r="AO25" s="224">
        <v>12000</v>
      </c>
      <c r="AP25" s="259"/>
      <c r="AQ25" s="259"/>
    </row>
    <row r="26" spans="1:113" s="265" customFormat="1" ht="17.25" customHeight="1" thickBot="1">
      <c r="A26" s="243"/>
      <c r="B26" s="243"/>
      <c r="C26" s="243"/>
      <c r="D26" s="243"/>
      <c r="E26" s="243"/>
      <c r="F26" s="243"/>
      <c r="G26" s="243"/>
      <c r="H26" s="243"/>
      <c r="I26" s="243"/>
      <c r="J26" s="243"/>
      <c r="K26" s="243"/>
      <c r="L26" s="243"/>
      <c r="M26" s="243"/>
      <c r="N26" s="243"/>
      <c r="O26" s="243"/>
      <c r="P26" s="243"/>
      <c r="Q26" s="243"/>
      <c r="R26" s="243"/>
      <c r="S26" s="243"/>
      <c r="T26" s="243"/>
      <c r="U26" s="243"/>
      <c r="V26" s="243"/>
      <c r="W26" s="243"/>
      <c r="X26" s="243"/>
      <c r="Y26" s="243"/>
      <c r="Z26" s="243"/>
      <c r="AA26" s="251"/>
      <c r="AB26" s="252"/>
      <c r="AC26" s="490"/>
      <c r="AD26" s="252"/>
      <c r="AE26" s="251"/>
      <c r="AF26" s="243"/>
      <c r="AG26" s="264"/>
      <c r="AH26" s="264"/>
      <c r="AI26" s="264"/>
      <c r="AJ26" s="264"/>
      <c r="AK26" s="259"/>
      <c r="AL26" s="265" t="s">
        <v>541</v>
      </c>
      <c r="AP26" s="265" t="s">
        <v>477</v>
      </c>
      <c r="AT26" s="265" t="s">
        <v>477</v>
      </c>
      <c r="AX26" s="265" t="s">
        <v>477</v>
      </c>
      <c r="BB26" s="265" t="s">
        <v>477</v>
      </c>
      <c r="BF26" s="265" t="s">
        <v>477</v>
      </c>
      <c r="BJ26" s="265" t="s">
        <v>477</v>
      </c>
      <c r="BN26" s="265" t="s">
        <v>477</v>
      </c>
      <c r="BR26" s="265" t="s">
        <v>477</v>
      </c>
      <c r="BV26" s="265" t="s">
        <v>477</v>
      </c>
      <c r="BZ26" s="265" t="s">
        <v>477</v>
      </c>
      <c r="CD26" s="265" t="s">
        <v>477</v>
      </c>
      <c r="CH26" s="265" t="s">
        <v>477</v>
      </c>
      <c r="CL26" s="265" t="s">
        <v>477</v>
      </c>
      <c r="CP26" s="265" t="s">
        <v>477</v>
      </c>
      <c r="CT26" s="265" t="s">
        <v>477</v>
      </c>
      <c r="CX26" s="265" t="s">
        <v>477</v>
      </c>
      <c r="DB26" s="265" t="s">
        <v>477</v>
      </c>
      <c r="DF26" s="265" t="s">
        <v>477</v>
      </c>
    </row>
    <row r="27" spans="1:113" ht="17.25" customHeight="1" thickBot="1">
      <c r="AA27" s="251"/>
      <c r="AB27" s="252"/>
      <c r="AC27" s="266"/>
      <c r="AD27" s="252"/>
      <c r="AE27" s="251"/>
      <c r="AG27" s="489" t="s">
        <v>353</v>
      </c>
      <c r="AH27" s="489"/>
      <c r="AI27" s="489" t="s">
        <v>354</v>
      </c>
      <c r="AJ27" s="489" t="s">
        <v>355</v>
      </c>
      <c r="AK27" s="489" t="s">
        <v>356</v>
      </c>
      <c r="AL27" s="489" t="s">
        <v>542</v>
      </c>
      <c r="AM27" s="489"/>
      <c r="AN27" s="489"/>
      <c r="AO27" s="489"/>
      <c r="AP27" s="489" t="s">
        <v>485</v>
      </c>
      <c r="AQ27" s="489"/>
      <c r="AR27" s="489"/>
      <c r="AS27" s="489"/>
      <c r="AT27" s="489" t="s">
        <v>489</v>
      </c>
      <c r="AU27" s="489"/>
      <c r="AV27" s="489"/>
      <c r="AW27" s="489"/>
      <c r="AX27" s="489" t="s">
        <v>493</v>
      </c>
      <c r="AY27" s="489"/>
      <c r="AZ27" s="489"/>
      <c r="BA27" s="489"/>
      <c r="BB27" s="489" t="s">
        <v>435</v>
      </c>
      <c r="BC27" s="489"/>
      <c r="BD27" s="489"/>
      <c r="BE27" s="489"/>
      <c r="BF27" s="489" t="s">
        <v>435</v>
      </c>
      <c r="BG27" s="489"/>
      <c r="BH27" s="489"/>
      <c r="BI27" s="489"/>
      <c r="BJ27" s="489" t="s">
        <v>499</v>
      </c>
      <c r="BK27" s="489"/>
      <c r="BL27" s="489"/>
      <c r="BM27" s="489"/>
      <c r="BN27" s="489" t="s">
        <v>502</v>
      </c>
      <c r="BO27" s="489"/>
      <c r="BP27" s="489"/>
      <c r="BQ27" s="489"/>
      <c r="BR27" s="489" t="s">
        <v>504</v>
      </c>
      <c r="BS27" s="489"/>
      <c r="BT27" s="489"/>
      <c r="BU27" s="489"/>
      <c r="BV27" s="489" t="s">
        <v>506</v>
      </c>
      <c r="BW27" s="489"/>
      <c r="BX27" s="489"/>
      <c r="BY27" s="489"/>
      <c r="BZ27" s="489" t="s">
        <v>510</v>
      </c>
      <c r="CA27" s="489"/>
      <c r="CB27" s="489"/>
      <c r="CC27" s="489"/>
      <c r="CD27" s="489" t="s">
        <v>511</v>
      </c>
      <c r="CE27" s="489"/>
      <c r="CF27" s="489"/>
      <c r="CG27" s="489"/>
      <c r="CH27" s="489" t="s">
        <v>514</v>
      </c>
      <c r="CI27" s="489"/>
      <c r="CJ27" s="489"/>
      <c r="CK27" s="489"/>
      <c r="CL27" s="489" t="s">
        <v>519</v>
      </c>
      <c r="CM27" s="489"/>
      <c r="CN27" s="489"/>
      <c r="CO27" s="489"/>
      <c r="CP27" s="489" t="s">
        <v>521</v>
      </c>
      <c r="CQ27" s="489"/>
      <c r="CR27" s="489"/>
      <c r="CS27" s="489"/>
      <c r="CT27" s="489" t="s">
        <v>523</v>
      </c>
      <c r="CU27" s="489"/>
      <c r="CV27" s="489"/>
      <c r="CW27" s="489"/>
      <c r="CX27" s="489" t="s">
        <v>528</v>
      </c>
      <c r="CY27" s="489"/>
      <c r="CZ27" s="489"/>
      <c r="DA27" s="489"/>
      <c r="DB27" s="489" t="s">
        <v>531</v>
      </c>
      <c r="DC27" s="489"/>
      <c r="DD27" s="489"/>
      <c r="DE27" s="489"/>
      <c r="DF27" s="489" t="s">
        <v>535</v>
      </c>
      <c r="DG27" s="489"/>
      <c r="DH27" s="489"/>
      <c r="DI27" s="489"/>
    </row>
    <row r="28" spans="1:113" ht="17.25" customHeight="1">
      <c r="AA28" s="251"/>
      <c r="AB28" s="252"/>
      <c r="AC28" s="263"/>
      <c r="AD28" s="252"/>
      <c r="AE28" s="251"/>
      <c r="AG28" s="496"/>
      <c r="AH28" s="496"/>
      <c r="AI28" s="496"/>
      <c r="AJ28" s="496"/>
      <c r="AK28" s="496"/>
      <c r="AL28" s="315" t="s">
        <v>434</v>
      </c>
      <c r="AM28" s="237" t="s">
        <v>357</v>
      </c>
      <c r="AN28" s="237" t="s">
        <v>358</v>
      </c>
      <c r="AO28" s="315" t="s">
        <v>344</v>
      </c>
      <c r="AP28" s="320" t="s">
        <v>344</v>
      </c>
      <c r="AQ28" s="320" t="s">
        <v>357</v>
      </c>
      <c r="AR28" s="320" t="s">
        <v>358</v>
      </c>
      <c r="AS28" s="320" t="s">
        <v>344</v>
      </c>
      <c r="AT28" s="320" t="s">
        <v>344</v>
      </c>
      <c r="AU28" s="320" t="s">
        <v>357</v>
      </c>
      <c r="AV28" s="320" t="s">
        <v>358</v>
      </c>
      <c r="AW28" s="320" t="s">
        <v>344</v>
      </c>
      <c r="AX28" s="320" t="s">
        <v>344</v>
      </c>
      <c r="AY28" s="320" t="s">
        <v>357</v>
      </c>
      <c r="AZ28" s="320" t="s">
        <v>358</v>
      </c>
      <c r="BA28" s="320" t="s">
        <v>344</v>
      </c>
      <c r="BB28" s="320" t="s">
        <v>344</v>
      </c>
      <c r="BC28" s="320" t="s">
        <v>357</v>
      </c>
      <c r="BD28" s="320" t="s">
        <v>358</v>
      </c>
      <c r="BE28" s="320" t="s">
        <v>344</v>
      </c>
      <c r="BF28" s="320" t="s">
        <v>344</v>
      </c>
      <c r="BG28" s="320" t="s">
        <v>357</v>
      </c>
      <c r="BH28" s="320" t="s">
        <v>358</v>
      </c>
      <c r="BI28" s="320" t="s">
        <v>344</v>
      </c>
      <c r="BJ28" s="320" t="s">
        <v>344</v>
      </c>
      <c r="BK28" s="320" t="s">
        <v>357</v>
      </c>
      <c r="BL28" s="320" t="s">
        <v>358</v>
      </c>
      <c r="BM28" s="320" t="s">
        <v>344</v>
      </c>
      <c r="BN28" s="320" t="s">
        <v>344</v>
      </c>
      <c r="BO28" s="320" t="s">
        <v>357</v>
      </c>
      <c r="BP28" s="320" t="s">
        <v>358</v>
      </c>
      <c r="BQ28" s="320" t="s">
        <v>344</v>
      </c>
      <c r="BR28" s="320" t="s">
        <v>344</v>
      </c>
      <c r="BS28" s="320" t="s">
        <v>357</v>
      </c>
      <c r="BT28" s="320" t="s">
        <v>358</v>
      </c>
      <c r="BU28" s="320" t="s">
        <v>344</v>
      </c>
      <c r="BV28" s="320" t="s">
        <v>344</v>
      </c>
      <c r="BW28" s="320" t="s">
        <v>357</v>
      </c>
      <c r="BX28" s="320" t="s">
        <v>358</v>
      </c>
      <c r="BY28" s="320" t="s">
        <v>344</v>
      </c>
      <c r="BZ28" s="320" t="s">
        <v>344</v>
      </c>
      <c r="CA28" s="320" t="s">
        <v>357</v>
      </c>
      <c r="CB28" s="320" t="s">
        <v>358</v>
      </c>
      <c r="CC28" s="320" t="s">
        <v>344</v>
      </c>
      <c r="CD28" s="320" t="s">
        <v>344</v>
      </c>
      <c r="CE28" s="320" t="s">
        <v>357</v>
      </c>
      <c r="CF28" s="320" t="s">
        <v>358</v>
      </c>
      <c r="CG28" s="320" t="s">
        <v>344</v>
      </c>
      <c r="CH28" s="320" t="s">
        <v>344</v>
      </c>
      <c r="CI28" s="320" t="s">
        <v>357</v>
      </c>
      <c r="CJ28" s="320" t="s">
        <v>358</v>
      </c>
      <c r="CK28" s="320" t="s">
        <v>344</v>
      </c>
      <c r="CL28" s="320" t="s">
        <v>344</v>
      </c>
      <c r="CM28" s="320" t="s">
        <v>357</v>
      </c>
      <c r="CN28" s="320" t="s">
        <v>358</v>
      </c>
      <c r="CO28" s="320" t="s">
        <v>344</v>
      </c>
      <c r="CP28" s="320" t="s">
        <v>344</v>
      </c>
      <c r="CQ28" s="320" t="s">
        <v>357</v>
      </c>
      <c r="CR28" s="320" t="s">
        <v>358</v>
      </c>
      <c r="CS28" s="320" t="s">
        <v>344</v>
      </c>
      <c r="CT28" s="320" t="s">
        <v>344</v>
      </c>
      <c r="CU28" s="320" t="s">
        <v>357</v>
      </c>
      <c r="CV28" s="320" t="s">
        <v>358</v>
      </c>
      <c r="CW28" s="320" t="s">
        <v>344</v>
      </c>
      <c r="CX28" s="320" t="s">
        <v>344</v>
      </c>
      <c r="CY28" s="320" t="s">
        <v>357</v>
      </c>
      <c r="CZ28" s="320" t="s">
        <v>358</v>
      </c>
      <c r="DA28" s="320" t="s">
        <v>344</v>
      </c>
      <c r="DB28" s="320" t="s">
        <v>344</v>
      </c>
      <c r="DC28" s="320" t="s">
        <v>357</v>
      </c>
      <c r="DD28" s="320" t="s">
        <v>358</v>
      </c>
      <c r="DE28" s="320" t="s">
        <v>344</v>
      </c>
      <c r="DF28" s="320" t="s">
        <v>344</v>
      </c>
      <c r="DG28" s="320" t="s">
        <v>357</v>
      </c>
      <c r="DH28" s="320" t="s">
        <v>358</v>
      </c>
      <c r="DI28" s="320" t="s">
        <v>344</v>
      </c>
    </row>
    <row r="29" spans="1:113" ht="17.25" customHeight="1">
      <c r="AA29" s="251"/>
      <c r="AB29" s="252"/>
      <c r="AC29" s="267" t="s">
        <v>65</v>
      </c>
      <c r="AD29" s="252"/>
      <c r="AE29" s="251"/>
      <c r="AG29" s="493" t="s">
        <v>335</v>
      </c>
      <c r="AH29" s="225" t="s">
        <v>336</v>
      </c>
      <c r="AI29" s="220" t="s">
        <v>329</v>
      </c>
      <c r="AJ29" s="220">
        <v>0.1</v>
      </c>
      <c r="AK29" s="236" t="s">
        <v>321</v>
      </c>
      <c r="AL29" s="238">
        <v>0</v>
      </c>
      <c r="AM29" s="239">
        <f>AL29*(1-$AJ$29)</f>
        <v>0</v>
      </c>
      <c r="AN29" s="239">
        <f>AL29*(1+$AJ$29)</f>
        <v>0</v>
      </c>
      <c r="AO29" s="233">
        <v>0</v>
      </c>
      <c r="AP29" s="238">
        <v>37600000</v>
      </c>
      <c r="AQ29" s="239">
        <f t="shared" ref="AQ29:BV29" si="0">AP29*(1-$AJ$29)</f>
        <v>33840000</v>
      </c>
      <c r="AR29" s="239">
        <f t="shared" ref="AR29" si="1">AP29*(1+$AJ$29)</f>
        <v>41360000</v>
      </c>
      <c r="AS29" s="233">
        <v>37600000</v>
      </c>
      <c r="AT29" s="238">
        <v>7800000</v>
      </c>
      <c r="AU29" s="239">
        <f t="shared" ref="AU29:BZ29" si="2">AT29*(1-$AJ$29)</f>
        <v>7020000</v>
      </c>
      <c r="AV29" s="239">
        <f t="shared" ref="AV29" si="3">AT29*(1+$AJ$29)</f>
        <v>8580000</v>
      </c>
      <c r="AW29" s="233">
        <v>7800000</v>
      </c>
      <c r="AX29" s="238">
        <v>800000</v>
      </c>
      <c r="AY29" s="239">
        <f t="shared" ref="AY29:CD29" si="4">AX29*(1-$AJ$29)</f>
        <v>720000</v>
      </c>
      <c r="AZ29" s="239">
        <f t="shared" ref="AZ29" si="5">AX29*(1+$AJ$29)</f>
        <v>880000.00000000012</v>
      </c>
      <c r="BA29" s="233">
        <v>800000</v>
      </c>
      <c r="BB29" s="238">
        <v>1643899</v>
      </c>
      <c r="BC29" s="239">
        <f t="shared" ref="BC29:CH29" si="6">BB29*(1-$AJ$29)</f>
        <v>1479509.1</v>
      </c>
      <c r="BD29" s="239">
        <f t="shared" ref="BD29" si="7">BB29*(1+$AJ$29)</f>
        <v>1808288.9000000001</v>
      </c>
      <c r="BE29" s="233">
        <v>1643899</v>
      </c>
      <c r="BF29" s="238">
        <v>827580</v>
      </c>
      <c r="BG29" s="239">
        <f t="shared" ref="BG29:CL29" si="8">BF29*(1-$AJ$29)</f>
        <v>744822</v>
      </c>
      <c r="BH29" s="239">
        <f t="shared" ref="BH29" si="9">BF29*(1+$AJ$29)</f>
        <v>910338.00000000012</v>
      </c>
      <c r="BI29" s="233">
        <v>827580</v>
      </c>
      <c r="BJ29" s="238">
        <v>74144</v>
      </c>
      <c r="BK29" s="239">
        <f t="shared" ref="BK29:CP29" si="10">BJ29*(1-$AJ$29)</f>
        <v>66729.600000000006</v>
      </c>
      <c r="BL29" s="239">
        <f t="shared" ref="BL29" si="11">BJ29*(1+$AJ$29)</f>
        <v>81558.400000000009</v>
      </c>
      <c r="BM29" s="233">
        <v>74144</v>
      </c>
      <c r="BN29" s="238">
        <v>0</v>
      </c>
      <c r="BO29" s="239">
        <f t="shared" ref="BO29:DI29" si="12">BN29*(1-$AJ$29)</f>
        <v>0</v>
      </c>
      <c r="BP29" s="239">
        <f t="shared" ref="BP29" si="13">BN29*(1+$AJ$29)</f>
        <v>0</v>
      </c>
      <c r="BQ29" s="233">
        <v>0</v>
      </c>
      <c r="BR29" s="238">
        <v>43785000</v>
      </c>
      <c r="BS29" s="239">
        <f t="shared" ref="BS29:DI29" si="14">BR29*(1-$AJ$29)</f>
        <v>39406500</v>
      </c>
      <c r="BT29" s="239">
        <f t="shared" ref="BT29" si="15">BR29*(1+$AJ$29)</f>
        <v>48163500.000000007</v>
      </c>
      <c r="BU29" s="233">
        <v>43785000</v>
      </c>
      <c r="BV29" s="238">
        <v>4610000</v>
      </c>
      <c r="BW29" s="239">
        <f t="shared" ref="BW29:DI29" si="16">BV29*(1-$AJ$29)</f>
        <v>4149000</v>
      </c>
      <c r="BX29" s="239">
        <f t="shared" ref="BX29" si="17">BV29*(1+$AJ$29)</f>
        <v>5071000</v>
      </c>
      <c r="BY29" s="233">
        <v>4610000</v>
      </c>
      <c r="BZ29" s="238">
        <v>8757000</v>
      </c>
      <c r="CA29" s="239">
        <f t="shared" ref="CA29:DI29" si="18">BZ29*(1-$AJ$29)</f>
        <v>7881300</v>
      </c>
      <c r="CB29" s="239">
        <f t="shared" ref="CB29" si="19">BZ29*(1+$AJ$29)</f>
        <v>9632700</v>
      </c>
      <c r="CC29" s="233">
        <v>8757000</v>
      </c>
      <c r="CD29" s="238">
        <v>8292570</v>
      </c>
      <c r="CE29" s="239">
        <f t="shared" ref="CE29:DI29" si="20">CD29*(1-$AJ$29)</f>
        <v>7463313</v>
      </c>
      <c r="CF29" s="239">
        <f t="shared" ref="CF29" si="21">CD29*(1+$AJ$29)</f>
        <v>9121827</v>
      </c>
      <c r="CG29" s="233">
        <v>8292570</v>
      </c>
      <c r="CH29" s="238">
        <v>2628000</v>
      </c>
      <c r="CI29" s="239">
        <f t="shared" ref="CI29:DI29" si="22">CH29*(1-$AJ$29)</f>
        <v>2365200</v>
      </c>
      <c r="CJ29" s="239">
        <f t="shared" ref="CJ29" si="23">CH29*(1+$AJ$29)</f>
        <v>2890800.0000000005</v>
      </c>
      <c r="CK29" s="233">
        <v>2628000</v>
      </c>
      <c r="CL29" s="238">
        <v>936000</v>
      </c>
      <c r="CM29" s="239">
        <f t="shared" ref="CM29:DI29" si="24">CL29*(1-$AJ$29)</f>
        <v>842400</v>
      </c>
      <c r="CN29" s="239">
        <f t="shared" ref="CN29" si="25">CL29*(1+$AJ$29)</f>
        <v>1029600.0000000001</v>
      </c>
      <c r="CO29" s="233">
        <v>936000</v>
      </c>
      <c r="CP29" s="238">
        <v>2581500</v>
      </c>
      <c r="CQ29" s="239">
        <f t="shared" ref="CQ29:DI29" si="26">CP29*(1-$AJ$29)</f>
        <v>2323350</v>
      </c>
      <c r="CR29" s="239">
        <f t="shared" ref="CR29" si="27">CP29*(1+$AJ$29)</f>
        <v>2839650</v>
      </c>
      <c r="CS29" s="233">
        <v>2581500</v>
      </c>
      <c r="CT29" s="238">
        <v>13500000</v>
      </c>
      <c r="CU29" s="239">
        <f t="shared" ref="CU29:DI29" si="28">CT29*(1-$AJ$29)</f>
        <v>12150000</v>
      </c>
      <c r="CV29" s="239">
        <f t="shared" ref="CV29" si="29">CT29*(1+$AJ$29)</f>
        <v>14850000.000000002</v>
      </c>
      <c r="CW29" s="233">
        <v>13500000</v>
      </c>
      <c r="CX29" s="238">
        <v>184470</v>
      </c>
      <c r="CY29" s="239">
        <f t="shared" ref="CY29:DI29" si="30">CX29*(1-$AJ$29)</f>
        <v>166023</v>
      </c>
      <c r="CZ29" s="239">
        <f t="shared" ref="CZ29" si="31">CX29*(1+$AJ$29)</f>
        <v>202917.00000000003</v>
      </c>
      <c r="DA29" s="233">
        <v>184470</v>
      </c>
      <c r="DB29" s="238">
        <v>68864</v>
      </c>
      <c r="DC29" s="239">
        <f t="shared" ref="DC29:DI29" si="32">DB29*(1-$AJ$29)</f>
        <v>61977.599999999999</v>
      </c>
      <c r="DD29" s="239">
        <f t="shared" ref="DD29" si="33">DB29*(1+$AJ$29)</f>
        <v>75750.400000000009</v>
      </c>
      <c r="DE29" s="233">
        <v>68864</v>
      </c>
      <c r="DF29" s="238">
        <v>2500000</v>
      </c>
      <c r="DG29" s="239">
        <f t="shared" ref="DG29:DI29" si="34">DF29*(1-$AJ$29)</f>
        <v>2250000</v>
      </c>
      <c r="DH29" s="239">
        <f t="shared" ref="DH29" si="35">DF29*(1+$AJ$29)</f>
        <v>2750000</v>
      </c>
      <c r="DI29" s="233">
        <v>2500000</v>
      </c>
    </row>
    <row r="30" spans="1:113" ht="17.25" customHeight="1">
      <c r="AA30" s="251"/>
      <c r="AB30" s="252"/>
      <c r="AC30" s="261"/>
      <c r="AD30" s="252"/>
      <c r="AE30" s="251"/>
      <c r="AG30" s="494"/>
      <c r="AH30" s="225" t="s">
        <v>337</v>
      </c>
      <c r="AI30" s="220" t="s">
        <v>326</v>
      </c>
      <c r="AJ30" s="220">
        <v>0.05</v>
      </c>
      <c r="AK30" s="236" t="s">
        <v>331</v>
      </c>
      <c r="AL30" s="240">
        <v>0</v>
      </c>
      <c r="AM30" s="241">
        <f>ROUNDDOWN(AL30*(1-$AJ$30),0)</f>
        <v>0</v>
      </c>
      <c r="AN30" s="241">
        <f>ROUNDUP(AL30*(1+$AJ$30),0)</f>
        <v>0</v>
      </c>
      <c r="AO30" s="234">
        <v>0</v>
      </c>
      <c r="AP30" s="240">
        <v>400</v>
      </c>
      <c r="AQ30" s="241">
        <f t="shared" ref="AQ30:BV30" si="36">ROUNDDOWN(AP30*(1-$AJ$30),0)</f>
        <v>380</v>
      </c>
      <c r="AR30" s="241">
        <f t="shared" ref="AR30" si="37">ROUNDUP(AP30*(1+$AJ$30),0)</f>
        <v>420</v>
      </c>
      <c r="AS30" s="234">
        <v>400</v>
      </c>
      <c r="AT30" s="240">
        <v>400</v>
      </c>
      <c r="AU30" s="241">
        <f t="shared" ref="AU30:BZ30" si="38">ROUNDDOWN(AT30*(1-$AJ$30),0)</f>
        <v>380</v>
      </c>
      <c r="AV30" s="241">
        <f t="shared" ref="AV30" si="39">ROUNDUP(AT30*(1+$AJ$30),0)</f>
        <v>420</v>
      </c>
      <c r="AW30" s="234">
        <v>400</v>
      </c>
      <c r="AX30" s="240">
        <v>400</v>
      </c>
      <c r="AY30" s="241">
        <f t="shared" ref="AY30:CD30" si="40">ROUNDDOWN(AX30*(1-$AJ$30),0)</f>
        <v>380</v>
      </c>
      <c r="AZ30" s="241">
        <f t="shared" ref="AZ30" si="41">ROUNDUP(AX30*(1+$AJ$30),0)</f>
        <v>420</v>
      </c>
      <c r="BA30" s="234">
        <v>400</v>
      </c>
      <c r="BB30" s="240">
        <v>400</v>
      </c>
      <c r="BC30" s="241">
        <f t="shared" ref="BC30:CH30" si="42">ROUNDDOWN(BB30*(1-$AJ$30),0)</f>
        <v>380</v>
      </c>
      <c r="BD30" s="241">
        <f t="shared" ref="BD30" si="43">ROUNDUP(BB30*(1+$AJ$30),0)</f>
        <v>420</v>
      </c>
      <c r="BE30" s="234">
        <v>400</v>
      </c>
      <c r="BF30" s="240">
        <v>400</v>
      </c>
      <c r="BG30" s="241">
        <f t="shared" ref="BG30:CL30" si="44">ROUNDDOWN(BF30*(1-$AJ$30),0)</f>
        <v>380</v>
      </c>
      <c r="BH30" s="241">
        <f t="shared" ref="BH30" si="45">ROUNDUP(BF30*(1+$AJ$30),0)</f>
        <v>420</v>
      </c>
      <c r="BI30" s="234">
        <v>400</v>
      </c>
      <c r="BJ30" s="240">
        <v>400</v>
      </c>
      <c r="BK30" s="241">
        <f t="shared" ref="BK30:CP30" si="46">ROUNDDOWN(BJ30*(1-$AJ$30),0)</f>
        <v>380</v>
      </c>
      <c r="BL30" s="241">
        <f t="shared" ref="BL30" si="47">ROUNDUP(BJ30*(1+$AJ$30),0)</f>
        <v>420</v>
      </c>
      <c r="BM30" s="234">
        <v>400</v>
      </c>
      <c r="BN30" s="240">
        <v>0</v>
      </c>
      <c r="BO30" s="241">
        <f t="shared" ref="BO30:DI30" si="48">ROUNDDOWN(BN30*(1-$AJ$30),0)</f>
        <v>0</v>
      </c>
      <c r="BP30" s="241">
        <f t="shared" ref="BP30" si="49">ROUNDUP(BN30*(1+$AJ$30),0)</f>
        <v>0</v>
      </c>
      <c r="BQ30" s="234">
        <v>0</v>
      </c>
      <c r="BR30" s="240">
        <v>400</v>
      </c>
      <c r="BS30" s="241">
        <f t="shared" ref="BS30:DI30" si="50">ROUNDDOWN(BR30*(1-$AJ$30),0)</f>
        <v>380</v>
      </c>
      <c r="BT30" s="241">
        <f t="shared" ref="BT30" si="51">ROUNDUP(BR30*(1+$AJ$30),0)</f>
        <v>420</v>
      </c>
      <c r="BU30" s="234">
        <v>400</v>
      </c>
      <c r="BV30" s="240">
        <v>400</v>
      </c>
      <c r="BW30" s="241">
        <f t="shared" ref="BW30:DI30" si="52">ROUNDDOWN(BV30*(1-$AJ$30),0)</f>
        <v>380</v>
      </c>
      <c r="BX30" s="241">
        <f t="shared" ref="BX30" si="53">ROUNDUP(BV30*(1+$AJ$30),0)</f>
        <v>420</v>
      </c>
      <c r="BY30" s="234">
        <v>400</v>
      </c>
      <c r="BZ30" s="240">
        <v>400</v>
      </c>
      <c r="CA30" s="241">
        <f t="shared" ref="CA30:DI30" si="54">ROUNDDOWN(BZ30*(1-$AJ$30),0)</f>
        <v>380</v>
      </c>
      <c r="CB30" s="241">
        <f t="shared" ref="CB30" si="55">ROUNDUP(BZ30*(1+$AJ$30),0)</f>
        <v>420</v>
      </c>
      <c r="CC30" s="234">
        <v>400</v>
      </c>
      <c r="CD30" s="240">
        <v>400</v>
      </c>
      <c r="CE30" s="241">
        <f t="shared" ref="CE30:DI30" si="56">ROUNDDOWN(CD30*(1-$AJ$30),0)</f>
        <v>380</v>
      </c>
      <c r="CF30" s="241">
        <f t="shared" ref="CF30" si="57">ROUNDUP(CD30*(1+$AJ$30),0)</f>
        <v>420</v>
      </c>
      <c r="CG30" s="234">
        <v>400</v>
      </c>
      <c r="CH30" s="240">
        <v>400</v>
      </c>
      <c r="CI30" s="241">
        <f t="shared" ref="CI30:DI30" si="58">ROUNDDOWN(CH30*(1-$AJ$30),0)</f>
        <v>380</v>
      </c>
      <c r="CJ30" s="241">
        <f t="shared" ref="CJ30" si="59">ROUNDUP(CH30*(1+$AJ$30),0)</f>
        <v>420</v>
      </c>
      <c r="CK30" s="234">
        <v>400</v>
      </c>
      <c r="CL30" s="240">
        <v>400</v>
      </c>
      <c r="CM30" s="241">
        <f t="shared" ref="CM30:DI30" si="60">ROUNDDOWN(CL30*(1-$AJ$30),0)</f>
        <v>380</v>
      </c>
      <c r="CN30" s="241">
        <f t="shared" ref="CN30" si="61">ROUNDUP(CL30*(1+$AJ$30),0)</f>
        <v>420</v>
      </c>
      <c r="CO30" s="234">
        <v>400</v>
      </c>
      <c r="CP30" s="240">
        <v>400</v>
      </c>
      <c r="CQ30" s="241">
        <f t="shared" ref="CQ30:DI30" si="62">ROUNDDOWN(CP30*(1-$AJ$30),0)</f>
        <v>380</v>
      </c>
      <c r="CR30" s="241">
        <f t="shared" ref="CR30" si="63">ROUNDUP(CP30*(1+$AJ$30),0)</f>
        <v>420</v>
      </c>
      <c r="CS30" s="234">
        <v>400</v>
      </c>
      <c r="CT30" s="240">
        <v>400</v>
      </c>
      <c r="CU30" s="241">
        <f t="shared" ref="CU30:DI30" si="64">ROUNDDOWN(CT30*(1-$AJ$30),0)</f>
        <v>380</v>
      </c>
      <c r="CV30" s="241">
        <f t="shared" ref="CV30" si="65">ROUNDUP(CT30*(1+$AJ$30),0)</f>
        <v>420</v>
      </c>
      <c r="CW30" s="234">
        <v>400</v>
      </c>
      <c r="CX30" s="240">
        <v>400</v>
      </c>
      <c r="CY30" s="241">
        <f t="shared" ref="CY30:DI30" si="66">ROUNDDOWN(CX30*(1-$AJ$30),0)</f>
        <v>380</v>
      </c>
      <c r="CZ30" s="241">
        <f t="shared" ref="CZ30" si="67">ROUNDUP(CX30*(1+$AJ$30),0)</f>
        <v>420</v>
      </c>
      <c r="DA30" s="234">
        <v>400</v>
      </c>
      <c r="DB30" s="240">
        <v>400</v>
      </c>
      <c r="DC30" s="241">
        <f t="shared" ref="DC30:DI30" si="68">ROUNDDOWN(DB30*(1-$AJ$30),0)</f>
        <v>380</v>
      </c>
      <c r="DD30" s="241">
        <f t="shared" ref="DD30" si="69">ROUNDUP(DB30*(1+$AJ$30),0)</f>
        <v>420</v>
      </c>
      <c r="DE30" s="234">
        <v>400</v>
      </c>
      <c r="DF30" s="240">
        <v>400</v>
      </c>
      <c r="DG30" s="241">
        <f t="shared" ref="DG30:DI30" si="70">ROUNDDOWN(DF30*(1-$AJ$30),0)</f>
        <v>380</v>
      </c>
      <c r="DH30" s="241">
        <f t="shared" ref="DH30" si="71">ROUNDUP(DF30*(1+$AJ$30),0)</f>
        <v>420</v>
      </c>
      <c r="DI30" s="234">
        <v>400</v>
      </c>
    </row>
    <row r="31" spans="1:113" ht="17.25" customHeight="1">
      <c r="AA31" s="251"/>
      <c r="AB31" s="252"/>
      <c r="AC31" s="261"/>
      <c r="AD31" s="252"/>
      <c r="AE31" s="251"/>
      <c r="AG31" s="494"/>
      <c r="AH31" s="225" t="s">
        <v>338</v>
      </c>
      <c r="AI31" s="220" t="s">
        <v>326</v>
      </c>
      <c r="AJ31" s="220">
        <v>0.05</v>
      </c>
      <c r="AK31" s="236" t="s">
        <v>331</v>
      </c>
      <c r="AL31" s="240">
        <v>0</v>
      </c>
      <c r="AM31" s="241">
        <f>ROUNDDOWN(AL31*(1-$AJ$31),0)</f>
        <v>0</v>
      </c>
      <c r="AN31" s="241">
        <f>ROUNDUP(AL31*(1+$AJ$31),0)</f>
        <v>0</v>
      </c>
      <c r="AO31" s="234">
        <v>0</v>
      </c>
      <c r="AP31" s="240">
        <v>0</v>
      </c>
      <c r="AQ31" s="241">
        <f t="shared" ref="AQ31:BV31" si="72">ROUNDDOWN(AP31*(1-$AJ$31),0)</f>
        <v>0</v>
      </c>
      <c r="AR31" s="241">
        <f t="shared" ref="AR31" si="73">ROUNDUP(AP31*(1+$AJ$31),0)</f>
        <v>0</v>
      </c>
      <c r="AS31" s="234">
        <v>0</v>
      </c>
      <c r="AT31" s="240">
        <v>0</v>
      </c>
      <c r="AU31" s="241">
        <f t="shared" ref="AU31:BZ31" si="74">ROUNDDOWN(AT31*(1-$AJ$31),0)</f>
        <v>0</v>
      </c>
      <c r="AV31" s="241">
        <f t="shared" ref="AV31" si="75">ROUNDUP(AT31*(1+$AJ$31),0)</f>
        <v>0</v>
      </c>
      <c r="AW31" s="234">
        <v>0</v>
      </c>
      <c r="AX31" s="240">
        <v>0</v>
      </c>
      <c r="AY31" s="241">
        <f t="shared" ref="AY31:CD31" si="76">ROUNDDOWN(AX31*(1-$AJ$31),0)</f>
        <v>0</v>
      </c>
      <c r="AZ31" s="241">
        <f t="shared" ref="AZ31" si="77">ROUNDUP(AX31*(1+$AJ$31),0)</f>
        <v>0</v>
      </c>
      <c r="BA31" s="234">
        <v>0</v>
      </c>
      <c r="BB31" s="240">
        <v>0</v>
      </c>
      <c r="BC31" s="241">
        <f t="shared" ref="BC31:CH31" si="78">ROUNDDOWN(BB31*(1-$AJ$31),0)</f>
        <v>0</v>
      </c>
      <c r="BD31" s="241">
        <f t="shared" ref="BD31" si="79">ROUNDUP(BB31*(1+$AJ$31),0)</f>
        <v>0</v>
      </c>
      <c r="BE31" s="234">
        <v>0</v>
      </c>
      <c r="BF31" s="240">
        <v>0</v>
      </c>
      <c r="BG31" s="241">
        <f t="shared" ref="BG31:CL31" si="80">ROUNDDOWN(BF31*(1-$AJ$31),0)</f>
        <v>0</v>
      </c>
      <c r="BH31" s="241">
        <f t="shared" ref="BH31" si="81">ROUNDUP(BF31*(1+$AJ$31),0)</f>
        <v>0</v>
      </c>
      <c r="BI31" s="234">
        <v>0</v>
      </c>
      <c r="BJ31" s="240">
        <v>0</v>
      </c>
      <c r="BK31" s="241">
        <f t="shared" ref="BK31:CP31" si="82">ROUNDDOWN(BJ31*(1-$AJ$31),0)</f>
        <v>0</v>
      </c>
      <c r="BL31" s="241">
        <f t="shared" ref="BL31" si="83">ROUNDUP(BJ31*(1+$AJ$31),0)</f>
        <v>0</v>
      </c>
      <c r="BM31" s="234">
        <v>0</v>
      </c>
      <c r="BN31" s="240">
        <v>0</v>
      </c>
      <c r="BO31" s="241">
        <f t="shared" ref="BO31:DI31" si="84">ROUNDDOWN(BN31*(1-$AJ$31),0)</f>
        <v>0</v>
      </c>
      <c r="BP31" s="241">
        <f t="shared" ref="BP31" si="85">ROUNDUP(BN31*(1+$AJ$31),0)</f>
        <v>0</v>
      </c>
      <c r="BQ31" s="234">
        <v>0</v>
      </c>
      <c r="BR31" s="240">
        <v>0</v>
      </c>
      <c r="BS31" s="241">
        <f t="shared" ref="BS31:DI31" si="86">ROUNDDOWN(BR31*(1-$AJ$31),0)</f>
        <v>0</v>
      </c>
      <c r="BT31" s="241">
        <f t="shared" ref="BT31" si="87">ROUNDUP(BR31*(1+$AJ$31),0)</f>
        <v>0</v>
      </c>
      <c r="BU31" s="234">
        <v>0</v>
      </c>
      <c r="BV31" s="240">
        <v>0</v>
      </c>
      <c r="BW31" s="241">
        <f t="shared" ref="BW31:DI31" si="88">ROUNDDOWN(BV31*(1-$AJ$31),0)</f>
        <v>0</v>
      </c>
      <c r="BX31" s="241">
        <f t="shared" ref="BX31" si="89">ROUNDUP(BV31*(1+$AJ$31),0)</f>
        <v>0</v>
      </c>
      <c r="BY31" s="234">
        <v>0</v>
      </c>
      <c r="BZ31" s="240">
        <v>0</v>
      </c>
      <c r="CA31" s="241">
        <f t="shared" ref="CA31:DI31" si="90">ROUNDDOWN(BZ31*(1-$AJ$31),0)</f>
        <v>0</v>
      </c>
      <c r="CB31" s="241">
        <f t="shared" ref="CB31" si="91">ROUNDUP(BZ31*(1+$AJ$31),0)</f>
        <v>0</v>
      </c>
      <c r="CC31" s="234">
        <v>0</v>
      </c>
      <c r="CD31" s="240">
        <v>0</v>
      </c>
      <c r="CE31" s="241">
        <f t="shared" ref="CE31:DI31" si="92">ROUNDDOWN(CD31*(1-$AJ$31),0)</f>
        <v>0</v>
      </c>
      <c r="CF31" s="241">
        <f t="shared" ref="CF31" si="93">ROUNDUP(CD31*(1+$AJ$31),0)</f>
        <v>0</v>
      </c>
      <c r="CG31" s="234">
        <v>0</v>
      </c>
      <c r="CH31" s="240">
        <v>0</v>
      </c>
      <c r="CI31" s="241">
        <f t="shared" ref="CI31:DI31" si="94">ROUNDDOWN(CH31*(1-$AJ$31),0)</f>
        <v>0</v>
      </c>
      <c r="CJ31" s="241">
        <f t="shared" ref="CJ31" si="95">ROUNDUP(CH31*(1+$AJ$31),0)</f>
        <v>0</v>
      </c>
      <c r="CK31" s="234">
        <v>0</v>
      </c>
      <c r="CL31" s="240">
        <v>0</v>
      </c>
      <c r="CM31" s="241">
        <f t="shared" ref="CM31:DI31" si="96">ROUNDDOWN(CL31*(1-$AJ$31),0)</f>
        <v>0</v>
      </c>
      <c r="CN31" s="241">
        <f t="shared" ref="CN31" si="97">ROUNDUP(CL31*(1+$AJ$31),0)</f>
        <v>0</v>
      </c>
      <c r="CO31" s="234">
        <v>0</v>
      </c>
      <c r="CP31" s="240">
        <v>0</v>
      </c>
      <c r="CQ31" s="241">
        <f t="shared" ref="CQ31:DI31" si="98">ROUNDDOWN(CP31*(1-$AJ$31),0)</f>
        <v>0</v>
      </c>
      <c r="CR31" s="241">
        <f t="shared" ref="CR31" si="99">ROUNDUP(CP31*(1+$AJ$31),0)</f>
        <v>0</v>
      </c>
      <c r="CS31" s="234">
        <v>0</v>
      </c>
      <c r="CT31" s="240">
        <v>0</v>
      </c>
      <c r="CU31" s="241">
        <f t="shared" ref="CU31:DI31" si="100">ROUNDDOWN(CT31*(1-$AJ$31),0)</f>
        <v>0</v>
      </c>
      <c r="CV31" s="241">
        <f t="shared" ref="CV31" si="101">ROUNDUP(CT31*(1+$AJ$31),0)</f>
        <v>0</v>
      </c>
      <c r="CW31" s="234">
        <v>0</v>
      </c>
      <c r="CX31" s="240">
        <v>0</v>
      </c>
      <c r="CY31" s="241">
        <f t="shared" ref="CY31:DI31" si="102">ROUNDDOWN(CX31*(1-$AJ$31),0)</f>
        <v>0</v>
      </c>
      <c r="CZ31" s="241">
        <f t="shared" ref="CZ31" si="103">ROUNDUP(CX31*(1+$AJ$31),0)</f>
        <v>0</v>
      </c>
      <c r="DA31" s="234">
        <v>0</v>
      </c>
      <c r="DB31" s="240">
        <v>0</v>
      </c>
      <c r="DC31" s="241">
        <f t="shared" ref="DC31:DI31" si="104">ROUNDDOWN(DB31*(1-$AJ$31),0)</f>
        <v>0</v>
      </c>
      <c r="DD31" s="241">
        <f t="shared" ref="DD31" si="105">ROUNDUP(DB31*(1+$AJ$31),0)</f>
        <v>0</v>
      </c>
      <c r="DE31" s="234">
        <v>0</v>
      </c>
      <c r="DF31" s="240">
        <v>0</v>
      </c>
      <c r="DG31" s="241">
        <f t="shared" ref="DG31:DI31" si="106">ROUNDDOWN(DF31*(1-$AJ$31),0)</f>
        <v>0</v>
      </c>
      <c r="DH31" s="241">
        <f t="shared" ref="DH31" si="107">ROUNDUP(DF31*(1+$AJ$31),0)</f>
        <v>0</v>
      </c>
      <c r="DI31" s="234">
        <v>0</v>
      </c>
    </row>
    <row r="32" spans="1:113" ht="17.25" customHeight="1" thickBot="1">
      <c r="AA32" s="251"/>
      <c r="AB32" s="252"/>
      <c r="AC32" s="266"/>
      <c r="AD32" s="252"/>
      <c r="AE32" s="251"/>
      <c r="AG32" s="494"/>
      <c r="AH32" s="225" t="s">
        <v>339</v>
      </c>
      <c r="AI32" s="220" t="s">
        <v>326</v>
      </c>
      <c r="AJ32" s="220">
        <v>0.05</v>
      </c>
      <c r="AK32" s="236" t="s">
        <v>331</v>
      </c>
      <c r="AL32" s="242">
        <v>0</v>
      </c>
      <c r="AM32" s="229">
        <f>AL32*(1-$AJ$32)</f>
        <v>0</v>
      </c>
      <c r="AN32" s="229">
        <f>AL32*(1+$AJ$32)</f>
        <v>0</v>
      </c>
      <c r="AO32" s="223">
        <v>0</v>
      </c>
      <c r="AP32" s="242">
        <v>0</v>
      </c>
      <c r="AQ32" s="229">
        <f t="shared" ref="AQ32:BV32" si="108">AP32*(1-$AJ$32)</f>
        <v>0</v>
      </c>
      <c r="AR32" s="229">
        <f t="shared" ref="AR32" si="109">AP32*(1+$AJ$32)</f>
        <v>0</v>
      </c>
      <c r="AS32" s="223">
        <v>0</v>
      </c>
      <c r="AT32" s="242">
        <v>0</v>
      </c>
      <c r="AU32" s="229">
        <f t="shared" ref="AU32:BZ32" si="110">AT32*(1-$AJ$32)</f>
        <v>0</v>
      </c>
      <c r="AV32" s="229">
        <f t="shared" ref="AV32" si="111">AT32*(1+$AJ$32)</f>
        <v>0</v>
      </c>
      <c r="AW32" s="223">
        <v>0</v>
      </c>
      <c r="AX32" s="242">
        <v>0</v>
      </c>
      <c r="AY32" s="229">
        <f t="shared" ref="AY32:CD32" si="112">AX32*(1-$AJ$32)</f>
        <v>0</v>
      </c>
      <c r="AZ32" s="229">
        <f t="shared" ref="AZ32" si="113">AX32*(1+$AJ$32)</f>
        <v>0</v>
      </c>
      <c r="BA32" s="223">
        <v>0</v>
      </c>
      <c r="BB32" s="242">
        <v>0</v>
      </c>
      <c r="BC32" s="229">
        <f t="shared" ref="BC32:CH32" si="114">BB32*(1-$AJ$32)</f>
        <v>0</v>
      </c>
      <c r="BD32" s="229">
        <f t="shared" ref="BD32" si="115">BB32*(1+$AJ$32)</f>
        <v>0</v>
      </c>
      <c r="BE32" s="223">
        <v>0</v>
      </c>
      <c r="BF32" s="242">
        <v>0</v>
      </c>
      <c r="BG32" s="229">
        <f t="shared" ref="BG32:CL32" si="116">BF32*(1-$AJ$32)</f>
        <v>0</v>
      </c>
      <c r="BH32" s="229">
        <f t="shared" ref="BH32" si="117">BF32*(1+$AJ$32)</f>
        <v>0</v>
      </c>
      <c r="BI32" s="223">
        <v>0</v>
      </c>
      <c r="BJ32" s="242">
        <v>0</v>
      </c>
      <c r="BK32" s="229">
        <f t="shared" ref="BK32:CP32" si="118">BJ32*(1-$AJ$32)</f>
        <v>0</v>
      </c>
      <c r="BL32" s="229">
        <f t="shared" ref="BL32" si="119">BJ32*(1+$AJ$32)</f>
        <v>0</v>
      </c>
      <c r="BM32" s="223">
        <v>0</v>
      </c>
      <c r="BN32" s="242">
        <v>0</v>
      </c>
      <c r="BO32" s="229">
        <f t="shared" ref="BO32:DI32" si="120">BN32*(1-$AJ$32)</f>
        <v>0</v>
      </c>
      <c r="BP32" s="229">
        <f t="shared" ref="BP32" si="121">BN32*(1+$AJ$32)</f>
        <v>0</v>
      </c>
      <c r="BQ32" s="223">
        <v>0</v>
      </c>
      <c r="BR32" s="242">
        <v>0</v>
      </c>
      <c r="BS32" s="229">
        <f t="shared" ref="BS32:DI32" si="122">BR32*(1-$AJ$32)</f>
        <v>0</v>
      </c>
      <c r="BT32" s="229">
        <f t="shared" ref="BT32" si="123">BR32*(1+$AJ$32)</f>
        <v>0</v>
      </c>
      <c r="BU32" s="223">
        <v>0</v>
      </c>
      <c r="BV32" s="242">
        <v>0</v>
      </c>
      <c r="BW32" s="229">
        <f t="shared" ref="BW32:DI32" si="124">BV32*(1-$AJ$32)</f>
        <v>0</v>
      </c>
      <c r="BX32" s="229">
        <f t="shared" ref="BX32" si="125">BV32*(1+$AJ$32)</f>
        <v>0</v>
      </c>
      <c r="BY32" s="223">
        <v>0</v>
      </c>
      <c r="BZ32" s="242">
        <v>0</v>
      </c>
      <c r="CA32" s="229">
        <f t="shared" ref="CA32:DI32" si="126">BZ32*(1-$AJ$32)</f>
        <v>0</v>
      </c>
      <c r="CB32" s="229">
        <f t="shared" ref="CB32" si="127">BZ32*(1+$AJ$32)</f>
        <v>0</v>
      </c>
      <c r="CC32" s="223">
        <v>0</v>
      </c>
      <c r="CD32" s="242">
        <v>0</v>
      </c>
      <c r="CE32" s="229">
        <f t="shared" ref="CE32:DI32" si="128">CD32*(1-$AJ$32)</f>
        <v>0</v>
      </c>
      <c r="CF32" s="229">
        <f t="shared" ref="CF32" si="129">CD32*(1+$AJ$32)</f>
        <v>0</v>
      </c>
      <c r="CG32" s="223">
        <v>0</v>
      </c>
      <c r="CH32" s="242">
        <v>0</v>
      </c>
      <c r="CI32" s="229">
        <f t="shared" ref="CI32:DI32" si="130">CH32*(1-$AJ$32)</f>
        <v>0</v>
      </c>
      <c r="CJ32" s="229">
        <f t="shared" ref="CJ32" si="131">CH32*(1+$AJ$32)</f>
        <v>0</v>
      </c>
      <c r="CK32" s="223">
        <v>0</v>
      </c>
      <c r="CL32" s="242">
        <v>0</v>
      </c>
      <c r="CM32" s="229">
        <f t="shared" ref="CM32:DI32" si="132">CL32*(1-$AJ$32)</f>
        <v>0</v>
      </c>
      <c r="CN32" s="229">
        <f t="shared" ref="CN32" si="133">CL32*(1+$AJ$32)</f>
        <v>0</v>
      </c>
      <c r="CO32" s="223">
        <v>0</v>
      </c>
      <c r="CP32" s="242">
        <v>0</v>
      </c>
      <c r="CQ32" s="229">
        <f t="shared" ref="CQ32:DI32" si="134">CP32*(1-$AJ$32)</f>
        <v>0</v>
      </c>
      <c r="CR32" s="229">
        <f t="shared" ref="CR32" si="135">CP32*(1+$AJ$32)</f>
        <v>0</v>
      </c>
      <c r="CS32" s="223">
        <v>0</v>
      </c>
      <c r="CT32" s="242">
        <v>0</v>
      </c>
      <c r="CU32" s="229">
        <f t="shared" ref="CU32:DI32" si="136">CT32*(1-$AJ$32)</f>
        <v>0</v>
      </c>
      <c r="CV32" s="229">
        <f t="shared" ref="CV32" si="137">CT32*(1+$AJ$32)</f>
        <v>0</v>
      </c>
      <c r="CW32" s="223">
        <v>0</v>
      </c>
      <c r="CX32" s="242">
        <v>0</v>
      </c>
      <c r="CY32" s="229">
        <f t="shared" ref="CY32:DI32" si="138">CX32*(1-$AJ$32)</f>
        <v>0</v>
      </c>
      <c r="CZ32" s="229">
        <f t="shared" ref="CZ32" si="139">CX32*(1+$AJ$32)</f>
        <v>0</v>
      </c>
      <c r="DA32" s="223">
        <v>0</v>
      </c>
      <c r="DB32" s="242">
        <v>0</v>
      </c>
      <c r="DC32" s="229">
        <f t="shared" ref="DC32:DI32" si="140">DB32*(1-$AJ$32)</f>
        <v>0</v>
      </c>
      <c r="DD32" s="229">
        <f t="shared" ref="DD32" si="141">DB32*(1+$AJ$32)</f>
        <v>0</v>
      </c>
      <c r="DE32" s="223">
        <v>0</v>
      </c>
      <c r="DF32" s="242">
        <v>0</v>
      </c>
      <c r="DG32" s="229">
        <f t="shared" ref="DG32:DI32" si="142">DF32*(1-$AJ$32)</f>
        <v>0</v>
      </c>
      <c r="DH32" s="229">
        <f t="shared" ref="DH32" si="143">DF32*(1+$AJ$32)</f>
        <v>0</v>
      </c>
      <c r="DI32" s="223">
        <v>0</v>
      </c>
    </row>
    <row r="33" spans="27:113" ht="17.25" customHeight="1">
      <c r="AA33" s="251"/>
      <c r="AB33" s="252"/>
      <c r="AC33" s="263"/>
      <c r="AD33" s="252"/>
      <c r="AE33" s="251"/>
      <c r="AG33" s="494"/>
      <c r="AH33" s="225" t="s">
        <v>340</v>
      </c>
      <c r="AI33" s="220" t="s">
        <v>329</v>
      </c>
      <c r="AJ33" s="220">
        <v>0.05</v>
      </c>
      <c r="AK33" s="236" t="s">
        <v>321</v>
      </c>
      <c r="AL33" s="238">
        <v>2875539.53</v>
      </c>
      <c r="AM33" s="239">
        <f>AL33*(1-$AJ$33)</f>
        <v>2731762.5534999995</v>
      </c>
      <c r="AN33" s="239">
        <f>AL33*(1+$AJ$33)</f>
        <v>3019316.5065000001</v>
      </c>
      <c r="AO33" s="233">
        <v>2875539.53</v>
      </c>
      <c r="AP33" s="238">
        <v>2875539.53</v>
      </c>
      <c r="AQ33" s="239">
        <f t="shared" ref="AQ33:BV33" si="144">AP33*(1-$AJ$33)</f>
        <v>2731762.5534999995</v>
      </c>
      <c r="AR33" s="239">
        <f t="shared" ref="AR33" si="145">AP33*(1+$AJ$33)</f>
        <v>3019316.5065000001</v>
      </c>
      <c r="AS33" s="233">
        <v>2875539.53</v>
      </c>
      <c r="AT33" s="238">
        <v>2875539.53</v>
      </c>
      <c r="AU33" s="239">
        <f t="shared" ref="AU33:BZ33" si="146">AT33*(1-$AJ$33)</f>
        <v>2731762.5534999995</v>
      </c>
      <c r="AV33" s="239">
        <f t="shared" ref="AV33" si="147">AT33*(1+$AJ$33)</f>
        <v>3019316.5065000001</v>
      </c>
      <c r="AW33" s="233">
        <v>2875539.53</v>
      </c>
      <c r="AX33" s="238">
        <v>2875539.53</v>
      </c>
      <c r="AY33" s="239">
        <f t="shared" ref="AY33:CD33" si="148">AX33*(1-$AJ$33)</f>
        <v>2731762.5534999995</v>
      </c>
      <c r="AZ33" s="239">
        <f t="shared" ref="AZ33" si="149">AX33*(1+$AJ$33)</f>
        <v>3019316.5065000001</v>
      </c>
      <c r="BA33" s="233">
        <v>2875539.53</v>
      </c>
      <c r="BB33" s="238">
        <v>2875539.53</v>
      </c>
      <c r="BC33" s="239">
        <f t="shared" ref="BC33:CH33" si="150">BB33*(1-$AJ$33)</f>
        <v>2731762.5534999995</v>
      </c>
      <c r="BD33" s="239">
        <f t="shared" ref="BD33" si="151">BB33*(1+$AJ$33)</f>
        <v>3019316.5065000001</v>
      </c>
      <c r="BE33" s="233">
        <v>2875539.53</v>
      </c>
      <c r="BF33" s="238">
        <v>2875539.53</v>
      </c>
      <c r="BG33" s="239">
        <f t="shared" ref="BG33:CL33" si="152">BF33*(1-$AJ$33)</f>
        <v>2731762.5534999995</v>
      </c>
      <c r="BH33" s="239">
        <f t="shared" ref="BH33" si="153">BF33*(1+$AJ$33)</f>
        <v>3019316.5065000001</v>
      </c>
      <c r="BI33" s="233">
        <v>2875539.53</v>
      </c>
      <c r="BJ33" s="238">
        <v>2875539.53</v>
      </c>
      <c r="BK33" s="239">
        <f t="shared" ref="BK33:CP33" si="154">BJ33*(1-$AJ$33)</f>
        <v>2731762.5534999995</v>
      </c>
      <c r="BL33" s="239">
        <f t="shared" ref="BL33" si="155">BJ33*(1+$AJ$33)</f>
        <v>3019316.5065000001</v>
      </c>
      <c r="BM33" s="233">
        <v>2875539.53</v>
      </c>
      <c r="BN33" s="238">
        <v>2875539.53</v>
      </c>
      <c r="BO33" s="239">
        <f t="shared" ref="BO33:DI33" si="156">BN33*(1-$AJ$33)</f>
        <v>2731762.5534999995</v>
      </c>
      <c r="BP33" s="239">
        <f t="shared" ref="BP33" si="157">BN33*(1+$AJ$33)</f>
        <v>3019316.5065000001</v>
      </c>
      <c r="BQ33" s="233">
        <v>2875539.53</v>
      </c>
      <c r="BR33" s="238">
        <v>2875539.53</v>
      </c>
      <c r="BS33" s="239">
        <f t="shared" ref="BS33:DI33" si="158">BR33*(1-$AJ$33)</f>
        <v>2731762.5534999995</v>
      </c>
      <c r="BT33" s="239">
        <f t="shared" ref="BT33" si="159">BR33*(1+$AJ$33)</f>
        <v>3019316.5065000001</v>
      </c>
      <c r="BU33" s="233">
        <v>2875539.53</v>
      </c>
      <c r="BV33" s="238">
        <v>2875539.53</v>
      </c>
      <c r="BW33" s="239">
        <f t="shared" ref="BW33:DI33" si="160">BV33*(1-$AJ$33)</f>
        <v>2731762.5534999995</v>
      </c>
      <c r="BX33" s="239">
        <f t="shared" ref="BX33" si="161">BV33*(1+$AJ$33)</f>
        <v>3019316.5065000001</v>
      </c>
      <c r="BY33" s="233">
        <v>2875539.53</v>
      </c>
      <c r="BZ33" s="238">
        <v>2875539.53</v>
      </c>
      <c r="CA33" s="239">
        <f t="shared" ref="CA33:DI33" si="162">BZ33*(1-$AJ$33)</f>
        <v>2731762.5534999995</v>
      </c>
      <c r="CB33" s="239">
        <f t="shared" ref="CB33" si="163">BZ33*(1+$AJ$33)</f>
        <v>3019316.5065000001</v>
      </c>
      <c r="CC33" s="233">
        <v>2875539.53</v>
      </c>
      <c r="CD33" s="238">
        <v>2875539.53</v>
      </c>
      <c r="CE33" s="239">
        <f t="shared" ref="CE33:DI33" si="164">CD33*(1-$AJ$33)</f>
        <v>2731762.5534999995</v>
      </c>
      <c r="CF33" s="239">
        <f t="shared" ref="CF33" si="165">CD33*(1+$AJ$33)</f>
        <v>3019316.5065000001</v>
      </c>
      <c r="CG33" s="233">
        <v>2875539.53</v>
      </c>
      <c r="CH33" s="238">
        <v>2875539.53</v>
      </c>
      <c r="CI33" s="239">
        <f t="shared" ref="CI33:DI33" si="166">CH33*(1-$AJ$33)</f>
        <v>2731762.5534999995</v>
      </c>
      <c r="CJ33" s="239">
        <f t="shared" ref="CJ33" si="167">CH33*(1+$AJ$33)</f>
        <v>3019316.5065000001</v>
      </c>
      <c r="CK33" s="233">
        <v>2875539.53</v>
      </c>
      <c r="CL33" s="238">
        <v>2875539.53</v>
      </c>
      <c r="CM33" s="239">
        <f t="shared" ref="CM33:DI33" si="168">CL33*(1-$AJ$33)</f>
        <v>2731762.5534999995</v>
      </c>
      <c r="CN33" s="239">
        <f t="shared" ref="CN33" si="169">CL33*(1+$AJ$33)</f>
        <v>3019316.5065000001</v>
      </c>
      <c r="CO33" s="233">
        <v>2875539.53</v>
      </c>
      <c r="CP33" s="238">
        <v>2875539.53</v>
      </c>
      <c r="CQ33" s="239">
        <f t="shared" ref="CQ33:DI33" si="170">CP33*(1-$AJ$33)</f>
        <v>2731762.5534999995</v>
      </c>
      <c r="CR33" s="239">
        <f t="shared" ref="CR33" si="171">CP33*(1+$AJ$33)</f>
        <v>3019316.5065000001</v>
      </c>
      <c r="CS33" s="233">
        <v>2875539.53</v>
      </c>
      <c r="CT33" s="238">
        <v>2875539.53</v>
      </c>
      <c r="CU33" s="239">
        <f t="shared" ref="CU33:DI33" si="172">CT33*(1-$AJ$33)</f>
        <v>2731762.5534999995</v>
      </c>
      <c r="CV33" s="239">
        <f t="shared" ref="CV33" si="173">CT33*(1+$AJ$33)</f>
        <v>3019316.5065000001</v>
      </c>
      <c r="CW33" s="233">
        <v>2875539.53</v>
      </c>
      <c r="CX33" s="238">
        <v>2875539.53</v>
      </c>
      <c r="CY33" s="239">
        <f t="shared" ref="CY33:DI33" si="174">CX33*(1-$AJ$33)</f>
        <v>2731762.5534999995</v>
      </c>
      <c r="CZ33" s="239">
        <f t="shared" ref="CZ33" si="175">CX33*(1+$AJ$33)</f>
        <v>3019316.5065000001</v>
      </c>
      <c r="DA33" s="233">
        <v>2875539.53</v>
      </c>
      <c r="DB33" s="238">
        <v>2875539.53</v>
      </c>
      <c r="DC33" s="239">
        <f t="shared" ref="DC33:DI33" si="176">DB33*(1-$AJ$33)</f>
        <v>2731762.5534999995</v>
      </c>
      <c r="DD33" s="239">
        <f t="shared" ref="DD33" si="177">DB33*(1+$AJ$33)</f>
        <v>3019316.5065000001</v>
      </c>
      <c r="DE33" s="233">
        <v>2875539.53</v>
      </c>
      <c r="DF33" s="238">
        <v>2875539.53</v>
      </c>
      <c r="DG33" s="239">
        <f t="shared" ref="DG33:DI33" si="178">DF33*(1-$AJ$33)</f>
        <v>2731762.5534999995</v>
      </c>
      <c r="DH33" s="239">
        <f t="shared" ref="DH33" si="179">DF33*(1+$AJ$33)</f>
        <v>3019316.5065000001</v>
      </c>
      <c r="DI33" s="233">
        <v>2875539.53</v>
      </c>
    </row>
    <row r="34" spans="27:113" ht="17.25" customHeight="1">
      <c r="AA34" s="251"/>
      <c r="AB34" s="252"/>
      <c r="AC34" s="503" t="s">
        <v>66</v>
      </c>
      <c r="AD34" s="252"/>
      <c r="AE34" s="251"/>
      <c r="AG34" s="494"/>
      <c r="AH34" s="225" t="s">
        <v>341</v>
      </c>
      <c r="AI34" s="220" t="s">
        <v>329</v>
      </c>
      <c r="AJ34" s="220">
        <v>0.05</v>
      </c>
      <c r="AK34" s="236" t="s">
        <v>321</v>
      </c>
      <c r="AL34" s="238">
        <v>0</v>
      </c>
      <c r="AM34" s="239">
        <f>AL34*(1-$AJ$34)</f>
        <v>0</v>
      </c>
      <c r="AN34" s="239">
        <f>AL34*(1+$AJ$34)</f>
        <v>0</v>
      </c>
      <c r="AO34" s="233">
        <v>0</v>
      </c>
      <c r="AP34" s="238">
        <v>0</v>
      </c>
      <c r="AQ34" s="239">
        <f t="shared" ref="AQ34:BV34" si="180">AP34*(1-$AJ$34)</f>
        <v>0</v>
      </c>
      <c r="AR34" s="239">
        <f t="shared" ref="AR34" si="181">AP34*(1+$AJ$34)</f>
        <v>0</v>
      </c>
      <c r="AS34" s="233">
        <v>0</v>
      </c>
      <c r="AT34" s="238">
        <v>0</v>
      </c>
      <c r="AU34" s="239">
        <f t="shared" ref="AU34:BZ34" si="182">AT34*(1-$AJ$34)</f>
        <v>0</v>
      </c>
      <c r="AV34" s="239">
        <f t="shared" ref="AV34" si="183">AT34*(1+$AJ$34)</f>
        <v>0</v>
      </c>
      <c r="AW34" s="233">
        <v>0</v>
      </c>
      <c r="AX34" s="238">
        <v>0</v>
      </c>
      <c r="AY34" s="239">
        <f t="shared" ref="AY34:CD34" si="184">AX34*(1-$AJ$34)</f>
        <v>0</v>
      </c>
      <c r="AZ34" s="239">
        <f t="shared" ref="AZ34" si="185">AX34*(1+$AJ$34)</f>
        <v>0</v>
      </c>
      <c r="BA34" s="233">
        <v>0</v>
      </c>
      <c r="BB34" s="238">
        <v>0</v>
      </c>
      <c r="BC34" s="239">
        <f t="shared" ref="BC34:CH34" si="186">BB34*(1-$AJ$34)</f>
        <v>0</v>
      </c>
      <c r="BD34" s="239">
        <f t="shared" ref="BD34" si="187">BB34*(1+$AJ$34)</f>
        <v>0</v>
      </c>
      <c r="BE34" s="233">
        <v>0</v>
      </c>
      <c r="BF34" s="238">
        <v>0</v>
      </c>
      <c r="BG34" s="239">
        <f t="shared" ref="BG34:CL34" si="188">BF34*(1-$AJ$34)</f>
        <v>0</v>
      </c>
      <c r="BH34" s="239">
        <f t="shared" ref="BH34" si="189">BF34*(1+$AJ$34)</f>
        <v>0</v>
      </c>
      <c r="BI34" s="233">
        <v>0</v>
      </c>
      <c r="BJ34" s="238">
        <v>0</v>
      </c>
      <c r="BK34" s="239">
        <f t="shared" ref="BK34:CP34" si="190">BJ34*(1-$AJ$34)</f>
        <v>0</v>
      </c>
      <c r="BL34" s="239">
        <f t="shared" ref="BL34" si="191">BJ34*(1+$AJ$34)</f>
        <v>0</v>
      </c>
      <c r="BM34" s="233">
        <v>0</v>
      </c>
      <c r="BN34" s="238">
        <v>0</v>
      </c>
      <c r="BO34" s="239">
        <f t="shared" ref="BO34:DI34" si="192">BN34*(1-$AJ$34)</f>
        <v>0</v>
      </c>
      <c r="BP34" s="239">
        <f t="shared" ref="BP34" si="193">BN34*(1+$AJ$34)</f>
        <v>0</v>
      </c>
      <c r="BQ34" s="233">
        <v>0</v>
      </c>
      <c r="BR34" s="238">
        <v>0</v>
      </c>
      <c r="BS34" s="239">
        <f t="shared" ref="BS34:DI34" si="194">BR34*(1-$AJ$34)</f>
        <v>0</v>
      </c>
      <c r="BT34" s="239">
        <f t="shared" ref="BT34" si="195">BR34*(1+$AJ$34)</f>
        <v>0</v>
      </c>
      <c r="BU34" s="233">
        <v>0</v>
      </c>
      <c r="BV34" s="238">
        <v>0</v>
      </c>
      <c r="BW34" s="239">
        <f t="shared" ref="BW34:DI34" si="196">BV34*(1-$AJ$34)</f>
        <v>0</v>
      </c>
      <c r="BX34" s="239">
        <f t="shared" ref="BX34" si="197">BV34*(1+$AJ$34)</f>
        <v>0</v>
      </c>
      <c r="BY34" s="233">
        <v>0</v>
      </c>
      <c r="BZ34" s="238">
        <v>0</v>
      </c>
      <c r="CA34" s="239">
        <f t="shared" ref="CA34:DI34" si="198">BZ34*(1-$AJ$34)</f>
        <v>0</v>
      </c>
      <c r="CB34" s="239">
        <f t="shared" ref="CB34" si="199">BZ34*(1+$AJ$34)</f>
        <v>0</v>
      </c>
      <c r="CC34" s="233">
        <v>0</v>
      </c>
      <c r="CD34" s="238">
        <v>0</v>
      </c>
      <c r="CE34" s="239">
        <f t="shared" ref="CE34:DI34" si="200">CD34*(1-$AJ$34)</f>
        <v>0</v>
      </c>
      <c r="CF34" s="239">
        <f t="shared" ref="CF34" si="201">CD34*(1+$AJ$34)</f>
        <v>0</v>
      </c>
      <c r="CG34" s="233">
        <v>0</v>
      </c>
      <c r="CH34" s="238">
        <v>0</v>
      </c>
      <c r="CI34" s="239">
        <f t="shared" ref="CI34:DI34" si="202">CH34*(1-$AJ$34)</f>
        <v>0</v>
      </c>
      <c r="CJ34" s="239">
        <f t="shared" ref="CJ34" si="203">CH34*(1+$AJ$34)</f>
        <v>0</v>
      </c>
      <c r="CK34" s="233">
        <v>0</v>
      </c>
      <c r="CL34" s="238">
        <v>0</v>
      </c>
      <c r="CM34" s="239">
        <f t="shared" ref="CM34:DI34" si="204">CL34*(1-$AJ$34)</f>
        <v>0</v>
      </c>
      <c r="CN34" s="239">
        <f t="shared" ref="CN34" si="205">CL34*(1+$AJ$34)</f>
        <v>0</v>
      </c>
      <c r="CO34" s="233">
        <v>0</v>
      </c>
      <c r="CP34" s="238">
        <v>0</v>
      </c>
      <c r="CQ34" s="239">
        <f t="shared" ref="CQ34:DI34" si="206">CP34*(1-$AJ$34)</f>
        <v>0</v>
      </c>
      <c r="CR34" s="239">
        <f t="shared" ref="CR34" si="207">CP34*(1+$AJ$34)</f>
        <v>0</v>
      </c>
      <c r="CS34" s="233">
        <v>0</v>
      </c>
      <c r="CT34" s="238">
        <v>0</v>
      </c>
      <c r="CU34" s="239">
        <f t="shared" ref="CU34:DI34" si="208">CT34*(1-$AJ$34)</f>
        <v>0</v>
      </c>
      <c r="CV34" s="239">
        <f t="shared" ref="CV34" si="209">CT34*(1+$AJ$34)</f>
        <v>0</v>
      </c>
      <c r="CW34" s="233">
        <v>0</v>
      </c>
      <c r="CX34" s="238">
        <v>0</v>
      </c>
      <c r="CY34" s="239">
        <f t="shared" ref="CY34:DI34" si="210">CX34*(1-$AJ$34)</f>
        <v>0</v>
      </c>
      <c r="CZ34" s="239">
        <f t="shared" ref="CZ34" si="211">CX34*(1+$AJ$34)</f>
        <v>0</v>
      </c>
      <c r="DA34" s="233">
        <v>0</v>
      </c>
      <c r="DB34" s="238">
        <v>0</v>
      </c>
      <c r="DC34" s="239">
        <f t="shared" ref="DC34:DI34" si="212">DB34*(1-$AJ$34)</f>
        <v>0</v>
      </c>
      <c r="DD34" s="239">
        <f t="shared" ref="DD34" si="213">DB34*(1+$AJ$34)</f>
        <v>0</v>
      </c>
      <c r="DE34" s="233">
        <v>0</v>
      </c>
      <c r="DF34" s="238">
        <v>0</v>
      </c>
      <c r="DG34" s="239">
        <f t="shared" ref="DG34:DI34" si="214">DF34*(1-$AJ$34)</f>
        <v>0</v>
      </c>
      <c r="DH34" s="239">
        <f t="shared" ref="DH34" si="215">DF34*(1+$AJ$34)</f>
        <v>0</v>
      </c>
      <c r="DI34" s="233">
        <v>0</v>
      </c>
    </row>
    <row r="35" spans="27:113" ht="17.25" customHeight="1">
      <c r="AA35" s="251"/>
      <c r="AB35" s="252"/>
      <c r="AC35" s="503"/>
      <c r="AD35" s="252"/>
      <c r="AE35" s="251"/>
      <c r="AG35" s="494"/>
      <c r="AH35" s="225" t="s">
        <v>399</v>
      </c>
      <c r="AI35" s="220" t="s">
        <v>329</v>
      </c>
      <c r="AJ35" s="220">
        <v>0.05</v>
      </c>
      <c r="AK35" s="236" t="s">
        <v>321</v>
      </c>
      <c r="AL35" s="238"/>
      <c r="AM35" s="239">
        <f>AL35*(1-$AJ$35)</f>
        <v>0</v>
      </c>
      <c r="AN35" s="239">
        <f>AL35*(1+$AJ$35)</f>
        <v>0</v>
      </c>
      <c r="AO35" s="233"/>
      <c r="AP35" s="238"/>
      <c r="AQ35" s="239">
        <f t="shared" ref="AQ35:BV35" si="216">AP35*(1-$AJ$35)</f>
        <v>0</v>
      </c>
      <c r="AR35" s="239">
        <f t="shared" ref="AR35" si="217">AP35*(1+$AJ$35)</f>
        <v>0</v>
      </c>
      <c r="AS35" s="233"/>
      <c r="AT35" s="238"/>
      <c r="AU35" s="239">
        <f t="shared" ref="AU35:BZ35" si="218">AT35*(1-$AJ$35)</f>
        <v>0</v>
      </c>
      <c r="AV35" s="239">
        <f t="shared" ref="AV35" si="219">AT35*(1+$AJ$35)</f>
        <v>0</v>
      </c>
      <c r="AW35" s="233"/>
      <c r="AX35" s="238"/>
      <c r="AY35" s="239">
        <f t="shared" ref="AY35:CD35" si="220">AX35*(1-$AJ$35)</f>
        <v>0</v>
      </c>
      <c r="AZ35" s="239">
        <f t="shared" ref="AZ35" si="221">AX35*(1+$AJ$35)</f>
        <v>0</v>
      </c>
      <c r="BA35" s="233"/>
      <c r="BB35" s="238"/>
      <c r="BC35" s="239">
        <f t="shared" ref="BC35:CH35" si="222">BB35*(1-$AJ$35)</f>
        <v>0</v>
      </c>
      <c r="BD35" s="239">
        <f t="shared" ref="BD35" si="223">BB35*(1+$AJ$35)</f>
        <v>0</v>
      </c>
      <c r="BE35" s="233"/>
      <c r="BF35" s="238"/>
      <c r="BG35" s="239">
        <f t="shared" ref="BG35:CL35" si="224">BF35*(1-$AJ$35)</f>
        <v>0</v>
      </c>
      <c r="BH35" s="239">
        <f t="shared" ref="BH35" si="225">BF35*(1+$AJ$35)</f>
        <v>0</v>
      </c>
      <c r="BI35" s="233"/>
      <c r="BJ35" s="238"/>
      <c r="BK35" s="239">
        <f t="shared" ref="BK35:CP35" si="226">BJ35*(1-$AJ$35)</f>
        <v>0</v>
      </c>
      <c r="BL35" s="239">
        <f t="shared" ref="BL35" si="227">BJ35*(1+$AJ$35)</f>
        <v>0</v>
      </c>
      <c r="BM35" s="233"/>
      <c r="BN35" s="238"/>
      <c r="BO35" s="239">
        <f t="shared" ref="BO35:DI35" si="228">BN35*(1-$AJ$35)</f>
        <v>0</v>
      </c>
      <c r="BP35" s="239">
        <f t="shared" ref="BP35" si="229">BN35*(1+$AJ$35)</f>
        <v>0</v>
      </c>
      <c r="BQ35" s="233"/>
      <c r="BR35" s="238"/>
      <c r="BS35" s="239">
        <f t="shared" ref="BS35:DI35" si="230">BR35*(1-$AJ$35)</f>
        <v>0</v>
      </c>
      <c r="BT35" s="239">
        <f t="shared" ref="BT35" si="231">BR35*(1+$AJ$35)</f>
        <v>0</v>
      </c>
      <c r="BU35" s="233"/>
      <c r="BV35" s="238"/>
      <c r="BW35" s="239">
        <f t="shared" ref="BW35:DI35" si="232">BV35*(1-$AJ$35)</f>
        <v>0</v>
      </c>
      <c r="BX35" s="239">
        <f t="shared" ref="BX35" si="233">BV35*(1+$AJ$35)</f>
        <v>0</v>
      </c>
      <c r="BY35" s="233"/>
      <c r="BZ35" s="238"/>
      <c r="CA35" s="239">
        <f t="shared" ref="CA35:DI35" si="234">BZ35*(1-$AJ$35)</f>
        <v>0</v>
      </c>
      <c r="CB35" s="239">
        <f t="shared" ref="CB35" si="235">BZ35*(1+$AJ$35)</f>
        <v>0</v>
      </c>
      <c r="CC35" s="233"/>
      <c r="CD35" s="238"/>
      <c r="CE35" s="239">
        <f t="shared" ref="CE35:DI35" si="236">CD35*(1-$AJ$35)</f>
        <v>0</v>
      </c>
      <c r="CF35" s="239">
        <f t="shared" ref="CF35" si="237">CD35*(1+$AJ$35)</f>
        <v>0</v>
      </c>
      <c r="CG35" s="233"/>
      <c r="CH35" s="238"/>
      <c r="CI35" s="239">
        <f t="shared" ref="CI35:DI35" si="238">CH35*(1-$AJ$35)</f>
        <v>0</v>
      </c>
      <c r="CJ35" s="239">
        <f t="shared" ref="CJ35" si="239">CH35*(1+$AJ$35)</f>
        <v>0</v>
      </c>
      <c r="CK35" s="233"/>
      <c r="CL35" s="238"/>
      <c r="CM35" s="239">
        <f t="shared" ref="CM35:DI35" si="240">CL35*(1-$AJ$35)</f>
        <v>0</v>
      </c>
      <c r="CN35" s="239">
        <f t="shared" ref="CN35" si="241">CL35*(1+$AJ$35)</f>
        <v>0</v>
      </c>
      <c r="CO35" s="233"/>
      <c r="CP35" s="238"/>
      <c r="CQ35" s="239">
        <f t="shared" ref="CQ35:DI35" si="242">CP35*(1-$AJ$35)</f>
        <v>0</v>
      </c>
      <c r="CR35" s="239">
        <f t="shared" ref="CR35" si="243">CP35*(1+$AJ$35)</f>
        <v>0</v>
      </c>
      <c r="CS35" s="233"/>
      <c r="CT35" s="238"/>
      <c r="CU35" s="239">
        <f t="shared" ref="CU35:DI35" si="244">CT35*(1-$AJ$35)</f>
        <v>0</v>
      </c>
      <c r="CV35" s="239">
        <f t="shared" ref="CV35" si="245">CT35*(1+$AJ$35)</f>
        <v>0</v>
      </c>
      <c r="CW35" s="233"/>
      <c r="CX35" s="238"/>
      <c r="CY35" s="239">
        <f t="shared" ref="CY35:DI35" si="246">CX35*(1-$AJ$35)</f>
        <v>0</v>
      </c>
      <c r="CZ35" s="239">
        <f t="shared" ref="CZ35" si="247">CX35*(1+$AJ$35)</f>
        <v>0</v>
      </c>
      <c r="DA35" s="233"/>
      <c r="DB35" s="238"/>
      <c r="DC35" s="239">
        <f t="shared" ref="DC35:DI35" si="248">DB35*(1-$AJ$35)</f>
        <v>0</v>
      </c>
      <c r="DD35" s="239">
        <f t="shared" ref="DD35" si="249">DB35*(1+$AJ$35)</f>
        <v>0</v>
      </c>
      <c r="DE35" s="233"/>
      <c r="DF35" s="238"/>
      <c r="DG35" s="239">
        <f t="shared" ref="DG35:DI35" si="250">DF35*(1-$AJ$35)</f>
        <v>0</v>
      </c>
      <c r="DH35" s="239">
        <f t="shared" ref="DH35" si="251">DF35*(1+$AJ$35)</f>
        <v>0</v>
      </c>
      <c r="DI35" s="233"/>
    </row>
    <row r="36" spans="27:113" ht="17.25" customHeight="1" thickBot="1">
      <c r="AA36" s="251"/>
      <c r="AB36" s="252"/>
      <c r="AC36" s="266"/>
      <c r="AD36" s="252"/>
      <c r="AE36" s="251"/>
      <c r="AG36" s="494"/>
      <c r="AH36" s="225" t="s">
        <v>398</v>
      </c>
      <c r="AI36" s="220" t="s">
        <v>329</v>
      </c>
      <c r="AJ36" s="220">
        <v>0.05</v>
      </c>
      <c r="AK36" s="280" t="s">
        <v>321</v>
      </c>
      <c r="AL36" s="238"/>
      <c r="AM36" s="239"/>
      <c r="AN36" s="239"/>
      <c r="AO36" s="233"/>
      <c r="AP36" s="238"/>
      <c r="AQ36" s="239"/>
      <c r="AR36" s="239"/>
      <c r="AS36" s="233"/>
      <c r="AT36" s="238"/>
      <c r="AU36" s="239"/>
      <c r="AV36" s="239"/>
      <c r="AW36" s="233"/>
      <c r="AX36" s="238"/>
      <c r="AY36" s="239"/>
      <c r="AZ36" s="239"/>
      <c r="BA36" s="233"/>
      <c r="BB36" s="238"/>
      <c r="BC36" s="239"/>
      <c r="BD36" s="239"/>
      <c r="BE36" s="233"/>
      <c r="BF36" s="238"/>
      <c r="BG36" s="239"/>
      <c r="BH36" s="239"/>
      <c r="BI36" s="233"/>
      <c r="BJ36" s="238"/>
      <c r="BK36" s="239"/>
      <c r="BL36" s="239"/>
      <c r="BM36" s="233"/>
      <c r="BN36" s="238"/>
      <c r="BO36" s="239"/>
      <c r="BP36" s="239"/>
      <c r="BQ36" s="233"/>
      <c r="BR36" s="238"/>
      <c r="BS36" s="239"/>
      <c r="BT36" s="239"/>
      <c r="BU36" s="233"/>
      <c r="BV36" s="238"/>
      <c r="BW36" s="239"/>
      <c r="BX36" s="239"/>
      <c r="BY36" s="233"/>
      <c r="BZ36" s="238"/>
      <c r="CA36" s="239"/>
      <c r="CB36" s="239"/>
      <c r="CC36" s="233"/>
      <c r="CD36" s="238"/>
      <c r="CE36" s="239"/>
      <c r="CF36" s="239"/>
      <c r="CG36" s="233"/>
      <c r="CH36" s="238"/>
      <c r="CI36" s="239"/>
      <c r="CJ36" s="239"/>
      <c r="CK36" s="233"/>
      <c r="CL36" s="238"/>
      <c r="CM36" s="239"/>
      <c r="CN36" s="239"/>
      <c r="CO36" s="233"/>
      <c r="CP36" s="238"/>
      <c r="CQ36" s="239"/>
      <c r="CR36" s="239"/>
      <c r="CS36" s="233"/>
      <c r="CT36" s="238"/>
      <c r="CU36" s="239"/>
      <c r="CV36" s="239"/>
      <c r="CW36" s="233"/>
      <c r="CX36" s="238"/>
      <c r="CY36" s="239"/>
      <c r="CZ36" s="239"/>
      <c r="DA36" s="233"/>
      <c r="DB36" s="238"/>
      <c r="DC36" s="239"/>
      <c r="DD36" s="239"/>
      <c r="DE36" s="233"/>
      <c r="DF36" s="238"/>
      <c r="DG36" s="239"/>
      <c r="DH36" s="239"/>
      <c r="DI36" s="233"/>
    </row>
    <row r="37" spans="27:113" ht="17.25" customHeight="1">
      <c r="AA37" s="251"/>
      <c r="AB37" s="252"/>
      <c r="AC37" s="268"/>
      <c r="AD37" s="252"/>
      <c r="AE37" s="251"/>
      <c r="AG37" s="494"/>
      <c r="AH37" s="225" t="s">
        <v>342</v>
      </c>
      <c r="AI37" s="220" t="s">
        <v>329</v>
      </c>
      <c r="AJ37" s="220">
        <v>0.05</v>
      </c>
      <c r="AK37" s="236" t="s">
        <v>321</v>
      </c>
      <c r="AL37" s="238">
        <v>0</v>
      </c>
      <c r="AM37" s="239">
        <f>AL37*(1-$AJ$37)</f>
        <v>0</v>
      </c>
      <c r="AN37" s="239">
        <f>AL37*(1+$AJ$37)</f>
        <v>0</v>
      </c>
      <c r="AO37" s="233">
        <v>0</v>
      </c>
      <c r="AP37" s="238">
        <v>0</v>
      </c>
      <c r="AQ37" s="239">
        <f t="shared" ref="AQ37:BV37" si="252">AP37*(1-$AJ$37)</f>
        <v>0</v>
      </c>
      <c r="AR37" s="239">
        <f t="shared" ref="AR37" si="253">AP37*(1+$AJ$37)</f>
        <v>0</v>
      </c>
      <c r="AS37" s="233">
        <v>0</v>
      </c>
      <c r="AT37" s="238">
        <v>0</v>
      </c>
      <c r="AU37" s="239">
        <f t="shared" ref="AU37:BZ37" si="254">AT37*(1-$AJ$37)</f>
        <v>0</v>
      </c>
      <c r="AV37" s="239">
        <f t="shared" ref="AV37" si="255">AT37*(1+$AJ$37)</f>
        <v>0</v>
      </c>
      <c r="AW37" s="233">
        <v>0</v>
      </c>
      <c r="AX37" s="238">
        <v>0</v>
      </c>
      <c r="AY37" s="239">
        <f t="shared" ref="AY37:CD37" si="256">AX37*(1-$AJ$37)</f>
        <v>0</v>
      </c>
      <c r="AZ37" s="239">
        <f t="shared" ref="AZ37" si="257">AX37*(1+$AJ$37)</f>
        <v>0</v>
      </c>
      <c r="BA37" s="233">
        <v>0</v>
      </c>
      <c r="BB37" s="238">
        <v>0</v>
      </c>
      <c r="BC37" s="239">
        <f t="shared" ref="BC37:CH37" si="258">BB37*(1-$AJ$37)</f>
        <v>0</v>
      </c>
      <c r="BD37" s="239">
        <f t="shared" ref="BD37" si="259">BB37*(1+$AJ$37)</f>
        <v>0</v>
      </c>
      <c r="BE37" s="233">
        <v>0</v>
      </c>
      <c r="BF37" s="238">
        <v>0</v>
      </c>
      <c r="BG37" s="239">
        <f t="shared" ref="BG37:CL37" si="260">BF37*(1-$AJ$37)</f>
        <v>0</v>
      </c>
      <c r="BH37" s="239">
        <f t="shared" ref="BH37" si="261">BF37*(1+$AJ$37)</f>
        <v>0</v>
      </c>
      <c r="BI37" s="233">
        <v>0</v>
      </c>
      <c r="BJ37" s="238">
        <v>0</v>
      </c>
      <c r="BK37" s="239">
        <f t="shared" ref="BK37:CP37" si="262">BJ37*(1-$AJ$37)</f>
        <v>0</v>
      </c>
      <c r="BL37" s="239">
        <f t="shared" ref="BL37" si="263">BJ37*(1+$AJ$37)</f>
        <v>0</v>
      </c>
      <c r="BM37" s="233">
        <v>0</v>
      </c>
      <c r="BN37" s="238">
        <v>0</v>
      </c>
      <c r="BO37" s="239">
        <f t="shared" ref="BO37:DI37" si="264">BN37*(1-$AJ$37)</f>
        <v>0</v>
      </c>
      <c r="BP37" s="239">
        <f t="shared" ref="BP37" si="265">BN37*(1+$AJ$37)</f>
        <v>0</v>
      </c>
      <c r="BQ37" s="233">
        <v>0</v>
      </c>
      <c r="BR37" s="238">
        <v>0</v>
      </c>
      <c r="BS37" s="239">
        <f t="shared" ref="BS37:DI37" si="266">BR37*(1-$AJ$37)</f>
        <v>0</v>
      </c>
      <c r="BT37" s="239">
        <f t="shared" ref="BT37" si="267">BR37*(1+$AJ$37)</f>
        <v>0</v>
      </c>
      <c r="BU37" s="233">
        <v>0</v>
      </c>
      <c r="BV37" s="238">
        <v>0</v>
      </c>
      <c r="BW37" s="239">
        <f t="shared" ref="BW37:DI37" si="268">BV37*(1-$AJ$37)</f>
        <v>0</v>
      </c>
      <c r="BX37" s="239">
        <f t="shared" ref="BX37" si="269">BV37*(1+$AJ$37)</f>
        <v>0</v>
      </c>
      <c r="BY37" s="233">
        <v>0</v>
      </c>
      <c r="BZ37" s="238">
        <v>0</v>
      </c>
      <c r="CA37" s="239">
        <f t="shared" ref="CA37:DI37" si="270">BZ37*(1-$AJ$37)</f>
        <v>0</v>
      </c>
      <c r="CB37" s="239">
        <f t="shared" ref="CB37" si="271">BZ37*(1+$AJ$37)</f>
        <v>0</v>
      </c>
      <c r="CC37" s="233">
        <v>0</v>
      </c>
      <c r="CD37" s="238">
        <v>0</v>
      </c>
      <c r="CE37" s="239">
        <f t="shared" ref="CE37:DI37" si="272">CD37*(1-$AJ$37)</f>
        <v>0</v>
      </c>
      <c r="CF37" s="239">
        <f t="shared" ref="CF37" si="273">CD37*(1+$AJ$37)</f>
        <v>0</v>
      </c>
      <c r="CG37" s="233">
        <v>0</v>
      </c>
      <c r="CH37" s="238">
        <v>0</v>
      </c>
      <c r="CI37" s="239">
        <f t="shared" ref="CI37:DI37" si="274">CH37*(1-$AJ$37)</f>
        <v>0</v>
      </c>
      <c r="CJ37" s="239">
        <f t="shared" ref="CJ37" si="275">CH37*(1+$AJ$37)</f>
        <v>0</v>
      </c>
      <c r="CK37" s="233">
        <v>0</v>
      </c>
      <c r="CL37" s="238">
        <v>0</v>
      </c>
      <c r="CM37" s="239">
        <f t="shared" ref="CM37:DI37" si="276">CL37*(1-$AJ$37)</f>
        <v>0</v>
      </c>
      <c r="CN37" s="239">
        <f t="shared" ref="CN37" si="277">CL37*(1+$AJ$37)</f>
        <v>0</v>
      </c>
      <c r="CO37" s="233">
        <v>0</v>
      </c>
      <c r="CP37" s="238">
        <v>0</v>
      </c>
      <c r="CQ37" s="239">
        <f t="shared" ref="CQ37:DI37" si="278">CP37*(1-$AJ$37)</f>
        <v>0</v>
      </c>
      <c r="CR37" s="239">
        <f t="shared" ref="CR37" si="279">CP37*(1+$AJ$37)</f>
        <v>0</v>
      </c>
      <c r="CS37" s="233">
        <v>0</v>
      </c>
      <c r="CT37" s="238">
        <v>0</v>
      </c>
      <c r="CU37" s="239">
        <f t="shared" ref="CU37:DI37" si="280">CT37*(1-$AJ$37)</f>
        <v>0</v>
      </c>
      <c r="CV37" s="239">
        <f t="shared" ref="CV37" si="281">CT37*(1+$AJ$37)</f>
        <v>0</v>
      </c>
      <c r="CW37" s="233">
        <v>0</v>
      </c>
      <c r="CX37" s="238">
        <v>0</v>
      </c>
      <c r="CY37" s="239">
        <f t="shared" ref="CY37:DI37" si="282">CX37*(1-$AJ$37)</f>
        <v>0</v>
      </c>
      <c r="CZ37" s="239">
        <f t="shared" ref="CZ37" si="283">CX37*(1+$AJ$37)</f>
        <v>0</v>
      </c>
      <c r="DA37" s="233">
        <v>0</v>
      </c>
      <c r="DB37" s="238">
        <v>0</v>
      </c>
      <c r="DC37" s="239">
        <f t="shared" ref="DC37:DI37" si="284">DB37*(1-$AJ$37)</f>
        <v>0</v>
      </c>
      <c r="DD37" s="239">
        <f t="shared" ref="DD37" si="285">DB37*(1+$AJ$37)</f>
        <v>0</v>
      </c>
      <c r="DE37" s="233">
        <v>0</v>
      </c>
      <c r="DF37" s="238">
        <v>0</v>
      </c>
      <c r="DG37" s="239">
        <f t="shared" ref="DG37:DI37" si="286">DF37*(1-$AJ$37)</f>
        <v>0</v>
      </c>
      <c r="DH37" s="239">
        <f t="shared" ref="DH37" si="287">DF37*(1+$AJ$37)</f>
        <v>0</v>
      </c>
      <c r="DI37" s="233">
        <v>0</v>
      </c>
    </row>
    <row r="38" spans="27:113" ht="17.25" customHeight="1">
      <c r="AA38" s="251"/>
      <c r="AB38" s="252"/>
      <c r="AC38" s="269" t="s">
        <v>4</v>
      </c>
      <c r="AD38" s="252"/>
      <c r="AE38" s="251"/>
      <c r="AG38" s="495"/>
      <c r="AH38" s="225" t="s">
        <v>343</v>
      </c>
      <c r="AI38" s="220" t="s">
        <v>329</v>
      </c>
      <c r="AJ38" s="220">
        <v>0.05</v>
      </c>
      <c r="AK38" s="236" t="s">
        <v>331</v>
      </c>
      <c r="AL38" s="238">
        <v>10244300.539313</v>
      </c>
      <c r="AM38" s="239">
        <f>AL38*(1-$AJ$38)</f>
        <v>9732085.5123473499</v>
      </c>
      <c r="AN38" s="239">
        <f>AL38*(1+$AJ$38)</f>
        <v>10756515.566278649</v>
      </c>
      <c r="AO38" s="233">
        <v>10244300.539313</v>
      </c>
      <c r="AP38" s="238">
        <v>10244300.539313</v>
      </c>
      <c r="AQ38" s="239">
        <f t="shared" ref="AQ38:BV38" si="288">AP38*(1-$AJ$38)</f>
        <v>9732085.5123473499</v>
      </c>
      <c r="AR38" s="239">
        <f t="shared" ref="AR38" si="289">AP38*(1+$AJ$38)</f>
        <v>10756515.566278649</v>
      </c>
      <c r="AS38" s="233">
        <v>10244300.539313</v>
      </c>
      <c r="AT38" s="238">
        <v>10244300.539313</v>
      </c>
      <c r="AU38" s="239">
        <f t="shared" ref="AU38:BZ38" si="290">AT38*(1-$AJ$38)</f>
        <v>9732085.5123473499</v>
      </c>
      <c r="AV38" s="239">
        <f t="shared" ref="AV38" si="291">AT38*(1+$AJ$38)</f>
        <v>10756515.566278649</v>
      </c>
      <c r="AW38" s="233">
        <v>10244300.539313</v>
      </c>
      <c r="AX38" s="238">
        <v>10244300.539313</v>
      </c>
      <c r="AY38" s="239">
        <f t="shared" ref="AY38:CD38" si="292">AX38*(1-$AJ$38)</f>
        <v>9732085.5123473499</v>
      </c>
      <c r="AZ38" s="239">
        <f t="shared" ref="AZ38" si="293">AX38*(1+$AJ$38)</f>
        <v>10756515.566278649</v>
      </c>
      <c r="BA38" s="233">
        <v>10244300.539313</v>
      </c>
      <c r="BB38" s="238">
        <v>10244300.539313</v>
      </c>
      <c r="BC38" s="239">
        <f t="shared" ref="BC38:CH38" si="294">BB38*(1-$AJ$38)</f>
        <v>9732085.5123473499</v>
      </c>
      <c r="BD38" s="239">
        <f t="shared" ref="BD38" si="295">BB38*(1+$AJ$38)</f>
        <v>10756515.566278649</v>
      </c>
      <c r="BE38" s="233">
        <v>10244300.539313</v>
      </c>
      <c r="BF38" s="238">
        <v>10244300.539313</v>
      </c>
      <c r="BG38" s="239">
        <f t="shared" ref="BG38:CL38" si="296">BF38*(1-$AJ$38)</f>
        <v>9732085.5123473499</v>
      </c>
      <c r="BH38" s="239">
        <f t="shared" ref="BH38" si="297">BF38*(1+$AJ$38)</f>
        <v>10756515.566278649</v>
      </c>
      <c r="BI38" s="233">
        <v>10244300.539313</v>
      </c>
      <c r="BJ38" s="238">
        <v>10244300.539313</v>
      </c>
      <c r="BK38" s="239">
        <f t="shared" ref="BK38:CP38" si="298">BJ38*(1-$AJ$38)</f>
        <v>9732085.5123473499</v>
      </c>
      <c r="BL38" s="239">
        <f t="shared" ref="BL38" si="299">BJ38*(1+$AJ$38)</f>
        <v>10756515.566278649</v>
      </c>
      <c r="BM38" s="233">
        <v>10244300.539313</v>
      </c>
      <c r="BN38" s="238">
        <v>10244300.539313</v>
      </c>
      <c r="BO38" s="239">
        <f t="shared" ref="BO38:DI38" si="300">BN38*(1-$AJ$38)</f>
        <v>9732085.5123473499</v>
      </c>
      <c r="BP38" s="239">
        <f t="shared" ref="BP38" si="301">BN38*(1+$AJ$38)</f>
        <v>10756515.566278649</v>
      </c>
      <c r="BQ38" s="233">
        <v>10244300.539313</v>
      </c>
      <c r="BR38" s="238">
        <v>10244300.539313</v>
      </c>
      <c r="BS38" s="239">
        <f t="shared" ref="BS38:DI38" si="302">BR38*(1-$AJ$38)</f>
        <v>9732085.5123473499</v>
      </c>
      <c r="BT38" s="239">
        <f t="shared" ref="BT38" si="303">BR38*(1+$AJ$38)</f>
        <v>10756515.566278649</v>
      </c>
      <c r="BU38" s="233">
        <v>10244300.539313</v>
      </c>
      <c r="BV38" s="238">
        <v>10244300.539313</v>
      </c>
      <c r="BW38" s="239">
        <f t="shared" ref="BW38:DI38" si="304">BV38*(1-$AJ$38)</f>
        <v>9732085.5123473499</v>
      </c>
      <c r="BX38" s="239">
        <f t="shared" ref="BX38" si="305">BV38*(1+$AJ$38)</f>
        <v>10756515.566278649</v>
      </c>
      <c r="BY38" s="233">
        <v>10244300.539313</v>
      </c>
      <c r="BZ38" s="238">
        <v>10244300.539313</v>
      </c>
      <c r="CA38" s="239">
        <f t="shared" ref="CA38:DI38" si="306">BZ38*(1-$AJ$38)</f>
        <v>9732085.5123473499</v>
      </c>
      <c r="CB38" s="239">
        <f t="shared" ref="CB38" si="307">BZ38*(1+$AJ$38)</f>
        <v>10756515.566278649</v>
      </c>
      <c r="CC38" s="233">
        <v>10244300.539313</v>
      </c>
      <c r="CD38" s="238">
        <v>10244300.539313</v>
      </c>
      <c r="CE38" s="239">
        <f t="shared" ref="CE38:DI38" si="308">CD38*(1-$AJ$38)</f>
        <v>9732085.5123473499</v>
      </c>
      <c r="CF38" s="239">
        <f t="shared" ref="CF38" si="309">CD38*(1+$AJ$38)</f>
        <v>10756515.566278649</v>
      </c>
      <c r="CG38" s="233">
        <v>10244300.539313</v>
      </c>
      <c r="CH38" s="238">
        <v>10244300.539313</v>
      </c>
      <c r="CI38" s="239">
        <f t="shared" ref="CI38:DI38" si="310">CH38*(1-$AJ$38)</f>
        <v>9732085.5123473499</v>
      </c>
      <c r="CJ38" s="239">
        <f t="shared" ref="CJ38" si="311">CH38*(1+$AJ$38)</f>
        <v>10756515.566278649</v>
      </c>
      <c r="CK38" s="233">
        <v>10244300.539313</v>
      </c>
      <c r="CL38" s="238">
        <v>10244300.539313</v>
      </c>
      <c r="CM38" s="239">
        <f t="shared" ref="CM38:DI38" si="312">CL38*(1-$AJ$38)</f>
        <v>9732085.5123473499</v>
      </c>
      <c r="CN38" s="239">
        <f t="shared" ref="CN38" si="313">CL38*(1+$AJ$38)</f>
        <v>10756515.566278649</v>
      </c>
      <c r="CO38" s="233">
        <v>10244300.539313</v>
      </c>
      <c r="CP38" s="238">
        <v>10244300.539313</v>
      </c>
      <c r="CQ38" s="239">
        <f t="shared" ref="CQ38:DI38" si="314">CP38*(1-$AJ$38)</f>
        <v>9732085.5123473499</v>
      </c>
      <c r="CR38" s="239">
        <f t="shared" ref="CR38" si="315">CP38*(1+$AJ$38)</f>
        <v>10756515.566278649</v>
      </c>
      <c r="CS38" s="233">
        <v>10244300.539313</v>
      </c>
      <c r="CT38" s="238">
        <v>10244300.539313</v>
      </c>
      <c r="CU38" s="239">
        <f t="shared" ref="CU38:DI38" si="316">CT38*(1-$AJ$38)</f>
        <v>9732085.5123473499</v>
      </c>
      <c r="CV38" s="239">
        <f t="shared" ref="CV38" si="317">CT38*(1+$AJ$38)</f>
        <v>10756515.566278649</v>
      </c>
      <c r="CW38" s="233">
        <v>10244300.539313</v>
      </c>
      <c r="CX38" s="238">
        <v>10244300.539313</v>
      </c>
      <c r="CY38" s="239">
        <f t="shared" ref="CY38:DI38" si="318">CX38*(1-$AJ$38)</f>
        <v>9732085.5123473499</v>
      </c>
      <c r="CZ38" s="239">
        <f t="shared" ref="CZ38" si="319">CX38*(1+$AJ$38)</f>
        <v>10756515.566278649</v>
      </c>
      <c r="DA38" s="233">
        <v>10244300.539313</v>
      </c>
      <c r="DB38" s="238">
        <v>10244300.539313</v>
      </c>
      <c r="DC38" s="239">
        <f t="shared" ref="DC38:DI38" si="320">DB38*(1-$AJ$38)</f>
        <v>9732085.5123473499</v>
      </c>
      <c r="DD38" s="239">
        <f t="shared" ref="DD38" si="321">DB38*(1+$AJ$38)</f>
        <v>10756515.566278649</v>
      </c>
      <c r="DE38" s="233">
        <v>10244300.539313</v>
      </c>
      <c r="DF38" s="238">
        <v>10244300.539313</v>
      </c>
      <c r="DG38" s="239">
        <f t="shared" ref="DG38:DI38" si="322">DF38*(1-$AJ$38)</f>
        <v>9732085.5123473499</v>
      </c>
      <c r="DH38" s="239">
        <f t="shared" ref="DH38" si="323">DF38*(1+$AJ$38)</f>
        <v>10756515.566278649</v>
      </c>
      <c r="DI38" s="233">
        <v>10244300.539313</v>
      </c>
    </row>
    <row r="39" spans="27:113" ht="17.25" customHeight="1">
      <c r="AA39" s="251"/>
      <c r="AB39" s="252"/>
      <c r="AC39" s="261"/>
      <c r="AD39" s="252"/>
      <c r="AE39" s="251"/>
      <c r="AG39" s="284"/>
      <c r="AH39" s="278" t="s">
        <v>372</v>
      </c>
      <c r="AI39" s="274"/>
      <c r="AJ39" s="274"/>
      <c r="AK39" s="275"/>
      <c r="AL39" s="272"/>
      <c r="AM39" s="272"/>
      <c r="AN39" s="279">
        <f>IFERROR(SUMPRODUCT( (AO35 *(1/(1+ $AO$21 )^ ( ROW($1:$40)-1 ))) * (MOD(ROW($1:$40), AO30 )=0) ), 0)</f>
        <v>0</v>
      </c>
      <c r="AO39" s="279">
        <f>IFERROR(SUMPRODUCT( (AO29 *(1/(1+ $AO$21 )^ ( ROW($1:$40)-1 ))) * (MOD(ROW($1:$40), AO30 )=0) ), 0)</f>
        <v>0</v>
      </c>
      <c r="AP39" s="272"/>
      <c r="AQ39" s="272"/>
      <c r="AR39" s="279">
        <f t="shared" ref="AR39:BW39" si="324">IFERROR(SUMPRODUCT( (AS35 *(1/(1+ $AO$21 )^ ( ROW($1:$40)-1 ))) * (MOD(ROW($1:$40), AS30 )=0) ), 0)</f>
        <v>0</v>
      </c>
      <c r="AS39" s="279">
        <f t="shared" ref="AS39:BX39" si="325">IFERROR(SUMPRODUCT( (AS29 *(1/(1+ $AO$21 )^ ( ROW($1:$40)-1 ))) * (MOD(ROW($1:$40), AS30 )=0) ), 0)</f>
        <v>0</v>
      </c>
      <c r="AT39" s="272"/>
      <c r="AU39" s="272"/>
      <c r="AV39" s="279">
        <f t="shared" ref="AV39:CA39" si="326">IFERROR(SUMPRODUCT( (AW35 *(1/(1+ $AO$21 )^ ( ROW($1:$40)-1 ))) * (MOD(ROW($1:$40), AW30 )=0) ), 0)</f>
        <v>0</v>
      </c>
      <c r="AW39" s="279">
        <f t="shared" ref="AW39:CB39" si="327">IFERROR(SUMPRODUCT( (AW29 *(1/(1+ $AO$21 )^ ( ROW($1:$40)-1 ))) * (MOD(ROW($1:$40), AW30 )=0) ), 0)</f>
        <v>0</v>
      </c>
      <c r="AX39" s="272"/>
      <c r="AY39" s="272"/>
      <c r="AZ39" s="279">
        <f t="shared" ref="AZ39:CE39" si="328">IFERROR(SUMPRODUCT( (BA35 *(1/(1+ $AO$21 )^ ( ROW($1:$40)-1 ))) * (MOD(ROW($1:$40), BA30 )=0) ), 0)</f>
        <v>0</v>
      </c>
      <c r="BA39" s="279">
        <f t="shared" ref="BA39:CF39" si="329">IFERROR(SUMPRODUCT( (BA29 *(1/(1+ $AO$21 )^ ( ROW($1:$40)-1 ))) * (MOD(ROW($1:$40), BA30 )=0) ), 0)</f>
        <v>0</v>
      </c>
      <c r="BB39" s="272"/>
      <c r="BC39" s="272"/>
      <c r="BD39" s="279">
        <f t="shared" ref="BD39:CI39" si="330">IFERROR(SUMPRODUCT( (BE35 *(1/(1+ $AO$21 )^ ( ROW($1:$40)-1 ))) * (MOD(ROW($1:$40), BE30 )=0) ), 0)</f>
        <v>0</v>
      </c>
      <c r="BE39" s="279">
        <f t="shared" ref="BE39:CJ39" si="331">IFERROR(SUMPRODUCT( (BE29 *(1/(1+ $AO$21 )^ ( ROW($1:$40)-1 ))) * (MOD(ROW($1:$40), BE30 )=0) ), 0)</f>
        <v>0</v>
      </c>
      <c r="BF39" s="272"/>
      <c r="BG39" s="272"/>
      <c r="BH39" s="279">
        <f t="shared" ref="BH39:CM39" si="332">IFERROR(SUMPRODUCT( (BI35 *(1/(1+ $AO$21 )^ ( ROW($1:$40)-1 ))) * (MOD(ROW($1:$40), BI30 )=0) ), 0)</f>
        <v>0</v>
      </c>
      <c r="BI39" s="279">
        <f t="shared" ref="BI39:CN39" si="333">IFERROR(SUMPRODUCT( (BI29 *(1/(1+ $AO$21 )^ ( ROW($1:$40)-1 ))) * (MOD(ROW($1:$40), BI30 )=0) ), 0)</f>
        <v>0</v>
      </c>
      <c r="BJ39" s="272"/>
      <c r="BK39" s="272"/>
      <c r="BL39" s="279">
        <f t="shared" ref="BL39:CQ39" si="334">IFERROR(SUMPRODUCT( (BM35 *(1/(1+ $AO$21 )^ ( ROW($1:$40)-1 ))) * (MOD(ROW($1:$40), BM30 )=0) ), 0)</f>
        <v>0</v>
      </c>
      <c r="BM39" s="279">
        <f t="shared" ref="BM39:CR39" si="335">IFERROR(SUMPRODUCT( (BM29 *(1/(1+ $AO$21 )^ ( ROW($1:$40)-1 ))) * (MOD(ROW($1:$40), BM30 )=0) ), 0)</f>
        <v>0</v>
      </c>
      <c r="BN39" s="272"/>
      <c r="BO39" s="272"/>
      <c r="BP39" s="279">
        <f t="shared" ref="BP39:DI39" si="336">IFERROR(SUMPRODUCT( (BQ35 *(1/(1+ $AO$21 )^ ( ROW($1:$40)-1 ))) * (MOD(ROW($1:$40), BQ30 )=0) ), 0)</f>
        <v>0</v>
      </c>
      <c r="BQ39" s="279">
        <f t="shared" ref="BQ39:DI39" si="337">IFERROR(SUMPRODUCT( (BQ29 *(1/(1+ $AO$21 )^ ( ROW($1:$40)-1 ))) * (MOD(ROW($1:$40), BQ30 )=0) ), 0)</f>
        <v>0</v>
      </c>
      <c r="BR39" s="272"/>
      <c r="BS39" s="272"/>
      <c r="BT39" s="279">
        <f t="shared" ref="BT39:DI39" si="338">IFERROR(SUMPRODUCT( (BU35 *(1/(1+ $AO$21 )^ ( ROW($1:$40)-1 ))) * (MOD(ROW($1:$40), BU30 )=0) ), 0)</f>
        <v>0</v>
      </c>
      <c r="BU39" s="279">
        <f t="shared" ref="BU39:DI39" si="339">IFERROR(SUMPRODUCT( (BU29 *(1/(1+ $AO$21 )^ ( ROW($1:$40)-1 ))) * (MOD(ROW($1:$40), BU30 )=0) ), 0)</f>
        <v>0</v>
      </c>
      <c r="BV39" s="272"/>
      <c r="BW39" s="272"/>
      <c r="BX39" s="279">
        <f t="shared" ref="BX39:DI39" si="340">IFERROR(SUMPRODUCT( (BY35 *(1/(1+ $AO$21 )^ ( ROW($1:$40)-1 ))) * (MOD(ROW($1:$40), BY30 )=0) ), 0)</f>
        <v>0</v>
      </c>
      <c r="BY39" s="279">
        <f t="shared" ref="BY39:DI39" si="341">IFERROR(SUMPRODUCT( (BY29 *(1/(1+ $AO$21 )^ ( ROW($1:$40)-1 ))) * (MOD(ROW($1:$40), BY30 )=0) ), 0)</f>
        <v>0</v>
      </c>
      <c r="BZ39" s="272"/>
      <c r="CA39" s="272"/>
      <c r="CB39" s="279">
        <f t="shared" ref="CB39:DI39" si="342">IFERROR(SUMPRODUCT( (CC35 *(1/(1+ $AO$21 )^ ( ROW($1:$40)-1 ))) * (MOD(ROW($1:$40), CC30 )=0) ), 0)</f>
        <v>0</v>
      </c>
      <c r="CC39" s="279">
        <f t="shared" ref="CC39:DI39" si="343">IFERROR(SUMPRODUCT( (CC29 *(1/(1+ $AO$21 )^ ( ROW($1:$40)-1 ))) * (MOD(ROW($1:$40), CC30 )=0) ), 0)</f>
        <v>0</v>
      </c>
      <c r="CD39" s="272"/>
      <c r="CE39" s="272"/>
      <c r="CF39" s="279">
        <f t="shared" ref="CF39:DI39" si="344">IFERROR(SUMPRODUCT( (CG35 *(1/(1+ $AO$21 )^ ( ROW($1:$40)-1 ))) * (MOD(ROW($1:$40), CG30 )=0) ), 0)</f>
        <v>0</v>
      </c>
      <c r="CG39" s="279">
        <f t="shared" ref="CG39:DI39" si="345">IFERROR(SUMPRODUCT( (CG29 *(1/(1+ $AO$21 )^ ( ROW($1:$40)-1 ))) * (MOD(ROW($1:$40), CG30 )=0) ), 0)</f>
        <v>0</v>
      </c>
      <c r="CH39" s="272"/>
      <c r="CI39" s="272"/>
      <c r="CJ39" s="279">
        <f t="shared" ref="CJ39:DI39" si="346">IFERROR(SUMPRODUCT( (CK35 *(1/(1+ $AO$21 )^ ( ROW($1:$40)-1 ))) * (MOD(ROW($1:$40), CK30 )=0) ), 0)</f>
        <v>0</v>
      </c>
      <c r="CK39" s="279">
        <f t="shared" ref="CK39:DI39" si="347">IFERROR(SUMPRODUCT( (CK29 *(1/(1+ $AO$21 )^ ( ROW($1:$40)-1 ))) * (MOD(ROW($1:$40), CK30 )=0) ), 0)</f>
        <v>0</v>
      </c>
      <c r="CL39" s="272"/>
      <c r="CM39" s="272"/>
      <c r="CN39" s="279">
        <f t="shared" ref="CN39:DI39" si="348">IFERROR(SUMPRODUCT( (CO35 *(1/(1+ $AO$21 )^ ( ROW($1:$40)-1 ))) * (MOD(ROW($1:$40), CO30 )=0) ), 0)</f>
        <v>0</v>
      </c>
      <c r="CO39" s="279">
        <f t="shared" ref="CO39:DI39" si="349">IFERROR(SUMPRODUCT( (CO29 *(1/(1+ $AO$21 )^ ( ROW($1:$40)-1 ))) * (MOD(ROW($1:$40), CO30 )=0) ), 0)</f>
        <v>0</v>
      </c>
      <c r="CP39" s="272"/>
      <c r="CQ39" s="272"/>
      <c r="CR39" s="279">
        <f t="shared" ref="CR39:DI39" si="350">IFERROR(SUMPRODUCT( (CS35 *(1/(1+ $AO$21 )^ ( ROW($1:$40)-1 ))) * (MOD(ROW($1:$40), CS30 )=0) ), 0)</f>
        <v>0</v>
      </c>
      <c r="CS39" s="279">
        <f t="shared" ref="CS39:DI39" si="351">IFERROR(SUMPRODUCT( (CS29 *(1/(1+ $AO$21 )^ ( ROW($1:$40)-1 ))) * (MOD(ROW($1:$40), CS30 )=0) ), 0)</f>
        <v>0</v>
      </c>
      <c r="CT39" s="272"/>
      <c r="CU39" s="272"/>
      <c r="CV39" s="279">
        <f t="shared" ref="CV39:DI39" si="352">IFERROR(SUMPRODUCT( (CW35 *(1/(1+ $AO$21 )^ ( ROW($1:$40)-1 ))) * (MOD(ROW($1:$40), CW30 )=0) ), 0)</f>
        <v>0</v>
      </c>
      <c r="CW39" s="279">
        <f t="shared" ref="CW39:DI39" si="353">IFERROR(SUMPRODUCT( (CW29 *(1/(1+ $AO$21 )^ ( ROW($1:$40)-1 ))) * (MOD(ROW($1:$40), CW30 )=0) ), 0)</f>
        <v>0</v>
      </c>
      <c r="CX39" s="272"/>
      <c r="CY39" s="272"/>
      <c r="CZ39" s="279">
        <f t="shared" ref="CZ39:DI39" si="354">IFERROR(SUMPRODUCT( (DA35 *(1/(1+ $AO$21 )^ ( ROW($1:$40)-1 ))) * (MOD(ROW($1:$40), DA30 )=0) ), 0)</f>
        <v>0</v>
      </c>
      <c r="DA39" s="279">
        <f t="shared" ref="DA39:DI39" si="355">IFERROR(SUMPRODUCT( (DA29 *(1/(1+ $AO$21 )^ ( ROW($1:$40)-1 ))) * (MOD(ROW($1:$40), DA30 )=0) ), 0)</f>
        <v>0</v>
      </c>
      <c r="DB39" s="272"/>
      <c r="DC39" s="272"/>
      <c r="DD39" s="279">
        <f t="shared" ref="DD39:DI39" si="356">IFERROR(SUMPRODUCT( (DE35 *(1/(1+ $AO$21 )^ ( ROW($1:$40)-1 ))) * (MOD(ROW($1:$40), DE30 )=0) ), 0)</f>
        <v>0</v>
      </c>
      <c r="DE39" s="279">
        <f t="shared" ref="DE39:DI39" si="357">IFERROR(SUMPRODUCT( (DE29 *(1/(1+ $AO$21 )^ ( ROW($1:$40)-1 ))) * (MOD(ROW($1:$40), DE30 )=0) ), 0)</f>
        <v>0</v>
      </c>
      <c r="DF39" s="272"/>
      <c r="DG39" s="272"/>
      <c r="DH39" s="279">
        <f t="shared" ref="DH39:DI39" si="358">IFERROR(SUMPRODUCT( (DI35 *(1/(1+ $AO$21 )^ ( ROW($1:$40)-1 ))) * (MOD(ROW($1:$40), DI30 )=0) ), 0)</f>
        <v>0</v>
      </c>
      <c r="DI39" s="279">
        <f t="shared" ref="DI39" si="359">IFERROR(SUMPRODUCT( (DI29 *(1/(1+ $AO$21 )^ ( ROW($1:$40)-1 ))) * (MOD(ROW($1:$40), DI30 )=0) ), 0)</f>
        <v>0</v>
      </c>
    </row>
    <row r="40" spans="27:113" ht="17.25" customHeight="1">
      <c r="AA40" s="251"/>
      <c r="AB40" s="252"/>
      <c r="AC40" s="261"/>
      <c r="AD40" s="252"/>
      <c r="AE40" s="251"/>
      <c r="AG40" s="273"/>
      <c r="AH40" s="278" t="s">
        <v>373</v>
      </c>
      <c r="AI40" s="274"/>
      <c r="AJ40" s="274"/>
      <c r="AK40" s="275"/>
      <c r="AL40" s="272"/>
      <c r="AM40" s="272"/>
      <c r="AN40" s="279">
        <f>IFERROR( SUMPRODUCT(  ((AO35*AO32) * (MOD(ROW($1:$40) - INT(ROW($1:$40)/IF(AO30=0,1000,AO30))*IF(AO30=0,1000,AO30), AO31)=0) * (MOD(ROW($1:$40), IF(AO30=0,1000,AO30))&gt;0) )  *  (1/(1+$AO$21)^(ROW($1:$40)-1)) ), 0)</f>
        <v>0</v>
      </c>
      <c r="AO40" s="279">
        <f>IFERROR( SUMPRODUCT(  ((AO29*AO32) * (MOD(ROW($1:$40) - INT(ROW($1:$40)/IF(AO30=0,1000,AO30))*IF(AO30=0,1000,AO30), AO31)=0) * (MOD(ROW($1:$40), IF(AO30=0,1000,AO30))&gt;0) )  *  (1/(1+$AO$21)^(ROW($1:$40)-1)) ), 0)</f>
        <v>0</v>
      </c>
      <c r="AP40" s="272"/>
      <c r="AQ40" s="272"/>
      <c r="AR40" s="279">
        <f t="shared" ref="AR40:BW40" si="360">IFERROR( SUMPRODUCT(  ((AS35*AS32) * (MOD(ROW($1:$40) - INT(ROW($1:$40)/IF(AS30=0,1000,AS30))*IF(AS30=0,1000,AS30), AS31)=0) * (MOD(ROW($1:$40), IF(AS30=0,1000,AS30))&gt;0) )  *  (1/(1+$AO$21)^(ROW($1:$40)-1)) ), 0)</f>
        <v>0</v>
      </c>
      <c r="AS40" s="279">
        <f t="shared" ref="AS40:BX40" si="361">IFERROR( SUMPRODUCT(  ((AS29*AS32) * (MOD(ROW($1:$40) - INT(ROW($1:$40)/IF(AS30=0,1000,AS30))*IF(AS30=0,1000,AS30), AS31)=0) * (MOD(ROW($1:$40), IF(AS30=0,1000,AS30))&gt;0) )  *  (1/(1+$AO$21)^(ROW($1:$40)-1)) ), 0)</f>
        <v>0</v>
      </c>
      <c r="AT40" s="272"/>
      <c r="AU40" s="272"/>
      <c r="AV40" s="279">
        <f t="shared" ref="AV40:CA40" si="362">IFERROR( SUMPRODUCT(  ((AW35*AW32) * (MOD(ROW($1:$40) - INT(ROW($1:$40)/IF(AW30=0,1000,AW30))*IF(AW30=0,1000,AW30), AW31)=0) * (MOD(ROW($1:$40), IF(AW30=0,1000,AW30))&gt;0) )  *  (1/(1+$AO$21)^(ROW($1:$40)-1)) ), 0)</f>
        <v>0</v>
      </c>
      <c r="AW40" s="279">
        <f t="shared" ref="AW40:CB40" si="363">IFERROR( SUMPRODUCT(  ((AW29*AW32) * (MOD(ROW($1:$40) - INT(ROW($1:$40)/IF(AW30=0,1000,AW30))*IF(AW30=0,1000,AW30), AW31)=0) * (MOD(ROW($1:$40), IF(AW30=0,1000,AW30))&gt;0) )  *  (1/(1+$AO$21)^(ROW($1:$40)-1)) ), 0)</f>
        <v>0</v>
      </c>
      <c r="AX40" s="272"/>
      <c r="AY40" s="272"/>
      <c r="AZ40" s="279">
        <f t="shared" ref="AZ40:CE40" si="364">IFERROR( SUMPRODUCT(  ((BA35*BA32) * (MOD(ROW($1:$40) - INT(ROW($1:$40)/IF(BA30=0,1000,BA30))*IF(BA30=0,1000,BA30), BA31)=0) * (MOD(ROW($1:$40), IF(BA30=0,1000,BA30))&gt;0) )  *  (1/(1+$AO$21)^(ROW($1:$40)-1)) ), 0)</f>
        <v>0</v>
      </c>
      <c r="BA40" s="279">
        <f t="shared" ref="BA40:CF40" si="365">IFERROR( SUMPRODUCT(  ((BA29*BA32) * (MOD(ROW($1:$40) - INT(ROW($1:$40)/IF(BA30=0,1000,BA30))*IF(BA30=0,1000,BA30), BA31)=0) * (MOD(ROW($1:$40), IF(BA30=0,1000,BA30))&gt;0) )  *  (1/(1+$AO$21)^(ROW($1:$40)-1)) ), 0)</f>
        <v>0</v>
      </c>
      <c r="BB40" s="272"/>
      <c r="BC40" s="272"/>
      <c r="BD40" s="279">
        <f t="shared" ref="BD40:CI40" si="366">IFERROR( SUMPRODUCT(  ((BE35*BE32) * (MOD(ROW($1:$40) - INT(ROW($1:$40)/IF(BE30=0,1000,BE30))*IF(BE30=0,1000,BE30), BE31)=0) * (MOD(ROW($1:$40), IF(BE30=0,1000,BE30))&gt;0) )  *  (1/(1+$AO$21)^(ROW($1:$40)-1)) ), 0)</f>
        <v>0</v>
      </c>
      <c r="BE40" s="279">
        <f t="shared" ref="BE40:CJ40" si="367">IFERROR( SUMPRODUCT(  ((BE29*BE32) * (MOD(ROW($1:$40) - INT(ROW($1:$40)/IF(BE30=0,1000,BE30))*IF(BE30=0,1000,BE30), BE31)=0) * (MOD(ROW($1:$40), IF(BE30=0,1000,BE30))&gt;0) )  *  (1/(1+$AO$21)^(ROW($1:$40)-1)) ), 0)</f>
        <v>0</v>
      </c>
      <c r="BF40" s="272"/>
      <c r="BG40" s="272"/>
      <c r="BH40" s="279">
        <f t="shared" ref="BH40:CM40" si="368">IFERROR( SUMPRODUCT(  ((BI35*BI32) * (MOD(ROW($1:$40) - INT(ROW($1:$40)/IF(BI30=0,1000,BI30))*IF(BI30=0,1000,BI30), BI31)=0) * (MOD(ROW($1:$40), IF(BI30=0,1000,BI30))&gt;0) )  *  (1/(1+$AO$21)^(ROW($1:$40)-1)) ), 0)</f>
        <v>0</v>
      </c>
      <c r="BI40" s="279">
        <f t="shared" ref="BI40:CN40" si="369">IFERROR( SUMPRODUCT(  ((BI29*BI32) * (MOD(ROW($1:$40) - INT(ROW($1:$40)/IF(BI30=0,1000,BI30))*IF(BI30=0,1000,BI30), BI31)=0) * (MOD(ROW($1:$40), IF(BI30=0,1000,BI30))&gt;0) )  *  (1/(1+$AO$21)^(ROW($1:$40)-1)) ), 0)</f>
        <v>0</v>
      </c>
      <c r="BJ40" s="272"/>
      <c r="BK40" s="272"/>
      <c r="BL40" s="279">
        <f t="shared" ref="BL40:CQ40" si="370">IFERROR( SUMPRODUCT(  ((BM35*BM32) * (MOD(ROW($1:$40) - INT(ROW($1:$40)/IF(BM30=0,1000,BM30))*IF(BM30=0,1000,BM30), BM31)=0) * (MOD(ROW($1:$40), IF(BM30=0,1000,BM30))&gt;0) )  *  (1/(1+$AO$21)^(ROW($1:$40)-1)) ), 0)</f>
        <v>0</v>
      </c>
      <c r="BM40" s="279">
        <f t="shared" ref="BM40:CR40" si="371">IFERROR( SUMPRODUCT(  ((BM29*BM32) * (MOD(ROW($1:$40) - INT(ROW($1:$40)/IF(BM30=0,1000,BM30))*IF(BM30=0,1000,BM30), BM31)=0) * (MOD(ROW($1:$40), IF(BM30=0,1000,BM30))&gt;0) )  *  (1/(1+$AO$21)^(ROW($1:$40)-1)) ), 0)</f>
        <v>0</v>
      </c>
      <c r="BN40" s="272"/>
      <c r="BO40" s="272"/>
      <c r="BP40" s="279">
        <f t="shared" ref="BP40:DI40" si="372">IFERROR( SUMPRODUCT(  ((BQ35*BQ32) * (MOD(ROW($1:$40) - INT(ROW($1:$40)/IF(BQ30=0,1000,BQ30))*IF(BQ30=0,1000,BQ30), BQ31)=0) * (MOD(ROW($1:$40), IF(BQ30=0,1000,BQ30))&gt;0) )  *  (1/(1+$AO$21)^(ROW($1:$40)-1)) ), 0)</f>
        <v>0</v>
      </c>
      <c r="BQ40" s="279">
        <f t="shared" ref="BQ40:DI40" si="373">IFERROR( SUMPRODUCT(  ((BQ29*BQ32) * (MOD(ROW($1:$40) - INT(ROW($1:$40)/IF(BQ30=0,1000,BQ30))*IF(BQ30=0,1000,BQ30), BQ31)=0) * (MOD(ROW($1:$40), IF(BQ30=0,1000,BQ30))&gt;0) )  *  (1/(1+$AO$21)^(ROW($1:$40)-1)) ), 0)</f>
        <v>0</v>
      </c>
      <c r="BR40" s="272"/>
      <c r="BS40" s="272"/>
      <c r="BT40" s="279">
        <f t="shared" ref="BT40:DI40" si="374">IFERROR( SUMPRODUCT(  ((BU35*BU32) * (MOD(ROW($1:$40) - INT(ROW($1:$40)/IF(BU30=0,1000,BU30))*IF(BU30=0,1000,BU30), BU31)=0) * (MOD(ROW($1:$40), IF(BU30=0,1000,BU30))&gt;0) )  *  (1/(1+$AO$21)^(ROW($1:$40)-1)) ), 0)</f>
        <v>0</v>
      </c>
      <c r="BU40" s="279">
        <f t="shared" ref="BU40:DI40" si="375">IFERROR( SUMPRODUCT(  ((BU29*BU32) * (MOD(ROW($1:$40) - INT(ROW($1:$40)/IF(BU30=0,1000,BU30))*IF(BU30=0,1000,BU30), BU31)=0) * (MOD(ROW($1:$40), IF(BU30=0,1000,BU30))&gt;0) )  *  (1/(1+$AO$21)^(ROW($1:$40)-1)) ), 0)</f>
        <v>0</v>
      </c>
      <c r="BV40" s="272"/>
      <c r="BW40" s="272"/>
      <c r="BX40" s="279">
        <f t="shared" ref="BX40:DI40" si="376">IFERROR( SUMPRODUCT(  ((BY35*BY32) * (MOD(ROW($1:$40) - INT(ROW($1:$40)/IF(BY30=0,1000,BY30))*IF(BY30=0,1000,BY30), BY31)=0) * (MOD(ROW($1:$40), IF(BY30=0,1000,BY30))&gt;0) )  *  (1/(1+$AO$21)^(ROW($1:$40)-1)) ), 0)</f>
        <v>0</v>
      </c>
      <c r="BY40" s="279">
        <f t="shared" ref="BY40:DI40" si="377">IFERROR( SUMPRODUCT(  ((BY29*BY32) * (MOD(ROW($1:$40) - INT(ROW($1:$40)/IF(BY30=0,1000,BY30))*IF(BY30=0,1000,BY30), BY31)=0) * (MOD(ROW($1:$40), IF(BY30=0,1000,BY30))&gt;0) )  *  (1/(1+$AO$21)^(ROW($1:$40)-1)) ), 0)</f>
        <v>0</v>
      </c>
      <c r="BZ40" s="272"/>
      <c r="CA40" s="272"/>
      <c r="CB40" s="279">
        <f t="shared" ref="CB40:DI40" si="378">IFERROR( SUMPRODUCT(  ((CC35*CC32) * (MOD(ROW($1:$40) - INT(ROW($1:$40)/IF(CC30=0,1000,CC30))*IF(CC30=0,1000,CC30), CC31)=0) * (MOD(ROW($1:$40), IF(CC30=0,1000,CC30))&gt;0) )  *  (1/(1+$AO$21)^(ROW($1:$40)-1)) ), 0)</f>
        <v>0</v>
      </c>
      <c r="CC40" s="279">
        <f t="shared" ref="CC40:DI40" si="379">IFERROR( SUMPRODUCT(  ((CC29*CC32) * (MOD(ROW($1:$40) - INT(ROW($1:$40)/IF(CC30=0,1000,CC30))*IF(CC30=0,1000,CC30), CC31)=0) * (MOD(ROW($1:$40), IF(CC30=0,1000,CC30))&gt;0) )  *  (1/(1+$AO$21)^(ROW($1:$40)-1)) ), 0)</f>
        <v>0</v>
      </c>
      <c r="CD40" s="272"/>
      <c r="CE40" s="272"/>
      <c r="CF40" s="279">
        <f t="shared" ref="CF40:DI40" si="380">IFERROR( SUMPRODUCT(  ((CG35*CG32) * (MOD(ROW($1:$40) - INT(ROW($1:$40)/IF(CG30=0,1000,CG30))*IF(CG30=0,1000,CG30), CG31)=0) * (MOD(ROW($1:$40), IF(CG30=0,1000,CG30))&gt;0) )  *  (1/(1+$AO$21)^(ROW($1:$40)-1)) ), 0)</f>
        <v>0</v>
      </c>
      <c r="CG40" s="279">
        <f t="shared" ref="CG40:DI40" si="381">IFERROR( SUMPRODUCT(  ((CG29*CG32) * (MOD(ROW($1:$40) - INT(ROW($1:$40)/IF(CG30=0,1000,CG30))*IF(CG30=0,1000,CG30), CG31)=0) * (MOD(ROW($1:$40), IF(CG30=0,1000,CG30))&gt;0) )  *  (1/(1+$AO$21)^(ROW($1:$40)-1)) ), 0)</f>
        <v>0</v>
      </c>
      <c r="CH40" s="272"/>
      <c r="CI40" s="272"/>
      <c r="CJ40" s="279">
        <f t="shared" ref="CJ40:DI40" si="382">IFERROR( SUMPRODUCT(  ((CK35*CK32) * (MOD(ROW($1:$40) - INT(ROW($1:$40)/IF(CK30=0,1000,CK30))*IF(CK30=0,1000,CK30), CK31)=0) * (MOD(ROW($1:$40), IF(CK30=0,1000,CK30))&gt;0) )  *  (1/(1+$AO$21)^(ROW($1:$40)-1)) ), 0)</f>
        <v>0</v>
      </c>
      <c r="CK40" s="279">
        <f t="shared" ref="CK40:DI40" si="383">IFERROR( SUMPRODUCT(  ((CK29*CK32) * (MOD(ROW($1:$40) - INT(ROW($1:$40)/IF(CK30=0,1000,CK30))*IF(CK30=0,1000,CK30), CK31)=0) * (MOD(ROW($1:$40), IF(CK30=0,1000,CK30))&gt;0) )  *  (1/(1+$AO$21)^(ROW($1:$40)-1)) ), 0)</f>
        <v>0</v>
      </c>
      <c r="CL40" s="272"/>
      <c r="CM40" s="272"/>
      <c r="CN40" s="279">
        <f t="shared" ref="CN40:DI40" si="384">IFERROR( SUMPRODUCT(  ((CO35*CO32) * (MOD(ROW($1:$40) - INT(ROW($1:$40)/IF(CO30=0,1000,CO30))*IF(CO30=0,1000,CO30), CO31)=0) * (MOD(ROW($1:$40), IF(CO30=0,1000,CO30))&gt;0) )  *  (1/(1+$AO$21)^(ROW($1:$40)-1)) ), 0)</f>
        <v>0</v>
      </c>
      <c r="CO40" s="279">
        <f t="shared" ref="CO40:DI40" si="385">IFERROR( SUMPRODUCT(  ((CO29*CO32) * (MOD(ROW($1:$40) - INT(ROW($1:$40)/IF(CO30=0,1000,CO30))*IF(CO30=0,1000,CO30), CO31)=0) * (MOD(ROW($1:$40), IF(CO30=0,1000,CO30))&gt;0) )  *  (1/(1+$AO$21)^(ROW($1:$40)-1)) ), 0)</f>
        <v>0</v>
      </c>
      <c r="CP40" s="272"/>
      <c r="CQ40" s="272"/>
      <c r="CR40" s="279">
        <f t="shared" ref="CR40:DI40" si="386">IFERROR( SUMPRODUCT(  ((CS35*CS32) * (MOD(ROW($1:$40) - INT(ROW($1:$40)/IF(CS30=0,1000,CS30))*IF(CS30=0,1000,CS30), CS31)=0) * (MOD(ROW($1:$40), IF(CS30=0,1000,CS30))&gt;0) )  *  (1/(1+$AO$21)^(ROW($1:$40)-1)) ), 0)</f>
        <v>0</v>
      </c>
      <c r="CS40" s="279">
        <f t="shared" ref="CS40:DI40" si="387">IFERROR( SUMPRODUCT(  ((CS29*CS32) * (MOD(ROW($1:$40) - INT(ROW($1:$40)/IF(CS30=0,1000,CS30))*IF(CS30=0,1000,CS30), CS31)=0) * (MOD(ROW($1:$40), IF(CS30=0,1000,CS30))&gt;0) )  *  (1/(1+$AO$21)^(ROW($1:$40)-1)) ), 0)</f>
        <v>0</v>
      </c>
      <c r="CT40" s="272"/>
      <c r="CU40" s="272"/>
      <c r="CV40" s="279">
        <f t="shared" ref="CV40:DI40" si="388">IFERROR( SUMPRODUCT(  ((CW35*CW32) * (MOD(ROW($1:$40) - INT(ROW($1:$40)/IF(CW30=0,1000,CW30))*IF(CW30=0,1000,CW30), CW31)=0) * (MOD(ROW($1:$40), IF(CW30=0,1000,CW30))&gt;0) )  *  (1/(1+$AO$21)^(ROW($1:$40)-1)) ), 0)</f>
        <v>0</v>
      </c>
      <c r="CW40" s="279">
        <f t="shared" ref="CW40:DI40" si="389">IFERROR( SUMPRODUCT(  ((CW29*CW32) * (MOD(ROW($1:$40) - INT(ROW($1:$40)/IF(CW30=0,1000,CW30))*IF(CW30=0,1000,CW30), CW31)=0) * (MOD(ROW($1:$40), IF(CW30=0,1000,CW30))&gt;0) )  *  (1/(1+$AO$21)^(ROW($1:$40)-1)) ), 0)</f>
        <v>0</v>
      </c>
      <c r="CX40" s="272"/>
      <c r="CY40" s="272"/>
      <c r="CZ40" s="279">
        <f t="shared" ref="CZ40:DI40" si="390">IFERROR( SUMPRODUCT(  ((DA35*DA32) * (MOD(ROW($1:$40) - INT(ROW($1:$40)/IF(DA30=0,1000,DA30))*IF(DA30=0,1000,DA30), DA31)=0) * (MOD(ROW($1:$40), IF(DA30=0,1000,DA30))&gt;0) )  *  (1/(1+$AO$21)^(ROW($1:$40)-1)) ), 0)</f>
        <v>0</v>
      </c>
      <c r="DA40" s="279">
        <f t="shared" ref="DA40:DI40" si="391">IFERROR( SUMPRODUCT(  ((DA29*DA32) * (MOD(ROW($1:$40) - INT(ROW($1:$40)/IF(DA30=0,1000,DA30))*IF(DA30=0,1000,DA30), DA31)=0) * (MOD(ROW($1:$40), IF(DA30=0,1000,DA30))&gt;0) )  *  (1/(1+$AO$21)^(ROW($1:$40)-1)) ), 0)</f>
        <v>0</v>
      </c>
      <c r="DB40" s="272"/>
      <c r="DC40" s="272"/>
      <c r="DD40" s="279">
        <f t="shared" ref="DD40:DI40" si="392">IFERROR( SUMPRODUCT(  ((DE35*DE32) * (MOD(ROW($1:$40) - INT(ROW($1:$40)/IF(DE30=0,1000,DE30))*IF(DE30=0,1000,DE30), DE31)=0) * (MOD(ROW($1:$40), IF(DE30=0,1000,DE30))&gt;0) )  *  (1/(1+$AO$21)^(ROW($1:$40)-1)) ), 0)</f>
        <v>0</v>
      </c>
      <c r="DE40" s="279">
        <f t="shared" ref="DE40:DI40" si="393">IFERROR( SUMPRODUCT(  ((DE29*DE32) * (MOD(ROW($1:$40) - INT(ROW($1:$40)/IF(DE30=0,1000,DE30))*IF(DE30=0,1000,DE30), DE31)=0) * (MOD(ROW($1:$40), IF(DE30=0,1000,DE30))&gt;0) )  *  (1/(1+$AO$21)^(ROW($1:$40)-1)) ), 0)</f>
        <v>0</v>
      </c>
      <c r="DF40" s="272"/>
      <c r="DG40" s="272"/>
      <c r="DH40" s="279">
        <f t="shared" ref="DH40:DI40" si="394">IFERROR( SUMPRODUCT(  ((DI35*DI32) * (MOD(ROW($1:$40) - INT(ROW($1:$40)/IF(DI30=0,1000,DI30))*IF(DI30=0,1000,DI30), DI31)=0) * (MOD(ROW($1:$40), IF(DI30=0,1000,DI30))&gt;0) )  *  (1/(1+$AO$21)^(ROW($1:$40)-1)) ), 0)</f>
        <v>0</v>
      </c>
      <c r="DI40" s="279">
        <f t="shared" ref="DI40" si="395">IFERROR( SUMPRODUCT(  ((DI29*DI32) * (MOD(ROW($1:$40) - INT(ROW($1:$40)/IF(DI30=0,1000,DI30))*IF(DI30=0,1000,DI30), DI31)=0) * (MOD(ROW($1:$40), IF(DI30=0,1000,DI30))&gt;0) )  *  (1/(1+$AO$21)^(ROW($1:$40)-1)) ), 0)</f>
        <v>0</v>
      </c>
    </row>
    <row r="41" spans="27:113" ht="17.25" customHeight="1" thickBot="1">
      <c r="AA41" s="251"/>
      <c r="AB41" s="252"/>
      <c r="AC41" s="261"/>
      <c r="AD41" s="252"/>
      <c r="AE41" s="251"/>
      <c r="AG41" s="276"/>
      <c r="AH41" s="276"/>
      <c r="AI41" s="276"/>
      <c r="AJ41" s="276"/>
      <c r="AK41" s="277"/>
      <c r="AL41" s="277"/>
      <c r="AM41" s="277"/>
      <c r="AN41" s="277"/>
      <c r="AO41" s="277"/>
      <c r="AP41" s="277"/>
      <c r="AQ41" s="277"/>
      <c r="AR41" s="247"/>
    </row>
    <row r="42" spans="27:113" ht="17.25" customHeight="1">
      <c r="AA42" s="251"/>
      <c r="AB42" s="251"/>
      <c r="AC42" s="251"/>
      <c r="AD42" s="251"/>
      <c r="AE42" s="251"/>
      <c r="AG42" s="489" t="s">
        <v>353</v>
      </c>
      <c r="AH42" s="489" t="s">
        <v>359</v>
      </c>
      <c r="AI42" s="289" t="str">
        <f>Parameter!$AC$7</f>
        <v>2014년 ~ 2053년의 LCC 분석결과 (현가)</v>
      </c>
      <c r="AJ42" s="290"/>
      <c r="AK42" s="290"/>
      <c r="AL42" s="290"/>
      <c r="AM42" s="290"/>
      <c r="AN42" s="290"/>
      <c r="AO42" s="290"/>
      <c r="AP42" s="290"/>
      <c r="AQ42" s="290"/>
      <c r="AR42" s="290"/>
      <c r="AS42" s="290"/>
      <c r="AT42" s="290"/>
      <c r="AU42" s="291"/>
      <c r="AV42" s="270"/>
    </row>
    <row r="43" spans="27:113" ht="18" customHeight="1">
      <c r="AA43" s="252"/>
      <c r="AB43" s="252"/>
      <c r="AC43" s="252"/>
      <c r="AD43" s="252"/>
      <c r="AE43" s="252"/>
      <c r="AG43" s="496"/>
      <c r="AH43" s="496"/>
      <c r="AI43" s="500" t="s">
        <v>360</v>
      </c>
      <c r="AJ43" s="501"/>
      <c r="AK43" s="501"/>
      <c r="AL43" s="502"/>
      <c r="AM43" s="285" t="s">
        <v>361</v>
      </c>
      <c r="AN43" s="286"/>
      <c r="AO43" s="286"/>
      <c r="AP43" s="286"/>
      <c r="AQ43" s="286"/>
      <c r="AR43" s="286"/>
      <c r="AS43" s="286"/>
      <c r="AT43" s="287"/>
      <c r="AU43" s="496" t="s">
        <v>362</v>
      </c>
    </row>
    <row r="44" spans="27:113" ht="18" customHeight="1">
      <c r="AA44" s="252"/>
      <c r="AB44" s="252"/>
      <c r="AC44" s="252"/>
      <c r="AD44" s="252"/>
      <c r="AE44" s="252"/>
      <c r="AG44" s="496"/>
      <c r="AH44" s="496"/>
      <c r="AI44" s="237" t="s">
        <v>363</v>
      </c>
      <c r="AJ44" s="288" t="s">
        <v>400</v>
      </c>
      <c r="AK44" s="237" t="s">
        <v>364</v>
      </c>
      <c r="AL44" s="237" t="s">
        <v>365</v>
      </c>
      <c r="AM44" s="237" t="s">
        <v>366</v>
      </c>
      <c r="AN44" s="288" t="s">
        <v>401</v>
      </c>
      <c r="AO44" s="237" t="s">
        <v>367</v>
      </c>
      <c r="AP44" s="281" t="s">
        <v>402</v>
      </c>
      <c r="AQ44" s="237" t="s">
        <v>368</v>
      </c>
      <c r="AR44" s="237" t="s">
        <v>369</v>
      </c>
      <c r="AS44" s="281" t="s">
        <v>403</v>
      </c>
      <c r="AT44" s="237" t="s">
        <v>370</v>
      </c>
      <c r="AU44" s="496"/>
      <c r="AW44" s="271"/>
    </row>
    <row r="45" spans="27:113" ht="18" customHeight="1">
      <c r="AA45" s="252"/>
      <c r="AB45" s="252"/>
      <c r="AC45" s="252"/>
      <c r="AD45" s="252"/>
      <c r="AE45" s="252"/>
      <c r="AG45" s="508">
        <f t="shared" ref="AG45:AU45" si="396">AG46</f>
        <v>1</v>
      </c>
      <c r="AH45" s="508" t="str">
        <f t="shared" si="396"/>
        <v>case4</v>
      </c>
      <c r="AI45" s="509">
        <f t="shared" ca="1" si="396"/>
        <v>136589027</v>
      </c>
      <c r="AJ45" s="509">
        <f t="shared" ca="1" si="396"/>
        <v>0</v>
      </c>
      <c r="AK45" s="509">
        <f t="shared" ca="1" si="396"/>
        <v>0</v>
      </c>
      <c r="AL45" s="509">
        <f t="shared" ca="1" si="396"/>
        <v>53115717.345409542</v>
      </c>
      <c r="AM45" s="509">
        <f t="shared" ca="1" si="396"/>
        <v>0</v>
      </c>
      <c r="AN45" s="509">
        <f t="shared" ca="1" si="396"/>
        <v>0</v>
      </c>
      <c r="AO45" s="509">
        <f t="shared" ca="1" si="396"/>
        <v>0</v>
      </c>
      <c r="AP45" s="509">
        <f t="shared" ca="1" si="396"/>
        <v>0</v>
      </c>
      <c r="AQ45" s="509">
        <f t="shared" si="396"/>
        <v>100800749.53742938</v>
      </c>
      <c r="AR45" s="509">
        <f t="shared" si="396"/>
        <v>0</v>
      </c>
      <c r="AS45" s="509">
        <f t="shared" ca="1" si="396"/>
        <v>0</v>
      </c>
      <c r="AT45" s="509">
        <f t="shared" ca="1" si="396"/>
        <v>0</v>
      </c>
      <c r="AU45" s="509">
        <f t="shared" ca="1" si="396"/>
        <v>184274059.19201985</v>
      </c>
      <c r="AW45" s="271"/>
    </row>
    <row r="46" spans="27:113" ht="18" customHeight="1">
      <c r="AA46" s="252"/>
      <c r="AB46" s="252"/>
      <c r="AC46" s="252"/>
      <c r="AD46" s="252"/>
      <c r="AE46" s="252"/>
      <c r="AG46" s="508">
        <v>1</v>
      </c>
      <c r="AH46" s="508" t="s">
        <v>477</v>
      </c>
      <c r="AI46" s="509">
        <f ca="1">SUMIF($AL$26:$DI$26,  $AH46,  $AO$29)</f>
        <v>136589027</v>
      </c>
      <c r="AJ46" s="509">
        <f ca="1">SUMIF($AL$26:$DI$26,  $AH46,  $AO$35)</f>
        <v>0</v>
      </c>
      <c r="AK46" s="509">
        <f ca="1">SUMIF($AL$26:$DI$26,  $AH46,  $AO$37) * 1/((1+$AO$21)^$AO$20)</f>
        <v>0</v>
      </c>
      <c r="AL46" s="509">
        <f ca="1">SUMIF($AL$26:$DI$26,  $AH46,  $AO$38) * 1/((1+$AO$21)^$AO$20)</f>
        <v>53115717.345409542</v>
      </c>
      <c r="AM46" s="509">
        <f ca="1">SUMIF($AL$26:$DI$26,  $AH46,  $AO$39)</f>
        <v>0</v>
      </c>
      <c r="AN46" s="509">
        <f ca="1">SUMIF($AL$26:$DI$26,  $AH46,  $AN$39)</f>
        <v>0</v>
      </c>
      <c r="AO46" s="509">
        <f ca="1">SUMIF($AL$26:$DI$26,  $AH46,  $AO$40)</f>
        <v>0</v>
      </c>
      <c r="AP46" s="509">
        <f ca="1">SUMIF($AL$26:$DI$26,  $AH46,  $AN$40)</f>
        <v>0</v>
      </c>
      <c r="AQ46" s="509">
        <f>INDEX($AL$33:$DI$33, MATCH($AH46, $AL$26:$DI$26, 0)+3) * ((1+$AO$22)^$AO$20-1)/($AO$22*((1+$AO$22)^$AO$20))</f>
        <v>100800749.53742938</v>
      </c>
      <c r="AR46" s="509">
        <f>INDEX($AL$34:$DI$34, MATCH($AH46, $AL$26:$DI$26, 0)+3) * ((1+$AO$23)^$AO$20-1)/($AO$23*((1+$AO$23)^$AO$20))</f>
        <v>0</v>
      </c>
      <c r="AS46" s="509">
        <f ca="1">IFERROR(SUMPRODUCT( (INDEX($AL$36:$DI$36, MATCH($AH46, $AL$26:$DI$26, 0)+3)) * (1/(1+ $AO$24 )^ ( ROW(INDIRECT("$1:$" &amp; AO20))-1 ))), 0)</f>
        <v>0</v>
      </c>
      <c r="AT46" s="509">
        <f ca="1">SUM(AJ46, AN46, AP46, AS46)</f>
        <v>0</v>
      </c>
      <c r="AU46" s="509">
        <f ca="1">SUM(AI46, AK46, AM46, AO46, AQ46, AR46)-AL46</f>
        <v>184274059.19201985</v>
      </c>
      <c r="AV46" s="271"/>
      <c r="AW46" s="271"/>
    </row>
    <row r="47" spans="27:113" ht="18" customHeight="1">
      <c r="AA47" s="252"/>
      <c r="AB47" s="252"/>
      <c r="AC47" s="252"/>
      <c r="AD47" s="252"/>
      <c r="AE47" s="252"/>
      <c r="AR47" s="271"/>
      <c r="AS47" s="271"/>
      <c r="AV47" s="271"/>
      <c r="AW47" s="271"/>
    </row>
    <row r="48" spans="27:113" ht="17.25" customHeight="1">
      <c r="AA48" s="252"/>
      <c r="AB48" s="252"/>
      <c r="AC48" s="252"/>
      <c r="AD48" s="252"/>
      <c r="AE48" s="252"/>
      <c r="AR48" s="271"/>
      <c r="AS48" s="271"/>
    </row>
    <row r="49" spans="27:45" ht="17.25" customHeight="1">
      <c r="AA49" s="252"/>
      <c r="AB49" s="252"/>
      <c r="AC49" s="252"/>
      <c r="AD49" s="252"/>
      <c r="AE49" s="252"/>
      <c r="AR49" s="271"/>
      <c r="AS49" s="271"/>
    </row>
    <row r="50" spans="27:45" ht="17.25" customHeight="1">
      <c r="AA50" s="252"/>
      <c r="AB50" s="252"/>
      <c r="AC50" s="252"/>
      <c r="AD50" s="252"/>
      <c r="AE50" s="252"/>
      <c r="AR50" s="271"/>
      <c r="AS50" s="271"/>
    </row>
    <row r="51" spans="27:45" ht="17.25" customHeight="1">
      <c r="AA51" s="252"/>
      <c r="AB51" s="252"/>
      <c r="AC51" s="252"/>
      <c r="AD51" s="252"/>
      <c r="AE51" s="252"/>
      <c r="AR51" s="271"/>
      <c r="AS51" s="271"/>
    </row>
    <row r="52" spans="27:45" ht="17.25" customHeight="1">
      <c r="AA52" s="252"/>
      <c r="AB52" s="252"/>
      <c r="AC52" s="252"/>
      <c r="AD52" s="252"/>
      <c r="AE52" s="252"/>
      <c r="AR52" s="271"/>
      <c r="AS52" s="271"/>
    </row>
    <row r="53" spans="27:45" ht="17.25" customHeight="1">
      <c r="AA53" s="252"/>
      <c r="AB53" s="252"/>
      <c r="AC53" s="252"/>
      <c r="AD53" s="252"/>
      <c r="AE53" s="252"/>
      <c r="AR53" s="271"/>
      <c r="AS53" s="271"/>
    </row>
    <row r="54" spans="27:45" ht="17.25" customHeight="1">
      <c r="AR54" s="271"/>
      <c r="AS54" s="271"/>
    </row>
    <row r="55" spans="27:45" ht="17.25" customHeight="1">
      <c r="AR55" s="271"/>
      <c r="AS55" s="271"/>
    </row>
    <row r="56" spans="27:45" ht="17.25" customHeight="1">
      <c r="AR56" s="271"/>
      <c r="AS56" s="271"/>
    </row>
    <row r="57" spans="27:45" ht="17.25" customHeight="1">
      <c r="AR57" s="271"/>
      <c r="AS57" s="271"/>
    </row>
    <row r="58" spans="27:45" ht="17.25" customHeight="1">
      <c r="AR58" s="271"/>
      <c r="AS58" s="271"/>
    </row>
    <row r="59" spans="27:45" ht="17.25" customHeight="1">
      <c r="AR59" s="271"/>
      <c r="AS59" s="271"/>
    </row>
    <row r="60" spans="27:45" ht="17.25" customHeight="1">
      <c r="AR60" s="271"/>
      <c r="AS60" s="271"/>
    </row>
    <row r="61" spans="27:45" ht="17.25" customHeight="1">
      <c r="AR61" s="271"/>
      <c r="AS61" s="271"/>
    </row>
    <row r="62" spans="27:45" ht="17.25" customHeight="1">
      <c r="AR62" s="271"/>
    </row>
    <row r="63" spans="27:45" ht="17.25" customHeight="1">
      <c r="AR63" s="271"/>
    </row>
  </sheetData>
  <sheetProtection selectLockedCells="1"/>
  <mergeCells count="35">
    <mergeCell ref="CX27:DA27"/>
    <mergeCell ref="DB27:DE27"/>
    <mergeCell ref="DF27:DI27"/>
    <mergeCell ref="CD27:CG27"/>
    <mergeCell ref="CH27:CK27"/>
    <mergeCell ref="CL27:CO27"/>
    <mergeCell ref="CP27:CS27"/>
    <mergeCell ref="CT27:CW27"/>
    <mergeCell ref="BJ27:BM27"/>
    <mergeCell ref="BN27:BQ27"/>
    <mergeCell ref="BR27:BU27"/>
    <mergeCell ref="BV27:BY27"/>
    <mergeCell ref="BZ27:CC27"/>
    <mergeCell ref="AP27:AS27"/>
    <mergeCell ref="AT27:AW27"/>
    <mergeCell ref="AX27:BA27"/>
    <mergeCell ref="BB27:BE27"/>
    <mergeCell ref="BF27:BI27"/>
    <mergeCell ref="AG42:AG44"/>
    <mergeCell ref="AH42:AH44"/>
    <mergeCell ref="AU43:AU44"/>
    <mergeCell ref="AI43:AL43"/>
    <mergeCell ref="AC34:AC35"/>
    <mergeCell ref="AL27:AO27"/>
    <mergeCell ref="AC25:AC26"/>
    <mergeCell ref="AC14:AC15"/>
    <mergeCell ref="AC17:AC18"/>
    <mergeCell ref="AG29:AG38"/>
    <mergeCell ref="AK27:AK28"/>
    <mergeCell ref="AG15:AJ16"/>
    <mergeCell ref="AG19:AH19"/>
    <mergeCell ref="AG20:AG25"/>
    <mergeCell ref="AG27:AH28"/>
    <mergeCell ref="AI27:AI28"/>
    <mergeCell ref="AJ27:AJ28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25602" r:id="rId4" name="OptionButton4">
          <controlPr defaultSize="0" autoLine="0" r:id="rId5">
            <anchor moveWithCells="1">
              <from>
                <xdr:col>28</xdr:col>
                <xdr:colOff>38100</xdr:colOff>
                <xdr:row>30</xdr:row>
                <xdr:rowOff>0</xdr:rowOff>
              </from>
              <to>
                <xdr:col>28</xdr:col>
                <xdr:colOff>1362075</xdr:colOff>
                <xdr:row>30</xdr:row>
                <xdr:rowOff>209550</xdr:rowOff>
              </to>
            </anchor>
          </controlPr>
        </control>
      </mc:Choice>
      <mc:Fallback>
        <control shapeId="25602" r:id="rId4" name="OptionButton4"/>
      </mc:Fallback>
    </mc:AlternateContent>
    <mc:AlternateContent xmlns:mc="http://schemas.openxmlformats.org/markup-compatibility/2006">
      <mc:Choice Requires="x14">
        <control shapeId="25601" r:id="rId6" name="OptionButton3">
          <controlPr defaultSize="0" autoLine="0" r:id="rId7">
            <anchor moveWithCells="1">
              <from>
                <xdr:col>28</xdr:col>
                <xdr:colOff>38100</xdr:colOff>
                <xdr:row>29</xdr:row>
                <xdr:rowOff>0</xdr:rowOff>
              </from>
              <to>
                <xdr:col>28</xdr:col>
                <xdr:colOff>1362075</xdr:colOff>
                <xdr:row>29</xdr:row>
                <xdr:rowOff>209550</xdr:rowOff>
              </to>
            </anchor>
          </controlPr>
        </control>
      </mc:Choice>
      <mc:Fallback>
        <control shapeId="25601" r:id="rId6" name="OptionButton3"/>
      </mc:Fallback>
    </mc:AlternateContent>
    <mc:AlternateContent xmlns:mc="http://schemas.openxmlformats.org/markup-compatibility/2006">
      <mc:Choice Requires="x14">
        <control shapeId="25603" r:id="rId8" name="drpDi">
          <controlPr defaultSize="0" autoFill="0" autoPict="0">
            <anchor moveWithCells="1">
              <from>
                <xdr:col>28</xdr:col>
                <xdr:colOff>38100</xdr:colOff>
                <xdr:row>38</xdr:row>
                <xdr:rowOff>85725</xdr:rowOff>
              </from>
              <to>
                <xdr:col>29</xdr:col>
                <xdr:colOff>57150</xdr:colOff>
                <xdr:row>40</xdr:row>
                <xdr:rowOff>9525</xdr:rowOff>
              </to>
            </anchor>
          </controlPr>
        </control>
      </mc:Choice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pageSetUpPr fitToPage="1"/>
  </sheetPr>
  <dimension ref="A1:BX65"/>
  <sheetViews>
    <sheetView showGridLines="0" showRowColHeaders="0" showZeros="0" topLeftCell="A10" zoomScale="80" zoomScaleNormal="80" workbookViewId="0">
      <pane ySplit="10" topLeftCell="A20" activePane="bottomLeft" state="frozen"/>
      <selection activeCell="Z10" sqref="Z10"/>
      <selection pane="bottomLeft" activeCell="AK42" sqref="AK42:BX44"/>
    </sheetView>
  </sheetViews>
  <sheetFormatPr defaultColWidth="13.625" defaultRowHeight="17.25" customHeight="1"/>
  <cols>
    <col min="1" max="25" width="9" hidden="1" customWidth="1"/>
    <col min="26" max="26" width="5.625" customWidth="1"/>
    <col min="27" max="28" width="1.625" style="5" customWidth="1"/>
    <col min="29" max="29" width="23.625" style="5" customWidth="1"/>
    <col min="30" max="30" width="2.625" style="5" customWidth="1"/>
    <col min="31" max="31" width="1.625" style="5" customWidth="1"/>
    <col min="32" max="32" width="3.5" customWidth="1"/>
    <col min="33" max="33" width="20" customWidth="1"/>
    <col min="34" max="48" width="13.625" customWidth="1"/>
    <col min="49" max="76" width="17.25" bestFit="1" customWidth="1"/>
    <col min="77" max="80" width="16" bestFit="1" customWidth="1"/>
    <col min="81" max="101" width="15.875" bestFit="1" customWidth="1"/>
    <col min="102" max="105" width="15.75" bestFit="1" customWidth="1"/>
  </cols>
  <sheetData>
    <row r="1" spans="26:44" ht="16.5" hidden="1"/>
    <row r="2" spans="26:44" ht="16.5" hidden="1"/>
    <row r="3" spans="26:44" ht="16.5" hidden="1"/>
    <row r="4" spans="26:44" ht="16.5" hidden="1"/>
    <row r="5" spans="26:44" ht="16.5" hidden="1"/>
    <row r="6" spans="26:44" ht="16.5" hidden="1"/>
    <row r="7" spans="26:44" ht="16.5" hidden="1"/>
    <row r="8" spans="26:44" ht="16.5" hidden="1"/>
    <row r="9" spans="26:44" ht="16.5" hidden="1"/>
    <row r="10" spans="26:44" ht="9.75" customHeight="1"/>
    <row r="11" spans="26:44" ht="69" customHeight="1" thickBot="1">
      <c r="AA11" s="24"/>
      <c r="AB11" s="24"/>
      <c r="AC11" s="24"/>
      <c r="AD11" s="24"/>
      <c r="AE11" s="24"/>
      <c r="AF11" s="24"/>
      <c r="AG11" s="24"/>
      <c r="AH11" s="24"/>
      <c r="AI11" s="24"/>
      <c r="AJ11" s="24"/>
      <c r="AK11" s="24"/>
      <c r="AL11" s="24"/>
      <c r="AM11" s="24"/>
      <c r="AN11" s="24"/>
      <c r="AO11" s="24"/>
      <c r="AP11" s="24"/>
      <c r="AQ11" s="24"/>
      <c r="AR11" s="24"/>
    </row>
    <row r="12" spans="26:44" ht="27.95" customHeight="1">
      <c r="Z12" s="9"/>
      <c r="AA12" s="60"/>
      <c r="AB12" s="60"/>
      <c r="AC12" s="60" t="s">
        <v>303</v>
      </c>
      <c r="AD12" s="60"/>
      <c r="AE12" s="60"/>
      <c r="AF12" s="60"/>
      <c r="AG12" s="60"/>
      <c r="AH12" s="60"/>
      <c r="AI12" s="60"/>
      <c r="AJ12" s="60"/>
      <c r="AK12" s="60"/>
      <c r="AL12" s="60"/>
      <c r="AM12" s="60"/>
      <c r="AN12" s="60"/>
      <c r="AO12" s="60"/>
      <c r="AP12" s="60"/>
      <c r="AQ12" s="60"/>
      <c r="AR12" s="60"/>
    </row>
    <row r="13" spans="26:44" ht="7.5" customHeight="1">
      <c r="AA13" s="6"/>
      <c r="AB13" s="6"/>
      <c r="AC13" s="6"/>
      <c r="AD13" s="6"/>
      <c r="AE13" s="6"/>
    </row>
    <row r="14" spans="26:44" ht="15" customHeight="1">
      <c r="AA14" s="6"/>
      <c r="AB14" s="7"/>
      <c r="AC14" s="429" t="str">
        <f>Basic!$AI$21</f>
        <v>case4</v>
      </c>
      <c r="AD14" s="7"/>
      <c r="AE14" s="6"/>
      <c r="AP14" s="9"/>
      <c r="AQ14" s="114" t="s">
        <v>307</v>
      </c>
    </row>
    <row r="15" spans="26:44" ht="21" customHeight="1">
      <c r="AA15" s="6"/>
      <c r="AB15" s="7"/>
      <c r="AC15" s="429"/>
      <c r="AD15" s="7"/>
      <c r="AE15" s="6"/>
      <c r="AG15" s="425" t="s">
        <v>71</v>
      </c>
      <c r="AH15" s="22" t="s">
        <v>429</v>
      </c>
      <c r="AI15" s="22"/>
      <c r="AJ15" s="22"/>
    </row>
    <row r="16" spans="26:44" ht="15" customHeight="1" thickBot="1">
      <c r="AA16" s="6"/>
      <c r="AB16" s="6"/>
      <c r="AC16" s="6"/>
      <c r="AD16" s="6"/>
      <c r="AE16" s="6"/>
      <c r="AG16" s="426"/>
      <c r="AH16" s="20"/>
      <c r="AI16" s="20"/>
      <c r="AJ16" s="20"/>
      <c r="AK16" s="1"/>
      <c r="AL16" s="1"/>
      <c r="AM16" s="1"/>
      <c r="AN16" s="1"/>
      <c r="AO16" s="1"/>
      <c r="AP16" s="1"/>
      <c r="AQ16" s="1"/>
      <c r="AR16" s="1"/>
    </row>
    <row r="17" spans="26:44" ht="9" customHeight="1">
      <c r="AA17" s="6"/>
      <c r="AB17" s="7"/>
      <c r="AC17" s="416" t="s">
        <v>64</v>
      </c>
      <c r="AD17" s="7"/>
      <c r="AE17" s="6"/>
      <c r="AG17" s="3"/>
      <c r="AH17" s="4"/>
      <c r="AI17" s="4"/>
      <c r="AJ17" s="4"/>
      <c r="AK17" s="4"/>
      <c r="AL17" s="4"/>
      <c r="AM17" s="4"/>
      <c r="AN17" s="4"/>
      <c r="AQ17" s="214">
        <v>2</v>
      </c>
    </row>
    <row r="18" spans="26:44" ht="15" customHeight="1">
      <c r="Z18" s="9"/>
      <c r="AA18" s="6"/>
      <c r="AB18" s="7"/>
      <c r="AC18" s="416"/>
      <c r="AD18" s="7"/>
      <c r="AE18" s="6"/>
      <c r="AG18" s="506" t="s">
        <v>543</v>
      </c>
      <c r="AH18" s="506"/>
      <c r="AI18" s="506"/>
      <c r="AJ18" s="506"/>
      <c r="AK18" s="506"/>
      <c r="AL18" s="506"/>
      <c r="AM18" s="506"/>
      <c r="AN18" s="506"/>
      <c r="AO18" s="506"/>
    </row>
    <row r="19" spans="26:44" ht="21" customHeight="1">
      <c r="AA19" s="6"/>
      <c r="AB19" s="6"/>
      <c r="AC19" s="6"/>
      <c r="AD19" s="6"/>
      <c r="AE19" s="6"/>
      <c r="AG19" s="507"/>
      <c r="AH19" s="507"/>
      <c r="AI19" s="507"/>
      <c r="AJ19" s="507"/>
      <c r="AK19" s="507"/>
      <c r="AL19" s="507"/>
      <c r="AM19" s="507"/>
      <c r="AN19" s="507"/>
      <c r="AO19" s="507"/>
    </row>
    <row r="20" spans="26:44" ht="18" customHeight="1">
      <c r="AA20" s="6"/>
      <c r="AB20" s="7"/>
      <c r="AC20" s="7"/>
      <c r="AD20" s="7"/>
      <c r="AE20" s="6"/>
    </row>
    <row r="21" spans="26:44" ht="18" customHeight="1">
      <c r="AA21" s="6"/>
      <c r="AB21" s="7"/>
      <c r="AC21" s="458" t="s">
        <v>30</v>
      </c>
      <c r="AD21" s="7"/>
      <c r="AE21" s="6"/>
    </row>
    <row r="22" spans="26:44" ht="18" customHeight="1">
      <c r="AA22" s="6"/>
      <c r="AB22" s="7"/>
      <c r="AC22" s="458"/>
      <c r="AD22" s="7"/>
      <c r="AE22" s="6"/>
    </row>
    <row r="23" spans="26:44" ht="18" customHeight="1" thickBot="1">
      <c r="AA23" s="6"/>
      <c r="AB23" s="7"/>
      <c r="AC23" s="11"/>
      <c r="AD23" s="7"/>
      <c r="AE23" s="6"/>
    </row>
    <row r="24" spans="26:44" ht="17.25" customHeight="1">
      <c r="AA24" s="6"/>
      <c r="AB24" s="7"/>
      <c r="AC24" s="15"/>
      <c r="AD24" s="7"/>
      <c r="AE24" s="6"/>
    </row>
    <row r="25" spans="26:44" ht="17.25" customHeight="1">
      <c r="AA25" s="6"/>
      <c r="AB25" s="7"/>
      <c r="AC25" s="297" t="s">
        <v>432</v>
      </c>
      <c r="AD25" s="7"/>
      <c r="AE25" s="6"/>
    </row>
    <row r="26" spans="26:44" ht="17.25" customHeight="1" thickBot="1">
      <c r="AA26" s="6"/>
      <c r="AB26" s="7"/>
      <c r="AC26" s="8"/>
      <c r="AD26" s="7"/>
      <c r="AE26" s="6"/>
    </row>
    <row r="27" spans="26:44" ht="17.25" customHeight="1">
      <c r="AA27" s="6"/>
      <c r="AB27" s="7"/>
      <c r="AC27" s="15"/>
      <c r="AD27" s="7"/>
      <c r="AE27" s="6"/>
    </row>
    <row r="28" spans="26:44" ht="17.25" customHeight="1">
      <c r="AA28" s="6"/>
      <c r="AB28" s="7"/>
      <c r="AC28" s="23" t="s">
        <v>433</v>
      </c>
      <c r="AD28" s="7"/>
      <c r="AE28" s="6"/>
    </row>
    <row r="29" spans="26:44" ht="17.25" customHeight="1">
      <c r="AA29" s="6"/>
      <c r="AB29" s="7"/>
      <c r="AC29" s="11"/>
      <c r="AD29" s="7"/>
      <c r="AE29" s="6"/>
    </row>
    <row r="30" spans="26:44" ht="17.25" customHeight="1">
      <c r="AA30" s="6"/>
      <c r="AB30" s="7"/>
      <c r="AC30" s="11"/>
      <c r="AD30" s="7"/>
      <c r="AE30" s="6"/>
      <c r="AG30" s="49" t="s">
        <v>465</v>
      </c>
      <c r="AH30" s="49"/>
      <c r="AI30" s="49"/>
      <c r="AJ30" s="49"/>
      <c r="AK30" s="49" t="s">
        <v>466</v>
      </c>
      <c r="AL30" s="49"/>
      <c r="AM30" s="49"/>
      <c r="AN30" s="49"/>
      <c r="AO30" s="49" t="s">
        <v>467</v>
      </c>
      <c r="AP30" s="49"/>
      <c r="AQ30" s="49"/>
      <c r="AR30" s="49"/>
    </row>
    <row r="31" spans="26:44" ht="17.25" customHeight="1" thickBot="1">
      <c r="AA31" s="6"/>
      <c r="AB31" s="7"/>
      <c r="AC31" s="8"/>
      <c r="AD31" s="7"/>
      <c r="AE31" s="6"/>
    </row>
    <row r="32" spans="26:44" ht="17.25" customHeight="1">
      <c r="AA32" s="6"/>
      <c r="AB32" s="7"/>
      <c r="AC32" s="15"/>
      <c r="AD32" s="7"/>
      <c r="AE32" s="6"/>
    </row>
    <row r="33" spans="27:76" ht="17.25" customHeight="1">
      <c r="AA33" s="6"/>
      <c r="AB33" s="7"/>
      <c r="AC33" s="23" t="s">
        <v>72</v>
      </c>
      <c r="AD33" s="7"/>
      <c r="AE33" s="6"/>
    </row>
    <row r="34" spans="27:76" ht="17.25" customHeight="1" thickBot="1">
      <c r="AA34" s="6"/>
      <c r="AB34" s="7"/>
      <c r="AC34" s="8"/>
      <c r="AD34" s="7"/>
      <c r="AE34" s="6"/>
    </row>
    <row r="35" spans="27:76" ht="17.25" customHeight="1">
      <c r="AA35" s="6"/>
      <c r="AB35" s="7"/>
      <c r="AC35" s="21">
        <v>1</v>
      </c>
      <c r="AD35" s="7"/>
      <c r="AE35" s="6"/>
    </row>
    <row r="36" spans="27:76" ht="17.25" customHeight="1">
      <c r="AA36" s="6"/>
      <c r="AB36" s="7"/>
      <c r="AC36" s="21"/>
      <c r="AD36" s="7"/>
      <c r="AE36" s="6"/>
    </row>
    <row r="37" spans="27:76" ht="17.25" customHeight="1">
      <c r="AA37" s="6"/>
      <c r="AB37" s="7"/>
      <c r="AC37" s="26"/>
      <c r="AD37" s="7"/>
      <c r="AE37" s="6"/>
    </row>
    <row r="38" spans="27:76" ht="24.95" customHeight="1">
      <c r="AA38" s="6"/>
      <c r="AB38" s="7"/>
      <c r="AC38" s="26"/>
      <c r="AD38" s="7"/>
      <c r="AE38" s="6"/>
    </row>
    <row r="39" spans="27:76" ht="24.95" customHeight="1">
      <c r="AA39" s="6"/>
      <c r="AB39" s="7"/>
      <c r="AC39" s="11"/>
      <c r="AD39" s="7"/>
      <c r="AE39" s="6"/>
    </row>
    <row r="40" spans="27:76" ht="30" customHeight="1">
      <c r="AA40" s="6"/>
      <c r="AB40" s="6"/>
      <c r="AC40" s="6"/>
      <c r="AD40" s="6"/>
      <c r="AE40" s="6"/>
      <c r="AG40" s="49" t="s">
        <v>468</v>
      </c>
      <c r="AH40" s="49"/>
      <c r="AI40" s="49"/>
      <c r="AJ40" s="49"/>
      <c r="AK40" s="49" t="s">
        <v>469</v>
      </c>
      <c r="AL40" s="49"/>
      <c r="AM40" s="49"/>
      <c r="AN40" s="49"/>
      <c r="AO40" s="49" t="s">
        <v>470</v>
      </c>
      <c r="AP40" s="49"/>
      <c r="AQ40" s="49"/>
      <c r="AR40" s="49"/>
    </row>
    <row r="41" spans="27:76" ht="18" customHeight="1"/>
    <row r="42" spans="27:76" ht="24.95" customHeight="1">
      <c r="AF42" s="5"/>
      <c r="AG42" s="367" t="s">
        <v>217</v>
      </c>
      <c r="AH42" s="368"/>
      <c r="AI42" s="365" t="s">
        <v>218</v>
      </c>
      <c r="AJ42" s="365"/>
      <c r="AK42" s="504" t="s">
        <v>219</v>
      </c>
      <c r="AL42" s="505"/>
      <c r="AM42" s="505"/>
      <c r="AN42" s="505"/>
      <c r="AO42" s="505"/>
      <c r="AP42" s="505"/>
      <c r="AQ42" s="505"/>
      <c r="AR42" s="505"/>
      <c r="AS42" s="505"/>
      <c r="AT42" s="505"/>
      <c r="AU42" s="505"/>
      <c r="AV42" s="505"/>
      <c r="AW42" s="505"/>
      <c r="AX42" s="505"/>
      <c r="AY42" s="505"/>
      <c r="AZ42" s="505"/>
      <c r="BA42" s="505"/>
      <c r="BB42" s="505"/>
      <c r="BC42" s="505"/>
      <c r="BD42" s="505"/>
      <c r="BE42" s="505"/>
      <c r="BF42" s="505"/>
      <c r="BG42" s="505"/>
      <c r="BH42" s="505"/>
      <c r="BI42" s="505"/>
      <c r="BJ42" s="505"/>
      <c r="BK42" s="505"/>
      <c r="BL42" s="505"/>
      <c r="BM42" s="505"/>
      <c r="BN42" s="505"/>
      <c r="BO42" s="505"/>
      <c r="BP42" s="505"/>
      <c r="BQ42" s="505"/>
      <c r="BR42" s="505"/>
      <c r="BS42" s="505"/>
      <c r="BT42" s="505"/>
      <c r="BU42" s="505"/>
      <c r="BV42" s="505"/>
      <c r="BW42" s="505"/>
      <c r="BX42" s="505"/>
    </row>
    <row r="43" spans="27:76" ht="24.95" customHeight="1">
      <c r="AG43" s="369"/>
      <c r="AH43" s="370"/>
      <c r="AI43" s="366"/>
      <c r="AJ43" s="366"/>
      <c r="AK43" s="142">
        <v>1</v>
      </c>
      <c r="AL43" s="142">
        <v>2</v>
      </c>
      <c r="AM43" s="142">
        <v>3</v>
      </c>
      <c r="AN43" s="142">
        <v>4</v>
      </c>
      <c r="AO43" s="142">
        <v>5</v>
      </c>
      <c r="AP43" s="142">
        <v>6</v>
      </c>
      <c r="AQ43" s="142">
        <v>7</v>
      </c>
      <c r="AR43" s="142">
        <v>8</v>
      </c>
      <c r="AS43" s="142">
        <v>9</v>
      </c>
      <c r="AT43" s="142">
        <v>10</v>
      </c>
      <c r="AU43" s="142">
        <v>11</v>
      </c>
      <c r="AV43" s="142">
        <v>12</v>
      </c>
      <c r="AW43" s="142">
        <v>13</v>
      </c>
      <c r="AX43" s="142">
        <v>14</v>
      </c>
      <c r="AY43" s="142">
        <v>15</v>
      </c>
      <c r="AZ43" s="142">
        <v>16</v>
      </c>
      <c r="BA43" s="142">
        <v>17</v>
      </c>
      <c r="BB43" s="142">
        <v>18</v>
      </c>
      <c r="BC43" s="142">
        <v>19</v>
      </c>
      <c r="BD43" s="142">
        <v>20</v>
      </c>
      <c r="BE43" s="142">
        <v>21</v>
      </c>
      <c r="BF43" s="142">
        <v>22</v>
      </c>
      <c r="BG43" s="142">
        <v>23</v>
      </c>
      <c r="BH43" s="142">
        <v>24</v>
      </c>
      <c r="BI43" s="142">
        <v>25</v>
      </c>
      <c r="BJ43" s="142">
        <v>26</v>
      </c>
      <c r="BK43" s="142">
        <v>27</v>
      </c>
      <c r="BL43" s="142">
        <v>28</v>
      </c>
      <c r="BM43" s="142">
        <v>29</v>
      </c>
      <c r="BN43" s="142">
        <v>30</v>
      </c>
      <c r="BO43" s="142">
        <v>31</v>
      </c>
      <c r="BP43" s="142">
        <v>32</v>
      </c>
      <c r="BQ43" s="142">
        <v>33</v>
      </c>
      <c r="BR43" s="142">
        <v>34</v>
      </c>
      <c r="BS43" s="142">
        <v>35</v>
      </c>
      <c r="BT43" s="142">
        <v>36</v>
      </c>
      <c r="BU43" s="142">
        <v>37</v>
      </c>
      <c r="BV43" s="142">
        <v>38</v>
      </c>
      <c r="BW43" s="142">
        <v>39</v>
      </c>
      <c r="BX43" s="142">
        <v>40</v>
      </c>
    </row>
    <row r="44" spans="27:76" ht="30" customHeight="1" thickBot="1">
      <c r="AG44" s="371"/>
      <c r="AH44" s="372"/>
      <c r="AI44" s="144" t="str">
        <f>Basic!$AI$33 &amp; "년간 합계" &amp; CHAR(10) &amp; "(현가분석)"</f>
        <v>40년간 합계
(현가분석)</v>
      </c>
      <c r="AJ44" s="144" t="s">
        <v>220</v>
      </c>
      <c r="AK44" s="143">
        <v>2014</v>
      </c>
      <c r="AL44" s="143">
        <v>2015</v>
      </c>
      <c r="AM44" s="143">
        <v>2016</v>
      </c>
      <c r="AN44" s="143">
        <v>2017</v>
      </c>
      <c r="AO44" s="143">
        <v>2018</v>
      </c>
      <c r="AP44" s="143">
        <v>2019</v>
      </c>
      <c r="AQ44" s="143">
        <v>2020</v>
      </c>
      <c r="AR44" s="143">
        <v>2021</v>
      </c>
      <c r="AS44" s="143">
        <v>2022</v>
      </c>
      <c r="AT44" s="143">
        <v>2023</v>
      </c>
      <c r="AU44" s="143">
        <v>2024</v>
      </c>
      <c r="AV44" s="143">
        <v>2025</v>
      </c>
      <c r="AW44" s="143">
        <v>2026</v>
      </c>
      <c r="AX44" s="143">
        <v>2027</v>
      </c>
      <c r="AY44" s="143">
        <v>2028</v>
      </c>
      <c r="AZ44" s="143">
        <v>2029</v>
      </c>
      <c r="BA44" s="143">
        <v>2030</v>
      </c>
      <c r="BB44" s="143">
        <v>2031</v>
      </c>
      <c r="BC44" s="143">
        <v>2032</v>
      </c>
      <c r="BD44" s="143">
        <v>2033</v>
      </c>
      <c r="BE44" s="143">
        <v>2034</v>
      </c>
      <c r="BF44" s="143">
        <v>2035</v>
      </c>
      <c r="BG44" s="143">
        <v>2036</v>
      </c>
      <c r="BH44" s="143">
        <v>2037</v>
      </c>
      <c r="BI44" s="143">
        <v>2038</v>
      </c>
      <c r="BJ44" s="143">
        <v>2039</v>
      </c>
      <c r="BK44" s="143">
        <v>2040</v>
      </c>
      <c r="BL44" s="143">
        <v>2041</v>
      </c>
      <c r="BM44" s="143">
        <v>2042</v>
      </c>
      <c r="BN44" s="143">
        <v>2043</v>
      </c>
      <c r="BO44" s="143">
        <v>2044</v>
      </c>
      <c r="BP44" s="143">
        <v>2045</v>
      </c>
      <c r="BQ44" s="143">
        <v>2046</v>
      </c>
      <c r="BR44" s="143">
        <v>2047</v>
      </c>
      <c r="BS44" s="143">
        <v>2048</v>
      </c>
      <c r="BT44" s="143">
        <v>2049</v>
      </c>
      <c r="BU44" s="143">
        <v>2050</v>
      </c>
      <c r="BV44" s="143">
        <v>2051</v>
      </c>
      <c r="BW44" s="143">
        <v>2052</v>
      </c>
      <c r="BX44" s="143">
        <v>2053</v>
      </c>
    </row>
    <row r="45" spans="27:76" ht="18" customHeight="1">
      <c r="AG45" s="322" t="s">
        <v>454</v>
      </c>
      <c r="AH45" s="322"/>
      <c r="AI45" s="321">
        <v>136589027</v>
      </c>
      <c r="AJ45" s="321">
        <v>3414725.6749999998</v>
      </c>
      <c r="AK45" s="321">
        <v>136589027</v>
      </c>
      <c r="AL45" s="321">
        <v>0</v>
      </c>
      <c r="AM45" s="321">
        <v>0</v>
      </c>
      <c r="AN45" s="321">
        <v>0</v>
      </c>
      <c r="AO45" s="321">
        <v>0</v>
      </c>
      <c r="AP45" s="321">
        <v>0</v>
      </c>
      <c r="AQ45" s="321">
        <v>0</v>
      </c>
      <c r="AR45" s="321">
        <v>0</v>
      </c>
      <c r="AS45" s="321">
        <v>0</v>
      </c>
      <c r="AT45" s="321">
        <v>0</v>
      </c>
      <c r="AU45" s="321">
        <v>0</v>
      </c>
      <c r="AV45" s="321">
        <v>0</v>
      </c>
      <c r="AW45" s="321">
        <v>0</v>
      </c>
      <c r="AX45" s="321">
        <v>0</v>
      </c>
      <c r="AY45" s="321">
        <v>0</v>
      </c>
      <c r="AZ45" s="321">
        <v>0</v>
      </c>
      <c r="BA45" s="321">
        <v>0</v>
      </c>
      <c r="BB45" s="321">
        <v>0</v>
      </c>
      <c r="BC45" s="321">
        <v>0</v>
      </c>
      <c r="BD45" s="321">
        <v>0</v>
      </c>
      <c r="BE45" s="321">
        <v>0</v>
      </c>
      <c r="BF45" s="321">
        <v>0</v>
      </c>
      <c r="BG45" s="321">
        <v>0</v>
      </c>
      <c r="BH45" s="321">
        <v>0</v>
      </c>
      <c r="BI45" s="321">
        <v>0</v>
      </c>
      <c r="BJ45" s="321">
        <v>0</v>
      </c>
      <c r="BK45" s="321">
        <v>0</v>
      </c>
      <c r="BL45" s="321">
        <v>0</v>
      </c>
      <c r="BM45" s="321">
        <v>0</v>
      </c>
      <c r="BN45" s="321">
        <v>0</v>
      </c>
      <c r="BO45" s="321">
        <v>0</v>
      </c>
      <c r="BP45" s="321">
        <v>0</v>
      </c>
      <c r="BQ45" s="321">
        <v>0</v>
      </c>
      <c r="BR45" s="321">
        <v>0</v>
      </c>
      <c r="BS45" s="321">
        <v>0</v>
      </c>
      <c r="BT45" s="321">
        <v>0</v>
      </c>
      <c r="BU45" s="321">
        <v>0</v>
      </c>
      <c r="BV45" s="321">
        <v>0</v>
      </c>
      <c r="BW45" s="321">
        <v>0</v>
      </c>
      <c r="BX45" s="321">
        <v>0</v>
      </c>
    </row>
    <row r="46" spans="27:76" ht="18" customHeight="1">
      <c r="AG46" s="322" t="s">
        <v>92</v>
      </c>
      <c r="AH46" s="322"/>
      <c r="AI46" s="321">
        <v>0</v>
      </c>
      <c r="AJ46" s="321">
        <v>0</v>
      </c>
      <c r="AK46" s="321">
        <v>0</v>
      </c>
      <c r="AL46" s="321">
        <v>0</v>
      </c>
      <c r="AM46" s="321">
        <v>0</v>
      </c>
      <c r="AN46" s="321">
        <v>0</v>
      </c>
      <c r="AO46" s="321">
        <v>0</v>
      </c>
      <c r="AP46" s="321">
        <v>0</v>
      </c>
      <c r="AQ46" s="321">
        <v>0</v>
      </c>
      <c r="AR46" s="321">
        <v>0</v>
      </c>
      <c r="AS46" s="321">
        <v>0</v>
      </c>
      <c r="AT46" s="321">
        <v>0</v>
      </c>
      <c r="AU46" s="321">
        <v>0</v>
      </c>
      <c r="AV46" s="321">
        <v>0</v>
      </c>
      <c r="AW46" s="321">
        <v>0</v>
      </c>
      <c r="AX46" s="321">
        <v>0</v>
      </c>
      <c r="AY46" s="321">
        <v>0</v>
      </c>
      <c r="AZ46" s="321">
        <v>0</v>
      </c>
      <c r="BA46" s="321">
        <v>0</v>
      </c>
      <c r="BB46" s="321">
        <v>0</v>
      </c>
      <c r="BC46" s="321">
        <v>0</v>
      </c>
      <c r="BD46" s="321">
        <v>0</v>
      </c>
      <c r="BE46" s="321">
        <v>0</v>
      </c>
      <c r="BF46" s="321">
        <v>0</v>
      </c>
      <c r="BG46" s="321">
        <v>0</v>
      </c>
      <c r="BH46" s="321">
        <v>0</v>
      </c>
      <c r="BI46" s="321">
        <v>0</v>
      </c>
      <c r="BJ46" s="321">
        <v>0</v>
      </c>
      <c r="BK46" s="321">
        <v>0</v>
      </c>
      <c r="BL46" s="321">
        <v>0</v>
      </c>
      <c r="BM46" s="321">
        <v>0</v>
      </c>
      <c r="BN46" s="321">
        <v>0</v>
      </c>
      <c r="BO46" s="321">
        <v>0</v>
      </c>
      <c r="BP46" s="321">
        <v>0</v>
      </c>
      <c r="BQ46" s="321">
        <v>0</v>
      </c>
      <c r="BR46" s="321">
        <v>0</v>
      </c>
      <c r="BS46" s="321">
        <v>0</v>
      </c>
      <c r="BT46" s="321">
        <v>0</v>
      </c>
      <c r="BU46" s="321">
        <v>0</v>
      </c>
      <c r="BV46" s="321">
        <v>0</v>
      </c>
      <c r="BW46" s="321">
        <v>0</v>
      </c>
      <c r="BX46" s="321">
        <v>0</v>
      </c>
    </row>
    <row r="47" spans="27:76" ht="18" customHeight="1">
      <c r="AG47" s="322" t="s">
        <v>455</v>
      </c>
      <c r="AH47" s="322"/>
      <c r="AI47" s="321">
        <v>0</v>
      </c>
      <c r="AJ47" s="321">
        <v>0</v>
      </c>
      <c r="AK47" s="321">
        <v>0</v>
      </c>
      <c r="AL47" s="321">
        <v>0</v>
      </c>
      <c r="AM47" s="321">
        <v>0</v>
      </c>
      <c r="AN47" s="321">
        <v>0</v>
      </c>
      <c r="AO47" s="321">
        <v>0</v>
      </c>
      <c r="AP47" s="321">
        <v>0</v>
      </c>
      <c r="AQ47" s="321">
        <v>0</v>
      </c>
      <c r="AR47" s="321">
        <v>0</v>
      </c>
      <c r="AS47" s="321">
        <v>0</v>
      </c>
      <c r="AT47" s="321">
        <v>0</v>
      </c>
      <c r="AU47" s="321">
        <v>0</v>
      </c>
      <c r="AV47" s="321">
        <v>0</v>
      </c>
      <c r="AW47" s="321">
        <v>0</v>
      </c>
      <c r="AX47" s="321">
        <v>0</v>
      </c>
      <c r="AY47" s="321">
        <v>0</v>
      </c>
      <c r="AZ47" s="321">
        <v>0</v>
      </c>
      <c r="BA47" s="321">
        <v>0</v>
      </c>
      <c r="BB47" s="321">
        <v>0</v>
      </c>
      <c r="BC47" s="321">
        <v>0</v>
      </c>
      <c r="BD47" s="321">
        <v>0</v>
      </c>
      <c r="BE47" s="321">
        <v>0</v>
      </c>
      <c r="BF47" s="321">
        <v>0</v>
      </c>
      <c r="BG47" s="321">
        <v>0</v>
      </c>
      <c r="BH47" s="321">
        <v>0</v>
      </c>
      <c r="BI47" s="321">
        <v>0</v>
      </c>
      <c r="BJ47" s="321">
        <v>0</v>
      </c>
      <c r="BK47" s="321">
        <v>0</v>
      </c>
      <c r="BL47" s="321">
        <v>0</v>
      </c>
      <c r="BM47" s="321">
        <v>0</v>
      </c>
      <c r="BN47" s="321">
        <v>0</v>
      </c>
      <c r="BO47" s="321">
        <v>0</v>
      </c>
      <c r="BP47" s="321">
        <v>0</v>
      </c>
      <c r="BQ47" s="321">
        <v>0</v>
      </c>
      <c r="BR47" s="321">
        <v>0</v>
      </c>
      <c r="BS47" s="321">
        <v>0</v>
      </c>
      <c r="BT47" s="321">
        <v>0</v>
      </c>
      <c r="BU47" s="321">
        <v>0</v>
      </c>
      <c r="BV47" s="321">
        <v>0</v>
      </c>
      <c r="BW47" s="321">
        <v>0</v>
      </c>
      <c r="BX47" s="321">
        <v>0</v>
      </c>
    </row>
    <row r="48" spans="27:76" ht="18" customHeight="1">
      <c r="AG48" s="322" t="s">
        <v>456</v>
      </c>
      <c r="AH48" s="322"/>
      <c r="AI48" s="321">
        <v>0</v>
      </c>
      <c r="AJ48" s="321">
        <v>0</v>
      </c>
      <c r="AK48" s="321">
        <v>0</v>
      </c>
      <c r="AL48" s="321">
        <v>0</v>
      </c>
      <c r="AM48" s="321">
        <v>0</v>
      </c>
      <c r="AN48" s="321">
        <v>0</v>
      </c>
      <c r="AO48" s="321">
        <v>0</v>
      </c>
      <c r="AP48" s="321">
        <v>0</v>
      </c>
      <c r="AQ48" s="321">
        <v>0</v>
      </c>
      <c r="AR48" s="321">
        <v>0</v>
      </c>
      <c r="AS48" s="321">
        <v>0</v>
      </c>
      <c r="AT48" s="321">
        <v>0</v>
      </c>
      <c r="AU48" s="321">
        <v>0</v>
      </c>
      <c r="AV48" s="321">
        <v>0</v>
      </c>
      <c r="AW48" s="321">
        <v>0</v>
      </c>
      <c r="AX48" s="321">
        <v>0</v>
      </c>
      <c r="AY48" s="321">
        <v>0</v>
      </c>
      <c r="AZ48" s="321">
        <v>0</v>
      </c>
      <c r="BA48" s="321">
        <v>0</v>
      </c>
      <c r="BB48" s="321">
        <v>0</v>
      </c>
      <c r="BC48" s="321">
        <v>0</v>
      </c>
      <c r="BD48" s="321">
        <v>0</v>
      </c>
      <c r="BE48" s="321">
        <v>0</v>
      </c>
      <c r="BF48" s="321">
        <v>0</v>
      </c>
      <c r="BG48" s="321">
        <v>0</v>
      </c>
      <c r="BH48" s="321">
        <v>0</v>
      </c>
      <c r="BI48" s="321">
        <v>0</v>
      </c>
      <c r="BJ48" s="321">
        <v>0</v>
      </c>
      <c r="BK48" s="321">
        <v>0</v>
      </c>
      <c r="BL48" s="321">
        <v>0</v>
      </c>
      <c r="BM48" s="321">
        <v>0</v>
      </c>
      <c r="BN48" s="321">
        <v>0</v>
      </c>
      <c r="BO48" s="321">
        <v>0</v>
      </c>
      <c r="BP48" s="321">
        <v>0</v>
      </c>
      <c r="BQ48" s="321">
        <v>0</v>
      </c>
      <c r="BR48" s="321">
        <v>0</v>
      </c>
      <c r="BS48" s="321">
        <v>0</v>
      </c>
      <c r="BT48" s="321">
        <v>0</v>
      </c>
      <c r="BU48" s="321">
        <v>0</v>
      </c>
      <c r="BV48" s="321">
        <v>0</v>
      </c>
      <c r="BW48" s="321">
        <v>0</v>
      </c>
      <c r="BX48" s="321">
        <v>0</v>
      </c>
    </row>
    <row r="49" spans="33:76" ht="18" customHeight="1">
      <c r="AG49" s="322" t="s">
        <v>457</v>
      </c>
      <c r="AH49" s="322"/>
      <c r="AI49" s="321">
        <v>0</v>
      </c>
      <c r="AJ49" s="321">
        <v>0</v>
      </c>
      <c r="AK49" s="321">
        <v>0</v>
      </c>
      <c r="AL49" s="321">
        <v>0</v>
      </c>
      <c r="AM49" s="321">
        <v>0</v>
      </c>
      <c r="AN49" s="321">
        <v>0</v>
      </c>
      <c r="AO49" s="321">
        <v>0</v>
      </c>
      <c r="AP49" s="321">
        <v>0</v>
      </c>
      <c r="AQ49" s="321">
        <v>0</v>
      </c>
      <c r="AR49" s="321">
        <v>0</v>
      </c>
      <c r="AS49" s="321">
        <v>0</v>
      </c>
      <c r="AT49" s="321">
        <v>0</v>
      </c>
      <c r="AU49" s="321">
        <v>0</v>
      </c>
      <c r="AV49" s="321">
        <v>0</v>
      </c>
      <c r="AW49" s="321">
        <v>0</v>
      </c>
      <c r="AX49" s="321">
        <v>0</v>
      </c>
      <c r="AY49" s="321">
        <v>0</v>
      </c>
      <c r="AZ49" s="321">
        <v>0</v>
      </c>
      <c r="BA49" s="321">
        <v>0</v>
      </c>
      <c r="BB49" s="321">
        <v>0</v>
      </c>
      <c r="BC49" s="321">
        <v>0</v>
      </c>
      <c r="BD49" s="321">
        <v>0</v>
      </c>
      <c r="BE49" s="321">
        <v>0</v>
      </c>
      <c r="BF49" s="321">
        <v>0</v>
      </c>
      <c r="BG49" s="321">
        <v>0</v>
      </c>
      <c r="BH49" s="321">
        <v>0</v>
      </c>
      <c r="BI49" s="321">
        <v>0</v>
      </c>
      <c r="BJ49" s="321">
        <v>0</v>
      </c>
      <c r="BK49" s="321">
        <v>0</v>
      </c>
      <c r="BL49" s="321">
        <v>0</v>
      </c>
      <c r="BM49" s="321">
        <v>0</v>
      </c>
      <c r="BN49" s="321">
        <v>0</v>
      </c>
      <c r="BO49" s="321">
        <v>0</v>
      </c>
      <c r="BP49" s="321">
        <v>0</v>
      </c>
      <c r="BQ49" s="321">
        <v>0</v>
      </c>
      <c r="BR49" s="321">
        <v>0</v>
      </c>
      <c r="BS49" s="321">
        <v>0</v>
      </c>
      <c r="BT49" s="321">
        <v>0</v>
      </c>
      <c r="BU49" s="321">
        <v>0</v>
      </c>
      <c r="BV49" s="321">
        <v>0</v>
      </c>
      <c r="BW49" s="321">
        <v>0</v>
      </c>
      <c r="BX49" s="321">
        <v>0</v>
      </c>
    </row>
    <row r="50" spans="33:76" ht="18" customHeight="1">
      <c r="AG50" s="322" t="s">
        <v>458</v>
      </c>
      <c r="AH50" s="322"/>
      <c r="AI50" s="321">
        <v>101466034.48437774</v>
      </c>
      <c r="AJ50" s="321">
        <v>2536650.8621094436</v>
      </c>
      <c r="AK50" s="321">
        <v>2875539.53</v>
      </c>
      <c r="AL50" s="321">
        <v>2856685.4063182999</v>
      </c>
      <c r="AM50" s="321">
        <v>2837954.9039522102</v>
      </c>
      <c r="AN50" s="321">
        <v>2819347.2123507001</v>
      </c>
      <c r="AO50" s="321">
        <v>2800861.5262772702</v>
      </c>
      <c r="AP50" s="321">
        <v>2782497.0457751499</v>
      </c>
      <c r="AQ50" s="321">
        <v>2764252.9761326802</v>
      </c>
      <c r="AR50" s="321">
        <v>2746128.5278488798</v>
      </c>
      <c r="AS50" s="321">
        <v>2728122.9165993198</v>
      </c>
      <c r="AT50" s="321">
        <v>2710235.36320219</v>
      </c>
      <c r="AU50" s="321">
        <v>2692465.0935845301</v>
      </c>
      <c r="AV50" s="321">
        <v>2674811.3387487899</v>
      </c>
      <c r="AW50" s="321">
        <v>2657273.33473951</v>
      </c>
      <c r="AX50" s="321">
        <v>2639850.32261028</v>
      </c>
      <c r="AY50" s="321">
        <v>2622541.5483908998</v>
      </c>
      <c r="AZ50" s="321">
        <v>2605346.2630547401</v>
      </c>
      <c r="BA50" s="321">
        <v>2588263.7224863302</v>
      </c>
      <c r="BB50" s="321">
        <v>2571293.18744916</v>
      </c>
      <c r="BC50" s="321">
        <v>2554433.9235537099</v>
      </c>
      <c r="BD50" s="321">
        <v>2537685.2012256202</v>
      </c>
      <c r="BE50" s="321">
        <v>2521046.2956741699</v>
      </c>
      <c r="BF50" s="321">
        <v>2504516.4868608899</v>
      </c>
      <c r="BG50" s="321">
        <v>2488095.0594684002</v>
      </c>
      <c r="BH50" s="321">
        <v>2471781.3028694601</v>
      </c>
      <c r="BI50" s="321">
        <v>2455574.5110962298</v>
      </c>
      <c r="BJ50" s="321">
        <v>2439473.98280968</v>
      </c>
      <c r="BK50" s="321">
        <v>2423479.0212693</v>
      </c>
      <c r="BL50" s="321">
        <v>2407588.9343029102</v>
      </c>
      <c r="BM50" s="321">
        <v>2391803.0342766801</v>
      </c>
      <c r="BN50" s="321">
        <v>2376120.6380654499</v>
      </c>
      <c r="BO50" s="321">
        <v>2360541.0670230999</v>
      </c>
      <c r="BP50" s="321">
        <v>2345063.6469532</v>
      </c>
      <c r="BQ50" s="321">
        <v>2329687.7080798801</v>
      </c>
      <c r="BR50" s="321">
        <v>2314412.5850187498</v>
      </c>
      <c r="BS50" s="321">
        <v>2299237.6167482198</v>
      </c>
      <c r="BT50" s="321">
        <v>2284162.1465807799</v>
      </c>
      <c r="BU50" s="321">
        <v>2269185.5221346901</v>
      </c>
      <c r="BV50" s="321">
        <v>2254307.0953056798</v>
      </c>
      <c r="BW50" s="321">
        <v>2239526.2222389001</v>
      </c>
      <c r="BX50" s="321">
        <v>2224842.2633011099</v>
      </c>
    </row>
    <row r="51" spans="33:76" ht="18" customHeight="1">
      <c r="AG51" s="322" t="s">
        <v>459</v>
      </c>
      <c r="AH51" s="322"/>
      <c r="AI51" s="321">
        <v>0</v>
      </c>
      <c r="AJ51" s="321">
        <v>0</v>
      </c>
      <c r="AK51" s="321">
        <v>0</v>
      </c>
      <c r="AL51" s="321">
        <v>0</v>
      </c>
      <c r="AM51" s="321">
        <v>0</v>
      </c>
      <c r="AN51" s="321">
        <v>0</v>
      </c>
      <c r="AO51" s="321">
        <v>0</v>
      </c>
      <c r="AP51" s="321">
        <v>0</v>
      </c>
      <c r="AQ51" s="321">
        <v>0</v>
      </c>
      <c r="AR51" s="321">
        <v>0</v>
      </c>
      <c r="AS51" s="321">
        <v>0</v>
      </c>
      <c r="AT51" s="321">
        <v>0</v>
      </c>
      <c r="AU51" s="321">
        <v>0</v>
      </c>
      <c r="AV51" s="321">
        <v>0</v>
      </c>
      <c r="AW51" s="321">
        <v>0</v>
      </c>
      <c r="AX51" s="321">
        <v>0</v>
      </c>
      <c r="AY51" s="321">
        <v>0</v>
      </c>
      <c r="AZ51" s="321">
        <v>0</v>
      </c>
      <c r="BA51" s="321">
        <v>0</v>
      </c>
      <c r="BB51" s="321">
        <v>0</v>
      </c>
      <c r="BC51" s="321">
        <v>0</v>
      </c>
      <c r="BD51" s="321">
        <v>0</v>
      </c>
      <c r="BE51" s="321">
        <v>0</v>
      </c>
      <c r="BF51" s="321">
        <v>0</v>
      </c>
      <c r="BG51" s="321">
        <v>0</v>
      </c>
      <c r="BH51" s="321">
        <v>0</v>
      </c>
      <c r="BI51" s="321">
        <v>0</v>
      </c>
      <c r="BJ51" s="321">
        <v>0</v>
      </c>
      <c r="BK51" s="321">
        <v>0</v>
      </c>
      <c r="BL51" s="321">
        <v>0</v>
      </c>
      <c r="BM51" s="321">
        <v>0</v>
      </c>
      <c r="BN51" s="321">
        <v>0</v>
      </c>
      <c r="BO51" s="321">
        <v>0</v>
      </c>
      <c r="BP51" s="321">
        <v>0</v>
      </c>
      <c r="BQ51" s="321">
        <v>0</v>
      </c>
      <c r="BR51" s="321">
        <v>0</v>
      </c>
      <c r="BS51" s="321">
        <v>0</v>
      </c>
      <c r="BT51" s="321">
        <v>0</v>
      </c>
      <c r="BU51" s="321">
        <v>0</v>
      </c>
      <c r="BV51" s="321">
        <v>0</v>
      </c>
      <c r="BW51" s="321">
        <v>0</v>
      </c>
      <c r="BX51" s="321">
        <v>0</v>
      </c>
    </row>
    <row r="52" spans="33:76" ht="18" customHeight="1">
      <c r="AG52" s="322" t="s">
        <v>460</v>
      </c>
      <c r="AH52" s="322"/>
      <c r="AI52" s="321">
        <v>0</v>
      </c>
      <c r="AJ52" s="321">
        <v>0</v>
      </c>
      <c r="AK52" s="321">
        <v>0</v>
      </c>
      <c r="AL52" s="321">
        <v>0</v>
      </c>
      <c r="AM52" s="321">
        <v>0</v>
      </c>
      <c r="AN52" s="321">
        <v>0</v>
      </c>
      <c r="AO52" s="321">
        <v>0</v>
      </c>
      <c r="AP52" s="321">
        <v>0</v>
      </c>
      <c r="AQ52" s="321">
        <v>0</v>
      </c>
      <c r="AR52" s="321">
        <v>0</v>
      </c>
      <c r="AS52" s="321">
        <v>0</v>
      </c>
      <c r="AT52" s="321">
        <v>0</v>
      </c>
      <c r="AU52" s="321">
        <v>0</v>
      </c>
      <c r="AV52" s="321">
        <v>0</v>
      </c>
      <c r="AW52" s="321">
        <v>0</v>
      </c>
      <c r="AX52" s="321">
        <v>0</v>
      </c>
      <c r="AY52" s="321">
        <v>0</v>
      </c>
      <c r="AZ52" s="321">
        <v>0</v>
      </c>
      <c r="BA52" s="321">
        <v>0</v>
      </c>
      <c r="BB52" s="321">
        <v>0</v>
      </c>
      <c r="BC52" s="321">
        <v>0</v>
      </c>
      <c r="BD52" s="321">
        <v>0</v>
      </c>
      <c r="BE52" s="321">
        <v>0</v>
      </c>
      <c r="BF52" s="321">
        <v>0</v>
      </c>
      <c r="BG52" s="321">
        <v>0</v>
      </c>
      <c r="BH52" s="321">
        <v>0</v>
      </c>
      <c r="BI52" s="321">
        <v>0</v>
      </c>
      <c r="BJ52" s="321">
        <v>0</v>
      </c>
      <c r="BK52" s="321">
        <v>0</v>
      </c>
      <c r="BL52" s="321">
        <v>0</v>
      </c>
      <c r="BM52" s="321">
        <v>0</v>
      </c>
      <c r="BN52" s="321">
        <v>0</v>
      </c>
      <c r="BO52" s="321">
        <v>0</v>
      </c>
      <c r="BP52" s="321">
        <v>0</v>
      </c>
      <c r="BQ52" s="321">
        <v>0</v>
      </c>
      <c r="BR52" s="321">
        <v>0</v>
      </c>
      <c r="BS52" s="321">
        <v>0</v>
      </c>
      <c r="BT52" s="321">
        <v>0</v>
      </c>
      <c r="BU52" s="321">
        <v>0</v>
      </c>
      <c r="BV52" s="321">
        <v>0</v>
      </c>
      <c r="BW52" s="321">
        <v>0</v>
      </c>
      <c r="BX52" s="321">
        <v>0</v>
      </c>
    </row>
    <row r="53" spans="33:76" ht="18" customHeight="1">
      <c r="AG53" s="322" t="s">
        <v>461</v>
      </c>
      <c r="AH53" s="322"/>
      <c r="AI53" s="321">
        <v>7167769.3826070866</v>
      </c>
      <c r="AJ53" s="321">
        <v>179194.23456517718</v>
      </c>
      <c r="AK53" s="321">
        <v>3100939.8756705537</v>
      </c>
      <c r="AL53" s="321">
        <v>164445.49760374101</v>
      </c>
      <c r="AM53" s="321">
        <v>160184.587574265</v>
      </c>
      <c r="AN53" s="321">
        <v>156034.081019156</v>
      </c>
      <c r="AO53" s="321">
        <v>151991.11729900201</v>
      </c>
      <c r="AP53" s="321">
        <v>148052.909895775</v>
      </c>
      <c r="AQ53" s="321">
        <v>144216.74449228001</v>
      </c>
      <c r="AR53" s="321">
        <v>140479.977101383</v>
      </c>
      <c r="AS53" s="321">
        <v>136840.03224370099</v>
      </c>
      <c r="AT53" s="321">
        <v>133294.40117251201</v>
      </c>
      <c r="AU53" s="321">
        <v>129840.64014466399</v>
      </c>
      <c r="AV53" s="321">
        <v>126476.36873627899</v>
      </c>
      <c r="AW53" s="321">
        <v>123199.26820210301</v>
      </c>
      <c r="AX53" s="321">
        <v>120007.079877365</v>
      </c>
      <c r="AY53" s="321">
        <v>116897.603621045</v>
      </c>
      <c r="AZ53" s="321">
        <v>113868.69629947899</v>
      </c>
      <c r="BA53" s="321">
        <v>110918.270309253</v>
      </c>
      <c r="BB53" s="321">
        <v>108044.29213837199</v>
      </c>
      <c r="BC53" s="321">
        <v>105244.780964711</v>
      </c>
      <c r="BD53" s="321">
        <v>102517.80729077601</v>
      </c>
      <c r="BE53" s="321">
        <v>99861.491613847902</v>
      </c>
      <c r="BF53" s="321">
        <v>97274.003130574594</v>
      </c>
      <c r="BG53" s="321">
        <v>94753.558475136</v>
      </c>
      <c r="BH53" s="321">
        <v>92298.420490099394</v>
      </c>
      <c r="BI53" s="321">
        <v>89906.897029124695</v>
      </c>
      <c r="BJ53" s="321">
        <v>87577.339790692204</v>
      </c>
      <c r="BK53" s="321">
        <v>85308.143182049695</v>
      </c>
      <c r="BL53" s="321">
        <v>83097.743212594694</v>
      </c>
      <c r="BM53" s="321">
        <v>80944.616415930897</v>
      </c>
      <c r="BN53" s="321">
        <v>78847.278799854801</v>
      </c>
      <c r="BO53" s="321">
        <v>76804.284823548398</v>
      </c>
      <c r="BP53" s="321">
        <v>74814.2264012745</v>
      </c>
      <c r="BQ53" s="321">
        <v>72875.731931886403</v>
      </c>
      <c r="BR53" s="321">
        <v>70987.465353483698</v>
      </c>
      <c r="BS53" s="321">
        <v>69148.125222563496</v>
      </c>
      <c r="BT53" s="321">
        <v>67356.443817030493</v>
      </c>
      <c r="BU53" s="321">
        <v>65611.186262449293</v>
      </c>
      <c r="BV53" s="321">
        <v>63911.149680936403</v>
      </c>
      <c r="BW53" s="321">
        <v>62255.1623621045</v>
      </c>
      <c r="BX53" s="321">
        <v>60642.082955488499</v>
      </c>
    </row>
    <row r="54" spans="33:76" ht="18" customHeight="1">
      <c r="AG54" s="323" t="s">
        <v>462</v>
      </c>
      <c r="AH54" s="323"/>
      <c r="AI54" s="321">
        <v>101466034.48437774</v>
      </c>
      <c r="AJ54" s="321">
        <v>2536650.8621094436</v>
      </c>
      <c r="AK54" s="321">
        <v>2875539.53</v>
      </c>
      <c r="AL54" s="321">
        <v>5732224.9363182997</v>
      </c>
      <c r="AM54" s="321">
        <v>8570179.8402705099</v>
      </c>
      <c r="AN54" s="321">
        <v>11389527.05262121</v>
      </c>
      <c r="AO54" s="321">
        <v>14190388.57889848</v>
      </c>
      <c r="AP54" s="321">
        <v>16972885.624673631</v>
      </c>
      <c r="AQ54" s="321">
        <v>19737138.600806311</v>
      </c>
      <c r="AR54" s="321">
        <v>22483267.128655192</v>
      </c>
      <c r="AS54" s="321">
        <v>25211390.04525451</v>
      </c>
      <c r="AT54" s="321">
        <v>27921625.408456698</v>
      </c>
      <c r="AU54" s="321">
        <v>30614090.502041228</v>
      </c>
      <c r="AV54" s="321">
        <v>33288901.840790018</v>
      </c>
      <c r="AW54" s="321">
        <v>35946175.175529525</v>
      </c>
      <c r="AX54" s="321">
        <v>38586025.498139806</v>
      </c>
      <c r="AY54" s="321">
        <v>41208567.046530709</v>
      </c>
      <c r="AZ54" s="321">
        <v>43813913.309585452</v>
      </c>
      <c r="BA54" s="321">
        <v>46402177.032071784</v>
      </c>
      <c r="BB54" s="321">
        <v>48973470.219520941</v>
      </c>
      <c r="BC54" s="321">
        <v>51527904.143074654</v>
      </c>
      <c r="BD54" s="321">
        <v>54065589.344300278</v>
      </c>
      <c r="BE54" s="321">
        <v>56586635.639974445</v>
      </c>
      <c r="BF54" s="321">
        <v>59091152.126835331</v>
      </c>
      <c r="BG54" s="321">
        <v>61579247.186303735</v>
      </c>
      <c r="BH54" s="321">
        <v>64051028.489173196</v>
      </c>
      <c r="BI54" s="321">
        <v>66506603.000269428</v>
      </c>
      <c r="BJ54" s="321">
        <v>68946076.983079106</v>
      </c>
      <c r="BK54" s="321">
        <v>71369556.004348412</v>
      </c>
      <c r="BL54" s="321">
        <v>73777144.938651323</v>
      </c>
      <c r="BM54" s="321">
        <v>76168947.972928002</v>
      </c>
      <c r="BN54" s="321">
        <v>78545068.610993445</v>
      </c>
      <c r="BO54" s="321">
        <v>80905609.678016543</v>
      </c>
      <c r="BP54" s="321">
        <v>83250673.324969739</v>
      </c>
      <c r="BQ54" s="321">
        <v>85580361.033049613</v>
      </c>
      <c r="BR54" s="321">
        <v>87894773.618068367</v>
      </c>
      <c r="BS54" s="321">
        <v>90194011.234816581</v>
      </c>
      <c r="BT54" s="321">
        <v>92478173.381397367</v>
      </c>
      <c r="BU54" s="321">
        <v>94747358.903532058</v>
      </c>
      <c r="BV54" s="321">
        <v>97001665.998837739</v>
      </c>
      <c r="BW54" s="321">
        <v>99241192.221076638</v>
      </c>
      <c r="BX54" s="321">
        <v>101466034.48437774</v>
      </c>
    </row>
    <row r="55" spans="33:76" ht="18" customHeight="1">
      <c r="AG55" s="323" t="s">
        <v>463</v>
      </c>
      <c r="AH55" s="323"/>
      <c r="AI55" s="321">
        <v>245222830.86698475</v>
      </c>
      <c r="AJ55" s="321">
        <v>6130570.7716746191</v>
      </c>
      <c r="AK55" s="321">
        <v>142565506.40567055</v>
      </c>
      <c r="AL55" s="321">
        <v>145586637.3095926</v>
      </c>
      <c r="AM55" s="321">
        <v>148584776.80111909</v>
      </c>
      <c r="AN55" s="321">
        <v>151560158.09448895</v>
      </c>
      <c r="AO55" s="321">
        <v>154513010.73806521</v>
      </c>
      <c r="AP55" s="321">
        <v>157443560.69373614</v>
      </c>
      <c r="AQ55" s="321">
        <v>160352030.41436109</v>
      </c>
      <c r="AR55" s="321">
        <v>163238638.91931134</v>
      </c>
      <c r="AS55" s="321">
        <v>166103601.86815438</v>
      </c>
      <c r="AT55" s="321">
        <v>168947131.63252908</v>
      </c>
      <c r="AU55" s="321">
        <v>171769437.36625826</v>
      </c>
      <c r="AV55" s="321">
        <v>174570725.07374334</v>
      </c>
      <c r="AW55" s="321">
        <v>177351197.67668495</v>
      </c>
      <c r="AX55" s="321">
        <v>180111055.07917258</v>
      </c>
      <c r="AY55" s="321">
        <v>182850494.23118451</v>
      </c>
      <c r="AZ55" s="321">
        <v>185569709.19053873</v>
      </c>
      <c r="BA55" s="321">
        <v>188268891.18333432</v>
      </c>
      <c r="BB55" s="321">
        <v>190948228.66292185</v>
      </c>
      <c r="BC55" s="321">
        <v>193607907.36744025</v>
      </c>
      <c r="BD55" s="321">
        <v>196248110.37595665</v>
      </c>
      <c r="BE55" s="321">
        <v>198869018.16324466</v>
      </c>
      <c r="BF55" s="321">
        <v>201470808.65323612</v>
      </c>
      <c r="BG55" s="321">
        <v>204053657.27117965</v>
      </c>
      <c r="BH55" s="321">
        <v>206617736.9945392</v>
      </c>
      <c r="BI55" s="321">
        <v>209163218.40266454</v>
      </c>
      <c r="BJ55" s="321">
        <v>211690269.72526491</v>
      </c>
      <c r="BK55" s="321">
        <v>214199056.88971627</v>
      </c>
      <c r="BL55" s="321">
        <v>216689743.56723177</v>
      </c>
      <c r="BM55" s="321">
        <v>219162491.21792439</v>
      </c>
      <c r="BN55" s="321">
        <v>221617459.13478971</v>
      </c>
      <c r="BO55" s="321">
        <v>224054804.48663634</v>
      </c>
      <c r="BP55" s="321">
        <v>226474682.35999081</v>
      </c>
      <c r="BQ55" s="321">
        <v>228877245.80000257</v>
      </c>
      <c r="BR55" s="321">
        <v>231262645.85037482</v>
      </c>
      <c r="BS55" s="321">
        <v>233631031.5923456</v>
      </c>
      <c r="BT55" s="321">
        <v>235982550.1827434</v>
      </c>
      <c r="BU55" s="321">
        <v>238317346.89114055</v>
      </c>
      <c r="BV55" s="321">
        <v>240635565.13612717</v>
      </c>
      <c r="BW55" s="321">
        <v>242937346.52072817</v>
      </c>
      <c r="BX55" s="321">
        <v>245222830.86698475</v>
      </c>
    </row>
    <row r="56" spans="33:76" ht="18" customHeight="1">
      <c r="AG56" s="323" t="s">
        <v>464</v>
      </c>
      <c r="AH56" s="323"/>
      <c r="AI56" s="321">
        <v>108633803.86698483</v>
      </c>
      <c r="AJ56" s="321">
        <v>2715845.0966746206</v>
      </c>
      <c r="AK56" s="321">
        <v>5976479.4056705534</v>
      </c>
      <c r="AL56" s="321">
        <v>3021130.9039220409</v>
      </c>
      <c r="AM56" s="321">
        <v>2998139.4915264752</v>
      </c>
      <c r="AN56" s="321">
        <v>2975381.2933698562</v>
      </c>
      <c r="AO56" s="321">
        <v>2952852.6435762723</v>
      </c>
      <c r="AP56" s="321">
        <v>2930549.9556709249</v>
      </c>
      <c r="AQ56" s="321">
        <v>2908469.72062496</v>
      </c>
      <c r="AR56" s="321">
        <v>2886608.5049502626</v>
      </c>
      <c r="AS56" s="321">
        <v>2864962.9488430209</v>
      </c>
      <c r="AT56" s="321">
        <v>2843529.7643747022</v>
      </c>
      <c r="AU56" s="321">
        <v>2822305.7337291939</v>
      </c>
      <c r="AV56" s="321">
        <v>2801287.7074850691</v>
      </c>
      <c r="AW56" s="321">
        <v>2780472.6029416132</v>
      </c>
      <c r="AX56" s="321">
        <v>2759857.4024876449</v>
      </c>
      <c r="AY56" s="321">
        <v>2739439.1520119449</v>
      </c>
      <c r="AZ56" s="321">
        <v>2719214.959354219</v>
      </c>
      <c r="BA56" s="321">
        <v>2699181.9927955833</v>
      </c>
      <c r="BB56" s="321">
        <v>2679337.4795875321</v>
      </c>
      <c r="BC56" s="321">
        <v>2659678.7045184211</v>
      </c>
      <c r="BD56" s="321">
        <v>2640203.0085163964</v>
      </c>
      <c r="BE56" s="321">
        <v>2620907.7872880176</v>
      </c>
      <c r="BF56" s="321">
        <v>2601790.4899914647</v>
      </c>
      <c r="BG56" s="321">
        <v>2582848.617943536</v>
      </c>
      <c r="BH56" s="321">
        <v>2564079.7233595597</v>
      </c>
      <c r="BI56" s="321">
        <v>2545481.4081253544</v>
      </c>
      <c r="BJ56" s="321">
        <v>2527051.3226003721</v>
      </c>
      <c r="BK56" s="321">
        <v>2508787.1644513495</v>
      </c>
      <c r="BL56" s="321">
        <v>2490686.6775155049</v>
      </c>
      <c r="BM56" s="321">
        <v>2472747.650692611</v>
      </c>
      <c r="BN56" s="321">
        <v>2454967.9168653046</v>
      </c>
      <c r="BO56" s="321">
        <v>2437345.3518466484</v>
      </c>
      <c r="BP56" s="321">
        <v>2419877.8733544745</v>
      </c>
      <c r="BQ56" s="321">
        <v>2402563.4400117667</v>
      </c>
      <c r="BR56" s="321">
        <v>2385400.0503722336</v>
      </c>
      <c r="BS56" s="321">
        <v>2368385.7419707831</v>
      </c>
      <c r="BT56" s="321">
        <v>2351518.5903978106</v>
      </c>
      <c r="BU56" s="321">
        <v>2334796.7083971393</v>
      </c>
      <c r="BV56" s="321">
        <v>2318218.2449866161</v>
      </c>
      <c r="BW56" s="321">
        <v>2301781.3846010044</v>
      </c>
      <c r="BX56" s="321">
        <v>2285484.3462565984</v>
      </c>
    </row>
    <row r="57" spans="33:76" ht="18" customHeight="1"/>
    <row r="58" spans="33:76" ht="18" customHeight="1"/>
    <row r="59" spans="33:76" ht="18" customHeight="1"/>
    <row r="60" spans="33:76" ht="18" customHeight="1"/>
    <row r="61" spans="33:76" ht="18" customHeight="1"/>
    <row r="62" spans="33:76" ht="18" customHeight="1"/>
    <row r="63" spans="33:76" ht="39" customHeight="1"/>
    <row r="64" spans="33:76" ht="39" customHeight="1"/>
    <row r="65" ht="39" customHeight="1"/>
  </sheetData>
  <mergeCells count="8">
    <mergeCell ref="AG42:AH44"/>
    <mergeCell ref="AI42:AJ43"/>
    <mergeCell ref="AK42:BX42"/>
    <mergeCell ref="AC14:AC15"/>
    <mergeCell ref="AG15:AG16"/>
    <mergeCell ref="AC17:AC18"/>
    <mergeCell ref="AC21:AC22"/>
    <mergeCell ref="AG18:AO19"/>
  </mergeCells>
  <phoneticPr fontId="44" type="noConversion"/>
  <conditionalFormatting sqref="AH15">
    <cfRule type="expression" dxfId="2" priority="25" stopIfTrue="1">
      <formula>AND($AC$35&gt;1, N_RptNo=1)</formula>
    </cfRule>
    <cfRule type="expression" dxfId="1" priority="26" stopIfTrue="1">
      <formula>$AC$35&gt;1</formula>
    </cfRule>
    <cfRule type="expression" dxfId="0" priority="27" stopIfTrue="1">
      <formula>$AC$35=1</formula>
    </cfRule>
  </conditionalFormatting>
  <dataValidations count="1">
    <dataValidation type="list" allowBlank="1" showInputMessage="1" showErrorMessage="1" sqref="AH15">
      <formula1>IF($AC$35&gt;1,N_rngEco,"")</formula1>
    </dataValidation>
  </dataValidations>
  <pageMargins left="0.70866141732283472" right="0.70866141732283472" top="0.74803149606299213" bottom="0.74803149606299213" header="0.31496062992125984" footer="0.31496062992125984"/>
  <pageSetup paperSize="9" scale="69" orientation="landscape" r:id="rId1"/>
  <drawing r:id="rId2"/>
  <legacyDrawing r:id="rId3"/>
  <controls>
    <mc:AlternateContent xmlns:mc="http://schemas.openxmlformats.org/markup-compatibility/2006">
      <mc:Choice Requires="x14">
        <control shapeId="14371" r:id="rId4" name="OptionButton4">
          <controlPr defaultSize="0" autoLine="0" r:id="rId5">
            <anchor moveWithCells="1">
              <from>
                <xdr:col>28</xdr:col>
                <xdr:colOff>38100</xdr:colOff>
                <xdr:row>29</xdr:row>
                <xdr:rowOff>0</xdr:rowOff>
              </from>
              <to>
                <xdr:col>28</xdr:col>
                <xdr:colOff>1362075</xdr:colOff>
                <xdr:row>29</xdr:row>
                <xdr:rowOff>209550</xdr:rowOff>
              </to>
            </anchor>
          </controlPr>
        </control>
      </mc:Choice>
      <mc:Fallback>
        <control shapeId="14371" r:id="rId4" name="OptionButton4"/>
      </mc:Fallback>
    </mc:AlternateContent>
    <mc:AlternateContent xmlns:mc="http://schemas.openxmlformats.org/markup-compatibility/2006">
      <mc:Choice Requires="x14">
        <control shapeId="14370" r:id="rId6" name="OptionButton3">
          <controlPr defaultSize="0" autoLine="0" r:id="rId7">
            <anchor moveWithCells="1">
              <from>
                <xdr:col>28</xdr:col>
                <xdr:colOff>38100</xdr:colOff>
                <xdr:row>28</xdr:row>
                <xdr:rowOff>0</xdr:rowOff>
              </from>
              <to>
                <xdr:col>28</xdr:col>
                <xdr:colOff>1362075</xdr:colOff>
                <xdr:row>28</xdr:row>
                <xdr:rowOff>209550</xdr:rowOff>
              </to>
            </anchor>
          </controlPr>
        </control>
      </mc:Choice>
      <mc:Fallback>
        <control shapeId="14370" r:id="rId6" name="OptionButton3"/>
      </mc:Fallback>
    </mc:AlternateContent>
    <mc:AlternateContent xmlns:mc="http://schemas.openxmlformats.org/markup-compatibility/2006">
      <mc:Choice Requires="x14">
        <control shapeId="14350" r:id="rId8" name="dropEco">
          <controlPr defaultSize="0" autoLine="0" autoPict="0" macro="[0]!dropEco_Change">
            <anchor moveWithCells="1">
              <from>
                <xdr:col>32</xdr:col>
                <xdr:colOff>9525</xdr:colOff>
                <xdr:row>19</xdr:row>
                <xdr:rowOff>0</xdr:rowOff>
              </from>
              <to>
                <xdr:col>32</xdr:col>
                <xdr:colOff>1514475</xdr:colOff>
                <xdr:row>20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375" r:id="rId9" name="drpRe">
          <controlPr defaultSize="0" autoFill="0" autoPict="0" macro="[0]!drpRe_Change">
            <anchor moveWithCells="1">
              <from>
                <xdr:col>28</xdr:col>
                <xdr:colOff>38100</xdr:colOff>
                <xdr:row>35</xdr:row>
                <xdr:rowOff>104775</xdr:rowOff>
              </from>
              <to>
                <xdr:col>29</xdr:col>
                <xdr:colOff>38100</xdr:colOff>
                <xdr:row>36</xdr:row>
                <xdr:rowOff>200025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4376" r:id="rId10" name="drpItem">
          <controlPr defaultSize="0" autoFill="0" autoPict="0" macro="[0]!drpRe_Change">
            <anchor moveWithCells="1">
              <from>
                <xdr:col>28</xdr:col>
                <xdr:colOff>38100</xdr:colOff>
                <xdr:row>34</xdr:row>
                <xdr:rowOff>47625</xdr:rowOff>
              </from>
              <to>
                <xdr:col>29</xdr:col>
                <xdr:colOff>47625</xdr:colOff>
                <xdr:row>35</xdr:row>
                <xdr:rowOff>85725</xdr:rowOff>
              </to>
            </anchor>
          </controlPr>
        </control>
      </mc:Choice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9"/>
  <dimension ref="A1:BS20"/>
  <sheetViews>
    <sheetView showGridLines="0" topLeftCell="Z1" zoomScale="85" zoomScaleNormal="85" workbookViewId="0">
      <selection activeCell="AA2" sqref="AA2:AH20"/>
    </sheetView>
  </sheetViews>
  <sheetFormatPr defaultRowHeight="16.5"/>
  <cols>
    <col min="1" max="19" width="9" hidden="1" customWidth="1"/>
    <col min="20" max="25" width="9" style="5" hidden="1" customWidth="1"/>
    <col min="26" max="26" width="9" style="77"/>
    <col min="27" max="27" width="24.25" style="5" customWidth="1"/>
    <col min="28" max="28" width="26.25" style="5" customWidth="1"/>
    <col min="29" max="30" width="7" style="84" customWidth="1"/>
    <col min="31" max="31" width="14.375" style="5" customWidth="1"/>
    <col min="32" max="32" width="8.625" style="5" customWidth="1"/>
    <col min="33" max="33" width="9.375" style="5" bestFit="1" customWidth="1"/>
    <col min="34" max="34" width="8.625" style="5" customWidth="1"/>
    <col min="35" max="35" width="12" style="5" customWidth="1"/>
    <col min="36" max="42" width="13" style="5" customWidth="1"/>
    <col min="43" max="43" width="9" style="5"/>
    <col min="44" max="44" width="12" style="5" bestFit="1" customWidth="1"/>
    <col min="45" max="45" width="9" style="5"/>
    <col min="46" max="46" width="11.875" style="5" bestFit="1" customWidth="1"/>
    <col min="47" max="50" width="9" style="5"/>
    <col min="51" max="51" width="15.25" style="5" customWidth="1"/>
    <col min="52" max="52" width="12.125" style="5" bestFit="1" customWidth="1"/>
    <col min="53" max="54" width="9" style="5"/>
    <col min="55" max="55" width="12.625" style="5" bestFit="1" customWidth="1"/>
    <col min="56" max="62" width="9" style="5"/>
    <col min="63" max="63" width="15.625" style="5" customWidth="1"/>
    <col min="64" max="16384" width="9" style="5"/>
  </cols>
  <sheetData>
    <row r="1" spans="26:71" ht="28.5" customHeight="1">
      <c r="Z1" s="77" t="s">
        <v>153</v>
      </c>
      <c r="AA1" s="7" t="s">
        <v>113</v>
      </c>
      <c r="AB1" s="7" t="s">
        <v>114</v>
      </c>
      <c r="AC1" s="83" t="s">
        <v>147</v>
      </c>
      <c r="AD1" s="83" t="s">
        <v>148</v>
      </c>
      <c r="AE1" s="5" t="s">
        <v>115</v>
      </c>
      <c r="AF1" s="5" t="s">
        <v>116</v>
      </c>
      <c r="AG1" s="5" t="s">
        <v>117</v>
      </c>
      <c r="AH1" s="5" t="s">
        <v>118</v>
      </c>
      <c r="AI1" s="5" t="s">
        <v>119</v>
      </c>
      <c r="AJ1" s="319" t="s">
        <v>120</v>
      </c>
      <c r="AK1" s="5" t="s">
        <v>121</v>
      </c>
      <c r="AL1" s="5" t="s">
        <v>122</v>
      </c>
      <c r="AM1" s="5" t="s">
        <v>123</v>
      </c>
      <c r="AN1" s="5" t="s">
        <v>124</v>
      </c>
      <c r="AO1" s="5" t="s">
        <v>125</v>
      </c>
      <c r="AP1" s="5" t="s">
        <v>126</v>
      </c>
      <c r="AQ1" s="5" t="s">
        <v>210</v>
      </c>
      <c r="AR1" s="5" t="s">
        <v>211</v>
      </c>
      <c r="AS1" s="5" t="s">
        <v>127</v>
      </c>
      <c r="AT1" s="5" t="s">
        <v>128</v>
      </c>
      <c r="AU1" s="5" t="s">
        <v>129</v>
      </c>
      <c r="AV1" s="5" t="s">
        <v>130</v>
      </c>
      <c r="AW1" s="5" t="s">
        <v>131</v>
      </c>
      <c r="AX1" s="5" t="s">
        <v>132</v>
      </c>
      <c r="AY1" s="5" t="s">
        <v>133</v>
      </c>
      <c r="AZ1" s="5" t="s">
        <v>134</v>
      </c>
      <c r="BA1" s="5" t="s">
        <v>135</v>
      </c>
      <c r="BB1" s="5" t="s">
        <v>136</v>
      </c>
      <c r="BC1" s="90" t="s">
        <v>287</v>
      </c>
      <c r="BD1" s="5" t="s">
        <v>137</v>
      </c>
      <c r="BE1" s="5" t="s">
        <v>138</v>
      </c>
      <c r="BF1" s="5" t="s">
        <v>139</v>
      </c>
      <c r="BG1" s="5" t="s">
        <v>140</v>
      </c>
      <c r="BH1" s="5" t="s">
        <v>141</v>
      </c>
      <c r="BI1" s="5" t="s">
        <v>142</v>
      </c>
      <c r="BJ1" s="5" t="s">
        <v>143</v>
      </c>
      <c r="BK1" s="5" t="s">
        <v>144</v>
      </c>
      <c r="BL1" s="5" t="s">
        <v>304</v>
      </c>
      <c r="BM1" s="5" t="s">
        <v>305</v>
      </c>
      <c r="BN1" s="120" t="s">
        <v>374</v>
      </c>
      <c r="BO1" s="120" t="s">
        <v>375</v>
      </c>
      <c r="BP1" s="120" t="s">
        <v>376</v>
      </c>
      <c r="BQ1" s="120" t="s">
        <v>377</v>
      </c>
      <c r="BR1" s="120" t="s">
        <v>378</v>
      </c>
      <c r="BS1" s="120" t="s">
        <v>379</v>
      </c>
    </row>
    <row r="2" spans="26:71">
      <c r="Z2" s="77">
        <v>1</v>
      </c>
      <c r="AA2" s="110"/>
      <c r="AB2" s="111"/>
      <c r="AC2" s="101" t="s">
        <v>481</v>
      </c>
      <c r="AD2" s="100"/>
      <c r="AE2" s="101" t="s">
        <v>482</v>
      </c>
      <c r="AF2" s="100"/>
      <c r="AG2" s="101"/>
      <c r="AH2" s="100">
        <v>0</v>
      </c>
      <c r="AI2" s="5">
        <v>0</v>
      </c>
      <c r="AJ2" s="5">
        <v>0</v>
      </c>
      <c r="AK2" s="5">
        <v>0</v>
      </c>
      <c r="AL2" s="5">
        <v>0</v>
      </c>
      <c r="AM2" s="5">
        <v>0</v>
      </c>
      <c r="AN2" s="5">
        <v>0</v>
      </c>
      <c r="AO2" s="5">
        <v>0</v>
      </c>
      <c r="AP2" s="5">
        <v>0</v>
      </c>
      <c r="AQ2" s="5">
        <v>0</v>
      </c>
      <c r="AR2" s="5">
        <v>0</v>
      </c>
      <c r="AS2" s="5">
        <v>0</v>
      </c>
      <c r="AT2" s="5">
        <v>0</v>
      </c>
      <c r="AY2" s="5">
        <v>0</v>
      </c>
      <c r="AZ2" s="5">
        <v>0</v>
      </c>
      <c r="BA2" s="5">
        <v>0</v>
      </c>
      <c r="BB2" s="5">
        <v>0</v>
      </c>
      <c r="BC2" s="5">
        <v>0</v>
      </c>
      <c r="BD2" s="5">
        <v>0</v>
      </c>
      <c r="BE2" s="5">
        <v>0</v>
      </c>
      <c r="BF2" s="5">
        <v>0</v>
      </c>
      <c r="BG2" s="5">
        <v>0</v>
      </c>
      <c r="BH2" s="5">
        <v>0</v>
      </c>
      <c r="BI2" s="5">
        <v>0</v>
      </c>
      <c r="BJ2" s="5">
        <v>0</v>
      </c>
      <c r="BK2" s="5">
        <v>0</v>
      </c>
      <c r="BL2" s="5">
        <v>0</v>
      </c>
      <c r="BM2" s="5">
        <v>0</v>
      </c>
      <c r="BN2" s="5">
        <v>0</v>
      </c>
      <c r="BO2" s="5">
        <v>0</v>
      </c>
      <c r="BP2" s="5">
        <v>0</v>
      </c>
      <c r="BQ2" s="5">
        <v>0</v>
      </c>
      <c r="BR2" s="5">
        <v>0</v>
      </c>
      <c r="BS2" s="5">
        <v>0</v>
      </c>
    </row>
    <row r="3" spans="26:71">
      <c r="Z3" s="77">
        <v>1</v>
      </c>
      <c r="AA3" s="110" t="s">
        <v>447</v>
      </c>
      <c r="AB3" s="111" t="s">
        <v>483</v>
      </c>
      <c r="AC3" s="101" t="s">
        <v>481</v>
      </c>
      <c r="AD3" s="100" t="s">
        <v>484</v>
      </c>
      <c r="AE3" s="101" t="s">
        <v>485</v>
      </c>
      <c r="AF3" s="100" t="s">
        <v>486</v>
      </c>
      <c r="AG3" s="101" t="s">
        <v>487</v>
      </c>
      <c r="AH3" s="100">
        <v>4</v>
      </c>
      <c r="AI3" s="5">
        <v>9400000</v>
      </c>
      <c r="AJ3" s="5">
        <v>37600000</v>
      </c>
      <c r="AK3" s="5">
        <v>0</v>
      </c>
      <c r="AL3" s="5">
        <v>0</v>
      </c>
      <c r="AM3" s="5">
        <v>0</v>
      </c>
      <c r="AN3" s="5">
        <v>0</v>
      </c>
      <c r="AO3" s="5">
        <v>9400000</v>
      </c>
      <c r="AP3" s="5">
        <v>37600000</v>
      </c>
      <c r="AQ3" s="5">
        <v>0</v>
      </c>
      <c r="AR3" s="5">
        <v>0</v>
      </c>
      <c r="AS3" s="5">
        <v>0</v>
      </c>
      <c r="AT3" s="5">
        <v>0</v>
      </c>
      <c r="AU3" s="5">
        <v>0</v>
      </c>
      <c r="AV3" s="5">
        <v>0</v>
      </c>
      <c r="AW3" s="5">
        <v>400</v>
      </c>
      <c r="AX3" s="5">
        <v>1</v>
      </c>
      <c r="AY3" s="5">
        <v>0</v>
      </c>
      <c r="AZ3" s="5">
        <v>0</v>
      </c>
      <c r="BA3" s="5">
        <v>0</v>
      </c>
      <c r="BB3" s="5">
        <v>0</v>
      </c>
      <c r="BC3" s="5">
        <v>44614.254346610804</v>
      </c>
      <c r="BD3" s="5">
        <v>0</v>
      </c>
      <c r="BE3" s="5">
        <v>0</v>
      </c>
      <c r="BF3" s="5">
        <v>0</v>
      </c>
      <c r="BG3" s="5">
        <v>0</v>
      </c>
      <c r="BH3" s="5">
        <v>0</v>
      </c>
      <c r="BI3" s="5">
        <v>44614.254346610804</v>
      </c>
      <c r="BJ3" s="5">
        <v>0</v>
      </c>
      <c r="BK3" s="5">
        <v>37600000</v>
      </c>
      <c r="BL3" s="5">
        <v>0</v>
      </c>
      <c r="BM3" s="5">
        <v>0</v>
      </c>
      <c r="BN3" s="5">
        <v>80.649536915097599</v>
      </c>
      <c r="BO3" s="5">
        <v>37751.1545188296</v>
      </c>
      <c r="BP3" s="5">
        <v>6.1600763789903504E-4</v>
      </c>
      <c r="BQ3" s="5">
        <v>197.04573455653301</v>
      </c>
      <c r="BR3" s="5">
        <v>16.426398894726699</v>
      </c>
      <c r="BS3" s="5">
        <v>74.101360422230698</v>
      </c>
    </row>
    <row r="4" spans="26:71">
      <c r="Z4" s="77">
        <v>1</v>
      </c>
      <c r="AA4" s="110" t="s">
        <v>447</v>
      </c>
      <c r="AB4" s="111" t="s">
        <v>488</v>
      </c>
      <c r="AC4" s="101" t="s">
        <v>481</v>
      </c>
      <c r="AD4" s="100" t="s">
        <v>448</v>
      </c>
      <c r="AE4" s="101" t="s">
        <v>489</v>
      </c>
      <c r="AF4" s="100" t="s">
        <v>490</v>
      </c>
      <c r="AG4" s="101" t="s">
        <v>487</v>
      </c>
      <c r="AH4" s="100">
        <v>4</v>
      </c>
      <c r="AI4" s="5">
        <v>1950000</v>
      </c>
      <c r="AJ4" s="5">
        <v>7800000</v>
      </c>
      <c r="AK4" s="5">
        <v>0</v>
      </c>
      <c r="AL4" s="5">
        <v>0</v>
      </c>
      <c r="AM4" s="5">
        <v>0</v>
      </c>
      <c r="AN4" s="5">
        <v>0</v>
      </c>
      <c r="AO4" s="5">
        <v>1950000</v>
      </c>
      <c r="AP4" s="5">
        <v>7800000</v>
      </c>
      <c r="AQ4" s="5">
        <v>0</v>
      </c>
      <c r="AR4" s="5">
        <v>0</v>
      </c>
      <c r="AS4" s="5">
        <v>0</v>
      </c>
      <c r="AT4" s="5">
        <v>0</v>
      </c>
      <c r="AU4" s="5">
        <v>0</v>
      </c>
      <c r="AV4" s="5">
        <v>0</v>
      </c>
      <c r="AW4" s="5">
        <v>400</v>
      </c>
      <c r="AX4" s="5">
        <v>1</v>
      </c>
      <c r="AY4" s="5">
        <v>0</v>
      </c>
      <c r="AZ4" s="5">
        <v>0</v>
      </c>
      <c r="BA4" s="5">
        <v>0</v>
      </c>
      <c r="BB4" s="5">
        <v>0</v>
      </c>
      <c r="BC4" s="5">
        <v>9220.4885519184409</v>
      </c>
      <c r="BD4" s="5">
        <v>0</v>
      </c>
      <c r="BE4" s="5">
        <v>0</v>
      </c>
      <c r="BF4" s="5">
        <v>0</v>
      </c>
      <c r="BG4" s="5">
        <v>0</v>
      </c>
      <c r="BH4" s="5">
        <v>0</v>
      </c>
      <c r="BI4" s="5">
        <v>9220.4885519184409</v>
      </c>
      <c r="BJ4" s="5">
        <v>0</v>
      </c>
      <c r="BK4" s="5">
        <v>7800000</v>
      </c>
      <c r="BL4" s="5">
        <v>0</v>
      </c>
      <c r="BM4" s="5">
        <v>0</v>
      </c>
      <c r="BN4" s="5">
        <v>16.474791298007901</v>
      </c>
      <c r="BO4" s="5">
        <v>7966.3548991441003</v>
      </c>
      <c r="BP4" s="5">
        <v>1.21259424007022E-4</v>
      </c>
      <c r="BQ4" s="5">
        <v>41.209568272373403</v>
      </c>
      <c r="BR4" s="5">
        <v>3.3231294633244599</v>
      </c>
      <c r="BS4" s="5">
        <v>14.8884947578732</v>
      </c>
    </row>
    <row r="5" spans="26:71">
      <c r="Z5" s="77">
        <v>1</v>
      </c>
      <c r="AA5" s="110" t="s">
        <v>447</v>
      </c>
      <c r="AB5" s="111" t="s">
        <v>491</v>
      </c>
      <c r="AC5" s="101" t="s">
        <v>481</v>
      </c>
      <c r="AD5" s="100" t="s">
        <v>492</v>
      </c>
      <c r="AE5" s="101" t="s">
        <v>493</v>
      </c>
      <c r="AF5" s="100" t="s">
        <v>494</v>
      </c>
      <c r="AG5" s="101" t="s">
        <v>487</v>
      </c>
      <c r="AH5" s="100">
        <v>1</v>
      </c>
      <c r="AI5" s="5">
        <v>800000</v>
      </c>
      <c r="AJ5" s="5">
        <v>800000</v>
      </c>
      <c r="AK5" s="5">
        <v>0</v>
      </c>
      <c r="AL5" s="5">
        <v>0</v>
      </c>
      <c r="AM5" s="5">
        <v>0</v>
      </c>
      <c r="AN5" s="5">
        <v>0</v>
      </c>
      <c r="AO5" s="5">
        <v>800000</v>
      </c>
      <c r="AP5" s="5">
        <v>800000</v>
      </c>
      <c r="AQ5" s="5">
        <v>0</v>
      </c>
      <c r="AR5" s="5">
        <v>0</v>
      </c>
      <c r="AS5" s="5">
        <v>0</v>
      </c>
      <c r="AT5" s="5">
        <v>0</v>
      </c>
      <c r="AU5" s="5">
        <v>0</v>
      </c>
      <c r="AV5" s="5">
        <v>0</v>
      </c>
      <c r="AW5" s="5">
        <v>400</v>
      </c>
      <c r="AX5" s="5">
        <v>1</v>
      </c>
      <c r="AY5" s="5">
        <v>0</v>
      </c>
      <c r="AZ5" s="5">
        <v>0</v>
      </c>
      <c r="BA5" s="5">
        <v>0</v>
      </c>
      <c r="BB5" s="5">
        <v>0</v>
      </c>
      <c r="BC5" s="5">
        <v>2271.7142793347002</v>
      </c>
      <c r="BD5" s="5">
        <v>0</v>
      </c>
      <c r="BE5" s="5">
        <v>0</v>
      </c>
      <c r="BF5" s="5">
        <v>0</v>
      </c>
      <c r="BG5" s="5">
        <v>0</v>
      </c>
      <c r="BH5" s="5">
        <v>0</v>
      </c>
      <c r="BI5" s="5">
        <v>2271.7142793347002</v>
      </c>
      <c r="BJ5" s="5">
        <v>0</v>
      </c>
      <c r="BK5" s="5">
        <v>800000</v>
      </c>
      <c r="BL5" s="5">
        <v>0</v>
      </c>
      <c r="BM5" s="5">
        <v>0</v>
      </c>
      <c r="BN5" s="5">
        <v>2.4693607911844602</v>
      </c>
      <c r="BO5" s="5">
        <v>2103.1844406222199</v>
      </c>
      <c r="BP5" s="5">
        <v>2.2203091240657002E-5</v>
      </c>
      <c r="BQ5" s="5">
        <v>11.192019431986299</v>
      </c>
      <c r="BR5" s="5">
        <v>0.76967397714418995</v>
      </c>
      <c r="BS5" s="5">
        <v>1.8052214233467401</v>
      </c>
    </row>
    <row r="6" spans="26:71">
      <c r="Z6" s="77">
        <v>1</v>
      </c>
      <c r="AA6" s="110" t="s">
        <v>447</v>
      </c>
      <c r="AB6" s="111"/>
      <c r="AC6" s="101" t="s">
        <v>481</v>
      </c>
      <c r="AD6" s="100" t="s">
        <v>495</v>
      </c>
      <c r="AE6" s="101" t="s">
        <v>435</v>
      </c>
      <c r="AF6" s="100" t="s">
        <v>496</v>
      </c>
      <c r="AG6" s="101" t="s">
        <v>436</v>
      </c>
      <c r="AH6" s="100">
        <v>19</v>
      </c>
      <c r="AI6" s="5">
        <v>0</v>
      </c>
      <c r="AJ6" s="5">
        <v>0</v>
      </c>
      <c r="AK6" s="5">
        <v>86521</v>
      </c>
      <c r="AL6" s="5">
        <v>1643899</v>
      </c>
      <c r="AM6" s="5">
        <v>0</v>
      </c>
      <c r="AN6" s="5">
        <v>0</v>
      </c>
      <c r="AO6" s="5">
        <v>86521</v>
      </c>
      <c r="AP6" s="5">
        <v>1643899</v>
      </c>
      <c r="AQ6" s="5">
        <v>0</v>
      </c>
      <c r="AR6" s="5">
        <v>0</v>
      </c>
      <c r="AS6" s="5">
        <v>0</v>
      </c>
      <c r="AT6" s="5">
        <v>0</v>
      </c>
      <c r="AU6" s="5">
        <v>0</v>
      </c>
      <c r="AV6" s="5">
        <v>0</v>
      </c>
      <c r="AW6" s="5">
        <v>400</v>
      </c>
      <c r="AX6" s="5">
        <v>1</v>
      </c>
      <c r="AY6" s="5">
        <v>0</v>
      </c>
      <c r="AZ6" s="5">
        <v>0</v>
      </c>
      <c r="BA6" s="5">
        <v>0</v>
      </c>
      <c r="BB6" s="5">
        <v>0</v>
      </c>
      <c r="BC6" s="5">
        <v>0</v>
      </c>
      <c r="BD6" s="5">
        <v>0</v>
      </c>
      <c r="BE6" s="5">
        <v>0</v>
      </c>
      <c r="BF6" s="5">
        <v>0</v>
      </c>
      <c r="BG6" s="5">
        <v>0</v>
      </c>
      <c r="BH6" s="5">
        <v>0</v>
      </c>
      <c r="BI6" s="5">
        <v>0</v>
      </c>
      <c r="BJ6" s="5">
        <v>0</v>
      </c>
      <c r="BK6" s="5">
        <v>1643899</v>
      </c>
      <c r="BL6" s="5">
        <v>0</v>
      </c>
      <c r="BM6" s="5">
        <v>0</v>
      </c>
      <c r="BN6" s="5">
        <v>0</v>
      </c>
      <c r="BO6" s="5">
        <v>0</v>
      </c>
      <c r="BP6" s="5">
        <v>0</v>
      </c>
      <c r="BQ6" s="5">
        <v>0</v>
      </c>
      <c r="BR6" s="5">
        <v>0</v>
      </c>
      <c r="BS6" s="5">
        <v>0</v>
      </c>
    </row>
    <row r="7" spans="26:71">
      <c r="Z7" s="77">
        <v>1</v>
      </c>
      <c r="AA7" s="110" t="s">
        <v>447</v>
      </c>
      <c r="AB7" s="111"/>
      <c r="AC7" s="101" t="s">
        <v>481</v>
      </c>
      <c r="AD7" s="100" t="s">
        <v>497</v>
      </c>
      <c r="AE7" s="101" t="s">
        <v>435</v>
      </c>
      <c r="AF7" s="100" t="s">
        <v>453</v>
      </c>
      <c r="AG7" s="101" t="s">
        <v>436</v>
      </c>
      <c r="AH7" s="100">
        <v>12</v>
      </c>
      <c r="AI7" s="5">
        <v>0</v>
      </c>
      <c r="AJ7" s="5">
        <v>0</v>
      </c>
      <c r="AK7" s="5">
        <v>68965</v>
      </c>
      <c r="AL7" s="5">
        <v>827580</v>
      </c>
      <c r="AM7" s="5">
        <v>0</v>
      </c>
      <c r="AN7" s="5">
        <v>0</v>
      </c>
      <c r="AO7" s="5">
        <v>68965</v>
      </c>
      <c r="AP7" s="5">
        <v>827580</v>
      </c>
      <c r="AQ7" s="5">
        <v>0</v>
      </c>
      <c r="AR7" s="5">
        <v>0</v>
      </c>
      <c r="AS7" s="5">
        <v>0</v>
      </c>
      <c r="AT7" s="5">
        <v>0</v>
      </c>
      <c r="AU7" s="5">
        <v>0</v>
      </c>
      <c r="AV7" s="5">
        <v>0</v>
      </c>
      <c r="AW7" s="5">
        <v>400</v>
      </c>
      <c r="AX7" s="5">
        <v>1</v>
      </c>
      <c r="AY7" s="5">
        <v>0</v>
      </c>
      <c r="AZ7" s="5">
        <v>0</v>
      </c>
      <c r="BA7" s="5">
        <v>0</v>
      </c>
      <c r="BB7" s="5">
        <v>0</v>
      </c>
      <c r="BC7" s="5">
        <v>0</v>
      </c>
      <c r="BD7" s="5">
        <v>0</v>
      </c>
      <c r="BE7" s="5">
        <v>0</v>
      </c>
      <c r="BF7" s="5">
        <v>0</v>
      </c>
      <c r="BG7" s="5">
        <v>0</v>
      </c>
      <c r="BH7" s="5">
        <v>0</v>
      </c>
      <c r="BI7" s="5">
        <v>0</v>
      </c>
      <c r="BJ7" s="5">
        <v>0</v>
      </c>
      <c r="BK7" s="5">
        <v>827580</v>
      </c>
      <c r="BL7" s="5">
        <v>0</v>
      </c>
      <c r="BM7" s="5">
        <v>0</v>
      </c>
      <c r="BN7" s="5">
        <v>0</v>
      </c>
      <c r="BO7" s="5">
        <v>0</v>
      </c>
      <c r="BP7" s="5">
        <v>0</v>
      </c>
      <c r="BQ7" s="5">
        <v>0</v>
      </c>
      <c r="BR7" s="5">
        <v>0</v>
      </c>
      <c r="BS7" s="5">
        <v>0</v>
      </c>
    </row>
    <row r="8" spans="26:71">
      <c r="Z8" s="77">
        <v>1</v>
      </c>
      <c r="AA8" s="110" t="s">
        <v>447</v>
      </c>
      <c r="AB8" s="111"/>
      <c r="AC8" s="101" t="s">
        <v>481</v>
      </c>
      <c r="AD8" s="100" t="s">
        <v>498</v>
      </c>
      <c r="AE8" s="101" t="s">
        <v>499</v>
      </c>
      <c r="AF8" s="100" t="s">
        <v>500</v>
      </c>
      <c r="AG8" s="101" t="s">
        <v>444</v>
      </c>
      <c r="AH8" s="100">
        <v>1</v>
      </c>
      <c r="AI8" s="5">
        <v>0</v>
      </c>
      <c r="AJ8" s="5">
        <v>0</v>
      </c>
      <c r="AK8" s="5">
        <v>74144</v>
      </c>
      <c r="AL8" s="5">
        <v>74144</v>
      </c>
      <c r="AM8" s="5">
        <v>0</v>
      </c>
      <c r="AN8" s="5">
        <v>0</v>
      </c>
      <c r="AO8" s="5">
        <v>74144</v>
      </c>
      <c r="AP8" s="5">
        <v>74144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400</v>
      </c>
      <c r="AX8" s="5">
        <v>1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74144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</row>
    <row r="9" spans="26:71">
      <c r="Z9" s="77">
        <v>1</v>
      </c>
      <c r="AA9" s="110"/>
      <c r="AB9" s="111"/>
      <c r="AC9" s="101" t="s">
        <v>501</v>
      </c>
      <c r="AD9" s="100"/>
      <c r="AE9" s="101" t="s">
        <v>502</v>
      </c>
      <c r="AF9" s="100"/>
      <c r="AG9" s="101"/>
      <c r="AH9" s="100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</row>
    <row r="10" spans="26:71">
      <c r="Z10" s="77">
        <v>1</v>
      </c>
      <c r="AA10" s="110" t="s">
        <v>447</v>
      </c>
      <c r="AB10" s="111" t="s">
        <v>503</v>
      </c>
      <c r="AC10" s="101" t="s">
        <v>501</v>
      </c>
      <c r="AD10" s="100" t="s">
        <v>451</v>
      </c>
      <c r="AE10" s="101" t="s">
        <v>504</v>
      </c>
      <c r="AF10" s="100" t="s">
        <v>505</v>
      </c>
      <c r="AG10" s="101" t="s">
        <v>445</v>
      </c>
      <c r="AH10" s="100">
        <v>2919</v>
      </c>
      <c r="AI10" s="5">
        <v>15000</v>
      </c>
      <c r="AJ10" s="5">
        <v>43785000</v>
      </c>
      <c r="AK10" s="5">
        <v>0</v>
      </c>
      <c r="AL10" s="5">
        <v>0</v>
      </c>
      <c r="AM10" s="5">
        <v>0</v>
      </c>
      <c r="AN10" s="5">
        <v>0</v>
      </c>
      <c r="AO10" s="5">
        <v>15000</v>
      </c>
      <c r="AP10" s="5">
        <v>43785000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400</v>
      </c>
      <c r="AX10" s="5">
        <v>1</v>
      </c>
      <c r="AY10" s="5">
        <v>0</v>
      </c>
      <c r="AZ10" s="5">
        <v>0</v>
      </c>
      <c r="BA10" s="5">
        <v>0</v>
      </c>
      <c r="BB10" s="5">
        <v>0</v>
      </c>
      <c r="BC10" s="5">
        <v>53712.457896304601</v>
      </c>
      <c r="BD10" s="5">
        <v>0</v>
      </c>
      <c r="BE10" s="5">
        <v>0</v>
      </c>
      <c r="BF10" s="5">
        <v>0</v>
      </c>
      <c r="BG10" s="5">
        <v>0</v>
      </c>
      <c r="BH10" s="5">
        <v>0</v>
      </c>
      <c r="BI10" s="5">
        <v>53712.457896304601</v>
      </c>
      <c r="BJ10" s="5">
        <v>0</v>
      </c>
      <c r="BK10" s="5">
        <v>43785000</v>
      </c>
      <c r="BL10" s="5">
        <v>0</v>
      </c>
      <c r="BM10" s="5">
        <v>0</v>
      </c>
      <c r="BN10" s="5">
        <v>90.506765336187001</v>
      </c>
      <c r="BO10" s="5">
        <v>45278.472777647199</v>
      </c>
      <c r="BP10" s="5">
        <v>9.0040242667938401E-4</v>
      </c>
      <c r="BQ10" s="5">
        <v>237.42798942772799</v>
      </c>
      <c r="BR10" s="5">
        <v>18.913690068347801</v>
      </c>
      <c r="BS10" s="5">
        <v>78.696778840964001</v>
      </c>
    </row>
    <row r="11" spans="26:71">
      <c r="Z11" s="77">
        <v>1</v>
      </c>
      <c r="AA11" s="110" t="s">
        <v>447</v>
      </c>
      <c r="AB11" s="111" t="s">
        <v>491</v>
      </c>
      <c r="AC11" s="101" t="s">
        <v>501</v>
      </c>
      <c r="AD11" s="100" t="s">
        <v>452</v>
      </c>
      <c r="AE11" s="101" t="s">
        <v>506</v>
      </c>
      <c r="AF11" s="100" t="s">
        <v>507</v>
      </c>
      <c r="AG11" s="101" t="s">
        <v>445</v>
      </c>
      <c r="AH11" s="100">
        <v>461</v>
      </c>
      <c r="AI11" s="5">
        <v>10000</v>
      </c>
      <c r="AJ11" s="5">
        <v>4610000</v>
      </c>
      <c r="AK11" s="5">
        <v>0</v>
      </c>
      <c r="AL11" s="5">
        <v>0</v>
      </c>
      <c r="AM11" s="5">
        <v>0</v>
      </c>
      <c r="AN11" s="5">
        <v>0</v>
      </c>
      <c r="AO11" s="5">
        <v>10000</v>
      </c>
      <c r="AP11" s="5">
        <v>4610000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400</v>
      </c>
      <c r="AX11" s="5">
        <v>1</v>
      </c>
      <c r="AY11" s="5">
        <v>0</v>
      </c>
      <c r="AZ11" s="5">
        <v>0</v>
      </c>
      <c r="BA11" s="5">
        <v>0</v>
      </c>
      <c r="BB11" s="5">
        <v>0</v>
      </c>
      <c r="BC11" s="5">
        <v>13090.753534666201</v>
      </c>
      <c r="BD11" s="5">
        <v>0</v>
      </c>
      <c r="BE11" s="5">
        <v>0</v>
      </c>
      <c r="BF11" s="5">
        <v>0</v>
      </c>
      <c r="BG11" s="5">
        <v>0</v>
      </c>
      <c r="BH11" s="5">
        <v>0</v>
      </c>
      <c r="BI11" s="5">
        <v>13090.753534666201</v>
      </c>
      <c r="BJ11" s="5">
        <v>0</v>
      </c>
      <c r="BK11" s="5">
        <v>4610000</v>
      </c>
      <c r="BL11" s="5">
        <v>0</v>
      </c>
      <c r="BM11" s="5">
        <v>0</v>
      </c>
      <c r="BN11" s="5">
        <v>14.229691559200401</v>
      </c>
      <c r="BO11" s="5">
        <v>12119.6003390855</v>
      </c>
      <c r="BP11" s="5">
        <v>1.2794531327428601E-4</v>
      </c>
      <c r="BQ11" s="5">
        <v>64.494011976821199</v>
      </c>
      <c r="BR11" s="5">
        <v>4.4352462932933898</v>
      </c>
      <c r="BS11" s="5">
        <v>10.4025884520356</v>
      </c>
    </row>
    <row r="12" spans="26:71">
      <c r="Z12" s="77">
        <v>1</v>
      </c>
      <c r="AA12" s="110" t="s">
        <v>447</v>
      </c>
      <c r="AB12" s="111" t="s">
        <v>508</v>
      </c>
      <c r="AC12" s="101" t="s">
        <v>501</v>
      </c>
      <c r="AD12" s="100" t="s">
        <v>509</v>
      </c>
      <c r="AE12" s="101" t="s">
        <v>510</v>
      </c>
      <c r="AF12" s="100"/>
      <c r="AG12" s="101" t="s">
        <v>445</v>
      </c>
      <c r="AH12" s="100">
        <v>2919</v>
      </c>
      <c r="AI12" s="5">
        <v>3000</v>
      </c>
      <c r="AJ12" s="5">
        <v>8757000</v>
      </c>
      <c r="AK12" s="5">
        <v>0</v>
      </c>
      <c r="AL12" s="5">
        <v>0</v>
      </c>
      <c r="AM12" s="5">
        <v>0</v>
      </c>
      <c r="AN12" s="5">
        <v>0</v>
      </c>
      <c r="AO12" s="5">
        <v>3000</v>
      </c>
      <c r="AP12" s="5">
        <v>8757000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400</v>
      </c>
      <c r="AX12" s="5">
        <v>1</v>
      </c>
      <c r="AY12" s="5">
        <v>0</v>
      </c>
      <c r="AZ12" s="5">
        <v>0</v>
      </c>
      <c r="BA12" s="5">
        <v>0</v>
      </c>
      <c r="BB12" s="5">
        <v>0</v>
      </c>
      <c r="BC12" s="5">
        <v>47121.0543082285</v>
      </c>
      <c r="BD12" s="5">
        <v>0</v>
      </c>
      <c r="BE12" s="5">
        <v>0</v>
      </c>
      <c r="BF12" s="5">
        <v>0</v>
      </c>
      <c r="BG12" s="5">
        <v>0</v>
      </c>
      <c r="BH12" s="5">
        <v>0</v>
      </c>
      <c r="BI12" s="5">
        <v>47121.0543082285</v>
      </c>
      <c r="BJ12" s="5">
        <v>0</v>
      </c>
      <c r="BK12" s="5">
        <v>8757000</v>
      </c>
      <c r="BL12" s="5">
        <v>0</v>
      </c>
      <c r="BM12" s="5">
        <v>0</v>
      </c>
      <c r="BN12" s="5">
        <v>35.222141408162202</v>
      </c>
      <c r="BO12" s="5">
        <v>39958.477510805598</v>
      </c>
      <c r="BP12" s="5">
        <v>4.44104137392095E-4</v>
      </c>
      <c r="BQ12" s="5">
        <v>222.16926773018599</v>
      </c>
      <c r="BR12" s="5">
        <v>14.6457908890269</v>
      </c>
      <c r="BS12" s="5">
        <v>24.250123969091501</v>
      </c>
    </row>
    <row r="13" spans="26:71">
      <c r="Z13" s="77">
        <v>1</v>
      </c>
      <c r="AA13" s="110" t="s">
        <v>447</v>
      </c>
      <c r="AB13" s="111" t="s">
        <v>491</v>
      </c>
      <c r="AC13" s="101" t="s">
        <v>501</v>
      </c>
      <c r="AD13" s="100" t="s">
        <v>448</v>
      </c>
      <c r="AE13" s="101" t="s">
        <v>511</v>
      </c>
      <c r="AF13" s="100" t="s">
        <v>512</v>
      </c>
      <c r="AG13" s="101" t="s">
        <v>445</v>
      </c>
      <c r="AH13" s="100">
        <v>5799</v>
      </c>
      <c r="AI13" s="5">
        <v>1430</v>
      </c>
      <c r="AJ13" s="5">
        <v>8292570</v>
      </c>
      <c r="AK13" s="5">
        <v>0</v>
      </c>
      <c r="AL13" s="5">
        <v>0</v>
      </c>
      <c r="AM13" s="5">
        <v>0</v>
      </c>
      <c r="AN13" s="5">
        <v>0</v>
      </c>
      <c r="AO13" s="5">
        <v>1430</v>
      </c>
      <c r="AP13" s="5">
        <v>8292570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400</v>
      </c>
      <c r="AX13" s="5">
        <v>1</v>
      </c>
      <c r="AY13" s="5">
        <v>0</v>
      </c>
      <c r="AZ13" s="5">
        <v>0</v>
      </c>
      <c r="BA13" s="5">
        <v>0</v>
      </c>
      <c r="BB13" s="5">
        <v>0</v>
      </c>
      <c r="BC13" s="5">
        <v>23547.937101728199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23547.937101728199</v>
      </c>
      <c r="BJ13" s="5">
        <v>0</v>
      </c>
      <c r="BK13" s="5">
        <v>8292570</v>
      </c>
      <c r="BL13" s="5">
        <v>0</v>
      </c>
      <c r="BM13" s="5">
        <v>0</v>
      </c>
      <c r="BN13" s="5">
        <v>25.596684020190601</v>
      </c>
      <c r="BO13" s="5">
        <v>21801.005245963199</v>
      </c>
      <c r="BP13" s="5">
        <v>2.30150860411919E-4</v>
      </c>
      <c r="BQ13" s="5">
        <v>116.013255726384</v>
      </c>
      <c r="BR13" s="5">
        <v>7.9782191658082402</v>
      </c>
      <c r="BS13" s="5">
        <v>18.712406273253102</v>
      </c>
    </row>
    <row r="14" spans="26:71">
      <c r="Z14" s="77">
        <v>1</v>
      </c>
      <c r="AA14" s="110" t="s">
        <v>447</v>
      </c>
      <c r="AB14" s="111" t="s">
        <v>513</v>
      </c>
      <c r="AC14" s="101" t="s">
        <v>501</v>
      </c>
      <c r="AD14" s="100" t="s">
        <v>495</v>
      </c>
      <c r="AE14" s="101" t="s">
        <v>514</v>
      </c>
      <c r="AF14" s="100" t="s">
        <v>515</v>
      </c>
      <c r="AG14" s="101" t="s">
        <v>516</v>
      </c>
      <c r="AH14" s="100">
        <v>292</v>
      </c>
      <c r="AI14" s="5">
        <v>9000</v>
      </c>
      <c r="AJ14" s="5">
        <v>2628000</v>
      </c>
      <c r="AK14" s="5">
        <v>0</v>
      </c>
      <c r="AL14" s="5">
        <v>0</v>
      </c>
      <c r="AM14" s="5">
        <v>0</v>
      </c>
      <c r="AN14" s="5">
        <v>0</v>
      </c>
      <c r="AO14" s="5">
        <v>9000</v>
      </c>
      <c r="AP14" s="5">
        <v>2628000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400</v>
      </c>
      <c r="AX14" s="5">
        <v>1</v>
      </c>
      <c r="AY14" s="5">
        <v>0</v>
      </c>
      <c r="AZ14" s="5">
        <v>0</v>
      </c>
      <c r="BA14" s="5">
        <v>0</v>
      </c>
      <c r="BB14" s="5">
        <v>0</v>
      </c>
      <c r="BC14" s="5">
        <v>4107.2614018329004</v>
      </c>
      <c r="BD14" s="5">
        <v>0</v>
      </c>
      <c r="BE14" s="5">
        <v>0</v>
      </c>
      <c r="BF14" s="5">
        <v>0</v>
      </c>
      <c r="BG14" s="5">
        <v>0</v>
      </c>
      <c r="BH14" s="5">
        <v>0</v>
      </c>
      <c r="BI14" s="5">
        <v>4107.2614018329004</v>
      </c>
      <c r="BJ14" s="5">
        <v>0</v>
      </c>
      <c r="BK14" s="5">
        <v>2628000</v>
      </c>
      <c r="BL14" s="5">
        <v>0</v>
      </c>
      <c r="BM14" s="5">
        <v>0</v>
      </c>
      <c r="BN14" s="5">
        <v>15.1752678658706</v>
      </c>
      <c r="BO14" s="5">
        <v>3738.8777409035201</v>
      </c>
      <c r="BP14" s="5">
        <v>1.6625438091491599E-4</v>
      </c>
      <c r="BQ14" s="5">
        <v>11.0590153430041</v>
      </c>
      <c r="BR14" s="5">
        <v>1.2740778638191901</v>
      </c>
      <c r="BS14" s="5">
        <v>9.8960032733217709</v>
      </c>
    </row>
    <row r="15" spans="26:71">
      <c r="Z15" s="77">
        <v>1</v>
      </c>
      <c r="AA15" s="110" t="s">
        <v>447</v>
      </c>
      <c r="AB15" s="111" t="s">
        <v>517</v>
      </c>
      <c r="AC15" s="101" t="s">
        <v>501</v>
      </c>
      <c r="AD15" s="100" t="s">
        <v>518</v>
      </c>
      <c r="AE15" s="101" t="s">
        <v>519</v>
      </c>
      <c r="AF15" s="100"/>
      <c r="AG15" s="101" t="s">
        <v>520</v>
      </c>
      <c r="AH15" s="100">
        <v>104</v>
      </c>
      <c r="AI15" s="5">
        <v>9000</v>
      </c>
      <c r="AJ15" s="5">
        <v>936000</v>
      </c>
      <c r="AK15" s="5">
        <v>0</v>
      </c>
      <c r="AL15" s="5">
        <v>0</v>
      </c>
      <c r="AM15" s="5">
        <v>0</v>
      </c>
      <c r="AN15" s="5">
        <v>0</v>
      </c>
      <c r="AO15" s="5">
        <v>9000</v>
      </c>
      <c r="AP15" s="5">
        <v>936000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400</v>
      </c>
      <c r="AX15" s="5">
        <v>1</v>
      </c>
      <c r="AY15" s="5">
        <v>0</v>
      </c>
      <c r="AZ15" s="5">
        <v>0</v>
      </c>
      <c r="BA15" s="5">
        <v>0</v>
      </c>
      <c r="BB15" s="5">
        <v>0</v>
      </c>
      <c r="BC15" s="5">
        <v>2080.11260474542</v>
      </c>
      <c r="BD15" s="5">
        <v>0</v>
      </c>
      <c r="BE15" s="5">
        <v>0</v>
      </c>
      <c r="BF15" s="5">
        <v>0</v>
      </c>
      <c r="BG15" s="5">
        <v>0</v>
      </c>
      <c r="BH15" s="5">
        <v>0</v>
      </c>
      <c r="BI15" s="5">
        <v>2080.11260474542</v>
      </c>
      <c r="BJ15" s="5">
        <v>0</v>
      </c>
      <c r="BK15" s="5">
        <v>936000</v>
      </c>
      <c r="BL15" s="5">
        <v>0</v>
      </c>
      <c r="BM15" s="5">
        <v>0</v>
      </c>
      <c r="BN15" s="5">
        <v>7.6050175297599099</v>
      </c>
      <c r="BO15" s="5">
        <v>993.01497580863895</v>
      </c>
      <c r="BP15" s="5">
        <v>1.77445813145554E-5</v>
      </c>
      <c r="BQ15" s="5">
        <v>7.7792758538443403</v>
      </c>
      <c r="BR15" s="5">
        <v>1.11062209995973</v>
      </c>
      <c r="BS15" s="5">
        <v>10.471397317971199</v>
      </c>
    </row>
    <row r="16" spans="26:71">
      <c r="Z16" s="77">
        <v>1</v>
      </c>
      <c r="AA16" s="110" t="s">
        <v>447</v>
      </c>
      <c r="AB16" s="111" t="s">
        <v>517</v>
      </c>
      <c r="AC16" s="101" t="s">
        <v>501</v>
      </c>
      <c r="AD16" s="100" t="s">
        <v>497</v>
      </c>
      <c r="AE16" s="101" t="s">
        <v>521</v>
      </c>
      <c r="AF16" s="100"/>
      <c r="AG16" s="101" t="s">
        <v>520</v>
      </c>
      <c r="AH16" s="100">
        <v>1721</v>
      </c>
      <c r="AI16" s="5">
        <v>1500</v>
      </c>
      <c r="AJ16" s="5">
        <v>2581500</v>
      </c>
      <c r="AK16" s="5">
        <v>0</v>
      </c>
      <c r="AL16" s="5">
        <v>0</v>
      </c>
      <c r="AM16" s="5">
        <v>0</v>
      </c>
      <c r="AN16" s="5">
        <v>0</v>
      </c>
      <c r="AO16" s="5">
        <v>1500</v>
      </c>
      <c r="AP16" s="5">
        <v>2581500</v>
      </c>
      <c r="AQ16" s="5">
        <v>0</v>
      </c>
      <c r="AR16" s="5">
        <v>0</v>
      </c>
      <c r="AS16" s="5">
        <v>0</v>
      </c>
      <c r="AT16" s="5">
        <v>0</v>
      </c>
      <c r="AU16" s="5">
        <v>0</v>
      </c>
      <c r="AV16" s="5">
        <v>0</v>
      </c>
      <c r="AW16" s="5">
        <v>400</v>
      </c>
      <c r="AX16" s="5">
        <v>1</v>
      </c>
      <c r="AY16" s="5">
        <v>0</v>
      </c>
      <c r="AZ16" s="5">
        <v>0</v>
      </c>
      <c r="BA16" s="5">
        <v>0</v>
      </c>
      <c r="BB16" s="5">
        <v>0</v>
      </c>
      <c r="BC16" s="5">
        <v>5736.9772319981703</v>
      </c>
      <c r="BD16" s="5">
        <v>0</v>
      </c>
      <c r="BE16" s="5">
        <v>0</v>
      </c>
      <c r="BF16" s="5">
        <v>0</v>
      </c>
      <c r="BG16" s="5">
        <v>0</v>
      </c>
      <c r="BH16" s="5">
        <v>0</v>
      </c>
      <c r="BI16" s="5">
        <v>5736.9772319981703</v>
      </c>
      <c r="BJ16" s="5">
        <v>0</v>
      </c>
      <c r="BK16" s="5">
        <v>2581500</v>
      </c>
      <c r="BL16" s="5">
        <v>0</v>
      </c>
      <c r="BM16" s="5">
        <v>0</v>
      </c>
      <c r="BN16" s="5">
        <v>20.9747358473026</v>
      </c>
      <c r="BO16" s="5">
        <v>2738.7480342414501</v>
      </c>
      <c r="BP16" s="5">
        <v>4.8939782760175898E-5</v>
      </c>
      <c r="BQ16" s="5">
        <v>21.455342539208502</v>
      </c>
      <c r="BR16" s="5">
        <v>3.0631099904338099</v>
      </c>
      <c r="BS16" s="5">
        <v>28.880248051648199</v>
      </c>
    </row>
    <row r="17" spans="26:71">
      <c r="Z17" s="77">
        <v>1</v>
      </c>
      <c r="AA17" s="110" t="s">
        <v>447</v>
      </c>
      <c r="AB17" s="111" t="s">
        <v>491</v>
      </c>
      <c r="AC17" s="101" t="s">
        <v>501</v>
      </c>
      <c r="AD17" s="100" t="s">
        <v>522</v>
      </c>
      <c r="AE17" s="101" t="s">
        <v>523</v>
      </c>
      <c r="AF17" s="100" t="s">
        <v>524</v>
      </c>
      <c r="AG17" s="101" t="s">
        <v>525</v>
      </c>
      <c r="AH17" s="100">
        <v>20</v>
      </c>
      <c r="AI17" s="5">
        <v>675000</v>
      </c>
      <c r="AJ17" s="5">
        <v>13500000</v>
      </c>
      <c r="AK17" s="5">
        <v>0</v>
      </c>
      <c r="AL17" s="5">
        <v>0</v>
      </c>
      <c r="AM17" s="5">
        <v>0</v>
      </c>
      <c r="AN17" s="5">
        <v>0</v>
      </c>
      <c r="AO17" s="5">
        <v>675000</v>
      </c>
      <c r="AP17" s="5">
        <v>13500000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400</v>
      </c>
      <c r="AX17" s="5">
        <v>1</v>
      </c>
      <c r="AY17" s="5">
        <v>0</v>
      </c>
      <c r="AZ17" s="5">
        <v>0</v>
      </c>
      <c r="BA17" s="5">
        <v>0</v>
      </c>
      <c r="BB17" s="5">
        <v>0</v>
      </c>
      <c r="BC17" s="5">
        <v>38335.178463773002</v>
      </c>
      <c r="BD17" s="5">
        <v>0</v>
      </c>
      <c r="BE17" s="5">
        <v>0</v>
      </c>
      <c r="BF17" s="5">
        <v>0</v>
      </c>
      <c r="BG17" s="5">
        <v>0</v>
      </c>
      <c r="BH17" s="5">
        <v>0</v>
      </c>
      <c r="BI17" s="5">
        <v>38335.178463773002</v>
      </c>
      <c r="BJ17" s="5">
        <v>0</v>
      </c>
      <c r="BK17" s="5">
        <v>13500000</v>
      </c>
      <c r="BL17" s="5">
        <v>0</v>
      </c>
      <c r="BM17" s="5">
        <v>0</v>
      </c>
      <c r="BN17" s="5">
        <v>41.6704633512377</v>
      </c>
      <c r="BO17" s="5">
        <v>35491.237435499897</v>
      </c>
      <c r="BP17" s="5">
        <v>3.7467716468608803E-4</v>
      </c>
      <c r="BQ17" s="5">
        <v>188.86532791476901</v>
      </c>
      <c r="BR17" s="5">
        <v>12.9882483643082</v>
      </c>
      <c r="BS17" s="5">
        <v>30.463111518976199</v>
      </c>
    </row>
    <row r="18" spans="26:71">
      <c r="Z18" s="77">
        <v>1</v>
      </c>
      <c r="AA18" s="110" t="s">
        <v>447</v>
      </c>
      <c r="AB18" s="111" t="s">
        <v>526</v>
      </c>
      <c r="AC18" s="101" t="s">
        <v>501</v>
      </c>
      <c r="AD18" s="100" t="s">
        <v>527</v>
      </c>
      <c r="AE18" s="101" t="s">
        <v>528</v>
      </c>
      <c r="AF18" s="100" t="s">
        <v>512</v>
      </c>
      <c r="AG18" s="101" t="s">
        <v>529</v>
      </c>
      <c r="AH18" s="100">
        <v>43</v>
      </c>
      <c r="AI18" s="5">
        <v>4290</v>
      </c>
      <c r="AJ18" s="5">
        <v>184470</v>
      </c>
      <c r="AK18" s="5">
        <v>0</v>
      </c>
      <c r="AL18" s="5">
        <v>0</v>
      </c>
      <c r="AM18" s="5">
        <v>0</v>
      </c>
      <c r="AN18" s="5">
        <v>0</v>
      </c>
      <c r="AO18" s="5">
        <v>4290</v>
      </c>
      <c r="AP18" s="5">
        <v>184470</v>
      </c>
      <c r="AQ18" s="5">
        <v>0</v>
      </c>
      <c r="AR18" s="5">
        <v>0</v>
      </c>
      <c r="AS18" s="5">
        <v>0</v>
      </c>
      <c r="AT18" s="5">
        <v>0</v>
      </c>
      <c r="AU18" s="5">
        <v>0</v>
      </c>
      <c r="AV18" s="5">
        <v>0</v>
      </c>
      <c r="AW18" s="5">
        <v>400</v>
      </c>
      <c r="AX18" s="5">
        <v>1</v>
      </c>
      <c r="AY18" s="5">
        <v>0</v>
      </c>
      <c r="AZ18" s="5">
        <v>0</v>
      </c>
      <c r="BA18" s="5">
        <v>0</v>
      </c>
      <c r="BB18" s="5">
        <v>0</v>
      </c>
      <c r="BC18" s="5">
        <v>363.76276799291998</v>
      </c>
      <c r="BD18" s="5">
        <v>0</v>
      </c>
      <c r="BE18" s="5">
        <v>0</v>
      </c>
      <c r="BF18" s="5">
        <v>0</v>
      </c>
      <c r="BG18" s="5">
        <v>0</v>
      </c>
      <c r="BH18" s="5">
        <v>0</v>
      </c>
      <c r="BI18" s="5">
        <v>363.76276799291998</v>
      </c>
      <c r="BJ18" s="5">
        <v>0</v>
      </c>
      <c r="BK18" s="5">
        <v>184470</v>
      </c>
      <c r="BL18" s="5">
        <v>0</v>
      </c>
      <c r="BM18" s="5">
        <v>0</v>
      </c>
      <c r="BN18" s="5">
        <v>1.4980811322721499</v>
      </c>
      <c r="BO18" s="5">
        <v>151.86879062670101</v>
      </c>
      <c r="BP18" s="5">
        <v>3.1606662240583999E-6</v>
      </c>
      <c r="BQ18" s="5">
        <v>1.3629416202985101</v>
      </c>
      <c r="BR18" s="5">
        <v>0.211464279589203</v>
      </c>
      <c r="BS18" s="5">
        <v>2.12510512141706</v>
      </c>
    </row>
    <row r="19" spans="26:71">
      <c r="Z19" s="77">
        <v>1</v>
      </c>
      <c r="AA19" s="110" t="s">
        <v>447</v>
      </c>
      <c r="AB19" s="111" t="s">
        <v>491</v>
      </c>
      <c r="AC19" s="101" t="s">
        <v>501</v>
      </c>
      <c r="AD19" s="100" t="s">
        <v>530</v>
      </c>
      <c r="AE19" s="101" t="s">
        <v>531</v>
      </c>
      <c r="AF19" s="100" t="s">
        <v>532</v>
      </c>
      <c r="AG19" s="101" t="s">
        <v>533</v>
      </c>
      <c r="AH19" s="100">
        <v>4</v>
      </c>
      <c r="AI19" s="5">
        <v>12448</v>
      </c>
      <c r="AJ19" s="5">
        <v>49792</v>
      </c>
      <c r="AK19" s="5">
        <v>0</v>
      </c>
      <c r="AL19" s="5">
        <v>0</v>
      </c>
      <c r="AM19" s="5">
        <v>4768</v>
      </c>
      <c r="AN19" s="5">
        <v>19072</v>
      </c>
      <c r="AO19" s="5">
        <v>17216</v>
      </c>
      <c r="AP19" s="5">
        <v>68864</v>
      </c>
      <c r="AQ19" s="5">
        <v>0</v>
      </c>
      <c r="AR19" s="5">
        <v>0</v>
      </c>
      <c r="AS19" s="5">
        <v>0</v>
      </c>
      <c r="AT19" s="5">
        <v>0</v>
      </c>
      <c r="AU19" s="5">
        <v>0</v>
      </c>
      <c r="AV19" s="5">
        <v>0</v>
      </c>
      <c r="AW19" s="5">
        <v>400</v>
      </c>
      <c r="AX19" s="5">
        <v>1</v>
      </c>
      <c r="AY19" s="5">
        <v>0</v>
      </c>
      <c r="AZ19" s="5">
        <v>0</v>
      </c>
      <c r="BA19" s="5">
        <v>0</v>
      </c>
      <c r="BB19" s="5">
        <v>0</v>
      </c>
      <c r="BC19" s="5">
        <v>141.39149674579099</v>
      </c>
      <c r="BD19" s="5">
        <v>0</v>
      </c>
      <c r="BE19" s="5">
        <v>0</v>
      </c>
      <c r="BF19" s="5">
        <v>0</v>
      </c>
      <c r="BG19" s="5">
        <v>0</v>
      </c>
      <c r="BH19" s="5">
        <v>0</v>
      </c>
      <c r="BI19" s="5">
        <v>141.39149674579099</v>
      </c>
      <c r="BJ19" s="5">
        <v>0</v>
      </c>
      <c r="BK19" s="5">
        <v>68864</v>
      </c>
      <c r="BL19" s="5">
        <v>0</v>
      </c>
      <c r="BM19" s="5">
        <v>0</v>
      </c>
      <c r="BN19" s="5">
        <v>0.153693015643321</v>
      </c>
      <c r="BO19" s="5">
        <v>130.90219958432701</v>
      </c>
      <c r="BP19" s="5">
        <v>1.38192039881849E-6</v>
      </c>
      <c r="BQ19" s="5">
        <v>0.69659128944682902</v>
      </c>
      <c r="BR19" s="5">
        <v>4.7904508337454403E-2</v>
      </c>
      <c r="BS19" s="5">
        <v>0.112356981389101</v>
      </c>
    </row>
    <row r="20" spans="26:71">
      <c r="Z20" s="77">
        <v>1</v>
      </c>
      <c r="AA20" s="110" t="s">
        <v>447</v>
      </c>
      <c r="AB20" s="111" t="s">
        <v>443</v>
      </c>
      <c r="AC20" s="101" t="s">
        <v>501</v>
      </c>
      <c r="AD20" s="100" t="s">
        <v>534</v>
      </c>
      <c r="AE20" s="101" t="s">
        <v>535</v>
      </c>
      <c r="AF20" s="100" t="s">
        <v>511</v>
      </c>
      <c r="AG20" s="101" t="s">
        <v>536</v>
      </c>
      <c r="AH20" s="100">
        <v>20</v>
      </c>
      <c r="AI20" s="5">
        <v>125000</v>
      </c>
      <c r="AJ20" s="5">
        <v>2500000</v>
      </c>
      <c r="AK20" s="5">
        <v>0</v>
      </c>
      <c r="AL20" s="5">
        <v>0</v>
      </c>
      <c r="AM20" s="5">
        <v>0</v>
      </c>
      <c r="AN20" s="5">
        <v>0</v>
      </c>
      <c r="AO20" s="5">
        <v>125000</v>
      </c>
      <c r="AP20" s="5">
        <v>2500000</v>
      </c>
      <c r="AQ20" s="5">
        <v>0</v>
      </c>
      <c r="AR20" s="5">
        <v>0</v>
      </c>
      <c r="AS20" s="5">
        <v>0</v>
      </c>
      <c r="AT20" s="5">
        <v>0</v>
      </c>
      <c r="AU20" s="5">
        <v>0</v>
      </c>
      <c r="AV20" s="5">
        <v>0</v>
      </c>
      <c r="AW20" s="5">
        <v>400</v>
      </c>
      <c r="AX20" s="5">
        <v>1</v>
      </c>
      <c r="AY20" s="5">
        <v>0</v>
      </c>
      <c r="AZ20" s="5">
        <v>0</v>
      </c>
      <c r="BA20" s="5">
        <v>0</v>
      </c>
      <c r="BB20" s="5">
        <v>0</v>
      </c>
      <c r="BC20" s="5">
        <v>0</v>
      </c>
      <c r="BD20" s="5">
        <v>0</v>
      </c>
      <c r="BE20" s="5">
        <v>0</v>
      </c>
      <c r="BF20" s="5">
        <v>0</v>
      </c>
      <c r="BG20" s="5">
        <v>0</v>
      </c>
      <c r="BH20" s="5">
        <v>0</v>
      </c>
      <c r="BI20" s="5">
        <v>0</v>
      </c>
      <c r="BJ20" s="5">
        <v>0</v>
      </c>
      <c r="BK20" s="5">
        <v>2500000</v>
      </c>
      <c r="BL20" s="5">
        <v>0</v>
      </c>
      <c r="BM20" s="5">
        <v>0</v>
      </c>
      <c r="BN20" s="5">
        <v>0</v>
      </c>
      <c r="BO20" s="5">
        <v>0</v>
      </c>
      <c r="BP20" s="5">
        <v>0</v>
      </c>
      <c r="BQ20" s="5">
        <v>0</v>
      </c>
      <c r="BR20" s="5">
        <v>0</v>
      </c>
      <c r="BS20" s="5">
        <v>0</v>
      </c>
    </row>
  </sheetData>
  <autoFilter ref="Z1:BK1"/>
  <phoneticPr fontId="1" type="noConversion"/>
  <pageMargins left="0.7" right="0.7" top="0.75" bottom="0.75" header="0.3" footer="0.3"/>
  <pageSetup paperSize="9" orientation="portrait" verticalDpi="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9</vt:i4>
      </vt:variant>
      <vt:variant>
        <vt:lpstr>이름이 지정된 범위</vt:lpstr>
      </vt:variant>
      <vt:variant>
        <vt:i4>6</vt:i4>
      </vt:variant>
    </vt:vector>
  </HeadingPairs>
  <TitlesOfParts>
    <vt:vector size="15" baseType="lpstr">
      <vt:lpstr>Parameter</vt:lpstr>
      <vt:lpstr>Main</vt:lpstr>
      <vt:lpstr>Basic</vt:lpstr>
      <vt:lpstr>UpKeeping</vt:lpstr>
      <vt:lpstr>Operate</vt:lpstr>
      <vt:lpstr>Discard</vt:lpstr>
      <vt:lpstr>Probabilistic</vt:lpstr>
      <vt:lpstr>Report</vt:lpstr>
      <vt:lpstr>Temp</vt:lpstr>
      <vt:lpstr>N_rngEco</vt:lpstr>
      <vt:lpstr>N_RptNo</vt:lpstr>
      <vt:lpstr>nmCmbMatch</vt:lpstr>
      <vt:lpstr>nmPJ</vt:lpstr>
      <vt:lpstr>nmRngUp</vt:lpstr>
      <vt:lpstr>Report!Print_Area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cab2da</dc:creator>
  <cp:lastModifiedBy>MyeongHwi Lee</cp:lastModifiedBy>
  <cp:lastPrinted>2012-08-17T07:15:03Z</cp:lastPrinted>
  <dcterms:created xsi:type="dcterms:W3CDTF">2012-06-05T05:12:23Z</dcterms:created>
  <dcterms:modified xsi:type="dcterms:W3CDTF">2016-01-18T08:10:12Z</dcterms:modified>
</cp:coreProperties>
</file>