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xamp\htdocs\kod\mat\excel\"/>
    </mc:Choice>
  </mc:AlternateContent>
  <xr:revisionPtr revIDLastSave="0" documentId="13_ncr:1_{E50DD515-26CC-46FD-B6F5-8848715044CE}" xr6:coauthVersionLast="47" xr6:coauthVersionMax="47" xr10:uidLastSave="{00000000-0000-0000-0000-000000000000}"/>
  <bookViews>
    <workbookView xWindow="-120" yWindow="-120" windowWidth="29040" windowHeight="15840" activeTab="1" xr2:uid="{30DBEFD7-58E1-4867-926B-487785F0661D}"/>
  </bookViews>
  <sheets>
    <sheet name="1_podstawy" sheetId="1" r:id="rId1"/>
    <sheet name="2_funkcje" sheetId="3" r:id="rId2"/>
    <sheet name="3_tablica" sheetId="2" r:id="rId3"/>
    <sheet name="4_dane_tabelki" sheetId="6" r:id="rId4"/>
    <sheet name="4_tabelki" sheetId="5" r:id="rId5"/>
  </sheets>
  <calcPr calcId="181029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8" i="3"/>
  <c r="C3" i="3"/>
  <c r="A23" i="1"/>
  <c r="B23" i="1" s="1"/>
  <c r="J8" i="1"/>
  <c r="D8" i="1"/>
  <c r="D10" i="1"/>
  <c r="J10" i="1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8" i="5"/>
  <c r="Z19" i="1"/>
  <c r="R19" i="1"/>
  <c r="Z17" i="1"/>
  <c r="Z15" i="1"/>
  <c r="R15" i="1"/>
  <c r="Z13" i="1"/>
  <c r="X13" i="1"/>
  <c r="R13" i="1"/>
  <c r="X12" i="1"/>
  <c r="Z9" i="1" s="1"/>
  <c r="X11" i="1"/>
  <c r="R11" i="1"/>
  <c r="AB9" i="1"/>
  <c r="AB7" i="1"/>
  <c r="AB5" i="1"/>
  <c r="R5" i="1"/>
  <c r="D16" i="1"/>
  <c r="J4" i="2"/>
  <c r="D15" i="3"/>
  <c r="G4" i="2" s="1"/>
  <c r="C13" i="3"/>
  <c r="C12" i="3"/>
  <c r="C11" i="3"/>
  <c r="C10" i="3"/>
  <c r="C9" i="3"/>
  <c r="C6" i="3"/>
  <c r="C5" i="3"/>
  <c r="C2" i="3"/>
  <c r="C1" i="3"/>
  <c r="B1" i="3"/>
  <c r="D1" i="3"/>
  <c r="E1" i="3"/>
  <c r="L16" i="1"/>
  <c r="N2" i="1"/>
  <c r="N4" i="1"/>
  <c r="N6" i="1"/>
  <c r="D12" i="1"/>
  <c r="L14" i="1"/>
  <c r="L12" i="1"/>
  <c r="J9" i="1"/>
  <c r="L10" i="1"/>
  <c r="K21" i="1"/>
  <c r="L21" i="1"/>
  <c r="J21" i="1"/>
  <c r="I21" i="1"/>
  <c r="H21" i="1"/>
  <c r="G21" i="1"/>
  <c r="F21" i="1"/>
  <c r="D21" i="1"/>
  <c r="L6" i="1"/>
  <c r="K7" i="2" a="1"/>
  <c r="G5" i="2"/>
  <c r="K7" i="2" l="1"/>
  <c r="B12" i="3"/>
  <c r="C15" i="3"/>
  <c r="D16" i="3" a="1"/>
  <c r="D16" i="3" l="1"/>
</calcChain>
</file>

<file path=xl/sharedStrings.xml><?xml version="1.0" encoding="utf-8"?>
<sst xmlns="http://schemas.openxmlformats.org/spreadsheetml/2006/main" count="530" uniqueCount="286">
  <si>
    <t>36-122 cos tam ktos tam</t>
  </si>
  <si>
    <t>3622 cos tam ktos tam</t>
  </si>
  <si>
    <t>Data</t>
  </si>
  <si>
    <t>data i godizna</t>
  </si>
  <si>
    <t>LICZ.JEŻELI</t>
  </si>
  <si>
    <t>zlicza komórki w pionowym/poziomym zakresie, które spełniają pewne kryterium (warunek)</t>
  </si>
  <si>
    <t>LICZ.WARUNKI</t>
  </si>
  <si>
    <t>zlicza zbiory komórek w pionowym/poziomym zakresie, które spełniają pewne kryteria</t>
  </si>
  <si>
    <t>LICZ.PUSTE</t>
  </si>
  <si>
    <t>zlicza puste komórki w zakresie</t>
  </si>
  <si>
    <t>ID</t>
  </si>
  <si>
    <t>NR1</t>
  </si>
  <si>
    <t>Level</t>
  </si>
  <si>
    <t>NR2</t>
  </si>
  <si>
    <t>D</t>
  </si>
  <si>
    <t>Ile jest wierszy o parzystym ID ?</t>
  </si>
  <si>
    <t>B</t>
  </si>
  <si>
    <t>Ile jest par NR1 i Level, gdzie NR1 &gt; 10 a Level to T?</t>
  </si>
  <si>
    <t>L</t>
  </si>
  <si>
    <t>Ile jest par NR1 i Level, gdzie NR1 &gt; P8 a Level to T lub L?</t>
  </si>
  <si>
    <t>R</t>
  </si>
  <si>
    <t>Ile jest rozwiązań, gdy NR1 &lt;&gt; P8 a Level to L a w NR2 są liczby ujemne?</t>
  </si>
  <si>
    <t>W</t>
  </si>
  <si>
    <t>K</t>
  </si>
  <si>
    <t>I</t>
  </si>
  <si>
    <t>MIN</t>
  </si>
  <si>
    <t>MAX</t>
  </si>
  <si>
    <t>V</t>
  </si>
  <si>
    <t>ŚREDNIA.JEŻELI/ŚREDNIA.WARUNKÓW</t>
  </si>
  <si>
    <t>J</t>
  </si>
  <si>
    <t>ILE.LICZB</t>
  </si>
  <si>
    <t>ILE.NIEPUSTYCH</t>
  </si>
  <si>
    <t>T</t>
  </si>
  <si>
    <t>ŚREDNIA.GEOMETRYCZNA</t>
  </si>
  <si>
    <t>SUMA.WARUNKÓW</t>
  </si>
  <si>
    <t>G</t>
  </si>
  <si>
    <t>S</t>
  </si>
  <si>
    <t>t = tekst</t>
  </si>
  <si>
    <t xml:space="preserve"> i = ilosc :</t>
  </si>
  <si>
    <t>z = zakres</t>
  </si>
  <si>
    <t>DATY</t>
  </si>
  <si>
    <t>ile liczb:</t>
  </si>
  <si>
    <t>LICZPUSTE:</t>
  </si>
  <si>
    <t>LICZ.JEŻELi   (zakres; "tak")</t>
  </si>
  <si>
    <t>suma.jeżeli</t>
  </si>
  <si>
    <t>SUMA.warunków</t>
  </si>
  <si>
    <t>ŚREDNIA.JEŻELI(z. warunkow; warunek; z. do sredniej)</t>
  </si>
  <si>
    <t>średnia warunków</t>
  </si>
  <si>
    <t>lewy(tekst; ilosc)</t>
  </si>
  <si>
    <t xml:space="preserve"> prawy(tekst; ilosc)</t>
  </si>
  <si>
    <t>DŁ</t>
  </si>
  <si>
    <t>Łączenie &amp; Łączenie</t>
  </si>
  <si>
    <t>*k wszyskto z k, ??k - 2 znaki i k</t>
  </si>
  <si>
    <t>DANE</t>
  </si>
  <si>
    <t>TAK</t>
  </si>
  <si>
    <t>NIE</t>
  </si>
  <si>
    <t>POWT</t>
  </si>
  <si>
    <t xml:space="preserve">SZUKAJ.TEKST("-";G3) - zwraca index: </t>
  </si>
  <si>
    <t>FRAGMENT.TEKSTU(t, index, i)</t>
  </si>
  <si>
    <t>Jeżeli.błąd(cos; wartosc przy blad)</t>
  </si>
  <si>
    <t>JEŻELI</t>
  </si>
  <si>
    <t>CZY.parzyste</t>
  </si>
  <si>
    <t>LITERY.małe</t>
  </si>
  <si>
    <t>LITERY.wielkie</t>
  </si>
  <si>
    <t>A</t>
  </si>
  <si>
    <t>C</t>
  </si>
  <si>
    <t>L = liczba</t>
  </si>
  <si>
    <t>ZAOKR (najbliższa)</t>
  </si>
  <si>
    <t>ZAOKR w dół/górę           (L; istotność)</t>
  </si>
  <si>
    <t>ZAOKR dół/góra          (L, miejsca po przecinku)</t>
  </si>
  <si>
    <t>KOD:</t>
  </si>
  <si>
    <t>ZNAK:</t>
  </si>
  <si>
    <t>MOD (reszta)</t>
  </si>
  <si>
    <t>&lt;&gt;</t>
  </si>
  <si>
    <t>różne != :</t>
  </si>
  <si>
    <t>RÓWNE == :</t>
  </si>
  <si>
    <t>=</t>
  </si>
  <si>
    <t>" czas - liczba "</t>
  </si>
  <si>
    <t>czas</t>
  </si>
  <si>
    <t>"data  - liczba"</t>
  </si>
  <si>
    <t>"minuta"</t>
  </si>
  <si>
    <t>"dzien"</t>
  </si>
  <si>
    <t>"godzina"</t>
  </si>
  <si>
    <t xml:space="preserve">dzien tyg </t>
  </si>
  <si>
    <t>num tygodnia</t>
  </si>
  <si>
    <t>DZIS()</t>
  </si>
  <si>
    <t>TERAZ()</t>
  </si>
  <si>
    <t>przesuw daty NR.SER.DATY</t>
  </si>
  <si>
    <t>ostatni dzien NR.SER</t>
  </si>
  <si>
    <t>LICZ.warunki</t>
  </si>
  <si>
    <t>Z.wielkiej</t>
  </si>
  <si>
    <t>SIN,COS,RADIANY,STOPNIE itp..</t>
  </si>
  <si>
    <t>CZ.CAŁK.DZIELENIA</t>
  </si>
  <si>
    <t>KOMBINACJE</t>
  </si>
  <si>
    <t>LICZBA.CAŁK</t>
  </si>
  <si>
    <t>LOS, LOS.ZAKR</t>
  </si>
  <si>
    <t>MODUŁ.LICZBY</t>
  </si>
  <si>
    <t>NAJMN.WSP.WIEL</t>
  </si>
  <si>
    <t>NAJW.WSP.DZIEL</t>
  </si>
  <si>
    <t>PI</t>
  </si>
  <si>
    <t>PIERWIASTEK</t>
  </si>
  <si>
    <t>POTĘGA</t>
  </si>
  <si>
    <t>SILNIA</t>
  </si>
  <si>
    <t>SUMY.CZĘŚCIOWE</t>
  </si>
  <si>
    <t>99 // 2</t>
  </si>
  <si>
    <t>(liczba; miejsca po przec)</t>
  </si>
  <si>
    <t>(liczba; i elementow)</t>
  </si>
  <si>
    <t>(zakres)</t>
  </si>
  <si>
    <t>bezwzgledna</t>
  </si>
  <si>
    <t>min wspolny dzielnik</t>
  </si>
  <si>
    <t>max wspolny dzielnik</t>
  </si>
  <si>
    <t>liczba pi</t>
  </si>
  <si>
    <t>ARABSKIE / RZYMSKIE</t>
  </si>
  <si>
    <t>(funkcja; z1; z2; z3..)</t>
  </si>
  <si>
    <t>tablicowe</t>
  </si>
  <si>
    <t>CTRL</t>
  </si>
  <si>
    <t>SHIFT</t>
  </si>
  <si>
    <t>ENTER</t>
  </si>
  <si>
    <t>-</t>
  </si>
  <si>
    <t>trakt</t>
  </si>
  <si>
    <t>jako</t>
  </si>
  <si>
    <t>tablica</t>
  </si>
  <si>
    <t>Liczba:</t>
  </si>
  <si>
    <t>pierwsiateK:</t>
  </si>
  <si>
    <t>zakres</t>
  </si>
  <si>
    <t>jeżeli</t>
  </si>
  <si>
    <t>adres i wiersz</t>
  </si>
  <si>
    <t>ADR.POŚR(2:5)</t>
  </si>
  <si>
    <t>WIERSZ(adr.pośr)</t>
  </si>
  <si>
    <t>iteruje przez numery wierszy z adr.pośr</t>
  </si>
  <si>
    <t>tworzy array z liczbami        ( na wierszach)</t>
  </si>
  <si>
    <t>Można użyc jedynie wewnatrz funkcji jako   &lt;-- array</t>
  </si>
  <si>
    <t>obliczanie czy pierwsza: &gt;2</t>
  </si>
  <si>
    <t>Silnia</t>
  </si>
  <si>
    <t>wynik</t>
  </si>
  <si>
    <t>suma kw cyfr</t>
  </si>
  <si>
    <t>PIERWIASTEK(16)</t>
  </si>
  <si>
    <t>POTĘGA(2;4)</t>
  </si>
  <si>
    <t>SILNIA(5)</t>
  </si>
  <si>
    <t>WARTOŚĆ ("5")</t>
  </si>
  <si>
    <t>suma kw cyfr TABLICA</t>
  </si>
  <si>
    <t>id</t>
  </si>
  <si>
    <t>imie</t>
  </si>
  <si>
    <t>wyszukaj -&gt;</t>
  </si>
  <si>
    <t>Wybierz:</t>
  </si>
  <si>
    <t>TEKST</t>
  </si>
  <si>
    <t>pierwszy</t>
  </si>
  <si>
    <t>drugi</t>
  </si>
  <si>
    <t>czwarty</t>
  </si>
  <si>
    <t>trzeci</t>
  </si>
  <si>
    <t>Wyszukaj(szukana ; zakres z. szukanej ; z. wartosc):</t>
  </si>
  <si>
    <t>Wyszukaj.pionowo(szukana; tabela; nr kolumny z wartosc)</t>
  </si>
  <si>
    <t>kol 3</t>
  </si>
  <si>
    <t>tekscik 1</t>
  </si>
  <si>
    <t>tekscik 2</t>
  </si>
  <si>
    <t>tekscik 3</t>
  </si>
  <si>
    <t>tekscik 4</t>
  </si>
  <si>
    <t>szukana:</t>
  </si>
  <si>
    <t>domyślnie PRAWDA (przyblizenie)</t>
  </si>
  <si>
    <t>WYSZUKAJ.PIONOWO(E3;Tabelka;3;FAŁSZ)</t>
  </si>
  <si>
    <t>pozioma</t>
  </si>
  <si>
    <t>dwaj</t>
  </si>
  <si>
    <t>trzej</t>
  </si>
  <si>
    <t>jedni</t>
  </si>
  <si>
    <t>Wyszukaj.poziomo(szukana; tabela; nr wiersz z wartosc)</t>
  </si>
  <si>
    <t>nazwisko</t>
  </si>
  <si>
    <t>kokos</t>
  </si>
  <si>
    <t>lokos</t>
  </si>
  <si>
    <t>llikje</t>
  </si>
  <si>
    <t>lake</t>
  </si>
  <si>
    <t>paner</t>
  </si>
  <si>
    <t>flake</t>
  </si>
  <si>
    <t>niby</t>
  </si>
  <si>
    <t>naked</t>
  </si>
  <si>
    <t>ale</t>
  </si>
  <si>
    <t>flanned</t>
  </si>
  <si>
    <t>oo99</t>
  </si>
  <si>
    <t>oo7</t>
  </si>
  <si>
    <t>o65</t>
  </si>
  <si>
    <t>5f</t>
  </si>
  <si>
    <t>s4</t>
  </si>
  <si>
    <t>xae4</t>
  </si>
  <si>
    <t>xa31</t>
  </si>
  <si>
    <t>xa4</t>
  </si>
  <si>
    <t>55gg</t>
  </si>
  <si>
    <t>sas1</t>
  </si>
  <si>
    <t>loke</t>
  </si>
  <si>
    <t>ss1</t>
  </si>
  <si>
    <t>nazw</t>
  </si>
  <si>
    <t>kto</t>
  </si>
  <si>
    <t>dzien</t>
  </si>
  <si>
    <t>projekt tabeli</t>
  </si>
  <si>
    <t>display tabeli</t>
  </si>
  <si>
    <t>DANE  ludzie</t>
  </si>
  <si>
    <t>Suma</t>
  </si>
  <si>
    <t>wartosc</t>
  </si>
  <si>
    <t>Przydatne rzczy:</t>
  </si>
  <si>
    <t>Filtry nagłówka</t>
  </si>
  <si>
    <t>Wiersz sumy (funkcje)</t>
  </si>
  <si>
    <t>formatowanie warunkow</t>
  </si>
  <si>
    <t>randomowe</t>
  </si>
  <si>
    <t>dane</t>
  </si>
  <si>
    <t>reset</t>
  </si>
  <si>
    <t>to</t>
  </si>
  <si>
    <t>see</t>
  </si>
  <si>
    <t>wartosc 2</t>
  </si>
  <si>
    <t>pierwsze - najwieksze</t>
  </si>
  <si>
    <t>ostatnie - najmniejsze</t>
  </si>
  <si>
    <t>ks</t>
  </si>
  <si>
    <t>steal</t>
  </si>
  <si>
    <t>miesiac</t>
  </si>
  <si>
    <t>rok</t>
  </si>
  <si>
    <t>nr dnia</t>
  </si>
  <si>
    <t>operacje</t>
  </si>
  <si>
    <t>CEL</t>
  </si>
  <si>
    <t>AGENT</t>
  </si>
  <si>
    <t>k czy s</t>
  </si>
  <si>
    <t>DISPLAY TABELI</t>
  </si>
  <si>
    <t>PROJEKT TABELI</t>
  </si>
  <si>
    <t>przstawne</t>
  </si>
  <si>
    <t>t</t>
  </si>
  <si>
    <t>kłoda</t>
  </si>
  <si>
    <t>maczeta</t>
  </si>
  <si>
    <t>y</t>
  </si>
  <si>
    <t>miecz</t>
  </si>
  <si>
    <t>sa4</t>
  </si>
  <si>
    <t>sod</t>
  </si>
  <si>
    <t>a4sk</t>
  </si>
  <si>
    <t>lit</t>
  </si>
  <si>
    <t>5l</t>
  </si>
  <si>
    <t>nit</t>
  </si>
  <si>
    <t>ok</t>
  </si>
  <si>
    <t>teqila</t>
  </si>
  <si>
    <t>dj3</t>
  </si>
  <si>
    <t>prism</t>
  </si>
  <si>
    <t>cc1</t>
  </si>
  <si>
    <t>shaw</t>
  </si>
  <si>
    <t>22s</t>
  </si>
  <si>
    <t>motos</t>
  </si>
  <si>
    <t>aa2</t>
  </si>
  <si>
    <t>ponet</t>
  </si>
  <si>
    <t>5g</t>
  </si>
  <si>
    <t>lotos</t>
  </si>
  <si>
    <t>3a</t>
  </si>
  <si>
    <t>cel</t>
  </si>
  <si>
    <t>agent</t>
  </si>
  <si>
    <t>Etykiety wierszy</t>
  </si>
  <si>
    <t>Suma końcowa</t>
  </si>
  <si>
    <t>Liczba z operacje</t>
  </si>
  <si>
    <t>Etykiety kolumn</t>
  </si>
  <si>
    <t>kto zrobil max operacji w kazdym roku</t>
  </si>
  <si>
    <t>PODSTAW("tekst"; "t"; "d")</t>
  </si>
  <si>
    <t>ZAOKR(najblizsza)</t>
  </si>
  <si>
    <t>tma 36-122 cos tam ktos tam</t>
  </si>
  <si>
    <t>cos 3622 cos tam ktos tam</t>
  </si>
  <si>
    <t>LICZ.warunki + licz.warunk</t>
  </si>
  <si>
    <t>LICZ.WARUNKI(2 warunki)</t>
  </si>
  <si>
    <t>daje +1 jeśli jest taki  ii prawda -&gt;</t>
  </si>
  <si>
    <t>jeezli blad się przydaje na falsz</t>
  </si>
  <si>
    <t>(nie ma 3 w tabeli)</t>
  </si>
  <si>
    <t>BARDZO WAZNA CZAS</t>
  </si>
  <si>
    <t>CZAS(6;5;0)</t>
  </si>
  <si>
    <t>TEKST("28.06.2002";"mmmm")</t>
  </si>
  <si>
    <t>TEKST(A8;"rrrr")</t>
  </si>
  <si>
    <t>CZAS(0;C10;0)</t>
  </si>
  <si>
    <t>Wystepuje najczesniej &lt;-- formuła!</t>
  </si>
  <si>
    <t>TRU</t>
  </si>
  <si>
    <t>TA</t>
  </si>
  <si>
    <t>FALS</t>
  </si>
  <si>
    <t>36-122</t>
  </si>
  <si>
    <t>czerwiec</t>
  </si>
  <si>
    <t>2002</t>
  </si>
  <si>
    <t>Nie występuje</t>
  </si>
  <si>
    <t>aaaaa</t>
  </si>
  <si>
    <t>deksd</t>
  </si>
  <si>
    <t>PARZYSTA</t>
  </si>
  <si>
    <t>PIERWSZA</t>
  </si>
  <si>
    <t>none</t>
  </si>
  <si>
    <t>styczeń</t>
  </si>
  <si>
    <t>marzec</t>
  </si>
  <si>
    <t>maj</t>
  </si>
  <si>
    <t>luty</t>
  </si>
  <si>
    <t>lipiec</t>
  </si>
  <si>
    <t>Przy masowym uzywaniu np. miesiac lub dzien patrzec na nowy rok lub miesiac!</t>
  </si>
  <si>
    <t>BITAND(C2:L201 &gt; -10;C2:L201 &lt;= 15)</t>
  </si>
  <si>
    <t>and / or do użycia w tablicy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</si>
</sst>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dd\-mm\-yy\ h:mm;@"/>
    <numFmt numFmtId="166" formatCode="h:mm:ss;@"/>
    <numFmt numFmtId="167" formatCode="0.000000"/>
    <numFmt numFmtId="168" formatCode="0.0"/>
  </numFmts>
  <fonts count="3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rgb="FFFFFF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6"/>
      <color rgb="FFFFFFFF"/>
      <name val="Calibri"/>
      <family val="2"/>
      <charset val="238"/>
      <scheme val="minor"/>
    </font>
    <font>
      <sz val="16"/>
      <color rgb="FFFF000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48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4"/>
      <color rgb="FF9C57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3F3F3F"/>
      <name val="Calibri"/>
      <family val="2"/>
      <charset val="238"/>
      <scheme val="minor"/>
    </font>
    <font>
      <sz val="48"/>
      <color rgb="FFFFFFFF"/>
      <name val="Calibri"/>
      <family val="2"/>
      <charset val="238"/>
      <scheme val="minor"/>
    </font>
    <font>
      <sz val="14"/>
      <color rgb="FF9C0006"/>
      <name val="Calibri"/>
      <family val="2"/>
      <charset val="238"/>
      <scheme val="minor"/>
    </font>
    <font>
      <b/>
      <sz val="22"/>
      <color rgb="FF3F3F3F"/>
      <name val="Calibri"/>
      <family val="2"/>
      <charset val="238"/>
      <scheme val="minor"/>
    </font>
    <font>
      <sz val="22"/>
      <color rgb="FF9C570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4"/>
      <color rgb="FF3F3F76"/>
      <name val="Calibri"/>
      <family val="2"/>
      <charset val="238"/>
      <scheme val="minor"/>
    </font>
    <font>
      <sz val="18"/>
      <color rgb="FF006100"/>
      <name val="Calibri"/>
      <family val="2"/>
      <charset val="238"/>
      <scheme val="minor"/>
    </font>
    <font>
      <sz val="18"/>
      <color rgb="FF3F3F76"/>
      <name val="Calibri"/>
      <family val="2"/>
      <charset val="238"/>
      <scheme val="minor"/>
    </font>
    <font>
      <sz val="24"/>
      <color rgb="FF006100"/>
      <name val="Calibri"/>
      <family val="2"/>
      <charset val="238"/>
      <scheme val="minor"/>
    </font>
    <font>
      <b/>
      <sz val="24"/>
      <color rgb="FF3F3F3F"/>
      <name val="Calibri"/>
      <family val="2"/>
      <charset val="238"/>
      <scheme val="minor"/>
    </font>
    <font>
      <sz val="26"/>
      <color rgb="FF006100"/>
      <name val="Calibri"/>
      <family val="2"/>
      <charset val="238"/>
      <scheme val="minor"/>
    </font>
    <font>
      <sz val="20"/>
      <name val="Calibri"/>
      <family val="2"/>
      <charset val="238"/>
      <scheme val="minor"/>
    </font>
    <font>
      <sz val="22"/>
      <color rgb="FF9C0006"/>
      <name val="Calibri"/>
      <family val="2"/>
      <charset val="238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202124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343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3A3A3A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F2F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3" tint="9.9978637043366805E-2"/>
      </left>
      <right/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</borders>
  <cellStyleXfs count="6">
    <xf numFmtId="0" fontId="0" fillId="0" borderId="0"/>
    <xf numFmtId="0" fontId="1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1" borderId="0" applyNumberFormat="0" applyBorder="0" applyAlignment="0" applyProtection="0"/>
    <xf numFmtId="0" fontId="15" fillId="22" borderId="10" applyNumberFormat="0" applyAlignment="0" applyProtection="0"/>
    <xf numFmtId="0" fontId="17" fillId="25" borderId="24" applyNumberFormat="0" applyAlignment="0" applyProtection="0"/>
  </cellStyleXfs>
  <cellXfs count="16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6" fillId="13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167" fontId="8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20" fontId="3" fillId="3" borderId="6" xfId="0" quotePrefix="1" applyNumberFormat="1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center" vertical="center" wrapText="1"/>
    </xf>
    <xf numFmtId="2" fontId="8" fillId="16" borderId="6" xfId="0" quotePrefix="1" applyNumberFormat="1" applyFont="1" applyFill="1" applyBorder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wrapText="1"/>
    </xf>
    <xf numFmtId="0" fontId="0" fillId="5" borderId="6" xfId="0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right" wrapText="1"/>
    </xf>
    <xf numFmtId="0" fontId="2" fillId="5" borderId="6" xfId="0" applyFont="1" applyFill="1" applyBorder="1" applyAlignment="1">
      <alignment wrapText="1"/>
    </xf>
    <xf numFmtId="0" fontId="0" fillId="5" borderId="6" xfId="0" applyFill="1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6" borderId="6" xfId="0" applyFill="1" applyBorder="1" applyAlignment="1">
      <alignment vertical="center"/>
    </xf>
    <xf numFmtId="0" fontId="1" fillId="7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0" fillId="8" borderId="6" xfId="0" applyFill="1" applyBorder="1" applyAlignment="1">
      <alignment vertical="center"/>
    </xf>
    <xf numFmtId="0" fontId="2" fillId="9" borderId="6" xfId="0" applyFont="1" applyFill="1" applyBorder="1" applyAlignment="1">
      <alignment wrapText="1"/>
    </xf>
    <xf numFmtId="0" fontId="0" fillId="9" borderId="6" xfId="0" applyFill="1" applyBorder="1" applyAlignment="1">
      <alignment vertical="center"/>
    </xf>
    <xf numFmtId="0" fontId="5" fillId="10" borderId="6" xfId="0" applyFont="1" applyFill="1" applyBorder="1" applyAlignment="1">
      <alignment horizontal="right" wrapText="1"/>
    </xf>
    <xf numFmtId="0" fontId="1" fillId="9" borderId="6" xfId="0" applyFont="1" applyFill="1" applyBorder="1" applyAlignment="1">
      <alignment horizontal="right" wrapText="1"/>
    </xf>
    <xf numFmtId="0" fontId="0" fillId="11" borderId="6" xfId="0" applyFill="1" applyBorder="1" applyAlignment="1">
      <alignment vertical="center"/>
    </xf>
    <xf numFmtId="0" fontId="0" fillId="11" borderId="6" xfId="0" applyFill="1" applyBorder="1" applyAlignment="1">
      <alignment horizontal="right" wrapText="1"/>
    </xf>
    <xf numFmtId="22" fontId="3" fillId="3" borderId="6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/>
    </xf>
    <xf numFmtId="1" fontId="3" fillId="3" borderId="6" xfId="0" applyNumberFormat="1" applyFont="1" applyFill="1" applyBorder="1" applyAlignment="1">
      <alignment horizontal="center" vertical="center" wrapText="1"/>
    </xf>
    <xf numFmtId="1" fontId="3" fillId="3" borderId="6" xfId="0" applyNumberFormat="1" applyFont="1" applyFill="1" applyBorder="1" applyAlignment="1">
      <alignment horizontal="center" vertical="center"/>
    </xf>
    <xf numFmtId="1" fontId="3" fillId="17" borderId="6" xfId="0" applyNumberFormat="1" applyFont="1" applyFill="1" applyBorder="1" applyAlignment="1">
      <alignment horizontal="center" vertical="center"/>
    </xf>
    <xf numFmtId="1" fontId="3" fillId="17" borderId="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8" fillId="23" borderId="19" xfId="0" applyFont="1" applyFill="1" applyBorder="1" applyAlignment="1">
      <alignment horizontal="center" vertical="center"/>
    </xf>
    <xf numFmtId="0" fontId="11" fillId="20" borderId="9" xfId="1" applyFont="1" applyFill="1" applyBorder="1" applyAlignment="1">
      <alignment horizontal="center" vertical="center"/>
    </xf>
    <xf numFmtId="0" fontId="11" fillId="20" borderId="18" xfId="1" applyFont="1" applyFill="1" applyBorder="1" applyAlignment="1">
      <alignment horizontal="center" vertical="center"/>
    </xf>
    <xf numFmtId="0" fontId="11" fillId="23" borderId="9" xfId="1" applyFont="1" applyFill="1" applyBorder="1" applyAlignment="1">
      <alignment horizontal="center" vertical="center"/>
    </xf>
    <xf numFmtId="168" fontId="8" fillId="20" borderId="9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4" fillId="21" borderId="5" xfId="3" applyBorder="1" applyAlignment="1">
      <alignment horizontal="center" vertical="center"/>
    </xf>
    <xf numFmtId="0" fontId="14" fillId="21" borderId="13" xfId="3" applyBorder="1" applyAlignment="1">
      <alignment horizontal="center" vertical="center"/>
    </xf>
    <xf numFmtId="0" fontId="14" fillId="21" borderId="11" xfId="3" applyBorder="1" applyAlignment="1">
      <alignment horizontal="center" vertical="center"/>
    </xf>
    <xf numFmtId="0" fontId="14" fillId="21" borderId="1" xfId="3" applyBorder="1" applyAlignment="1">
      <alignment horizontal="center" vertical="center"/>
    </xf>
    <xf numFmtId="0" fontId="14" fillId="21" borderId="12" xfId="3" applyBorder="1" applyAlignment="1">
      <alignment horizontal="center" vertical="center"/>
    </xf>
    <xf numFmtId="0" fontId="14" fillId="21" borderId="2" xfId="3" applyBorder="1" applyAlignment="1">
      <alignment horizontal="center" vertical="center"/>
    </xf>
    <xf numFmtId="0" fontId="14" fillId="21" borderId="3" xfId="3" applyBorder="1" applyAlignment="1">
      <alignment horizontal="center" vertical="center"/>
    </xf>
    <xf numFmtId="0" fontId="14" fillId="21" borderId="14" xfId="3" applyBorder="1" applyAlignment="1">
      <alignment horizontal="center" vertical="center"/>
    </xf>
    <xf numFmtId="0" fontId="14" fillId="21" borderId="20" xfId="3" applyBorder="1" applyAlignment="1">
      <alignment horizontal="center" vertical="center"/>
    </xf>
    <xf numFmtId="0" fontId="1" fillId="18" borderId="13" xfId="1" applyBorder="1" applyAlignment="1">
      <alignment horizontal="center" vertical="center"/>
    </xf>
    <xf numFmtId="0" fontId="1" fillId="18" borderId="1" xfId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5" fillId="22" borderId="10" xfId="4" applyAlignment="1">
      <alignment horizontal="center" vertical="center"/>
    </xf>
    <xf numFmtId="14" fontId="15" fillId="22" borderId="10" xfId="4" applyNumberFormat="1" applyAlignment="1">
      <alignment horizontal="center" vertical="center"/>
    </xf>
    <xf numFmtId="0" fontId="15" fillId="22" borderId="23" xfId="4" applyBorder="1" applyAlignment="1">
      <alignment horizontal="center" vertical="center"/>
    </xf>
    <xf numFmtId="14" fontId="15" fillId="22" borderId="23" xfId="4" applyNumberFormat="1" applyBorder="1" applyAlignment="1">
      <alignment horizontal="center" vertical="center"/>
    </xf>
    <xf numFmtId="0" fontId="14" fillId="21" borderId="21" xfId="3" applyBorder="1" applyAlignment="1">
      <alignment horizontal="center" vertical="center"/>
    </xf>
    <xf numFmtId="0" fontId="1" fillId="18" borderId="5" xfId="1" applyBorder="1" applyAlignment="1">
      <alignment horizontal="center" vertical="center"/>
    </xf>
    <xf numFmtId="0" fontId="1" fillId="18" borderId="3" xfId="1" applyBorder="1" applyAlignment="1">
      <alignment horizontal="center" vertical="center"/>
    </xf>
    <xf numFmtId="0" fontId="14" fillId="21" borderId="15" xfId="3" applyBorder="1" applyAlignment="1">
      <alignment horizontal="center" vertical="center"/>
    </xf>
    <xf numFmtId="0" fontId="14" fillId="21" borderId="22" xfId="3" applyBorder="1" applyAlignment="1">
      <alignment horizontal="center" vertical="center"/>
    </xf>
    <xf numFmtId="0" fontId="1" fillId="18" borderId="20" xfId="1" applyBorder="1" applyAlignment="1">
      <alignment horizontal="center" vertical="center"/>
    </xf>
    <xf numFmtId="0" fontId="1" fillId="18" borderId="14" xfId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21" borderId="16" xfId="3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22" borderId="15" xfId="4" applyBorder="1" applyAlignment="1">
      <alignment horizontal="center" vertical="center"/>
    </xf>
    <xf numFmtId="0" fontId="14" fillId="21" borderId="4" xfId="3" applyBorder="1" applyAlignment="1">
      <alignment horizontal="center" vertical="center"/>
    </xf>
    <xf numFmtId="0" fontId="18" fillId="21" borderId="13" xfId="3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9" fillId="0" borderId="0" xfId="0" applyFont="1"/>
    <xf numFmtId="14" fontId="20" fillId="25" borderId="24" xfId="5" applyNumberFormat="1" applyFont="1" applyAlignment="1">
      <alignment horizontal="center" vertical="center" wrapText="1"/>
    </xf>
    <xf numFmtId="0" fontId="20" fillId="25" borderId="24" xfId="5" applyFont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20" fillId="25" borderId="24" xfId="5" applyNumberFormat="1" applyFont="1" applyAlignment="1">
      <alignment horizontal="center" vertical="center" wrapText="1"/>
    </xf>
    <xf numFmtId="2" fontId="20" fillId="25" borderId="24" xfId="5" applyNumberFormat="1" applyFont="1" applyAlignment="1">
      <alignment horizontal="center" vertical="center" wrapText="1"/>
    </xf>
    <xf numFmtId="14" fontId="20" fillId="25" borderId="26" xfId="5" applyNumberFormat="1" applyFont="1" applyBorder="1" applyAlignment="1">
      <alignment horizontal="center" vertical="center" wrapText="1"/>
    </xf>
    <xf numFmtId="0" fontId="20" fillId="25" borderId="26" xfId="5" applyFont="1" applyBorder="1" applyAlignment="1">
      <alignment horizontal="center" vertical="center" wrapText="1"/>
    </xf>
    <xf numFmtId="0" fontId="22" fillId="13" borderId="1" xfId="2" applyFont="1" applyFill="1" applyBorder="1" applyAlignment="1">
      <alignment horizontal="center" vertical="center" wrapText="1"/>
    </xf>
    <xf numFmtId="2" fontId="15" fillId="22" borderId="10" xfId="4" applyNumberFormat="1" applyAlignment="1">
      <alignment horizontal="center" vertical="center"/>
    </xf>
    <xf numFmtId="1" fontId="17" fillId="25" borderId="24" xfId="5" applyNumberFormat="1" applyAlignment="1">
      <alignment horizontal="center" vertical="center"/>
    </xf>
    <xf numFmtId="0" fontId="17" fillId="25" borderId="24" xfId="5" applyAlignment="1">
      <alignment horizontal="center" vertical="center"/>
    </xf>
    <xf numFmtId="0" fontId="1" fillId="18" borderId="9" xfId="1" applyBorder="1" applyAlignment="1">
      <alignment horizontal="center" vertical="center" wrapText="1"/>
    </xf>
    <xf numFmtId="2" fontId="1" fillId="18" borderId="9" xfId="1" applyNumberFormat="1" applyBorder="1" applyAlignment="1">
      <alignment horizontal="center" vertical="center" wrapText="1"/>
    </xf>
    <xf numFmtId="0" fontId="1" fillId="18" borderId="17" xfId="1" applyBorder="1" applyAlignment="1">
      <alignment horizontal="center" vertical="center" wrapText="1"/>
    </xf>
    <xf numFmtId="2" fontId="14" fillId="21" borderId="9" xfId="3" applyNumberFormat="1" applyBorder="1" applyAlignment="1">
      <alignment horizontal="center" vertical="center" wrapText="1"/>
    </xf>
    <xf numFmtId="0" fontId="14" fillId="21" borderId="9" xfId="3" applyBorder="1" applyAlignment="1">
      <alignment horizontal="center" vertical="center" wrapText="1"/>
    </xf>
    <xf numFmtId="0" fontId="14" fillId="21" borderId="17" xfId="3" applyBorder="1" applyAlignment="1">
      <alignment horizontal="center" vertical="center" wrapText="1"/>
    </xf>
    <xf numFmtId="0" fontId="23" fillId="25" borderId="24" xfId="5" applyFont="1" applyAlignment="1">
      <alignment horizontal="center" vertical="center" wrapText="1"/>
    </xf>
    <xf numFmtId="0" fontId="24" fillId="21" borderId="25" xfId="3" applyFont="1" applyBorder="1" applyAlignment="1">
      <alignment horizontal="center" vertical="center" wrapText="1"/>
    </xf>
    <xf numFmtId="0" fontId="24" fillId="21" borderId="16" xfId="3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1" fillId="24" borderId="4" xfId="0" applyFont="1" applyFill="1" applyBorder="1" applyAlignment="1">
      <alignment vertical="center"/>
    </xf>
    <xf numFmtId="0" fontId="21" fillId="24" borderId="5" xfId="0" applyFont="1" applyFill="1" applyBorder="1" applyAlignment="1">
      <alignment vertical="center"/>
    </xf>
    <xf numFmtId="0" fontId="26" fillId="22" borderId="10" xfId="4" applyFont="1" applyAlignment="1">
      <alignment horizontal="center" vertical="center" wrapText="1"/>
    </xf>
    <xf numFmtId="0" fontId="27" fillId="18" borderId="2" xfId="1" applyFont="1" applyBorder="1" applyAlignment="1">
      <alignment horizontal="center" vertical="center" wrapText="1"/>
    </xf>
    <xf numFmtId="0" fontId="27" fillId="18" borderId="1" xfId="1" applyFont="1" applyBorder="1" applyAlignment="1">
      <alignment horizontal="center" vertical="center" wrapText="1"/>
    </xf>
    <xf numFmtId="0" fontId="28" fillId="22" borderId="10" xfId="4" applyFont="1" applyAlignment="1">
      <alignment horizontal="center" vertical="center"/>
    </xf>
    <xf numFmtId="0" fontId="28" fillId="22" borderId="10" xfId="4" applyFont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29" fillId="18" borderId="1" xfId="1" applyFont="1" applyBorder="1" applyAlignment="1">
      <alignment horizontal="center" vertical="center" wrapText="1"/>
    </xf>
    <xf numFmtId="14" fontId="30" fillId="25" borderId="24" xfId="5" applyNumberFormat="1" applyFont="1" applyAlignment="1">
      <alignment horizontal="center" vertical="center" wrapText="1"/>
    </xf>
    <xf numFmtId="164" fontId="31" fillId="18" borderId="1" xfId="1" applyNumberFormat="1" applyFont="1" applyBorder="1" applyAlignment="1">
      <alignment horizontal="center" vertical="center" wrapText="1"/>
    </xf>
    <xf numFmtId="0" fontId="32" fillId="22" borderId="10" xfId="4" applyFont="1" applyAlignment="1">
      <alignment horizontal="center" vertical="center" wrapText="1"/>
    </xf>
    <xf numFmtId="1" fontId="30" fillId="25" borderId="24" xfId="5" applyNumberFormat="1" applyFont="1" applyAlignment="1">
      <alignment horizontal="center" vertical="center" wrapText="1"/>
    </xf>
    <xf numFmtId="0" fontId="33" fillId="19" borderId="1" xfId="2" applyFont="1" applyBorder="1" applyAlignment="1">
      <alignment horizontal="center" vertical="center" wrapText="1"/>
    </xf>
    <xf numFmtId="0" fontId="14" fillId="21" borderId="1" xfId="3" applyBorder="1" applyAlignment="1">
      <alignment horizontal="center" vertical="center" wrapText="1"/>
    </xf>
    <xf numFmtId="0" fontId="13" fillId="19" borderId="1" xfId="2" applyBorder="1" applyAlignment="1">
      <alignment horizontal="center" vertical="center" wrapText="1"/>
    </xf>
    <xf numFmtId="2" fontId="10" fillId="12" borderId="3" xfId="0" applyNumberFormat="1" applyFont="1" applyFill="1" applyBorder="1" applyAlignment="1">
      <alignment horizontal="center" vertical="center" wrapText="1"/>
    </xf>
    <xf numFmtId="2" fontId="10" fillId="12" borderId="4" xfId="0" applyNumberFormat="1" applyFont="1" applyFill="1" applyBorder="1" applyAlignment="1">
      <alignment horizontal="center" vertical="center" wrapText="1"/>
    </xf>
    <xf numFmtId="2" fontId="10" fillId="12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9" fillId="15" borderId="5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1" fontId="1" fillId="18" borderId="0" xfId="1" applyNumberFormat="1" applyBorder="1" applyAlignment="1">
      <alignment horizontal="center" vertical="center"/>
    </xf>
    <xf numFmtId="1" fontId="1" fillId="18" borderId="27" xfId="1" applyNumberForma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13" fillId="19" borderId="3" xfId="2" applyBorder="1" applyAlignment="1">
      <alignment horizontal="center" vertical="center"/>
    </xf>
    <xf numFmtId="0" fontId="13" fillId="19" borderId="4" xfId="2" applyBorder="1" applyAlignment="1">
      <alignment horizontal="center" vertical="center"/>
    </xf>
    <xf numFmtId="0" fontId="15" fillId="22" borderId="14" xfId="4" applyBorder="1" applyAlignment="1">
      <alignment horizontal="center" vertical="center"/>
    </xf>
    <xf numFmtId="0" fontId="15" fillId="22" borderId="12" xfId="4" applyBorder="1" applyAlignment="1">
      <alignment horizontal="center" vertical="center"/>
    </xf>
    <xf numFmtId="0" fontId="15" fillId="22" borderId="20" xfId="4" applyBorder="1" applyAlignment="1">
      <alignment horizontal="center" vertical="center"/>
    </xf>
    <xf numFmtId="0" fontId="22" fillId="19" borderId="3" xfId="2" applyFont="1" applyBorder="1" applyAlignment="1">
      <alignment horizontal="center" vertical="center" wrapText="1"/>
    </xf>
    <xf numFmtId="0" fontId="22" fillId="19" borderId="4" xfId="2" applyFont="1" applyBorder="1" applyAlignment="1">
      <alignment horizontal="center" vertical="center" wrapText="1"/>
    </xf>
    <xf numFmtId="0" fontId="22" fillId="19" borderId="5" xfId="2" applyFont="1" applyBorder="1" applyAlignment="1">
      <alignment horizontal="center" vertical="center" wrapText="1"/>
    </xf>
    <xf numFmtId="0" fontId="21" fillId="24" borderId="3" xfId="0" applyFont="1" applyFill="1" applyBorder="1" applyAlignment="1">
      <alignment horizontal="center" vertical="center"/>
    </xf>
    <xf numFmtId="0" fontId="21" fillId="24" borderId="4" xfId="0" applyFont="1" applyFill="1" applyBorder="1" applyAlignment="1">
      <alignment horizontal="center" vertical="center"/>
    </xf>
  </cellXfs>
  <cellStyles count="6">
    <cellStyle name="Dane wejściowe" xfId="4" builtinId="20"/>
    <cellStyle name="Dane wyjściowe" xfId="5" builtinId="21"/>
    <cellStyle name="Dobry" xfId="1" builtinId="26"/>
    <cellStyle name="Neutralny" xfId="3" builtinId="28"/>
    <cellStyle name="Normalny" xfId="0" builtinId="0"/>
    <cellStyle name="Zły" xfId="2" builtinId="27"/>
  </cellStyles>
  <dxfs count="65">
    <dxf>
      <font>
        <color rgb="FF9C0006"/>
      </font>
      <fill>
        <patternFill>
          <bgColor rgb="FFFFC7CE"/>
        </patternFill>
      </fill>
    </dxf>
    <dxf>
      <font>
        <b val="0"/>
        <i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strike val="0"/>
      </font>
      <fill>
        <patternFill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border outline="0">
        <top style="thin">
          <color rgb="FF3F3F3F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9C570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numFmt numFmtId="0" formatCode="General"/>
      <alignment horizontal="center" vertical="center" textRotation="0" wrapText="1" indent="0" justifyLastLine="0" shrinkToFit="0" readingOrder="0"/>
      <border outline="0">
        <right style="thin">
          <color rgb="FF3F3F3F"/>
        </right>
      </border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numFmt numFmtId="0" formatCode="General"/>
      <alignment horizontal="center" vertical="center" textRotation="0" wrapText="1" indent="0" justifyLastLine="0" shrinkToFit="0" readingOrder="0"/>
    </dxf>
    <dxf>
      <border outline="0">
        <top style="thin">
          <color rgb="FF3F3F3F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3F3F3F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9C570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>
        <top style="thin">
          <color theme="8" tint="0.79998168889431442"/>
        </top>
      </border>
    </dxf>
    <dxf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strike val="0"/>
        <outline val="0"/>
        <shadow val="0"/>
        <u val="none"/>
        <vertAlign val="baseline"/>
        <sz val="22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rgb="FF3F3F3F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rgb="FF3F3F3F"/>
        <name val="Calibri"/>
        <family val="2"/>
        <charset val="238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rgb="FF9C570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22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name val="Calibri"/>
        <family val="2"/>
        <charset val="238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3439"/>
      <color rgb="FF3A3A3A"/>
      <color rgb="FF202124"/>
      <color rgb="FFFFFFFF"/>
      <color rgb="FF53555D"/>
      <color rgb="FF4B4D53"/>
      <color rgb="FF5E616A"/>
      <color rgb="FF686868"/>
      <color rgb="FF1B1C1F"/>
      <color rgb="FFD6D6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778.788863194444" createdVersion="8" refreshedVersion="8" minRefreshableVersion="3" recordCount="14" xr:uid="{EABC2216-F0C7-4FD8-80B5-065B06ED69DC}">
  <cacheSource type="worksheet">
    <worksheetSource name="display2"/>
  </cacheSource>
  <cacheFields count="6">
    <cacheField name="AGENT" numFmtId="0">
      <sharedItems count="6">
        <s v="kokos"/>
        <s v="motos"/>
        <s v="lotos"/>
        <s v="ponet"/>
        <s v="shaw"/>
        <s v="prism"/>
      </sharedItems>
    </cacheField>
    <cacheField name="CEL" numFmtId="0">
      <sharedItems/>
    </cacheField>
    <cacheField name="operacje" numFmtId="0">
      <sharedItems count="2">
        <s v="ks"/>
        <s v="steal"/>
      </sharedItems>
    </cacheField>
    <cacheField name="nr dnia" numFmtId="0">
      <sharedItems containsSemiMixedTypes="0" containsString="0" containsNumber="1" containsInteger="1" minValue="1" maxValue="7"/>
    </cacheField>
    <cacheField name="rok" numFmtId="0">
      <sharedItems containsSemiMixedTypes="0" containsString="0" containsNumber="1" containsInteger="1" minValue="2021" maxValue="2023" count="3">
        <n v="2022"/>
        <n v="2021"/>
        <n v="2023"/>
      </sharedItems>
    </cacheField>
    <cacheField name="miesiac" numFmtId="2">
      <sharedItems count="6">
        <s v="styczeń"/>
        <s v="marzec"/>
        <s v="maj"/>
        <s v="luty"/>
        <s v="czerwiec"/>
        <s v="lipi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3a"/>
    <x v="0"/>
    <n v="6"/>
    <x v="0"/>
    <x v="0"/>
  </r>
  <r>
    <x v="1"/>
    <s v="5g"/>
    <x v="1"/>
    <n v="2"/>
    <x v="0"/>
    <x v="1"/>
  </r>
  <r>
    <x v="2"/>
    <s v="aa2"/>
    <x v="1"/>
    <n v="4"/>
    <x v="1"/>
    <x v="2"/>
  </r>
  <r>
    <x v="3"/>
    <s v="5g"/>
    <x v="0"/>
    <n v="3"/>
    <x v="0"/>
    <x v="3"/>
  </r>
  <r>
    <x v="4"/>
    <s v="5g"/>
    <x v="0"/>
    <n v="3"/>
    <x v="0"/>
    <x v="4"/>
  </r>
  <r>
    <x v="5"/>
    <s v="5g"/>
    <x v="1"/>
    <n v="5"/>
    <x v="2"/>
    <x v="0"/>
  </r>
  <r>
    <x v="3"/>
    <s v="3a"/>
    <x v="1"/>
    <n v="3"/>
    <x v="0"/>
    <x v="3"/>
  </r>
  <r>
    <x v="2"/>
    <s v="aa2"/>
    <x v="0"/>
    <n v="1"/>
    <x v="1"/>
    <x v="3"/>
  </r>
  <r>
    <x v="0"/>
    <s v="22s"/>
    <x v="0"/>
    <n v="6"/>
    <x v="1"/>
    <x v="3"/>
  </r>
  <r>
    <x v="4"/>
    <s v="3a"/>
    <x v="0"/>
    <n v="6"/>
    <x v="0"/>
    <x v="5"/>
  </r>
  <r>
    <x v="3"/>
    <s v="3a"/>
    <x v="1"/>
    <n v="2"/>
    <x v="0"/>
    <x v="3"/>
  </r>
  <r>
    <x v="5"/>
    <s v="dj3"/>
    <x v="1"/>
    <n v="7"/>
    <x v="0"/>
    <x v="3"/>
  </r>
  <r>
    <x v="3"/>
    <s v="ok"/>
    <x v="0"/>
    <n v="3"/>
    <x v="0"/>
    <x v="3"/>
  </r>
  <r>
    <x v="0"/>
    <s v="3a"/>
    <x v="0"/>
    <n v="2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A20C2-81C2-4D52-A9F8-5534BC32CC01}" name="Tabela przestawna3" cacheId="21" applyNumberFormats="0" applyBorderFormats="0" applyFontFormats="0" applyPatternFormats="0" applyAlignmentFormats="0" applyWidthHeightFormats="1" dataCaption="Wartości" updatedVersion="8" minRefreshableVersion="3" useAutoFormatting="1" colGrandTotals="0" itemPrintTitles="1" createdVersion="8" indent="0" outline="1" outlineData="1" multipleFieldFilters="0">
  <location ref="M28:O34" firstHeaderRow="1" firstDataRow="3" firstDataCol="1" rowPageCount="1" colPageCount="1"/>
  <pivotFields count="6">
    <pivotField axis="axisRow" showAll="0">
      <items count="7">
        <item x="0"/>
        <item x="2"/>
        <item x="1"/>
        <item x="3"/>
        <item h="1" x="5"/>
        <item h="1" x="4"/>
        <item t="default"/>
      </items>
    </pivotField>
    <pivotField showAll="0"/>
    <pivotField axis="axisPage" dataField="1" multipleItemSelectionAllowed="1" showAll="0">
      <items count="3">
        <item h="1" x="0"/>
        <item x="1"/>
        <item t="default"/>
      </items>
    </pivotField>
    <pivotField showAll="0"/>
    <pivotField axis="axisCol" showAll="0" defaultSubtotal="0">
      <items count="3">
        <item sd="0" x="1"/>
        <item sd="0" x="0"/>
        <item sd="0" x="2"/>
      </items>
    </pivotField>
    <pivotField axis="axisCol" showAll="0">
      <items count="7">
        <item x="0"/>
        <item x="3"/>
        <item x="1"/>
        <item x="2"/>
        <item x="4"/>
        <item x="5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Fields count="2">
    <field x="4"/>
    <field x="5"/>
  </colFields>
  <colItems count="2">
    <i>
      <x/>
    </i>
    <i>
      <x v="1"/>
    </i>
  </colItems>
  <pageFields count="1">
    <pageField fld="2" hier="-1"/>
  </pageFields>
  <dataFields count="1">
    <dataField name="Liczba z operacj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5CB10-DFAA-4758-8A47-F5CB2BC0C1CA}" name="agent" displayName="agent" ref="C5:D18" totalsRowShown="0" headerRowDxfId="64" dataDxfId="62" headerRowBorderDxfId="63" tableBorderDxfId="61" totalsRowBorderDxfId="60" headerRowCellStyle="Neutralny" dataCellStyle="Dane wyjściowe">
  <autoFilter ref="C5:D18" xr:uid="{5B0C1B92-AB6D-43A6-A7E4-1C5D062913DC}"/>
  <tableColumns count="2">
    <tableColumn id="1" xr3:uid="{8B63A3B7-89FC-4E84-A992-273ECAE2AC4C}" name="id" dataDxfId="59" dataCellStyle="Dane wyjściowe"/>
    <tableColumn id="2" xr3:uid="{139E77DD-7295-44D3-985E-12A7BDC45CC4}" name="agent" dataDxfId="58" dataCellStyle="Dane wyjściow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F81EA-7BEF-4F8B-ADC7-29C20FE4DD30}" name="cel" displayName="cel" ref="F5:G18" totalsRowShown="0" headerRowDxfId="57" dataDxfId="55" headerRowBorderDxfId="56" tableBorderDxfId="54" totalsRowBorderDxfId="53" headerRowCellStyle="Neutralny" dataCellStyle="Dane wyjściowe">
  <autoFilter ref="F5:G18" xr:uid="{DA059037-AFF1-4CEE-9A43-EDC3C8E51968}"/>
  <tableColumns count="2">
    <tableColumn id="1" xr3:uid="{FFB65979-8E43-4DA8-A327-821E6898313A}" name="id" dataDxfId="52" dataCellStyle="Dane wyjściowe"/>
    <tableColumn id="2" xr3:uid="{90FCE716-177C-4FCC-B561-7FC8828B49F5}" name="cel" dataDxfId="51" dataCellStyle="Dane wyjściow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A858E4-9B0C-42D6-B682-302021D4661D}" name="Tabelka" displayName="Tabelka" ref="J5:L9" totalsRowShown="0" tableBorderDxfId="50" totalsRowBorderDxfId="49" headerRowCellStyle="Dane wejściowe" dataCellStyle="Dane wyjściowe">
  <autoFilter ref="J5:L9" xr:uid="{18A858E4-9B0C-42D6-B682-302021D4661D}"/>
  <sortState xmlns:xlrd2="http://schemas.microsoft.com/office/spreadsheetml/2017/richdata2" ref="J6:L10">
    <sortCondition ref="J5:J10"/>
  </sortState>
  <tableColumns count="3">
    <tableColumn id="1" xr3:uid="{A22EFECC-8180-46F7-BB1F-1E3D37F77DD6}" name="id" dataDxfId="48" dataCellStyle="Dane wyjściowe"/>
    <tableColumn id="2" xr3:uid="{5B00FF3E-9C39-4605-A8CE-76238B89CA8F}" name="TEKST" dataDxfId="47" dataCellStyle="Dane wyjściowe"/>
    <tableColumn id="4" xr3:uid="{97233A2C-819C-494F-B149-0764F84C787E}" name="kol 3" dataCellStyle="Dane wyjściow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13FACF-C53C-49AA-9938-AC75866949DD}" name="ludzie" displayName="ludzie" ref="B3:F24" totalsRowCount="1" headerRowDxfId="46" headerRowBorderDxfId="45" tableBorderDxfId="44" headerRowCellStyle="Neutralny" dataCellStyle="Neutralny">
  <autoFilter ref="B3:F23" xr:uid="{4913FACF-C53C-49AA-9938-AC75866949DD}"/>
  <sortState xmlns:xlrd2="http://schemas.microsoft.com/office/spreadsheetml/2017/richdata2" ref="B4:F23">
    <sortCondition ref="B3:B23"/>
  </sortState>
  <tableColumns count="5">
    <tableColumn id="1" xr3:uid="{BA5B2595-9FD9-475D-B5C0-10A6838CDA43}" name="id" totalsRowLabel="Suma" dataDxfId="43" totalsRowDxfId="42" dataCellStyle="Neutralny"/>
    <tableColumn id="2" xr3:uid="{903F114C-058A-4E00-8E30-B6F83E8F82CE}" name="imie" totalsRowFunction="count" dataDxfId="41" totalsRowDxfId="40" dataCellStyle="Neutralny"/>
    <tableColumn id="3" xr3:uid="{DC9D4251-4041-4CB7-BAC3-4E468FE6C2B7}" name="nazwisko" totalsRowFunction="count" dataDxfId="39" totalsRowDxfId="38" dataCellStyle="Neutralny"/>
    <tableColumn id="4" xr3:uid="{D962551B-8441-49D8-A427-A7EE72431B6D}" name="wartosc" totalsRowFunction="average" dataDxfId="37" totalsRowDxfId="36" dataCellStyle="Neutralny">
      <calculatedColumnFormula>RANDBETWEEN(100,6)</calculatedColumnFormula>
    </tableColumn>
    <tableColumn id="6" xr3:uid="{D2B6675D-23AF-42C1-A352-84739578F87B}" name="wartosc 2" totalsRowFunction="max" dataDxfId="35" totalsRowDxfId="34" dataCellStyle="Neutralny" totalsRowCellStyle="Dobry">
      <calculatedColumnFormula>RANDBETWEEN(100,6)</calculatedColumnFormula>
    </tableColumn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7373BB-92D8-41FD-AC93-F19A8DCA2981}" name="projekt1" displayName="projekt1" ref="G7:H23" totalsRowShown="0" headerRowDxfId="33" tableBorderDxfId="32" headerRowCellStyle="Neutralny">
  <autoFilter ref="G7:H23" xr:uid="{A17373BB-92D8-41FD-AC93-F19A8DCA2981}"/>
  <tableColumns count="2">
    <tableColumn id="1" xr3:uid="{98FC97C8-D136-4B40-A96C-44626D4EB03B}" name="kto" dataDxfId="31" dataCellStyle="Dane wejściowe"/>
    <tableColumn id="2" xr3:uid="{B3DD9E0D-CDF0-4C7F-B9ED-BB0654BF0FC6}" name="dzien" dataDxfId="30" dataCellStyle="Dane wejściowe">
      <calculatedColumnFormula>RANDBETWEEN(44370,4495)</calculatedColumnFormula>
    </tableColumn>
  </tableColumns>
  <tableStyleInfo name="TableStyleMedium2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7F06A6-1C2E-4928-9EEE-69674C189683}" name="display1" displayName="display1" ref="J7:K23" totalsRowShown="0" headerRowDxfId="29" tableBorderDxfId="28" headerRowCellStyle="Neutralny">
  <autoFilter ref="J7:K23" xr:uid="{DB7F06A6-1C2E-4928-9EEE-69674C189683}"/>
  <tableColumns count="2">
    <tableColumn id="1" xr3:uid="{68D95CD4-5AEA-4976-BFBA-7565C964DF50}" name="imie" dataDxfId="27" dataCellStyle="Dobry"/>
    <tableColumn id="2" xr3:uid="{58A0966E-6C28-460E-BDC2-F11A5AFF9138}" name="nazwisko" dataDxfId="26" dataCellStyle="Dob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15845-98CE-4581-9FCA-63BB19F0C574}" name="display2" displayName="display2" ref="F29:K43" totalsRowShown="0" headerRowDxfId="25" dataDxfId="23" headerRowBorderDxfId="24" tableBorderDxfId="22" totalsRowBorderDxfId="21" headerRowCellStyle="Neutralny" dataCellStyle="Dane wyjściowe">
  <autoFilter ref="F29:K43" xr:uid="{50C3B6E8-3F54-414B-B410-94D18707492B}"/>
  <tableColumns count="6">
    <tableColumn id="1" xr3:uid="{F8132AFB-8053-4CE3-B23F-0DB63E8D6042}" name="AGENT" dataDxfId="20" dataCellStyle="Dane wyjściowe"/>
    <tableColumn id="2" xr3:uid="{3D63AEFB-A142-4DC7-BAB6-453FC606C1F9}" name="CEL" dataDxfId="19" dataCellStyle="Dane wyjściowe"/>
    <tableColumn id="3" xr3:uid="{7108796A-75E3-4E60-8CCB-F61DCA3466FC}" name="operacje" dataDxfId="18" dataCellStyle="Dane wyjściowe"/>
    <tableColumn id="4" xr3:uid="{98B06459-A820-44ED-9E4F-A5B20A6A0016}" name="nr dnia" dataDxfId="17" dataCellStyle="Dane wyjściowe"/>
    <tableColumn id="5" xr3:uid="{1FE1C4C1-6941-4B90-8E53-481CD4491F6F}" name="rok" dataDxfId="16" dataCellStyle="Dane wyjściowe"/>
    <tableColumn id="6" xr3:uid="{2236C045-77F7-4A32-AF9C-46FDF9454CC5}" name="miesiac" dataDxfId="15" dataCellStyle="Dane wyjściow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7CE13-C7B7-4667-80C0-8116C227E628}" name="projekt2" displayName="projekt2" ref="A29:D43" totalsRowShown="0" headerRowDxfId="14" dataDxfId="12" headerRowBorderDxfId="13" tableBorderDxfId="11" totalsRowBorderDxfId="10" headerRowCellStyle="Neutralny" dataCellStyle="Dane wyjściowe">
  <autoFilter ref="A29:D43" xr:uid="{24888053-7DCC-46E0-9817-E573A4092531}"/>
  <tableColumns count="4">
    <tableColumn id="1" xr3:uid="{95E8AE2B-DB2A-4858-8DED-C23C29C82E70}" name="Data" dataDxfId="9" dataCellStyle="Dane wyjściowe"/>
    <tableColumn id="2" xr3:uid="{4661E831-1320-40AF-B515-714F21F7F9FA}" name="AGENT" dataDxfId="8" dataCellStyle="Dane wyjściowe"/>
    <tableColumn id="3" xr3:uid="{8F445F9D-68D4-4A6E-B4C0-2B688AEE532F}" name="CEL" dataDxfId="7" dataCellStyle="Dane wyjściowe"/>
    <tableColumn id="4" xr3:uid="{9E013285-8E1C-4402-BCA9-A2A2190CA5D4}" name="k czy s" dataDxfId="6" dataCellStyle="Dane wyjściow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6B697E-09FA-48C7-96B6-69C3BEAB12E9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106-F4B2-4B85-B96B-68A1635EC139}">
  <dimension ref="A1:AI29"/>
  <sheetViews>
    <sheetView topLeftCell="A4" zoomScale="70" zoomScaleNormal="70" workbookViewId="0">
      <selection activeCell="A12" sqref="A12"/>
    </sheetView>
  </sheetViews>
  <sheetFormatPr defaultRowHeight="18.75" x14ac:dyDescent="0.25"/>
  <cols>
    <col min="1" max="1" width="66.42578125" style="1" customWidth="1"/>
    <col min="2" max="2" width="74.28515625" style="1" customWidth="1"/>
    <col min="3" max="3" width="24.140625" style="1" customWidth="1"/>
    <col min="4" max="4" width="37.85546875" style="1" customWidth="1"/>
    <col min="5" max="5" width="20.5703125" style="1" customWidth="1"/>
    <col min="6" max="6" width="22.42578125" style="1" customWidth="1"/>
    <col min="7" max="7" width="20.140625" style="1" customWidth="1"/>
    <col min="8" max="8" width="18.85546875" style="1" customWidth="1"/>
    <col min="9" max="9" width="9.7109375" style="1" customWidth="1"/>
    <col min="10" max="10" width="25.7109375" style="1" customWidth="1"/>
    <col min="11" max="11" width="40.85546875" style="1" customWidth="1"/>
    <col min="12" max="12" width="23.28515625" style="1" customWidth="1"/>
    <col min="13" max="13" width="36.140625" style="1" customWidth="1"/>
    <col min="14" max="14" width="38.42578125" style="1" customWidth="1"/>
    <col min="15" max="15" width="16.5703125" style="1" customWidth="1"/>
    <col min="16" max="17" width="9.140625" style="1" customWidth="1"/>
    <col min="18" max="19" width="9.140625" style="1"/>
    <col min="20" max="16384" width="9.140625" style="2"/>
  </cols>
  <sheetData>
    <row r="1" spans="1:35" ht="45.75" customHeight="1" x14ac:dyDescent="0.25">
      <c r="A1" s="9" t="s">
        <v>37</v>
      </c>
      <c r="B1" s="9" t="s">
        <v>74</v>
      </c>
      <c r="C1" s="9"/>
      <c r="D1" s="9" t="s">
        <v>252</v>
      </c>
      <c r="E1" s="15"/>
      <c r="F1" s="14" t="s">
        <v>53</v>
      </c>
      <c r="G1" s="14" t="s">
        <v>53</v>
      </c>
      <c r="H1" s="14" t="s">
        <v>53</v>
      </c>
      <c r="I1" s="15"/>
      <c r="J1" s="9" t="s">
        <v>60</v>
      </c>
      <c r="K1" s="126" t="s">
        <v>57</v>
      </c>
      <c r="L1" s="9" t="s">
        <v>48</v>
      </c>
      <c r="M1" s="9" t="s">
        <v>44</v>
      </c>
      <c r="N1" s="9" t="s">
        <v>42</v>
      </c>
      <c r="R1" s="2"/>
      <c r="S1" s="2"/>
    </row>
    <row r="2" spans="1:35" ht="43.5" customHeight="1" x14ac:dyDescent="0.25">
      <c r="A2" s="1" t="s">
        <v>38</v>
      </c>
      <c r="B2" s="1" t="s">
        <v>73</v>
      </c>
      <c r="D2" s="1">
        <v>2</v>
      </c>
      <c r="E2" s="15"/>
      <c r="F2" s="1">
        <v>2.4900000000000002</v>
      </c>
      <c r="G2" s="1" t="s">
        <v>0</v>
      </c>
      <c r="H2" s="1" t="s">
        <v>54</v>
      </c>
      <c r="I2" s="15"/>
      <c r="J2" s="1" t="s">
        <v>266</v>
      </c>
      <c r="K2" s="128">
        <v>3</v>
      </c>
      <c r="L2" s="1" t="s">
        <v>267</v>
      </c>
      <c r="M2" s="1">
        <v>24</v>
      </c>
      <c r="N2" s="1">
        <f>COUNTBLANK(F2:F14)</f>
        <v>4</v>
      </c>
      <c r="R2" s="2"/>
      <c r="S2" s="2"/>
    </row>
    <row r="3" spans="1:35" ht="85.5" customHeight="1" x14ac:dyDescent="0.25">
      <c r="A3" s="9" t="s">
        <v>39</v>
      </c>
      <c r="B3" s="9" t="s">
        <v>75</v>
      </c>
      <c r="C3" s="9"/>
      <c r="D3" s="9" t="s">
        <v>69</v>
      </c>
      <c r="E3" s="15"/>
      <c r="F3" s="9"/>
      <c r="G3" s="9" t="s">
        <v>254</v>
      </c>
      <c r="H3" s="9" t="s">
        <v>55</v>
      </c>
      <c r="I3" s="15"/>
      <c r="J3" s="10" t="s">
        <v>268</v>
      </c>
      <c r="K3" s="127" t="s">
        <v>52</v>
      </c>
      <c r="L3" s="9" t="s">
        <v>49</v>
      </c>
      <c r="M3" s="9" t="s">
        <v>45</v>
      </c>
      <c r="N3" s="9" t="s">
        <v>41</v>
      </c>
      <c r="R3" s="2"/>
      <c r="S3" s="2"/>
    </row>
    <row r="4" spans="1:35" ht="45.75" customHeight="1" x14ac:dyDescent="0.25">
      <c r="A4" s="1" t="s">
        <v>66</v>
      </c>
      <c r="B4" s="1" t="s">
        <v>76</v>
      </c>
      <c r="D4" s="1">
        <v>2</v>
      </c>
      <c r="E4" s="15"/>
      <c r="F4" s="1">
        <v>16.5</v>
      </c>
      <c r="G4" s="125" t="s">
        <v>253</v>
      </c>
      <c r="H4" s="1" t="s">
        <v>55</v>
      </c>
      <c r="I4" s="15"/>
      <c r="J4" s="1" t="s">
        <v>268</v>
      </c>
      <c r="K4" s="129">
        <v>5</v>
      </c>
      <c r="L4" s="1" t="s">
        <v>54</v>
      </c>
      <c r="M4" s="1">
        <v>24</v>
      </c>
      <c r="N4" s="1">
        <f>COUNT(F2:F14)</f>
        <v>3</v>
      </c>
      <c r="R4" s="2"/>
      <c r="S4" s="2"/>
      <c r="V4" s="9" t="s">
        <v>37</v>
      </c>
      <c r="W4" s="9" t="s">
        <v>74</v>
      </c>
      <c r="X4" s="9"/>
      <c r="Y4" s="9" t="s">
        <v>67</v>
      </c>
      <c r="Z4" s="15"/>
      <c r="AA4" s="14" t="s">
        <v>53</v>
      </c>
      <c r="AB4" s="14" t="s">
        <v>53</v>
      </c>
      <c r="AC4" s="14" t="s">
        <v>53</v>
      </c>
      <c r="AD4" s="15"/>
      <c r="AE4" s="9" t="s">
        <v>60</v>
      </c>
      <c r="AF4" s="12" t="s">
        <v>57</v>
      </c>
      <c r="AG4" s="9" t="s">
        <v>48</v>
      </c>
      <c r="AH4" s="9" t="s">
        <v>44</v>
      </c>
      <c r="AI4" s="9" t="s">
        <v>42</v>
      </c>
    </row>
    <row r="5" spans="1:35" ht="68.25" customHeight="1" x14ac:dyDescent="0.25">
      <c r="A5" s="9"/>
      <c r="B5" s="138" t="s">
        <v>283</v>
      </c>
      <c r="C5" s="9"/>
      <c r="D5" s="9" t="s">
        <v>68</v>
      </c>
      <c r="E5" s="15"/>
      <c r="F5" s="9"/>
      <c r="G5" s="9" t="s">
        <v>0</v>
      </c>
      <c r="H5" s="9" t="s">
        <v>54</v>
      </c>
      <c r="I5" s="15"/>
      <c r="J5" s="10" t="s">
        <v>266</v>
      </c>
      <c r="K5" s="127" t="s">
        <v>58</v>
      </c>
      <c r="L5" s="9" t="s">
        <v>51</v>
      </c>
      <c r="M5" s="9" t="s">
        <v>46</v>
      </c>
      <c r="N5" s="11" t="s">
        <v>31</v>
      </c>
      <c r="R5" s="1">
        <f>INT(T5)</f>
        <v>2</v>
      </c>
      <c r="S5" s="15"/>
      <c r="T5" s="1">
        <v>2.34</v>
      </c>
      <c r="U5" s="1" t="s">
        <v>0</v>
      </c>
      <c r="V5" s="1" t="s">
        <v>54</v>
      </c>
      <c r="W5" s="15"/>
      <c r="X5" s="1" t="s">
        <v>266</v>
      </c>
      <c r="Y5" s="2">
        <v>3</v>
      </c>
      <c r="Z5" s="1" t="s">
        <v>267</v>
      </c>
      <c r="AA5" s="1">
        <v>24</v>
      </c>
      <c r="AB5" s="1">
        <f>COUNTBLANK(T5:T17)</f>
        <v>8</v>
      </c>
    </row>
    <row r="6" spans="1:35" ht="61.5" customHeight="1" x14ac:dyDescent="0.25">
      <c r="A6"/>
      <c r="B6"/>
      <c r="D6" s="1">
        <v>18</v>
      </c>
      <c r="E6" s="15"/>
      <c r="F6" s="1" t="s">
        <v>64</v>
      </c>
      <c r="G6" s="1" t="s">
        <v>0</v>
      </c>
      <c r="H6" s="1" t="s">
        <v>54</v>
      </c>
      <c r="I6" s="15"/>
      <c r="J6" s="1" t="s">
        <v>266</v>
      </c>
      <c r="K6" s="129" t="s">
        <v>269</v>
      </c>
      <c r="L6" s="1" t="str">
        <f>K8&amp;J4</f>
        <v>Nie występujeFALS</v>
      </c>
      <c r="M6" s="1">
        <v>12</v>
      </c>
      <c r="N6" s="1">
        <f>COUNTA(F2:F14)</f>
        <v>9</v>
      </c>
      <c r="O6" s="9"/>
      <c r="P6" s="9"/>
      <c r="Q6" s="9"/>
      <c r="R6" s="9" t="s">
        <v>69</v>
      </c>
      <c r="S6" s="15"/>
      <c r="T6" s="9"/>
      <c r="U6" s="9" t="s">
        <v>1</v>
      </c>
      <c r="V6" s="9" t="s">
        <v>55</v>
      </c>
      <c r="W6" s="15"/>
      <c r="X6" s="10" t="s">
        <v>268</v>
      </c>
      <c r="Y6" s="9" t="s">
        <v>52</v>
      </c>
      <c r="Z6" s="9" t="s">
        <v>49</v>
      </c>
      <c r="AA6" s="9" t="s">
        <v>45</v>
      </c>
      <c r="AB6" s="9" t="s">
        <v>41</v>
      </c>
    </row>
    <row r="7" spans="1:35" ht="45" customHeight="1" x14ac:dyDescent="0.25">
      <c r="A7" s="134" t="s">
        <v>262</v>
      </c>
      <c r="B7" s="134" t="s">
        <v>263</v>
      </c>
      <c r="C7" s="132">
        <v>37435</v>
      </c>
      <c r="D7" s="9" t="s">
        <v>71</v>
      </c>
      <c r="E7" s="15"/>
      <c r="F7" s="9"/>
      <c r="G7" s="9">
        <v>2</v>
      </c>
      <c r="H7" s="9" t="s">
        <v>54</v>
      </c>
      <c r="I7" s="15"/>
      <c r="J7" s="9" t="s">
        <v>61</v>
      </c>
      <c r="K7" s="127" t="s">
        <v>59</v>
      </c>
      <c r="L7" s="9" t="s">
        <v>56</v>
      </c>
      <c r="M7" s="11" t="s">
        <v>47</v>
      </c>
      <c r="N7" s="9" t="s">
        <v>43</v>
      </c>
      <c r="R7" s="1">
        <v>2</v>
      </c>
      <c r="S7" s="15"/>
      <c r="T7" s="1">
        <v>16.5</v>
      </c>
      <c r="U7" s="1" t="s">
        <v>0</v>
      </c>
      <c r="V7" s="1" t="s">
        <v>55</v>
      </c>
      <c r="W7" s="15"/>
      <c r="X7" s="1" t="s">
        <v>268</v>
      </c>
      <c r="Y7" s="1">
        <v>1</v>
      </c>
      <c r="Z7" s="1" t="s">
        <v>54</v>
      </c>
      <c r="AA7" s="1">
        <v>24</v>
      </c>
      <c r="AB7" s="1">
        <f>COUNT(T5:T17)</f>
        <v>3</v>
      </c>
    </row>
    <row r="8" spans="1:35" ht="45.75" customHeight="1" x14ac:dyDescent="0.25">
      <c r="A8" s="131" t="s">
        <v>270</v>
      </c>
      <c r="B8" s="131" t="s">
        <v>271</v>
      </c>
      <c r="D8" s="1" t="str">
        <f>CHAR(65)</f>
        <v>A</v>
      </c>
      <c r="E8" s="15"/>
      <c r="F8" s="1">
        <v>66</v>
      </c>
      <c r="G8" s="1">
        <v>3</v>
      </c>
      <c r="H8" s="1" t="s">
        <v>55</v>
      </c>
      <c r="I8" s="15"/>
      <c r="J8" s="1" t="b">
        <f>ISEVEN(G8)</f>
        <v>0</v>
      </c>
      <c r="K8" s="129" t="s">
        <v>272</v>
      </c>
      <c r="L8" s="1" t="s">
        <v>273</v>
      </c>
      <c r="M8" s="1">
        <v>12</v>
      </c>
      <c r="N8" s="1">
        <v>5</v>
      </c>
      <c r="O8" s="9"/>
      <c r="P8" s="9"/>
      <c r="Q8" s="9"/>
      <c r="R8" s="9" t="s">
        <v>68</v>
      </c>
      <c r="S8" s="15"/>
      <c r="T8" s="9"/>
      <c r="U8" s="9" t="s">
        <v>0</v>
      </c>
      <c r="V8" s="9" t="s">
        <v>54</v>
      </c>
      <c r="W8" s="15"/>
      <c r="X8" s="10" t="s">
        <v>266</v>
      </c>
      <c r="Y8" s="9" t="s">
        <v>58</v>
      </c>
      <c r="Z8" s="9" t="s">
        <v>51</v>
      </c>
      <c r="AA8" s="9" t="s">
        <v>46</v>
      </c>
      <c r="AB8" s="11" t="s">
        <v>31</v>
      </c>
    </row>
    <row r="9" spans="1:35" ht="45.75" customHeight="1" x14ac:dyDescent="0.25">
      <c r="A9" s="137" t="s">
        <v>260</v>
      </c>
      <c r="B9" s="137" t="s">
        <v>260</v>
      </c>
      <c r="D9" s="9" t="s">
        <v>70</v>
      </c>
      <c r="E9" s="15"/>
      <c r="F9" s="9"/>
      <c r="G9" s="9">
        <v>44</v>
      </c>
      <c r="H9" s="9" t="s">
        <v>55</v>
      </c>
      <c r="I9" s="15"/>
      <c r="J9" s="10" t="b">
        <f>ISEVEN(G9)</f>
        <v>1</v>
      </c>
      <c r="K9" s="127" t="s">
        <v>251</v>
      </c>
      <c r="L9" s="9" t="s">
        <v>50</v>
      </c>
      <c r="M9" s="10"/>
      <c r="N9" s="10" t="s">
        <v>255</v>
      </c>
      <c r="R9" s="1">
        <v>18</v>
      </c>
      <c r="S9" s="15"/>
      <c r="T9" s="1" t="s">
        <v>64</v>
      </c>
      <c r="U9" s="1" t="s">
        <v>0</v>
      </c>
      <c r="V9" s="1" t="s">
        <v>54</v>
      </c>
      <c r="W9" s="15"/>
      <c r="X9" s="1" t="s">
        <v>266</v>
      </c>
      <c r="Y9" s="1" t="s">
        <v>269</v>
      </c>
      <c r="Z9" s="1" t="str">
        <f>Y11&amp;X7</f>
        <v>Nie występujeFALS</v>
      </c>
      <c r="AA9" s="1">
        <v>12</v>
      </c>
      <c r="AB9" s="1">
        <f>COUNTA(T5:T17)</f>
        <v>5</v>
      </c>
    </row>
    <row r="10" spans="1:35" ht="47.25" customHeight="1" x14ac:dyDescent="0.25">
      <c r="A10" s="134" t="s">
        <v>261</v>
      </c>
      <c r="B10" s="134" t="s">
        <v>264</v>
      </c>
      <c r="C10" s="135">
        <v>36</v>
      </c>
      <c r="D10" s="1">
        <f>CODE("A")</f>
        <v>65</v>
      </c>
      <c r="E10" s="15"/>
      <c r="F10" s="1" t="s">
        <v>65</v>
      </c>
      <c r="G10" s="1">
        <v>22</v>
      </c>
      <c r="H10" s="1" t="s">
        <v>54</v>
      </c>
      <c r="I10" s="15"/>
      <c r="J10" s="1" t="b">
        <f>ISEVEN(D10)</f>
        <v>0</v>
      </c>
      <c r="K10" s="129" t="s">
        <v>274</v>
      </c>
      <c r="L10" s="1">
        <f>LEN(G2)</f>
        <v>23</v>
      </c>
      <c r="N10" s="1">
        <v>5</v>
      </c>
      <c r="O10" s="9"/>
      <c r="P10" s="9"/>
      <c r="Q10" s="9"/>
      <c r="R10" s="9" t="s">
        <v>71</v>
      </c>
      <c r="S10" s="15"/>
      <c r="T10" s="9"/>
      <c r="U10" s="9">
        <v>2</v>
      </c>
      <c r="V10" s="9" t="s">
        <v>54</v>
      </c>
      <c r="W10" s="15"/>
      <c r="X10" s="9" t="s">
        <v>61</v>
      </c>
      <c r="Y10" s="9" t="s">
        <v>59</v>
      </c>
      <c r="Z10" s="9" t="s">
        <v>56</v>
      </c>
      <c r="AA10" s="11" t="s">
        <v>47</v>
      </c>
      <c r="AB10" s="9" t="s">
        <v>43</v>
      </c>
    </row>
    <row r="11" spans="1:35" ht="45.75" customHeight="1" x14ac:dyDescent="0.25">
      <c r="A11" s="133">
        <v>0.25347222222222221</v>
      </c>
      <c r="B11" s="133">
        <v>2.4999999999999998E-2</v>
      </c>
      <c r="D11" s="9" t="s">
        <v>61</v>
      </c>
      <c r="E11" s="15"/>
      <c r="F11" s="1" t="s">
        <v>54</v>
      </c>
      <c r="G11" s="9">
        <v>21</v>
      </c>
      <c r="H11" s="9" t="b">
        <v>1</v>
      </c>
      <c r="I11" s="14"/>
      <c r="J11" s="9"/>
      <c r="K11" s="9"/>
      <c r="L11" s="9" t="s">
        <v>62</v>
      </c>
      <c r="M11" s="9" t="s">
        <v>257</v>
      </c>
      <c r="N11" s="9" t="s">
        <v>256</v>
      </c>
      <c r="R11" s="1" t="str">
        <f>CHAR(T11)</f>
        <v>B</v>
      </c>
      <c r="S11" s="15"/>
      <c r="T11" s="1">
        <v>66</v>
      </c>
      <c r="U11" s="1">
        <v>3</v>
      </c>
      <c r="V11" s="1" t="s">
        <v>55</v>
      </c>
      <c r="W11" s="15"/>
      <c r="X11" s="1" t="b">
        <f>ISEVEN(U11)</f>
        <v>0</v>
      </c>
      <c r="Y11" s="1" t="s">
        <v>272</v>
      </c>
      <c r="Z11" s="1" t="s">
        <v>273</v>
      </c>
      <c r="AA11" s="1">
        <v>12</v>
      </c>
      <c r="AB11" s="1">
        <v>5</v>
      </c>
    </row>
    <row r="12" spans="1:35" ht="45.75" customHeight="1" x14ac:dyDescent="0.25">
      <c r="A12" s="136" t="s">
        <v>265</v>
      </c>
      <c r="D12" s="1" t="b">
        <f>ISEVEN(G11)</f>
        <v>0</v>
      </c>
      <c r="E12" s="15"/>
      <c r="F12" s="9" t="s">
        <v>55</v>
      </c>
      <c r="G12" s="1">
        <v>65</v>
      </c>
      <c r="H12" s="1" t="b">
        <v>0</v>
      </c>
      <c r="I12" s="15"/>
      <c r="L12" s="1" t="str">
        <f>LOWER(G2)</f>
        <v>36-122 cos tam ktos tam</v>
      </c>
      <c r="N12" s="1">
        <v>2</v>
      </c>
      <c r="O12" s="9"/>
      <c r="P12" s="9"/>
      <c r="Q12" s="9"/>
      <c r="R12" s="9" t="s">
        <v>70</v>
      </c>
      <c r="S12" s="15"/>
      <c r="T12" s="9"/>
      <c r="U12" s="9">
        <v>44</v>
      </c>
      <c r="V12" s="9" t="s">
        <v>55</v>
      </c>
      <c r="W12" s="15"/>
      <c r="X12" s="10" t="b">
        <f>ISEVEN(U12)</f>
        <v>1</v>
      </c>
      <c r="Y12" s="9"/>
      <c r="Z12" s="9" t="s">
        <v>50</v>
      </c>
      <c r="AA12" s="10"/>
      <c r="AB12" s="10" t="s">
        <v>89</v>
      </c>
    </row>
    <row r="13" spans="1:35" ht="45.75" customHeight="1" x14ac:dyDescent="0.25">
      <c r="A13" s="9"/>
      <c r="B13" s="9"/>
      <c r="C13" s="9"/>
      <c r="D13" s="9" t="s">
        <v>72</v>
      </c>
      <c r="E13" s="15"/>
      <c r="F13" s="1" t="s">
        <v>54</v>
      </c>
      <c r="G13" s="9">
        <v>23</v>
      </c>
      <c r="H13" s="9" t="b">
        <v>1</v>
      </c>
      <c r="I13" s="14"/>
      <c r="J13" s="13"/>
      <c r="K13" s="9"/>
      <c r="L13" s="9" t="s">
        <v>63</v>
      </c>
      <c r="M13" s="9"/>
      <c r="N13" s="9"/>
      <c r="R13" s="1">
        <f>CODE(T9)</f>
        <v>65</v>
      </c>
      <c r="S13" s="15"/>
      <c r="T13" s="1" t="s">
        <v>65</v>
      </c>
      <c r="U13" s="1">
        <v>22</v>
      </c>
      <c r="V13" s="1" t="s">
        <v>54</v>
      </c>
      <c r="W13" s="15"/>
      <c r="X13" s="1" t="b">
        <f>ISEVEN(U13)</f>
        <v>1</v>
      </c>
      <c r="Y13" s="1"/>
      <c r="Z13" s="1">
        <f>LEN(U5)</f>
        <v>23</v>
      </c>
      <c r="AA13" s="1"/>
      <c r="AB13" s="1">
        <v>3</v>
      </c>
    </row>
    <row r="14" spans="1:35" ht="45.75" customHeight="1" x14ac:dyDescent="0.25">
      <c r="D14" s="1">
        <v>0</v>
      </c>
      <c r="E14" s="15"/>
      <c r="F14" s="1" t="s">
        <v>54</v>
      </c>
      <c r="G14" s="1">
        <v>11</v>
      </c>
      <c r="H14" s="1" t="b">
        <v>0</v>
      </c>
      <c r="I14" s="15"/>
      <c r="L14" s="1" t="str">
        <f>UPPER(G2)</f>
        <v>36-122 COS TAM KTOS TAM</v>
      </c>
      <c r="O14" s="9"/>
      <c r="P14" s="9"/>
      <c r="Q14" s="9"/>
      <c r="R14" s="9" t="s">
        <v>61</v>
      </c>
      <c r="S14" s="15"/>
      <c r="T14" s="9"/>
      <c r="U14" s="9">
        <v>21</v>
      </c>
      <c r="V14" s="9" t="b">
        <v>1</v>
      </c>
      <c r="W14" s="14"/>
      <c r="X14" s="9"/>
      <c r="Y14" s="9"/>
      <c r="Z14" s="9" t="s">
        <v>62</v>
      </c>
      <c r="AA14" s="9"/>
      <c r="AB14" s="9"/>
    </row>
    <row r="15" spans="1:35" ht="45.75" customHeight="1" x14ac:dyDescent="0.25">
      <c r="A15" s="13"/>
      <c r="B15" s="13"/>
      <c r="C15" s="13"/>
      <c r="D15" s="52" t="s">
        <v>139</v>
      </c>
      <c r="E15" s="16"/>
      <c r="F15" s="16"/>
      <c r="G15" s="16"/>
      <c r="H15" s="16"/>
      <c r="I15" s="16"/>
      <c r="J15" s="13"/>
      <c r="K15" s="13"/>
      <c r="L15" s="9" t="s">
        <v>90</v>
      </c>
      <c r="M15" s="13"/>
      <c r="N15" s="13"/>
      <c r="R15" s="1" t="b">
        <f>ISEVEN(U14)</f>
        <v>0</v>
      </c>
      <c r="S15" s="15"/>
      <c r="T15" s="1"/>
      <c r="U15" s="1">
        <v>65</v>
      </c>
      <c r="V15" s="1" t="b">
        <v>0</v>
      </c>
      <c r="W15" s="15"/>
      <c r="X15" s="1"/>
      <c r="Y15" s="1"/>
      <c r="Z15" s="1" t="str">
        <f>LOWER(U5)</f>
        <v>36-122 cos tam ktos tam</v>
      </c>
      <c r="AA15" s="1"/>
      <c r="AB15" s="1"/>
    </row>
    <row r="16" spans="1:35" ht="47.25" customHeight="1" x14ac:dyDescent="0.25">
      <c r="D16" s="1">
        <f>VALUE("5")</f>
        <v>5</v>
      </c>
      <c r="L16" s="1" t="str">
        <f>PROPER(G2)</f>
        <v>36-122 Cos Tam Ktos Tam</v>
      </c>
      <c r="O16" s="9"/>
      <c r="P16" s="9"/>
      <c r="Q16" s="9"/>
      <c r="R16" s="9" t="s">
        <v>72</v>
      </c>
      <c r="S16" s="15"/>
      <c r="T16" s="9"/>
      <c r="U16" s="9">
        <v>23</v>
      </c>
      <c r="V16" s="9" t="b">
        <v>0</v>
      </c>
      <c r="W16" s="14"/>
      <c r="X16" s="9"/>
      <c r="Y16" s="9"/>
      <c r="Z16" s="9" t="s">
        <v>63</v>
      </c>
      <c r="AA16" s="9"/>
      <c r="AB16" s="9"/>
    </row>
    <row r="17" spans="1:28" ht="48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R17" s="1">
        <v>2</v>
      </c>
      <c r="S17" s="15"/>
      <c r="T17" s="1"/>
      <c r="U17" s="1">
        <v>11</v>
      </c>
      <c r="V17" s="1" t="b">
        <v>0</v>
      </c>
      <c r="W17" s="15"/>
      <c r="X17" s="1"/>
      <c r="Y17" s="1"/>
      <c r="Z17" s="1" t="str">
        <f>UPPER(U5)</f>
        <v>36-122 COS TAM KTOS TAM</v>
      </c>
      <c r="AA17" s="1"/>
      <c r="AB17" s="1"/>
    </row>
    <row r="18" spans="1:28" ht="46.5" customHeight="1" x14ac:dyDescent="0.25">
      <c r="O18" s="13"/>
      <c r="P18" s="13"/>
      <c r="Q18" s="13"/>
      <c r="R18" s="52" t="s">
        <v>139</v>
      </c>
      <c r="S18" s="16"/>
      <c r="T18" s="16"/>
      <c r="U18" s="16"/>
      <c r="V18" s="16"/>
      <c r="W18" s="16"/>
      <c r="X18" s="13"/>
      <c r="Y18" s="13"/>
      <c r="Z18" s="9" t="s">
        <v>90</v>
      </c>
      <c r="AA18" s="13"/>
      <c r="AB18" s="13"/>
    </row>
    <row r="19" spans="1:28" ht="46.5" customHeight="1" x14ac:dyDescent="0.25">
      <c r="A19" s="139" t="s">
        <v>40</v>
      </c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1"/>
      <c r="R19" s="1">
        <f>VALUE("5")</f>
        <v>5</v>
      </c>
      <c r="T19" s="1"/>
      <c r="U19" s="1"/>
      <c r="V19" s="1"/>
      <c r="W19" s="1"/>
      <c r="X19" s="1"/>
      <c r="Y19" s="1"/>
      <c r="Z19" s="1" t="str">
        <f>PROPER(U5)</f>
        <v>36-122 Cos Tam Ktos Tam</v>
      </c>
      <c r="AA19" s="1"/>
      <c r="AB19" s="1"/>
    </row>
    <row r="20" spans="1:28" ht="46.5" customHeight="1" x14ac:dyDescent="0.25">
      <c r="A20" s="9" t="s">
        <v>2</v>
      </c>
      <c r="B20" s="9" t="s">
        <v>79</v>
      </c>
      <c r="C20" s="9" t="s">
        <v>78</v>
      </c>
      <c r="D20" s="9" t="s">
        <v>77</v>
      </c>
      <c r="E20" s="9" t="s">
        <v>3</v>
      </c>
      <c r="F20" s="9" t="s">
        <v>80</v>
      </c>
      <c r="G20" s="17" t="s">
        <v>82</v>
      </c>
      <c r="H20" s="9" t="s">
        <v>81</v>
      </c>
      <c r="I20" s="9" t="s">
        <v>83</v>
      </c>
      <c r="J20" s="9" t="s">
        <v>84</v>
      </c>
      <c r="K20" s="9" t="s">
        <v>86</v>
      </c>
      <c r="L20" s="11" t="s">
        <v>85</v>
      </c>
      <c r="M20" s="9" t="s">
        <v>87</v>
      </c>
      <c r="N20" s="9" t="s">
        <v>88</v>
      </c>
      <c r="S20" s="2"/>
    </row>
    <row r="21" spans="1:28" ht="46.5" customHeight="1" x14ac:dyDescent="0.25">
      <c r="A21" s="4">
        <v>43424</v>
      </c>
      <c r="B21" s="3">
        <v>43424</v>
      </c>
      <c r="C21" s="5">
        <v>0.54167824074074067</v>
      </c>
      <c r="D21" s="3">
        <f>C21</f>
        <v>0.54167824074074067</v>
      </c>
      <c r="E21" s="6">
        <v>44764.538194444445</v>
      </c>
      <c r="F21" s="1">
        <f>MINUTE(E21)</f>
        <v>55</v>
      </c>
      <c r="G21" s="1">
        <f xml:space="preserve"> HOUR(E21)</f>
        <v>12</v>
      </c>
      <c r="H21" s="1">
        <f>DAY(E21)</f>
        <v>22</v>
      </c>
      <c r="I21" s="1">
        <f>WEEKDAY(E21)</f>
        <v>6</v>
      </c>
      <c r="J21" s="1">
        <f>WEEKNUM(E21)</f>
        <v>30</v>
      </c>
      <c r="K21" s="7">
        <f ca="1">NOW()</f>
        <v>44907.759009259258</v>
      </c>
      <c r="L21" s="8">
        <f ca="1">TODAY()</f>
        <v>44907</v>
      </c>
      <c r="M21" s="4">
        <v>44826</v>
      </c>
      <c r="N21" s="4">
        <v>44773</v>
      </c>
    </row>
    <row r="22" spans="1:28" ht="46.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7"/>
    </row>
    <row r="23" spans="1:28" ht="36" customHeight="1" x14ac:dyDescent="0.25">
      <c r="A23" s="4">
        <f>A21+1</f>
        <v>43425</v>
      </c>
      <c r="B23" s="130">
        <f>C23+A23</f>
        <v>43425.541678240741</v>
      </c>
      <c r="C23" s="5">
        <v>0.54167824074074067</v>
      </c>
      <c r="D23" s="5">
        <v>0.55167824074074068</v>
      </c>
      <c r="N23" s="4">
        <v>44620</v>
      </c>
    </row>
    <row r="24" spans="1:28" ht="36" customHeight="1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28" ht="36" customHeight="1" x14ac:dyDescent="0.25">
      <c r="B25" s="142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4"/>
      <c r="R25" s="2"/>
      <c r="S25" s="2"/>
    </row>
    <row r="26" spans="1:28" ht="36" customHeight="1" x14ac:dyDescent="0.25"/>
    <row r="27" spans="1:28" ht="36" customHeight="1" x14ac:dyDescent="0.25"/>
    <row r="28" spans="1:28" ht="36" customHeight="1" x14ac:dyDescent="0.25"/>
    <row r="29" spans="1:28" ht="36" customHeight="1" x14ac:dyDescent="0.25"/>
  </sheetData>
  <mergeCells count="3">
    <mergeCell ref="A19:N19"/>
    <mergeCell ref="B25:Q25"/>
    <mergeCell ref="A22:N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6113-BE9F-4461-AFFB-6DD6677D943A}">
  <dimension ref="A1:N18"/>
  <sheetViews>
    <sheetView tabSelected="1" workbookViewId="0">
      <selection activeCell="M8" sqref="M8"/>
    </sheetView>
  </sheetViews>
  <sheetFormatPr defaultRowHeight="18.75" x14ac:dyDescent="0.25"/>
  <cols>
    <col min="1" max="1" width="44.42578125" style="19" customWidth="1"/>
    <col min="2" max="2" width="35" style="19" customWidth="1"/>
    <col min="3" max="3" width="20.85546875" style="19" bestFit="1" customWidth="1"/>
    <col min="4" max="4" width="12.28515625" style="19" customWidth="1"/>
    <col min="5" max="5" width="16.42578125" style="19" bestFit="1" customWidth="1"/>
    <col min="6" max="6" width="12.7109375" style="19" customWidth="1"/>
    <col min="7" max="7" width="9.140625" style="19"/>
    <col min="8" max="8" width="9.7109375" style="19" bestFit="1" customWidth="1"/>
    <col min="9" max="16384" width="9.140625" style="19"/>
  </cols>
  <sheetData>
    <row r="1" spans="1:14" ht="27" customHeight="1" x14ac:dyDescent="0.25">
      <c r="A1" s="19" t="s">
        <v>91</v>
      </c>
      <c r="B1" s="19">
        <f>SIN(RADIANS(30))</f>
        <v>0.49999999999999994</v>
      </c>
      <c r="C1" s="19">
        <f>COS(RADIANS(60))</f>
        <v>0.50000000000000011</v>
      </c>
      <c r="D1" s="19">
        <f>RADIANS(60)</f>
        <v>1.0471975511965976</v>
      </c>
      <c r="E1" s="19">
        <f>DEGREES(1)</f>
        <v>57.295779513082323</v>
      </c>
      <c r="F1" s="28" t="s">
        <v>114</v>
      </c>
      <c r="G1" s="28">
        <v>5</v>
      </c>
      <c r="H1" s="19" t="s">
        <v>115</v>
      </c>
      <c r="I1" s="19" t="s">
        <v>116</v>
      </c>
      <c r="J1" s="19" t="s">
        <v>117</v>
      </c>
      <c r="K1" s="25" t="s">
        <v>118</v>
      </c>
      <c r="L1" s="19" t="s">
        <v>119</v>
      </c>
      <c r="M1" s="19" t="s">
        <v>120</v>
      </c>
      <c r="N1" s="19" t="s">
        <v>121</v>
      </c>
    </row>
    <row r="2" spans="1:14" s="20" customFormat="1" ht="27" customHeight="1" x14ac:dyDescent="0.25">
      <c r="A2" s="20" t="s">
        <v>92</v>
      </c>
      <c r="B2" s="20" t="s">
        <v>104</v>
      </c>
      <c r="C2" s="20">
        <f>QUOTIENT(99,2)</f>
        <v>49</v>
      </c>
      <c r="F2" s="28" t="s">
        <v>114</v>
      </c>
      <c r="G2" s="28">
        <v>1</v>
      </c>
      <c r="I2" s="20">
        <v>10.857142857142858</v>
      </c>
      <c r="M2" s="19"/>
    </row>
    <row r="3" spans="1:14" ht="39.75" customHeight="1" x14ac:dyDescent="0.25">
      <c r="A3" s="19" t="s">
        <v>93</v>
      </c>
      <c r="B3" s="19" t="s">
        <v>106</v>
      </c>
      <c r="C3" s="19">
        <f>COMBIN(3,2)</f>
        <v>3</v>
      </c>
      <c r="D3" s="19">
        <v>2</v>
      </c>
      <c r="F3" s="28" t="s">
        <v>114</v>
      </c>
      <c r="G3" s="28">
        <v>2</v>
      </c>
      <c r="I3" s="19">
        <v>6</v>
      </c>
    </row>
    <row r="4" spans="1:14" s="20" customFormat="1" ht="27" customHeight="1" x14ac:dyDescent="0.25">
      <c r="A4" s="20" t="s">
        <v>94</v>
      </c>
      <c r="B4" s="20" t="s">
        <v>105</v>
      </c>
      <c r="C4" s="20">
        <v>52</v>
      </c>
      <c r="D4" s="20">
        <v>3</v>
      </c>
      <c r="F4" s="28" t="s">
        <v>114</v>
      </c>
      <c r="G4" s="28">
        <v>5</v>
      </c>
      <c r="J4" s="19"/>
      <c r="M4" s="19"/>
    </row>
    <row r="5" spans="1:14" ht="27" customHeight="1" x14ac:dyDescent="0.25">
      <c r="A5" s="19" t="s">
        <v>95</v>
      </c>
      <c r="B5" s="19" t="s">
        <v>107</v>
      </c>
      <c r="C5" s="19">
        <f ca="1">RANDBETWEEN(0,1)</f>
        <v>0</v>
      </c>
      <c r="D5" s="19">
        <v>4</v>
      </c>
      <c r="F5" s="28" t="s">
        <v>114</v>
      </c>
      <c r="G5" s="28">
        <v>6</v>
      </c>
    </row>
    <row r="6" spans="1:14" s="20" customFormat="1" ht="27" customHeight="1" x14ac:dyDescent="0.25">
      <c r="A6" s="20" t="s">
        <v>96</v>
      </c>
      <c r="B6" s="20" t="s">
        <v>108</v>
      </c>
      <c r="C6" s="20">
        <f>ABS(-17)</f>
        <v>17</v>
      </c>
      <c r="D6" s="20">
        <v>5</v>
      </c>
      <c r="F6" s="28" t="s">
        <v>114</v>
      </c>
      <c r="G6" s="28">
        <v>43</v>
      </c>
      <c r="J6" s="19"/>
      <c r="M6" s="19"/>
    </row>
    <row r="7" spans="1:14" ht="27" customHeight="1" x14ac:dyDescent="0.25">
      <c r="A7" s="19" t="s">
        <v>97</v>
      </c>
      <c r="B7" s="19" t="s">
        <v>109</v>
      </c>
      <c r="C7" s="19">
        <f>LCM(45,36)</f>
        <v>180</v>
      </c>
      <c r="F7" s="28" t="s">
        <v>114</v>
      </c>
      <c r="G7" s="28">
        <v>8</v>
      </c>
    </row>
    <row r="8" spans="1:14" s="20" customFormat="1" ht="27" customHeight="1" x14ac:dyDescent="0.25">
      <c r="A8" s="20" t="s">
        <v>98</v>
      </c>
      <c r="B8" s="20" t="s">
        <v>110</v>
      </c>
      <c r="C8" s="20">
        <f>GCD(4,6)</f>
        <v>2</v>
      </c>
      <c r="D8" s="20">
        <v>2</v>
      </c>
      <c r="F8" s="28" t="s">
        <v>114</v>
      </c>
      <c r="G8" s="28">
        <v>43</v>
      </c>
      <c r="J8" s="19"/>
      <c r="M8" s="19"/>
    </row>
    <row r="9" spans="1:14" ht="27" customHeight="1" x14ac:dyDescent="0.25">
      <c r="A9" s="19" t="s">
        <v>99</v>
      </c>
      <c r="B9" s="19" t="s">
        <v>111</v>
      </c>
      <c r="C9" s="21">
        <f>PI()</f>
        <v>3.1415926535897931</v>
      </c>
      <c r="D9" s="19">
        <v>3</v>
      </c>
      <c r="F9" s="28" t="s">
        <v>114</v>
      </c>
      <c r="G9" s="28">
        <v>7</v>
      </c>
    </row>
    <row r="10" spans="1:14" s="20" customFormat="1" ht="27" customHeight="1" x14ac:dyDescent="0.25">
      <c r="A10" s="20" t="s">
        <v>100</v>
      </c>
      <c r="B10" s="20" t="s">
        <v>136</v>
      </c>
      <c r="C10" s="20">
        <f>SQRT(16)</f>
        <v>4</v>
      </c>
      <c r="D10" s="20">
        <v>4</v>
      </c>
      <c r="F10" s="28" t="s">
        <v>114</v>
      </c>
      <c r="G10" s="28">
        <v>23</v>
      </c>
      <c r="J10" s="19"/>
      <c r="M10" s="19"/>
    </row>
    <row r="11" spans="1:14" ht="27" customHeight="1" x14ac:dyDescent="0.25">
      <c r="A11" s="19" t="s">
        <v>101</v>
      </c>
      <c r="B11" s="19" t="s">
        <v>137</v>
      </c>
      <c r="C11" s="19">
        <f>POWER(2,4)</f>
        <v>16</v>
      </c>
      <c r="D11" s="19">
        <v>5</v>
      </c>
      <c r="F11" s="28" t="s">
        <v>114</v>
      </c>
      <c r="G11" s="28">
        <v>6</v>
      </c>
    </row>
    <row r="12" spans="1:14" s="20" customFormat="1" ht="27" customHeight="1" x14ac:dyDescent="0.25">
      <c r="A12" s="20" t="s">
        <v>112</v>
      </c>
      <c r="B12" s="20">
        <f>_xlfn.ARABIC(C12)</f>
        <v>12</v>
      </c>
      <c r="C12" s="20" t="str">
        <f>ROMAN(12)</f>
        <v>XII</v>
      </c>
      <c r="F12" s="28" t="s">
        <v>114</v>
      </c>
      <c r="G12" s="28">
        <v>43</v>
      </c>
      <c r="J12" s="19"/>
      <c r="M12" s="19"/>
    </row>
    <row r="13" spans="1:14" ht="27" customHeight="1" x14ac:dyDescent="0.25">
      <c r="A13" s="19" t="s">
        <v>102</v>
      </c>
      <c r="B13" s="19" t="s">
        <v>138</v>
      </c>
      <c r="C13" s="19">
        <f>FACT(5)</f>
        <v>120</v>
      </c>
      <c r="F13" s="28" t="s">
        <v>114</v>
      </c>
      <c r="G13" s="28">
        <v>2</v>
      </c>
    </row>
    <row r="14" spans="1:14" s="20" customFormat="1" ht="27" customHeight="1" x14ac:dyDescent="0.25">
      <c r="A14" s="20" t="s">
        <v>103</v>
      </c>
      <c r="B14" s="20" t="s">
        <v>113</v>
      </c>
      <c r="C14" s="20">
        <v>28</v>
      </c>
      <c r="F14" s="28" t="s">
        <v>114</v>
      </c>
      <c r="G14" s="28">
        <v>1</v>
      </c>
      <c r="J14" s="19"/>
      <c r="M14" s="19"/>
    </row>
    <row r="15" spans="1:14" ht="48.75" customHeight="1" x14ac:dyDescent="0.25">
      <c r="A15" s="26" t="s">
        <v>127</v>
      </c>
      <c r="B15" s="26" t="s">
        <v>130</v>
      </c>
      <c r="C15" s="148">
        <f ca="1">ROW(INDIRECT(D15))</f>
        <v>4</v>
      </c>
      <c r="D15" s="27" t="str">
        <f>"4:5"</f>
        <v>4:5</v>
      </c>
      <c r="E15" s="148" t="s">
        <v>131</v>
      </c>
      <c r="F15" s="28"/>
      <c r="G15" s="28"/>
    </row>
    <row r="16" spans="1:14" s="20" customFormat="1" ht="50.25" customHeight="1" x14ac:dyDescent="0.25">
      <c r="A16" s="26" t="s">
        <v>128</v>
      </c>
      <c r="B16" s="26" t="s">
        <v>129</v>
      </c>
      <c r="C16" s="149"/>
      <c r="D16" s="26">
        <f t="array" aca="1" ref="D16" ca="1">SUM(ROW(INDIRECT(D15)))</f>
        <v>9</v>
      </c>
      <c r="E16" s="149"/>
      <c r="F16" s="28"/>
      <c r="G16" s="28"/>
    </row>
    <row r="17" spans="1:2" ht="27" customHeight="1" x14ac:dyDescent="0.25">
      <c r="A17" s="22" t="s">
        <v>284</v>
      </c>
      <c r="B17" s="19" t="s">
        <v>285</v>
      </c>
    </row>
    <row r="18" spans="1:2" ht="27" customHeight="1" x14ac:dyDescent="0.25"/>
  </sheetData>
  <mergeCells count="2">
    <mergeCell ref="C15:C16"/>
    <mergeCell ref="E15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6293-842D-420A-BE1F-8925FBB3C885}">
  <dimension ref="A1:CB32"/>
  <sheetViews>
    <sheetView defaultGridColor="0" colorId="22" zoomScaleNormal="100" workbookViewId="0">
      <selection activeCell="F7" sqref="F7"/>
    </sheetView>
  </sheetViews>
  <sheetFormatPr defaultColWidth="5" defaultRowHeight="22.5" customHeight="1" x14ac:dyDescent="0.25"/>
  <cols>
    <col min="1" max="5" width="5" style="22"/>
    <col min="6" max="6" width="22.7109375" style="22" customWidth="1"/>
    <col min="7" max="7" width="17.85546875" style="22" customWidth="1"/>
    <col min="8" max="9" width="5" style="22"/>
    <col min="10" max="10" width="38.140625" style="22" customWidth="1"/>
    <col min="11" max="11" width="13.85546875" style="22" customWidth="1"/>
    <col min="12" max="19" width="5.85546875" style="54" customWidth="1"/>
    <col min="20" max="37" width="5.85546875" style="55" customWidth="1"/>
    <col min="38" max="16384" width="5" style="23"/>
  </cols>
  <sheetData>
    <row r="1" spans="1:80" ht="22.5" customHeight="1" x14ac:dyDescent="0.25">
      <c r="R1" s="55"/>
      <c r="S1" s="55"/>
    </row>
    <row r="2" spans="1:80" ht="44.25" customHeight="1" x14ac:dyDescent="0.25">
      <c r="A2" s="150"/>
      <c r="B2" s="150"/>
      <c r="C2" s="150"/>
      <c r="D2" s="150"/>
      <c r="E2" s="150"/>
      <c r="F2" s="23" t="s">
        <v>122</v>
      </c>
      <c r="G2" s="23">
        <v>17</v>
      </c>
      <c r="H2" s="23"/>
      <c r="I2" s="23"/>
      <c r="J2" s="22" t="s">
        <v>132</v>
      </c>
      <c r="K2" s="22">
        <v>7</v>
      </c>
      <c r="L2" s="55"/>
      <c r="M2" s="55"/>
      <c r="N2" s="55"/>
      <c r="O2" s="55"/>
      <c r="R2" s="55"/>
      <c r="S2" s="55"/>
    </row>
    <row r="3" spans="1:80" ht="22.5" customHeight="1" x14ac:dyDescent="0.25">
      <c r="A3" s="150"/>
      <c r="B3" s="150"/>
      <c r="C3" s="150"/>
      <c r="D3" s="150"/>
      <c r="E3" s="150"/>
      <c r="F3" s="23" t="s">
        <v>123</v>
      </c>
      <c r="G3" s="23">
        <v>5</v>
      </c>
      <c r="H3" s="23"/>
      <c r="I3" s="23"/>
      <c r="J3" s="23" t="s">
        <v>134</v>
      </c>
      <c r="K3" s="22" t="s">
        <v>275</v>
      </c>
      <c r="L3" s="55"/>
      <c r="M3" s="55"/>
      <c r="N3" s="55"/>
      <c r="O3" s="55"/>
      <c r="R3" s="55"/>
      <c r="S3" s="55"/>
    </row>
    <row r="4" spans="1:80" ht="39.75" customHeight="1" x14ac:dyDescent="0.25">
      <c r="A4" s="23"/>
      <c r="B4" s="23"/>
      <c r="C4" s="23"/>
      <c r="D4" s="23"/>
      <c r="E4" s="23"/>
      <c r="F4" s="22" t="s">
        <v>124</v>
      </c>
      <c r="G4" s="24" t="str">
        <f>"2:"&amp;G3</f>
        <v>2:5</v>
      </c>
      <c r="H4" s="23"/>
      <c r="I4" s="23"/>
      <c r="J4" s="22" t="str">
        <f>"Suma parzystych z zakresu 1 - "&amp;K4</f>
        <v>Suma parzystych z zakresu 1 - 22</v>
      </c>
      <c r="K4" s="23">
        <v>22</v>
      </c>
      <c r="L4" s="55"/>
      <c r="M4" s="55"/>
      <c r="N4" s="55"/>
      <c r="O4" s="55"/>
      <c r="P4" s="55"/>
      <c r="Q4" s="55"/>
      <c r="R4" s="55"/>
      <c r="S4" s="55"/>
    </row>
    <row r="5" spans="1:80" ht="22.5" customHeight="1" x14ac:dyDescent="0.25">
      <c r="A5" s="23"/>
      <c r="B5" s="23"/>
      <c r="C5" s="23"/>
      <c r="D5" s="23"/>
      <c r="E5" s="23"/>
      <c r="F5" s="23" t="s">
        <v>126</v>
      </c>
      <c r="G5" s="23">
        <f ca="1">ROW(INDIRECT(G4))</f>
        <v>2</v>
      </c>
      <c r="H5" s="23"/>
      <c r="I5" s="23"/>
      <c r="J5" s="23" t="s">
        <v>134</v>
      </c>
      <c r="K5" s="23">
        <v>132</v>
      </c>
      <c r="L5" s="55"/>
      <c r="M5" s="55"/>
      <c r="N5" s="55"/>
      <c r="O5" s="55"/>
      <c r="P5" s="55"/>
      <c r="Q5" s="55"/>
      <c r="R5" s="55"/>
      <c r="S5" s="55"/>
    </row>
    <row r="6" spans="1:80" ht="51" customHeight="1" x14ac:dyDescent="0.25">
      <c r="A6" s="23"/>
      <c r="B6" s="23"/>
      <c r="C6" s="23"/>
      <c r="D6" s="23"/>
      <c r="E6" s="23"/>
      <c r="F6" s="23" t="s">
        <v>125</v>
      </c>
      <c r="G6" s="23" t="s">
        <v>276</v>
      </c>
      <c r="H6" s="23"/>
      <c r="I6" s="23"/>
      <c r="J6" s="23" t="s">
        <v>133</v>
      </c>
      <c r="K6" s="23">
        <v>5</v>
      </c>
      <c r="L6" s="55"/>
      <c r="M6" s="55"/>
      <c r="N6" s="55"/>
      <c r="O6" s="55"/>
      <c r="P6" s="55"/>
      <c r="Q6" s="55"/>
      <c r="R6" s="55"/>
      <c r="S6" s="55"/>
    </row>
    <row r="7" spans="1:80" ht="57" customHeight="1" x14ac:dyDescent="0.25">
      <c r="A7" s="23"/>
      <c r="B7" s="23"/>
      <c r="C7" s="23"/>
      <c r="D7" s="23"/>
      <c r="E7" s="23"/>
      <c r="G7" s="23"/>
      <c r="H7" s="23"/>
      <c r="I7" s="23"/>
      <c r="J7" s="23" t="s">
        <v>134</v>
      </c>
      <c r="K7" s="23">
        <f t="array" aca="1" ref="K7" ca="1">PRODUCT(ROW(INDIRECT("1:"&amp;K6)))</f>
        <v>120</v>
      </c>
    </row>
    <row r="8" spans="1:80" ht="22.5" customHeight="1" x14ac:dyDescent="0.25">
      <c r="A8" s="23"/>
      <c r="B8" s="23"/>
      <c r="C8" s="23"/>
      <c r="D8" s="23"/>
      <c r="E8" s="23"/>
      <c r="G8" s="23"/>
      <c r="H8" s="23"/>
      <c r="I8" s="23"/>
      <c r="J8" s="23" t="s">
        <v>135</v>
      </c>
      <c r="K8" s="23">
        <v>321</v>
      </c>
      <c r="L8" s="56">
        <v>1</v>
      </c>
      <c r="M8" s="56">
        <v>2</v>
      </c>
      <c r="N8" s="56">
        <v>3</v>
      </c>
      <c r="O8" s="56">
        <v>4</v>
      </c>
      <c r="P8" s="56">
        <v>5</v>
      </c>
      <c r="Q8" s="56">
        <v>6</v>
      </c>
      <c r="R8" s="56">
        <v>7</v>
      </c>
      <c r="S8" s="56">
        <v>8</v>
      </c>
      <c r="T8" s="56">
        <v>9</v>
      </c>
      <c r="U8" s="56">
        <v>10</v>
      </c>
      <c r="V8" s="56">
        <v>11</v>
      </c>
      <c r="W8" s="56">
        <v>12</v>
      </c>
      <c r="X8" s="56">
        <v>13</v>
      </c>
      <c r="Y8" s="56">
        <v>14</v>
      </c>
      <c r="Z8" s="56">
        <v>15</v>
      </c>
      <c r="AA8" s="56">
        <v>16</v>
      </c>
      <c r="AB8" s="56">
        <v>17</v>
      </c>
      <c r="AC8" s="56">
        <v>18</v>
      </c>
      <c r="AD8" s="56">
        <v>19</v>
      </c>
      <c r="AE8" s="56">
        <v>20</v>
      </c>
      <c r="AF8" s="56">
        <v>21</v>
      </c>
      <c r="AG8" s="56">
        <v>22</v>
      </c>
      <c r="AH8" s="56">
        <v>23</v>
      </c>
      <c r="AI8" s="56">
        <v>24</v>
      </c>
      <c r="AJ8" s="56">
        <v>25</v>
      </c>
      <c r="AK8" s="56">
        <v>26</v>
      </c>
    </row>
    <row r="9" spans="1:80" ht="22.5" customHeight="1" x14ac:dyDescent="0.25">
      <c r="A9" s="23"/>
      <c r="B9" s="23"/>
      <c r="C9" s="23"/>
      <c r="D9" s="23"/>
      <c r="E9" s="23"/>
      <c r="F9" s="23"/>
      <c r="G9" s="23"/>
      <c r="H9" s="23"/>
      <c r="I9" s="23"/>
      <c r="J9" s="23" t="s">
        <v>134</v>
      </c>
      <c r="K9" s="53">
        <v>14</v>
      </c>
      <c r="L9" s="57">
        <v>3</v>
      </c>
      <c r="M9" s="57">
        <v>2</v>
      </c>
      <c r="N9" s="57">
        <v>1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  <c r="AJ9" s="57">
        <v>0</v>
      </c>
      <c r="AK9" s="57">
        <v>0</v>
      </c>
    </row>
    <row r="10" spans="1:80" ht="22.5" customHeigh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 t="s">
        <v>140</v>
      </c>
      <c r="K10" s="23">
        <v>123</v>
      </c>
      <c r="L10" s="55"/>
      <c r="M10" s="55"/>
      <c r="N10" s="55"/>
      <c r="O10" s="55"/>
      <c r="P10" s="55"/>
      <c r="Q10" s="55"/>
      <c r="R10" s="55"/>
      <c r="S10" s="55"/>
      <c r="BM10" s="29" t="s">
        <v>4</v>
      </c>
      <c r="BN10" s="30"/>
      <c r="BO10" s="31" t="s">
        <v>5</v>
      </c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</row>
    <row r="11" spans="1:80" ht="22.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 t="s">
        <v>134</v>
      </c>
      <c r="K11" s="23">
        <v>14</v>
      </c>
      <c r="L11" s="55"/>
      <c r="M11" s="55"/>
      <c r="N11" s="55"/>
      <c r="O11" s="55"/>
      <c r="P11" s="55"/>
      <c r="Q11" s="55"/>
      <c r="R11" s="55"/>
      <c r="S11" s="55"/>
      <c r="BM11" s="29" t="s">
        <v>6</v>
      </c>
      <c r="BN11" s="30"/>
      <c r="BO11" s="31" t="s">
        <v>7</v>
      </c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</row>
    <row r="12" spans="1:80" ht="22.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55"/>
      <c r="M12" s="55"/>
      <c r="N12" s="55"/>
      <c r="O12" s="55"/>
      <c r="P12" s="55"/>
      <c r="Q12" s="55"/>
      <c r="R12" s="55"/>
      <c r="S12" s="55"/>
      <c r="BM12" s="29" t="s">
        <v>8</v>
      </c>
      <c r="BN12" s="30"/>
      <c r="BO12" s="31" t="s">
        <v>9</v>
      </c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2">
        <v>3</v>
      </c>
    </row>
    <row r="13" spans="1:80" ht="22.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55"/>
      <c r="M13" s="55"/>
      <c r="N13" s="55"/>
      <c r="O13" s="55"/>
      <c r="P13" s="55"/>
      <c r="Q13" s="55"/>
      <c r="R13" s="55"/>
      <c r="S13" s="55"/>
      <c r="BM13" s="33"/>
      <c r="BN13" s="34" t="s">
        <v>10</v>
      </c>
      <c r="BO13" s="34" t="s">
        <v>11</v>
      </c>
      <c r="BP13" s="34" t="s">
        <v>12</v>
      </c>
      <c r="BQ13" s="34" t="s">
        <v>13</v>
      </c>
      <c r="BR13" s="33"/>
      <c r="BS13" s="30"/>
      <c r="BT13" s="30"/>
      <c r="BU13" s="30"/>
      <c r="BV13" s="30"/>
      <c r="BW13" s="30"/>
      <c r="BX13" s="30"/>
      <c r="BY13" s="30"/>
      <c r="BZ13" s="30"/>
      <c r="CA13" s="30"/>
      <c r="CB13" s="30"/>
    </row>
    <row r="14" spans="1:80" ht="22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55"/>
      <c r="M14" s="55"/>
      <c r="N14" s="55"/>
      <c r="O14" s="55"/>
      <c r="P14" s="55"/>
      <c r="Q14" s="55"/>
      <c r="R14" s="55"/>
      <c r="S14" s="55"/>
      <c r="BM14" s="33"/>
      <c r="BN14" s="35">
        <v>1</v>
      </c>
      <c r="BO14" s="35">
        <v>77</v>
      </c>
      <c r="BP14" s="36" t="s">
        <v>14</v>
      </c>
      <c r="BQ14" s="35">
        <v>-3</v>
      </c>
      <c r="BR14" s="37">
        <v>1</v>
      </c>
      <c r="BS14" s="38" t="b">
        <v>0</v>
      </c>
      <c r="BT14" s="39" t="s">
        <v>15</v>
      </c>
      <c r="BU14" s="30"/>
      <c r="BV14" s="30"/>
      <c r="BW14" s="30"/>
      <c r="BX14" s="40">
        <v>9</v>
      </c>
      <c r="BY14" s="30"/>
      <c r="BZ14" s="40">
        <v>1</v>
      </c>
      <c r="CA14" s="30"/>
      <c r="CB14" s="32">
        <v>9</v>
      </c>
    </row>
    <row r="15" spans="1:80" ht="22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55"/>
      <c r="M15" s="55"/>
      <c r="N15" s="55"/>
      <c r="O15" s="55"/>
      <c r="P15" s="55"/>
      <c r="Q15" s="55"/>
      <c r="R15" s="55"/>
      <c r="S15" s="55"/>
      <c r="BM15" s="30"/>
      <c r="BN15" s="41">
        <v>2</v>
      </c>
      <c r="BO15" s="41">
        <v>9</v>
      </c>
      <c r="BP15" s="42" t="s">
        <v>16</v>
      </c>
      <c r="BQ15" s="41">
        <v>2</v>
      </c>
      <c r="BR15" s="32">
        <v>0</v>
      </c>
      <c r="BS15" s="38" t="b">
        <v>0</v>
      </c>
      <c r="BT15" s="43" t="s">
        <v>17</v>
      </c>
      <c r="BU15" s="30"/>
      <c r="BV15" s="30"/>
      <c r="BW15" s="30"/>
      <c r="BX15" s="30"/>
      <c r="BY15" s="30"/>
      <c r="BZ15" s="30"/>
      <c r="CA15" s="30"/>
      <c r="CB15" s="30"/>
    </row>
    <row r="16" spans="1:80" ht="22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55"/>
      <c r="M16" s="55"/>
      <c r="N16" s="55"/>
      <c r="O16" s="55"/>
      <c r="P16" s="55"/>
      <c r="Q16" s="55"/>
      <c r="R16" s="55"/>
      <c r="S16" s="55"/>
      <c r="BM16" s="30"/>
      <c r="BN16" s="41">
        <v>3</v>
      </c>
      <c r="BO16" s="41">
        <v>79</v>
      </c>
      <c r="BP16" s="44" t="s">
        <v>18</v>
      </c>
      <c r="BQ16" s="41">
        <v>3</v>
      </c>
      <c r="BR16" s="32">
        <v>1</v>
      </c>
      <c r="BS16" s="38" t="b">
        <v>0</v>
      </c>
      <c r="BT16" s="30"/>
      <c r="BU16" s="30"/>
      <c r="BV16" s="30"/>
      <c r="BW16" s="30"/>
      <c r="BX16" s="40">
        <v>1</v>
      </c>
      <c r="BY16" s="30"/>
      <c r="BZ16" s="30"/>
      <c r="CA16" s="30"/>
      <c r="CB16" s="30"/>
    </row>
    <row r="17" spans="1:80" ht="22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55"/>
      <c r="M17" s="55"/>
      <c r="N17" s="55"/>
      <c r="O17" s="55"/>
      <c r="P17" s="55"/>
      <c r="Q17" s="55"/>
      <c r="R17" s="55"/>
      <c r="S17" s="55"/>
      <c r="BM17" s="30"/>
      <c r="BN17" s="41">
        <v>4</v>
      </c>
      <c r="BO17" s="41">
        <v>85</v>
      </c>
      <c r="BP17" s="42" t="s">
        <v>16</v>
      </c>
      <c r="BQ17" s="41">
        <v>-2</v>
      </c>
      <c r="BR17" s="32">
        <v>0</v>
      </c>
      <c r="BS17" s="38" t="b">
        <v>0</v>
      </c>
      <c r="BT17" s="45" t="s">
        <v>19</v>
      </c>
      <c r="BU17" s="30"/>
      <c r="BV17" s="30"/>
      <c r="BW17" s="30"/>
      <c r="BX17" s="30"/>
      <c r="BY17" s="30"/>
      <c r="BZ17" s="30"/>
      <c r="CA17" s="30"/>
      <c r="CB17" s="46">
        <v>10</v>
      </c>
    </row>
    <row r="18" spans="1:80" ht="22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55"/>
      <c r="M18" s="55"/>
      <c r="N18" s="55"/>
      <c r="O18" s="55"/>
      <c r="P18" s="55"/>
      <c r="Q18" s="55"/>
      <c r="R18" s="55"/>
      <c r="S18" s="55"/>
      <c r="BM18" s="30"/>
      <c r="BN18" s="41">
        <v>5</v>
      </c>
      <c r="BO18" s="41">
        <v>46</v>
      </c>
      <c r="BP18" s="42" t="s">
        <v>20</v>
      </c>
      <c r="BQ18" s="41">
        <v>7</v>
      </c>
      <c r="BR18" s="32">
        <v>1</v>
      </c>
      <c r="BS18" s="38" t="b">
        <v>0</v>
      </c>
      <c r="BT18" s="30"/>
      <c r="BU18" s="30"/>
      <c r="BV18" s="30"/>
      <c r="BW18" s="30"/>
      <c r="BX18" s="47">
        <v>4</v>
      </c>
      <c r="BY18" s="30"/>
      <c r="BZ18" s="30"/>
      <c r="CA18" s="30"/>
      <c r="CB18" s="30"/>
    </row>
    <row r="19" spans="1:80" ht="22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55"/>
      <c r="M19" s="55"/>
      <c r="N19" s="55"/>
      <c r="O19" s="55"/>
      <c r="P19" s="55"/>
      <c r="Q19" s="55"/>
      <c r="R19" s="55"/>
      <c r="S19" s="55"/>
      <c r="BM19" s="30"/>
      <c r="BN19" s="41">
        <v>6</v>
      </c>
      <c r="BO19" s="41">
        <v>72</v>
      </c>
      <c r="BP19" s="42" t="s">
        <v>14</v>
      </c>
      <c r="BQ19" s="41">
        <v>6</v>
      </c>
      <c r="BR19" s="32">
        <v>0</v>
      </c>
      <c r="BS19" s="38" t="b">
        <v>0</v>
      </c>
      <c r="BT19" s="48" t="s">
        <v>21</v>
      </c>
      <c r="BU19" s="30"/>
      <c r="BV19" s="30"/>
      <c r="BW19" s="30"/>
      <c r="BX19" s="30"/>
      <c r="BY19" s="30"/>
      <c r="BZ19" s="30"/>
      <c r="CA19" s="30"/>
      <c r="CB19" s="30"/>
    </row>
    <row r="20" spans="1:80" ht="22.5" customHeight="1" x14ac:dyDescent="0.25">
      <c r="L20" s="55"/>
      <c r="M20" s="55"/>
      <c r="N20" s="55"/>
      <c r="O20" s="55"/>
      <c r="P20" s="55"/>
      <c r="Q20" s="55"/>
      <c r="R20" s="55"/>
      <c r="S20" s="55"/>
      <c r="BM20" s="30"/>
      <c r="BN20" s="41">
        <v>7</v>
      </c>
      <c r="BO20" s="41">
        <v>76</v>
      </c>
      <c r="BP20" s="42" t="s">
        <v>22</v>
      </c>
      <c r="BQ20" s="41">
        <v>-8</v>
      </c>
      <c r="BR20" s="32">
        <v>1</v>
      </c>
      <c r="BS20" s="38" t="b">
        <v>0</v>
      </c>
      <c r="BT20" s="30"/>
      <c r="BU20" s="30"/>
      <c r="BV20" s="30"/>
      <c r="BW20" s="30"/>
      <c r="BX20" s="49">
        <v>1</v>
      </c>
      <c r="BY20" s="30"/>
      <c r="BZ20" s="30"/>
      <c r="CA20" s="30"/>
      <c r="CB20" s="30"/>
    </row>
    <row r="21" spans="1:80" ht="22.5" customHeight="1" x14ac:dyDescent="0.25">
      <c r="B21" s="50"/>
      <c r="L21" s="55"/>
      <c r="M21" s="55"/>
      <c r="N21" s="55"/>
      <c r="O21" s="55"/>
      <c r="P21" s="55"/>
      <c r="Q21" s="55"/>
      <c r="R21" s="55"/>
      <c r="S21" s="55"/>
      <c r="BM21" s="30"/>
      <c r="BN21" s="41">
        <v>8</v>
      </c>
      <c r="BO21" s="41">
        <v>97</v>
      </c>
      <c r="BP21" s="42" t="s">
        <v>23</v>
      </c>
      <c r="BQ21" s="41">
        <v>-2</v>
      </c>
      <c r="BR21" s="32">
        <v>0</v>
      </c>
      <c r="BS21" s="38" t="b">
        <v>0</v>
      </c>
      <c r="BT21" s="30"/>
      <c r="BU21" s="30"/>
      <c r="BV21" s="30"/>
      <c r="BW21" s="30"/>
      <c r="BX21" s="30"/>
      <c r="BY21" s="30"/>
      <c r="BZ21" s="30"/>
      <c r="CA21" s="30"/>
      <c r="CB21" s="30"/>
    </row>
    <row r="22" spans="1:80" ht="22.5" customHeight="1" x14ac:dyDescent="0.25">
      <c r="BM22" s="30"/>
      <c r="BN22" s="41">
        <v>9</v>
      </c>
      <c r="BO22" s="41">
        <v>7</v>
      </c>
      <c r="BP22" s="42" t="s">
        <v>24</v>
      </c>
      <c r="BQ22" s="41">
        <v>-4</v>
      </c>
      <c r="BR22" s="32">
        <v>1</v>
      </c>
      <c r="BS22" s="38" t="b">
        <v>0</v>
      </c>
      <c r="BT22" s="30"/>
      <c r="BU22" s="30"/>
      <c r="BV22" s="30" t="s">
        <v>25</v>
      </c>
      <c r="BW22" s="30"/>
      <c r="BX22" s="30"/>
      <c r="BY22" s="30"/>
      <c r="BZ22" s="30"/>
      <c r="CA22" s="32">
        <v>7</v>
      </c>
      <c r="CB22" s="30"/>
    </row>
    <row r="23" spans="1:80" ht="22.5" customHeight="1" x14ac:dyDescent="0.25">
      <c r="BM23" s="30"/>
      <c r="BN23" s="41">
        <v>10</v>
      </c>
      <c r="BO23" s="41">
        <v>7</v>
      </c>
      <c r="BP23" s="44" t="s">
        <v>18</v>
      </c>
      <c r="BQ23" s="41">
        <v>-5</v>
      </c>
      <c r="BR23" s="32">
        <v>0</v>
      </c>
      <c r="BS23" s="38" t="b">
        <v>0</v>
      </c>
      <c r="BT23" s="30"/>
      <c r="BU23" s="30"/>
      <c r="BV23" s="30" t="s">
        <v>26</v>
      </c>
      <c r="BW23" s="30"/>
      <c r="BX23" s="30"/>
      <c r="BY23" s="30"/>
      <c r="BZ23" s="30"/>
      <c r="CA23" s="32">
        <v>97</v>
      </c>
      <c r="CB23" s="30"/>
    </row>
    <row r="24" spans="1:80" ht="22.5" customHeight="1" x14ac:dyDescent="0.25">
      <c r="BM24" s="30"/>
      <c r="BN24" s="41">
        <v>11</v>
      </c>
      <c r="BO24" s="41">
        <v>66</v>
      </c>
      <c r="BP24" s="42" t="s">
        <v>27</v>
      </c>
      <c r="BQ24" s="41">
        <v>-2</v>
      </c>
      <c r="BR24" s="32">
        <v>1</v>
      </c>
      <c r="BS24" s="38" t="b">
        <v>0</v>
      </c>
      <c r="BT24" s="30"/>
      <c r="BU24" s="30"/>
      <c r="BV24" s="31" t="s">
        <v>28</v>
      </c>
      <c r="BW24" s="30"/>
      <c r="BX24" s="30"/>
      <c r="BY24" s="30"/>
      <c r="BZ24" s="30"/>
      <c r="CA24" s="32">
        <v>47</v>
      </c>
      <c r="CB24" s="30"/>
    </row>
    <row r="25" spans="1:80" ht="22.5" customHeight="1" x14ac:dyDescent="0.25">
      <c r="BM25" s="30"/>
      <c r="BN25" s="41">
        <v>12</v>
      </c>
      <c r="BO25" s="41">
        <v>68</v>
      </c>
      <c r="BP25" s="42" t="s">
        <v>29</v>
      </c>
      <c r="BQ25" s="41">
        <v>10</v>
      </c>
      <c r="BR25" s="32">
        <v>0</v>
      </c>
      <c r="BS25" s="38" t="b">
        <v>0</v>
      </c>
      <c r="BT25" s="30"/>
      <c r="BU25" s="30"/>
      <c r="BV25" s="30" t="s">
        <v>30</v>
      </c>
      <c r="BW25" s="30"/>
      <c r="BX25" s="30"/>
      <c r="BY25" s="30"/>
      <c r="BZ25" s="30"/>
      <c r="CA25" s="32">
        <v>4</v>
      </c>
      <c r="CB25" s="30"/>
    </row>
    <row r="26" spans="1:80" ht="22.5" customHeight="1" x14ac:dyDescent="0.25">
      <c r="BM26" s="30"/>
      <c r="BN26" s="41">
        <v>13</v>
      </c>
      <c r="BO26" s="41">
        <v>67</v>
      </c>
      <c r="BP26" s="44" t="s">
        <v>18</v>
      </c>
      <c r="BQ26" s="41">
        <v>8</v>
      </c>
      <c r="BR26" s="32">
        <v>1</v>
      </c>
      <c r="BS26" s="38" t="b">
        <v>0</v>
      </c>
      <c r="BT26" s="30"/>
      <c r="BU26" s="30"/>
      <c r="BV26" s="31" t="s">
        <v>31</v>
      </c>
      <c r="BW26" s="30"/>
      <c r="BX26" s="30"/>
      <c r="BY26" s="30"/>
      <c r="BZ26" s="30"/>
      <c r="CA26" s="32">
        <v>6</v>
      </c>
      <c r="CB26" s="30"/>
    </row>
    <row r="27" spans="1:80" ht="22.5" customHeight="1" x14ac:dyDescent="0.25">
      <c r="BM27" s="30"/>
      <c r="BN27" s="41">
        <v>14</v>
      </c>
      <c r="BO27" s="41">
        <v>30</v>
      </c>
      <c r="BP27" s="51" t="s">
        <v>32</v>
      </c>
      <c r="BQ27" s="41">
        <v>7</v>
      </c>
      <c r="BR27" s="32">
        <v>0</v>
      </c>
      <c r="BS27" s="38" t="b">
        <v>1</v>
      </c>
      <c r="BT27" s="30"/>
      <c r="BU27" s="30"/>
      <c r="BV27" s="31" t="s">
        <v>33</v>
      </c>
      <c r="BW27" s="30"/>
      <c r="BX27" s="30"/>
      <c r="BY27" s="30"/>
      <c r="BZ27" s="30"/>
      <c r="CA27" s="32">
        <v>1.8171205930000001</v>
      </c>
      <c r="CB27" s="30"/>
    </row>
    <row r="28" spans="1:80" ht="22.5" customHeight="1" x14ac:dyDescent="0.25">
      <c r="BM28" s="30"/>
      <c r="BN28" s="41">
        <v>15</v>
      </c>
      <c r="BO28" s="41">
        <v>60</v>
      </c>
      <c r="BP28" s="42" t="s">
        <v>20</v>
      </c>
      <c r="BQ28" s="41">
        <v>7</v>
      </c>
      <c r="BR28" s="32">
        <v>1</v>
      </c>
      <c r="BS28" s="38" t="b">
        <v>0</v>
      </c>
      <c r="BT28" s="30"/>
      <c r="BU28" s="30"/>
      <c r="BV28" s="31" t="s">
        <v>34</v>
      </c>
      <c r="BW28" s="30"/>
      <c r="BX28" s="30"/>
      <c r="BY28" s="30"/>
      <c r="BZ28" s="30"/>
      <c r="CA28" s="32">
        <v>36</v>
      </c>
      <c r="CB28" s="30"/>
    </row>
    <row r="29" spans="1:80" ht="22.5" customHeight="1" x14ac:dyDescent="0.25">
      <c r="BM29" s="30"/>
      <c r="BN29" s="41">
        <v>16</v>
      </c>
      <c r="BO29" s="41">
        <v>59</v>
      </c>
      <c r="BP29" s="44" t="s">
        <v>18</v>
      </c>
      <c r="BQ29" s="41">
        <v>7</v>
      </c>
      <c r="BR29" s="32">
        <v>0</v>
      </c>
      <c r="BS29" s="38" t="b">
        <v>0</v>
      </c>
      <c r="BT29" s="30"/>
      <c r="BU29" s="30"/>
      <c r="BV29" s="30"/>
      <c r="BW29" s="30"/>
      <c r="BX29" s="30"/>
      <c r="BY29" s="30"/>
      <c r="BZ29" s="30"/>
      <c r="CA29" s="30"/>
      <c r="CB29" s="30"/>
    </row>
    <row r="30" spans="1:80" ht="22.5" customHeight="1" x14ac:dyDescent="0.25">
      <c r="BM30" s="30"/>
      <c r="BN30" s="41">
        <v>17</v>
      </c>
      <c r="BO30" s="41">
        <v>7</v>
      </c>
      <c r="BP30" s="42" t="s">
        <v>35</v>
      </c>
      <c r="BQ30" s="41">
        <v>-5</v>
      </c>
      <c r="BR30" s="32">
        <v>1</v>
      </c>
      <c r="BS30" s="38" t="b">
        <v>0</v>
      </c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22.5" customHeight="1" x14ac:dyDescent="0.25">
      <c r="BM31" s="30"/>
      <c r="BN31" s="41">
        <v>18</v>
      </c>
      <c r="BO31" s="41">
        <v>10</v>
      </c>
      <c r="BP31" s="44" t="s">
        <v>18</v>
      </c>
      <c r="BQ31" s="41">
        <v>-1</v>
      </c>
      <c r="BR31" s="32">
        <v>0</v>
      </c>
      <c r="BS31" s="38" t="b">
        <v>0</v>
      </c>
      <c r="BT31" s="30"/>
      <c r="BU31" s="30"/>
      <c r="BV31" s="30"/>
      <c r="BW31" s="30"/>
      <c r="BX31" s="30"/>
      <c r="BY31" s="30"/>
      <c r="BZ31" s="30"/>
      <c r="CA31" s="30"/>
      <c r="CB31" s="30"/>
    </row>
    <row r="32" spans="1:80" ht="22.5" customHeight="1" x14ac:dyDescent="0.25">
      <c r="BM32" s="30"/>
      <c r="BN32" s="41">
        <v>19</v>
      </c>
      <c r="BO32" s="41">
        <v>43</v>
      </c>
      <c r="BP32" s="42" t="s">
        <v>36</v>
      </c>
      <c r="BQ32" s="41">
        <v>1</v>
      </c>
      <c r="BR32" s="32">
        <v>1</v>
      </c>
      <c r="BS32" s="38" t="b">
        <v>0</v>
      </c>
      <c r="BT32" s="30"/>
      <c r="BU32" s="30"/>
      <c r="BV32" s="30"/>
      <c r="BW32" s="30"/>
      <c r="BX32" s="30"/>
      <c r="BY32" s="30"/>
      <c r="BZ32" s="30"/>
      <c r="CA32" s="30"/>
      <c r="CB32" s="30"/>
    </row>
  </sheetData>
  <mergeCells count="1">
    <mergeCell ref="A2:E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480C-BA29-4BA8-9C41-BF5EBB2A0323}">
  <dimension ref="C5:Q18"/>
  <sheetViews>
    <sheetView workbookViewId="0">
      <selection activeCell="M12" sqref="M12"/>
    </sheetView>
  </sheetViews>
  <sheetFormatPr defaultColWidth="9.42578125" defaultRowHeight="24" customHeight="1" x14ac:dyDescent="0.25"/>
  <cols>
    <col min="4" max="4" width="20.42578125" customWidth="1"/>
    <col min="9" max="9" width="13.85546875" customWidth="1"/>
    <col min="13" max="13" width="13.42578125" customWidth="1"/>
    <col min="14" max="14" width="37.28515625" customWidth="1"/>
    <col min="15" max="15" width="13.7109375" customWidth="1"/>
    <col min="16" max="16" width="13.42578125" customWidth="1"/>
    <col min="17" max="17" width="18" customWidth="1"/>
  </cols>
  <sheetData>
    <row r="5" spans="3:17" ht="49.5" customHeight="1" x14ac:dyDescent="0.25">
      <c r="C5" s="120" t="s">
        <v>141</v>
      </c>
      <c r="D5" s="119" t="s">
        <v>245</v>
      </c>
      <c r="F5" s="120" t="s">
        <v>141</v>
      </c>
      <c r="G5" s="119" t="s">
        <v>244</v>
      </c>
      <c r="J5" s="109" t="s">
        <v>141</v>
      </c>
      <c r="K5" s="79" t="s">
        <v>145</v>
      </c>
      <c r="L5" s="79" t="s">
        <v>152</v>
      </c>
      <c r="M5" s="61" t="s">
        <v>157</v>
      </c>
      <c r="N5" s="113" t="s">
        <v>150</v>
      </c>
      <c r="O5" s="112"/>
      <c r="P5" s="112"/>
      <c r="Q5" s="112"/>
    </row>
    <row r="6" spans="3:17" ht="24" customHeight="1" x14ac:dyDescent="0.25">
      <c r="C6" s="118">
        <v>1</v>
      </c>
      <c r="D6" s="118" t="s">
        <v>166</v>
      </c>
      <c r="F6" s="118">
        <v>1</v>
      </c>
      <c r="G6" s="118" t="s">
        <v>243</v>
      </c>
      <c r="I6" s="63" t="s">
        <v>143</v>
      </c>
      <c r="J6" s="110">
        <v>1</v>
      </c>
      <c r="K6" s="111" t="s">
        <v>146</v>
      </c>
      <c r="L6" s="110" t="s">
        <v>153</v>
      </c>
      <c r="M6" s="65">
        <v>3</v>
      </c>
      <c r="N6" s="115" t="s">
        <v>147</v>
      </c>
      <c r="O6" s="116"/>
      <c r="P6" s="116"/>
      <c r="Q6" s="116"/>
    </row>
    <row r="7" spans="3:17" ht="62.25" customHeight="1" x14ac:dyDescent="0.25">
      <c r="C7" s="118">
        <v>2</v>
      </c>
      <c r="D7" s="118" t="s">
        <v>242</v>
      </c>
      <c r="F7" s="118">
        <v>2</v>
      </c>
      <c r="G7" s="118" t="s">
        <v>241</v>
      </c>
      <c r="J7" s="110">
        <v>2</v>
      </c>
      <c r="K7" s="111" t="s">
        <v>147</v>
      </c>
      <c r="L7" s="110" t="s">
        <v>154</v>
      </c>
      <c r="N7" s="112" t="s">
        <v>151</v>
      </c>
      <c r="O7" s="112" t="s">
        <v>258</v>
      </c>
      <c r="P7" s="112" t="s">
        <v>158</v>
      </c>
      <c r="Q7" s="112" t="s">
        <v>159</v>
      </c>
    </row>
    <row r="8" spans="3:17" ht="24" customHeight="1" x14ac:dyDescent="0.25">
      <c r="C8" s="118">
        <v>3</v>
      </c>
      <c r="D8" s="118" t="s">
        <v>240</v>
      </c>
      <c r="F8" s="118">
        <v>3</v>
      </c>
      <c r="G8" s="118" t="s">
        <v>239</v>
      </c>
      <c r="J8" s="110">
        <v>4</v>
      </c>
      <c r="K8" s="111" t="s">
        <v>149</v>
      </c>
      <c r="L8" s="110" t="s">
        <v>155</v>
      </c>
      <c r="N8" s="116" t="e">
        <v>#N/A</v>
      </c>
      <c r="O8" s="117" t="s">
        <v>277</v>
      </c>
      <c r="P8" s="116" t="s">
        <v>154</v>
      </c>
      <c r="Q8" s="116" t="e">
        <v>#N/A</v>
      </c>
    </row>
    <row r="9" spans="3:17" ht="24" customHeight="1" x14ac:dyDescent="0.25">
      <c r="C9" s="118">
        <v>4</v>
      </c>
      <c r="D9" s="118" t="s">
        <v>238</v>
      </c>
      <c r="F9" s="118">
        <v>4</v>
      </c>
      <c r="G9" s="118" t="s">
        <v>237</v>
      </c>
      <c r="J9" s="110">
        <v>5</v>
      </c>
      <c r="K9" s="111" t="s">
        <v>148</v>
      </c>
      <c r="L9" s="110" t="s">
        <v>156</v>
      </c>
      <c r="N9" s="113" t="s">
        <v>144</v>
      </c>
      <c r="O9" s="114"/>
      <c r="P9" s="112"/>
      <c r="Q9" s="112" t="s">
        <v>259</v>
      </c>
    </row>
    <row r="10" spans="3:17" ht="24" customHeight="1" x14ac:dyDescent="0.25">
      <c r="C10" s="118">
        <v>5</v>
      </c>
      <c r="D10" s="118" t="s">
        <v>236</v>
      </c>
      <c r="F10" s="118">
        <v>5</v>
      </c>
      <c r="G10" s="118" t="s">
        <v>235</v>
      </c>
      <c r="N10" s="115" t="s">
        <v>147</v>
      </c>
      <c r="O10" s="116"/>
      <c r="P10" s="116"/>
      <c r="Q10" s="116"/>
    </row>
    <row r="11" spans="3:17" ht="24" customHeight="1" x14ac:dyDescent="0.25">
      <c r="C11" s="118">
        <v>6</v>
      </c>
      <c r="D11" s="118" t="s">
        <v>234</v>
      </c>
      <c r="F11" s="118">
        <v>6</v>
      </c>
      <c r="G11" s="118" t="s">
        <v>233</v>
      </c>
      <c r="I11" s="151" t="s">
        <v>160</v>
      </c>
      <c r="J11" s="151"/>
      <c r="K11" s="151"/>
      <c r="L11" s="152"/>
      <c r="N11" s="112" t="s">
        <v>164</v>
      </c>
      <c r="O11" s="112"/>
      <c r="P11" s="112"/>
      <c r="Q11" s="112"/>
    </row>
    <row r="12" spans="3:17" ht="24" customHeight="1" x14ac:dyDescent="0.25">
      <c r="C12" s="118">
        <v>7</v>
      </c>
      <c r="D12" s="118" t="s">
        <v>232</v>
      </c>
      <c r="F12" s="118">
        <v>7</v>
      </c>
      <c r="G12" s="118" t="s">
        <v>231</v>
      </c>
      <c r="I12" s="64" t="s">
        <v>141</v>
      </c>
      <c r="J12" s="110">
        <v>1</v>
      </c>
      <c r="K12" s="111">
        <v>2</v>
      </c>
      <c r="L12" s="111">
        <v>3</v>
      </c>
      <c r="N12" s="116" t="s">
        <v>163</v>
      </c>
      <c r="O12" s="116"/>
      <c r="P12" s="116"/>
      <c r="Q12" s="116"/>
    </row>
    <row r="13" spans="3:17" ht="24" customHeight="1" x14ac:dyDescent="0.25">
      <c r="C13" s="118">
        <v>8</v>
      </c>
      <c r="D13" s="118" t="s">
        <v>230</v>
      </c>
      <c r="F13" s="118">
        <v>8</v>
      </c>
      <c r="G13" s="118" t="s">
        <v>229</v>
      </c>
      <c r="I13" s="62" t="s">
        <v>142</v>
      </c>
      <c r="J13" s="110" t="s">
        <v>163</v>
      </c>
      <c r="K13" s="111" t="s">
        <v>161</v>
      </c>
      <c r="L13" s="111" t="s">
        <v>162</v>
      </c>
    </row>
    <row r="14" spans="3:17" ht="24" customHeight="1" x14ac:dyDescent="0.25">
      <c r="C14" s="118">
        <v>9</v>
      </c>
      <c r="D14" s="118" t="s">
        <v>228</v>
      </c>
      <c r="F14" s="118">
        <v>9</v>
      </c>
      <c r="G14" s="118" t="s">
        <v>227</v>
      </c>
    </row>
    <row r="15" spans="3:17" ht="24" customHeight="1" x14ac:dyDescent="0.25">
      <c r="C15" s="118">
        <v>10</v>
      </c>
      <c r="D15" s="118" t="s">
        <v>226</v>
      </c>
      <c r="F15" s="118">
        <v>10</v>
      </c>
      <c r="G15" s="118" t="s">
        <v>225</v>
      </c>
    </row>
    <row r="16" spans="3:17" ht="24" customHeight="1" x14ac:dyDescent="0.25">
      <c r="C16" s="118">
        <v>11</v>
      </c>
      <c r="D16" s="118" t="s">
        <v>224</v>
      </c>
      <c r="F16" s="118">
        <v>11</v>
      </c>
      <c r="G16" s="118" t="s">
        <v>223</v>
      </c>
    </row>
    <row r="17" spans="3:7" ht="24" customHeight="1" x14ac:dyDescent="0.25">
      <c r="C17" s="118">
        <v>12</v>
      </c>
      <c r="D17" s="118" t="s">
        <v>222</v>
      </c>
      <c r="F17" s="118">
        <v>12</v>
      </c>
      <c r="G17" s="118">
        <v>452</v>
      </c>
    </row>
    <row r="18" spans="3:7" ht="24" customHeight="1" x14ac:dyDescent="0.25">
      <c r="C18" s="118">
        <v>13</v>
      </c>
      <c r="D18" s="118" t="s">
        <v>221</v>
      </c>
      <c r="F18" s="118">
        <v>13</v>
      </c>
      <c r="G18" s="118" t="s">
        <v>220</v>
      </c>
    </row>
  </sheetData>
  <mergeCells count="1">
    <mergeCell ref="I11:L1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CAE-1ADC-4A07-8E26-7A03CBB83F55}">
  <dimension ref="A1:PD431"/>
  <sheetViews>
    <sheetView zoomScaleNormal="100" workbookViewId="0">
      <selection activeCell="P32" sqref="P32"/>
    </sheetView>
  </sheetViews>
  <sheetFormatPr defaultColWidth="9.42578125" defaultRowHeight="15" x14ac:dyDescent="0.25"/>
  <cols>
    <col min="1" max="1" width="15.85546875" customWidth="1"/>
    <col min="8" max="8" width="13.85546875" customWidth="1"/>
    <col min="11" max="12" width="12.5703125" customWidth="1"/>
    <col min="13" max="14" width="17.7109375" bestFit="1" customWidth="1"/>
    <col min="15" max="15" width="6.85546875" bestFit="1" customWidth="1"/>
    <col min="16" max="19" width="14.28515625" bestFit="1" customWidth="1"/>
    <col min="20" max="20" width="10.28515625" bestFit="1" customWidth="1"/>
    <col min="21" max="21" width="14.28515625" bestFit="1" customWidth="1"/>
  </cols>
  <sheetData>
    <row r="1" spans="1:382" ht="21" customHeight="1" x14ac:dyDescent="0.25">
      <c r="A1" s="2"/>
      <c r="B1" s="2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</row>
    <row r="2" spans="1:382" ht="21" customHeight="1" x14ac:dyDescent="0.25">
      <c r="A2" s="2" t="s">
        <v>200</v>
      </c>
      <c r="B2" s="157" t="s">
        <v>193</v>
      </c>
      <c r="C2" s="158"/>
      <c r="D2" s="158"/>
      <c r="E2" s="159"/>
      <c r="F2" s="96"/>
      <c r="G2" s="76" t="s">
        <v>141</v>
      </c>
      <c r="H2" s="76">
        <v>1</v>
      </c>
      <c r="I2" s="76">
        <v>2</v>
      </c>
      <c r="J2" s="76">
        <v>3</v>
      </c>
      <c r="K2" s="76">
        <v>4</v>
      </c>
      <c r="L2" s="76">
        <v>5</v>
      </c>
      <c r="M2" s="76">
        <v>6</v>
      </c>
      <c r="N2" s="76">
        <v>7</v>
      </c>
      <c r="O2" s="76">
        <v>8</v>
      </c>
      <c r="P2" s="76">
        <v>9</v>
      </c>
      <c r="Q2" s="76">
        <v>10</v>
      </c>
      <c r="R2" s="76">
        <v>11</v>
      </c>
      <c r="S2" s="76">
        <v>12</v>
      </c>
      <c r="T2" s="76">
        <v>13</v>
      </c>
      <c r="U2" s="76">
        <v>14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</row>
    <row r="3" spans="1:382" ht="21" customHeight="1" x14ac:dyDescent="0.25">
      <c r="A3" s="2" t="s">
        <v>201</v>
      </c>
      <c r="B3" s="92" t="s">
        <v>141</v>
      </c>
      <c r="C3" s="93" t="s">
        <v>142</v>
      </c>
      <c r="D3" s="93" t="s">
        <v>165</v>
      </c>
      <c r="E3" s="68" t="s">
        <v>195</v>
      </c>
      <c r="F3" s="68" t="s">
        <v>205</v>
      </c>
      <c r="G3" s="77" t="s">
        <v>142</v>
      </c>
      <c r="H3" s="77" t="s">
        <v>166</v>
      </c>
      <c r="I3" s="77" t="s">
        <v>167</v>
      </c>
      <c r="J3" s="77" t="s">
        <v>168</v>
      </c>
      <c r="K3" s="77" t="s">
        <v>169</v>
      </c>
      <c r="L3" s="77" t="s">
        <v>170</v>
      </c>
      <c r="M3" s="77" t="s">
        <v>171</v>
      </c>
      <c r="N3" s="77" t="s">
        <v>172</v>
      </c>
      <c r="O3" s="77" t="s">
        <v>173</v>
      </c>
      <c r="P3" s="77" t="s">
        <v>174</v>
      </c>
      <c r="Q3" s="77" t="s">
        <v>175</v>
      </c>
      <c r="R3" s="77" t="s">
        <v>186</v>
      </c>
      <c r="S3" s="77">
        <v>0</v>
      </c>
      <c r="T3" s="77">
        <v>0</v>
      </c>
      <c r="U3" s="77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</row>
    <row r="4" spans="1:382" ht="21" customHeight="1" x14ac:dyDescent="0.25">
      <c r="A4" s="2" t="s">
        <v>202</v>
      </c>
      <c r="B4" s="67">
        <v>1</v>
      </c>
      <c r="C4" s="69" t="s">
        <v>166</v>
      </c>
      <c r="D4" s="70" t="s">
        <v>176</v>
      </c>
      <c r="E4" s="67" t="e">
        <f t="shared" ref="E4:F23" ca="1" si="0">RANDBETWEEN(100,6)</f>
        <v>#NUM!</v>
      </c>
      <c r="F4" s="97" t="e">
        <f t="shared" ca="1" si="0"/>
        <v>#NUM!</v>
      </c>
      <c r="G4" s="77" t="s">
        <v>188</v>
      </c>
      <c r="H4" s="77" t="s">
        <v>176</v>
      </c>
      <c r="I4" s="77" t="s">
        <v>177</v>
      </c>
      <c r="J4" s="77" t="s">
        <v>179</v>
      </c>
      <c r="K4" s="77" t="s">
        <v>180</v>
      </c>
      <c r="L4" s="77" t="s">
        <v>178</v>
      </c>
      <c r="M4" s="77" t="s">
        <v>187</v>
      </c>
      <c r="N4" s="77" t="s">
        <v>181</v>
      </c>
      <c r="O4" s="77" t="s">
        <v>182</v>
      </c>
      <c r="P4" s="77" t="s">
        <v>183</v>
      </c>
      <c r="Q4" s="77" t="s">
        <v>184</v>
      </c>
      <c r="R4" s="77" t="s">
        <v>185</v>
      </c>
      <c r="S4" s="77">
        <v>0</v>
      </c>
      <c r="T4" s="77">
        <v>0</v>
      </c>
      <c r="U4" s="77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</row>
    <row r="5" spans="1:382" ht="21" customHeight="1" x14ac:dyDescent="0.25">
      <c r="A5" s="2" t="s">
        <v>203</v>
      </c>
      <c r="B5" s="67">
        <v>2</v>
      </c>
      <c r="C5" s="71" t="s">
        <v>167</v>
      </c>
      <c r="D5" s="70" t="s">
        <v>177</v>
      </c>
      <c r="E5" s="67" t="e">
        <f t="shared" ca="1" si="0"/>
        <v>#NUM!</v>
      </c>
      <c r="F5" s="97" t="e">
        <f t="shared" ca="1" si="0"/>
        <v>#NUM!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</row>
    <row r="6" spans="1:382" ht="28.5" customHeight="1" x14ac:dyDescent="0.25">
      <c r="A6" s="2" t="s">
        <v>204</v>
      </c>
      <c r="B6" s="67">
        <v>3</v>
      </c>
      <c r="C6" s="70" t="s">
        <v>168</v>
      </c>
      <c r="D6" s="70" t="s">
        <v>179</v>
      </c>
      <c r="E6" s="67" t="e">
        <f t="shared" ca="1" si="0"/>
        <v>#NUM!</v>
      </c>
      <c r="F6" s="97" t="e">
        <f t="shared" ca="1" si="0"/>
        <v>#NUM!</v>
      </c>
      <c r="G6" s="155" t="s">
        <v>191</v>
      </c>
      <c r="H6" s="156"/>
      <c r="I6" s="78"/>
      <c r="J6" s="155" t="s">
        <v>192</v>
      </c>
      <c r="K6" s="156"/>
      <c r="L6" s="78"/>
      <c r="M6" s="1" t="s">
        <v>196</v>
      </c>
      <c r="N6" s="2"/>
      <c r="O6" s="2"/>
      <c r="P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</row>
    <row r="7" spans="1:382" ht="21" customHeight="1" x14ac:dyDescent="0.25">
      <c r="A7" s="2"/>
      <c r="B7" s="67">
        <v>4</v>
      </c>
      <c r="C7" s="70" t="s">
        <v>169</v>
      </c>
      <c r="D7" s="70" t="s">
        <v>180</v>
      </c>
      <c r="E7" s="67" t="e">
        <f t="shared" ca="1" si="0"/>
        <v>#NUM!</v>
      </c>
      <c r="F7" s="97" t="e">
        <f t="shared" ca="1" si="0"/>
        <v>#NUM!</v>
      </c>
      <c r="G7" s="83" t="s">
        <v>189</v>
      </c>
      <c r="H7" s="83" t="s">
        <v>190</v>
      </c>
      <c r="I7" s="66"/>
      <c r="J7" s="86" t="s">
        <v>142</v>
      </c>
      <c r="K7" s="87" t="s">
        <v>165</v>
      </c>
      <c r="L7" s="59"/>
      <c r="M7" s="59" t="s">
        <v>197</v>
      </c>
      <c r="N7" s="59"/>
      <c r="O7" s="59"/>
      <c r="P7" s="59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</row>
    <row r="8" spans="1:382" ht="21" customHeight="1" x14ac:dyDescent="0.25">
      <c r="A8" s="2"/>
      <c r="B8" s="67">
        <v>5</v>
      </c>
      <c r="C8" s="70" t="s">
        <v>170</v>
      </c>
      <c r="D8" s="70" t="s">
        <v>178</v>
      </c>
      <c r="E8" s="67" t="e">
        <f t="shared" ca="1" si="0"/>
        <v>#NUM!</v>
      </c>
      <c r="F8" s="97" t="e">
        <f t="shared" ca="1" si="0"/>
        <v>#NUM!</v>
      </c>
      <c r="G8" s="79">
        <v>1</v>
      </c>
      <c r="H8" s="80" t="e">
        <f t="shared" ref="H8:H23" ca="1" si="1">RANDBETWEEN(44370,4495)</f>
        <v>#NUM!</v>
      </c>
      <c r="I8" s="58"/>
      <c r="J8" s="84" t="s">
        <v>166</v>
      </c>
      <c r="K8" s="85" t="s">
        <v>176</v>
      </c>
      <c r="L8" s="2"/>
      <c r="M8" s="2" t="s">
        <v>198</v>
      </c>
      <c r="N8" s="2"/>
      <c r="O8" s="2"/>
      <c r="P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</row>
    <row r="9" spans="1:382" ht="21" customHeight="1" x14ac:dyDescent="0.25">
      <c r="A9" s="2"/>
      <c r="B9" s="67">
        <v>6</v>
      </c>
      <c r="C9" s="70" t="s">
        <v>171</v>
      </c>
      <c r="D9" s="70" t="s">
        <v>187</v>
      </c>
      <c r="E9" s="67" t="e">
        <f t="shared" ca="1" si="0"/>
        <v>#NUM!</v>
      </c>
      <c r="F9" s="97" t="e">
        <f t="shared" ca="1" si="0"/>
        <v>#NUM!</v>
      </c>
      <c r="G9" s="79">
        <v>1</v>
      </c>
      <c r="H9" s="80" t="e">
        <f t="shared" ca="1" si="1"/>
        <v>#NUM!</v>
      </c>
      <c r="I9" s="58"/>
      <c r="J9" s="84" t="s">
        <v>166</v>
      </c>
      <c r="K9" s="85" t="s">
        <v>176</v>
      </c>
      <c r="L9" s="2"/>
      <c r="M9" s="2" t="s">
        <v>199</v>
      </c>
      <c r="N9" s="2"/>
      <c r="O9" s="2"/>
      <c r="P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</row>
    <row r="10" spans="1:382" ht="21" customHeight="1" x14ac:dyDescent="0.25">
      <c r="A10" s="2"/>
      <c r="B10" s="67">
        <v>7</v>
      </c>
      <c r="C10" s="72" t="s">
        <v>172</v>
      </c>
      <c r="D10" s="72" t="s">
        <v>181</v>
      </c>
      <c r="E10" s="75" t="e">
        <f t="shared" ca="1" si="0"/>
        <v>#NUM!</v>
      </c>
      <c r="F10" s="71" t="e">
        <f t="shared" ca="1" si="0"/>
        <v>#NUM!</v>
      </c>
      <c r="G10" s="79">
        <v>1</v>
      </c>
      <c r="H10" s="80" t="e">
        <f t="shared" ca="1" si="1"/>
        <v>#NUM!</v>
      </c>
      <c r="I10" s="58"/>
      <c r="J10" s="84" t="s">
        <v>166</v>
      </c>
      <c r="K10" s="85" t="s">
        <v>176</v>
      </c>
      <c r="L10" s="2"/>
      <c r="M10" s="2" t="s">
        <v>206</v>
      </c>
      <c r="N10" s="2"/>
      <c r="O10" s="2"/>
      <c r="P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</row>
    <row r="11" spans="1:382" ht="21" customHeight="1" x14ac:dyDescent="0.25">
      <c r="A11" s="2"/>
      <c r="B11" s="67">
        <v>8</v>
      </c>
      <c r="C11" s="70" t="s">
        <v>173</v>
      </c>
      <c r="D11" s="73" t="s">
        <v>182</v>
      </c>
      <c r="E11" s="70" t="e">
        <f t="shared" ca="1" si="0"/>
        <v>#NUM!</v>
      </c>
      <c r="F11" s="67" t="e">
        <f t="shared" ca="1" si="0"/>
        <v>#NUM!</v>
      </c>
      <c r="G11" s="79">
        <v>3</v>
      </c>
      <c r="H11" s="80" t="e">
        <f t="shared" ca="1" si="1"/>
        <v>#NUM!</v>
      </c>
      <c r="I11" s="58"/>
      <c r="J11" s="84" t="s">
        <v>168</v>
      </c>
      <c r="K11" s="85" t="s">
        <v>179</v>
      </c>
      <c r="L11" s="2"/>
      <c r="M11" s="2" t="s">
        <v>207</v>
      </c>
      <c r="N11" s="2"/>
      <c r="O11" s="2"/>
      <c r="P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</row>
    <row r="12" spans="1:382" ht="21" customHeight="1" x14ac:dyDescent="0.25">
      <c r="A12" s="2"/>
      <c r="B12" s="67">
        <v>9</v>
      </c>
      <c r="C12" s="70" t="s">
        <v>174</v>
      </c>
      <c r="D12" s="73" t="s">
        <v>183</v>
      </c>
      <c r="E12" s="70" t="e">
        <f t="shared" ca="1" si="0"/>
        <v>#NUM!</v>
      </c>
      <c r="F12" s="67" t="e">
        <f t="shared" ca="1" si="0"/>
        <v>#NUM!</v>
      </c>
      <c r="G12" s="79">
        <v>2</v>
      </c>
      <c r="H12" s="80" t="e">
        <f t="shared" ca="1" si="1"/>
        <v>#NUM!</v>
      </c>
      <c r="I12" s="58"/>
      <c r="J12" s="84" t="s">
        <v>167</v>
      </c>
      <c r="K12" s="85" t="s">
        <v>177</v>
      </c>
      <c r="L12" s="2"/>
      <c r="M12" s="2"/>
      <c r="N12" s="2"/>
      <c r="O12" s="2"/>
      <c r="P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</row>
    <row r="13" spans="1:382" ht="21" customHeight="1" x14ac:dyDescent="0.25">
      <c r="A13" s="2"/>
      <c r="B13" s="67">
        <v>10</v>
      </c>
      <c r="C13" s="70" t="s">
        <v>175</v>
      </c>
      <c r="D13" s="73" t="s">
        <v>184</v>
      </c>
      <c r="E13" s="70" t="e">
        <f t="shared" ca="1" si="0"/>
        <v>#NUM!</v>
      </c>
      <c r="F13" s="67" t="e">
        <f t="shared" ca="1" si="0"/>
        <v>#NUM!</v>
      </c>
      <c r="G13" s="79">
        <v>1</v>
      </c>
      <c r="H13" s="80" t="e">
        <f t="shared" ca="1" si="1"/>
        <v>#NUM!</v>
      </c>
      <c r="I13" s="58"/>
      <c r="J13" s="84" t="s">
        <v>166</v>
      </c>
      <c r="K13" s="85" t="s">
        <v>176</v>
      </c>
      <c r="L13" s="2"/>
      <c r="M13" s="2"/>
      <c r="N13" s="2"/>
      <c r="O13" s="2"/>
      <c r="P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</row>
    <row r="14" spans="1:382" ht="21" customHeight="1" x14ac:dyDescent="0.25">
      <c r="A14" s="2"/>
      <c r="B14" s="67">
        <v>11</v>
      </c>
      <c r="C14" s="70" t="s">
        <v>186</v>
      </c>
      <c r="D14" s="73" t="s">
        <v>185</v>
      </c>
      <c r="E14" s="70" t="e">
        <f t="shared" ca="1" si="0"/>
        <v>#NUM!</v>
      </c>
      <c r="F14" s="67" t="e">
        <f t="shared" ca="1" si="0"/>
        <v>#NUM!</v>
      </c>
      <c r="G14" s="79">
        <v>1</v>
      </c>
      <c r="H14" s="80" t="e">
        <f t="shared" ca="1" si="1"/>
        <v>#NUM!</v>
      </c>
      <c r="I14" s="58"/>
      <c r="J14" s="84" t="s">
        <v>166</v>
      </c>
      <c r="K14" s="85" t="s">
        <v>176</v>
      </c>
      <c r="L14" s="2"/>
      <c r="M14" s="2"/>
      <c r="N14" s="2"/>
      <c r="O14" s="2"/>
      <c r="P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</row>
    <row r="15" spans="1:382" ht="21" customHeight="1" x14ac:dyDescent="0.25">
      <c r="A15" s="2"/>
      <c r="B15" s="67">
        <v>12</v>
      </c>
      <c r="C15" s="70"/>
      <c r="D15" s="73"/>
      <c r="E15" s="70" t="e">
        <f t="shared" ca="1" si="0"/>
        <v>#NUM!</v>
      </c>
      <c r="F15" s="67" t="e">
        <f t="shared" ca="1" si="0"/>
        <v>#NUM!</v>
      </c>
      <c r="G15" s="79">
        <v>1</v>
      </c>
      <c r="H15" s="80" t="e">
        <f t="shared" ca="1" si="1"/>
        <v>#NUM!</v>
      </c>
      <c r="I15" s="58"/>
      <c r="J15" s="84" t="s">
        <v>166</v>
      </c>
      <c r="K15" s="85" t="s">
        <v>176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</row>
    <row r="16" spans="1:382" ht="21" customHeight="1" x14ac:dyDescent="0.25">
      <c r="A16" s="59"/>
      <c r="B16" s="67">
        <v>13</v>
      </c>
      <c r="C16" s="72"/>
      <c r="D16" s="74"/>
      <c r="E16" s="70" t="e">
        <f t="shared" ca="1" si="0"/>
        <v>#NUM!</v>
      </c>
      <c r="F16" s="75" t="e">
        <f t="shared" ca="1" si="0"/>
        <v>#NUM!</v>
      </c>
      <c r="G16" s="79">
        <v>2</v>
      </c>
      <c r="H16" s="80" t="e">
        <f t="shared" ca="1" si="1"/>
        <v>#NUM!</v>
      </c>
      <c r="I16" s="66"/>
      <c r="J16" s="84" t="s">
        <v>167</v>
      </c>
      <c r="K16" s="85" t="s">
        <v>177</v>
      </c>
      <c r="L16" s="59"/>
      <c r="M16" s="59"/>
      <c r="N16" s="59"/>
      <c r="O16" s="59"/>
      <c r="P16" s="59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</row>
    <row r="17" spans="1:382" ht="21" customHeight="1" x14ac:dyDescent="0.25">
      <c r="A17" s="2"/>
      <c r="B17" s="67">
        <v>14</v>
      </c>
      <c r="C17" s="70"/>
      <c r="D17" s="73"/>
      <c r="E17" s="70" t="e">
        <f t="shared" ca="1" si="0"/>
        <v>#NUM!</v>
      </c>
      <c r="F17" s="67" t="e">
        <f t="shared" ca="1" si="0"/>
        <v>#NUM!</v>
      </c>
      <c r="G17" s="79">
        <v>2</v>
      </c>
      <c r="H17" s="80" t="e">
        <f t="shared" ca="1" si="1"/>
        <v>#NUM!</v>
      </c>
      <c r="I17" s="58"/>
      <c r="J17" s="84" t="s">
        <v>167</v>
      </c>
      <c r="K17" s="85" t="s">
        <v>177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</row>
    <row r="18" spans="1:382" ht="21" customHeight="1" x14ac:dyDescent="0.25">
      <c r="A18" s="2"/>
      <c r="B18" s="67">
        <v>15</v>
      </c>
      <c r="C18" s="70"/>
      <c r="D18" s="73"/>
      <c r="E18" s="70" t="e">
        <f t="shared" ca="1" si="0"/>
        <v>#NUM!</v>
      </c>
      <c r="F18" s="67" t="e">
        <f t="shared" ca="1" si="0"/>
        <v>#NUM!</v>
      </c>
      <c r="G18" s="79">
        <v>3</v>
      </c>
      <c r="H18" s="80" t="e">
        <f t="shared" ca="1" si="1"/>
        <v>#NUM!</v>
      </c>
      <c r="I18" s="58"/>
      <c r="J18" s="84" t="s">
        <v>168</v>
      </c>
      <c r="K18" s="85" t="s">
        <v>179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</row>
    <row r="19" spans="1:382" ht="21" customHeight="1" x14ac:dyDescent="0.25">
      <c r="A19" s="2"/>
      <c r="B19" s="67">
        <v>16</v>
      </c>
      <c r="C19" s="70"/>
      <c r="D19" s="70"/>
      <c r="E19" s="94" t="e">
        <f t="shared" ca="1" si="0"/>
        <v>#NUM!</v>
      </c>
      <c r="F19" s="94" t="e">
        <f t="shared" ca="1" si="0"/>
        <v>#NUM!</v>
      </c>
      <c r="G19" s="79">
        <v>1</v>
      </c>
      <c r="H19" s="80" t="e">
        <f t="shared" ca="1" si="1"/>
        <v>#NUM!</v>
      </c>
      <c r="I19" s="58"/>
      <c r="J19" s="84" t="s">
        <v>166</v>
      </c>
      <c r="K19" s="85" t="s">
        <v>176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</row>
    <row r="20" spans="1:382" ht="21" customHeight="1" x14ac:dyDescent="0.25">
      <c r="A20" s="2"/>
      <c r="B20" s="67">
        <v>17</v>
      </c>
      <c r="C20" s="70"/>
      <c r="D20" s="70"/>
      <c r="E20" s="67" t="e">
        <f t="shared" ca="1" si="0"/>
        <v>#NUM!</v>
      </c>
      <c r="F20" s="67" t="e">
        <f t="shared" ca="1" si="0"/>
        <v>#NUM!</v>
      </c>
      <c r="G20" s="79">
        <v>3</v>
      </c>
      <c r="H20" s="80" t="e">
        <f t="shared" ca="1" si="1"/>
        <v>#NUM!</v>
      </c>
      <c r="I20" s="58"/>
      <c r="J20" s="84" t="s">
        <v>168</v>
      </c>
      <c r="K20" s="85" t="s">
        <v>179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</row>
    <row r="21" spans="1:382" ht="21" customHeight="1" x14ac:dyDescent="0.25">
      <c r="A21" s="2"/>
      <c r="B21" s="67">
        <v>18</v>
      </c>
      <c r="C21" s="70"/>
      <c r="D21" s="70"/>
      <c r="E21" s="67" t="e">
        <f t="shared" ca="1" si="0"/>
        <v>#NUM!</v>
      </c>
      <c r="F21" s="67" t="e">
        <f t="shared" ca="1" si="0"/>
        <v>#NUM!</v>
      </c>
      <c r="G21" s="79">
        <v>1</v>
      </c>
      <c r="H21" s="80" t="e">
        <f t="shared" ca="1" si="1"/>
        <v>#NUM!</v>
      </c>
      <c r="I21" s="58"/>
      <c r="J21" s="84" t="s">
        <v>166</v>
      </c>
      <c r="K21" s="85" t="s">
        <v>176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</row>
    <row r="22" spans="1:382" ht="21" customHeight="1" x14ac:dyDescent="0.25">
      <c r="A22" s="2"/>
      <c r="B22" s="67">
        <v>19</v>
      </c>
      <c r="C22" s="70"/>
      <c r="D22" s="70"/>
      <c r="E22" s="67" t="e">
        <f t="shared" ca="1" si="0"/>
        <v>#NUM!</v>
      </c>
      <c r="F22" s="67" t="e">
        <f t="shared" ca="1" si="0"/>
        <v>#NUM!</v>
      </c>
      <c r="G22" s="79">
        <v>3</v>
      </c>
      <c r="H22" s="80" t="e">
        <f t="shared" ca="1" si="1"/>
        <v>#NUM!</v>
      </c>
      <c r="I22" s="58"/>
      <c r="J22" s="84" t="s">
        <v>168</v>
      </c>
      <c r="K22" s="85" t="s">
        <v>179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</row>
    <row r="23" spans="1:382" ht="21" customHeight="1" x14ac:dyDescent="0.25">
      <c r="A23" s="2"/>
      <c r="B23" s="67">
        <v>20</v>
      </c>
      <c r="C23" s="70"/>
      <c r="D23" s="70"/>
      <c r="E23" s="67" t="e">
        <f t="shared" ca="1" si="0"/>
        <v>#NUM!</v>
      </c>
      <c r="F23" s="67" t="e">
        <f t="shared" ca="1" si="0"/>
        <v>#NUM!</v>
      </c>
      <c r="G23" s="81">
        <v>3</v>
      </c>
      <c r="H23" s="82" t="e">
        <f t="shared" ca="1" si="1"/>
        <v>#NUM!</v>
      </c>
      <c r="I23" s="58"/>
      <c r="J23" s="88" t="s">
        <v>168</v>
      </c>
      <c r="K23" s="89" t="s">
        <v>179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</row>
    <row r="24" spans="1:382" ht="21" customHeight="1" x14ac:dyDescent="0.35">
      <c r="A24" s="2"/>
      <c r="B24" s="90" t="s">
        <v>194</v>
      </c>
      <c r="C24" s="91">
        <v>11</v>
      </c>
      <c r="D24" s="91">
        <v>11</v>
      </c>
      <c r="E24" s="95">
        <v>3177.2</v>
      </c>
      <c r="F24" s="77">
        <v>5522</v>
      </c>
      <c r="G24" s="2"/>
      <c r="H24" s="2"/>
      <c r="I24" s="2"/>
      <c r="J24" s="2"/>
      <c r="K24" s="2"/>
      <c r="L24" s="2"/>
      <c r="M24" s="153" t="s">
        <v>250</v>
      </c>
      <c r="N24" s="15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</row>
    <row r="25" spans="1:382" ht="2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</row>
    <row r="26" spans="1:382" ht="36" customHeight="1" x14ac:dyDescent="0.25">
      <c r="A26" s="163" t="s">
        <v>219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23"/>
      <c r="M26" s="121" t="s">
        <v>213</v>
      </c>
      <c r="N26" t="s">
        <v>209</v>
      </c>
      <c r="O26" s="123"/>
      <c r="P26" s="124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</row>
    <row r="27" spans="1:382" ht="2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</row>
    <row r="28" spans="1:382" ht="21" customHeight="1" x14ac:dyDescent="0.25">
      <c r="A28" s="160" t="s">
        <v>218</v>
      </c>
      <c r="B28" s="161"/>
      <c r="C28" s="161"/>
      <c r="D28" s="162"/>
      <c r="E28" s="108"/>
      <c r="F28" s="160" t="s">
        <v>217</v>
      </c>
      <c r="G28" s="161"/>
      <c r="H28" s="161"/>
      <c r="I28" s="161"/>
      <c r="J28" s="161"/>
      <c r="K28" s="162"/>
      <c r="L28" s="2"/>
      <c r="M28" s="121" t="s">
        <v>248</v>
      </c>
      <c r="N28" s="121" t="s">
        <v>249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</row>
    <row r="29" spans="1:382" s="100" customFormat="1" ht="21" customHeight="1" x14ac:dyDescent="0.3">
      <c r="A29" s="98" t="s">
        <v>2</v>
      </c>
      <c r="B29" s="98" t="s">
        <v>215</v>
      </c>
      <c r="C29" s="98" t="s">
        <v>214</v>
      </c>
      <c r="D29" s="98" t="s">
        <v>216</v>
      </c>
      <c r="E29" s="99"/>
      <c r="F29" s="98" t="s">
        <v>215</v>
      </c>
      <c r="G29" s="98" t="s">
        <v>214</v>
      </c>
      <c r="H29" s="98" t="s">
        <v>213</v>
      </c>
      <c r="I29" s="98" t="s">
        <v>212</v>
      </c>
      <c r="J29" s="98" t="s">
        <v>211</v>
      </c>
      <c r="K29" s="98" t="s">
        <v>210</v>
      </c>
      <c r="L29" s="2"/>
      <c r="M29"/>
      <c r="N29">
        <v>2021</v>
      </c>
      <c r="O29">
        <v>2022</v>
      </c>
      <c r="P29"/>
      <c r="Q29"/>
      <c r="R29"/>
      <c r="S29"/>
      <c r="T29"/>
      <c r="U29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</row>
    <row r="30" spans="1:382" s="100" customFormat="1" ht="21" customHeight="1" x14ac:dyDescent="0.3">
      <c r="A30" s="101">
        <v>44583</v>
      </c>
      <c r="B30" s="102">
        <v>1</v>
      </c>
      <c r="C30" s="102">
        <v>1</v>
      </c>
      <c r="D30" s="102" t="s">
        <v>208</v>
      </c>
      <c r="E30" s="103"/>
      <c r="F30" s="102" t="s">
        <v>166</v>
      </c>
      <c r="G30" s="102" t="s">
        <v>243</v>
      </c>
      <c r="H30" s="102" t="s">
        <v>208</v>
      </c>
      <c r="I30" s="102">
        <v>6</v>
      </c>
      <c r="J30" s="104">
        <v>2022</v>
      </c>
      <c r="K30" s="105" t="s">
        <v>278</v>
      </c>
      <c r="L30" s="2"/>
      <c r="M30" s="121" t="s">
        <v>246</v>
      </c>
      <c r="N30"/>
      <c r="O30"/>
      <c r="P30"/>
      <c r="Q30"/>
      <c r="R30"/>
      <c r="S30"/>
      <c r="T30"/>
      <c r="U3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</row>
    <row r="31" spans="1:382" s="100" customFormat="1" ht="21" customHeight="1" x14ac:dyDescent="0.3">
      <c r="A31" s="101">
        <v>44642</v>
      </c>
      <c r="B31" s="102">
        <v>4</v>
      </c>
      <c r="C31" s="102">
        <v>2</v>
      </c>
      <c r="D31" s="102" t="s">
        <v>209</v>
      </c>
      <c r="E31" s="99"/>
      <c r="F31" s="102" t="s">
        <v>238</v>
      </c>
      <c r="G31" s="102" t="s">
        <v>241</v>
      </c>
      <c r="H31" s="102" t="s">
        <v>209</v>
      </c>
      <c r="I31" s="102">
        <v>2</v>
      </c>
      <c r="J31" s="104">
        <v>2022</v>
      </c>
      <c r="K31" s="105" t="s">
        <v>279</v>
      </c>
      <c r="L31" s="2"/>
      <c r="M31" s="122" t="s">
        <v>242</v>
      </c>
      <c r="N31">
        <v>1</v>
      </c>
      <c r="O31"/>
      <c r="P31"/>
      <c r="Q31"/>
      <c r="R31"/>
      <c r="S31"/>
      <c r="T31"/>
      <c r="U3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</row>
    <row r="32" spans="1:382" s="100" customFormat="1" ht="21" customHeight="1" x14ac:dyDescent="0.3">
      <c r="A32" s="101">
        <v>44336</v>
      </c>
      <c r="B32" s="102">
        <v>2</v>
      </c>
      <c r="C32" s="102">
        <v>3</v>
      </c>
      <c r="D32" s="102" t="s">
        <v>209</v>
      </c>
      <c r="E32" s="103"/>
      <c r="F32" s="102" t="s">
        <v>242</v>
      </c>
      <c r="G32" s="102" t="s">
        <v>239</v>
      </c>
      <c r="H32" s="102" t="s">
        <v>209</v>
      </c>
      <c r="I32" s="102">
        <v>4</v>
      </c>
      <c r="J32" s="104">
        <v>2021</v>
      </c>
      <c r="K32" s="105" t="s">
        <v>280</v>
      </c>
      <c r="L32" s="2"/>
      <c r="M32" s="122" t="s">
        <v>238</v>
      </c>
      <c r="N32"/>
      <c r="O32">
        <v>1</v>
      </c>
      <c r="P32"/>
      <c r="Q32"/>
      <c r="R32"/>
      <c r="S32"/>
      <c r="T32"/>
      <c r="U3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</row>
    <row r="33" spans="1:382" s="100" customFormat="1" ht="21" customHeight="1" x14ac:dyDescent="0.3">
      <c r="A33" s="101">
        <v>44594</v>
      </c>
      <c r="B33" s="102">
        <v>3</v>
      </c>
      <c r="C33" s="102">
        <v>2</v>
      </c>
      <c r="D33" s="102" t="s">
        <v>208</v>
      </c>
      <c r="E33" s="99"/>
      <c r="F33" s="102" t="s">
        <v>240</v>
      </c>
      <c r="G33" s="102" t="s">
        <v>241</v>
      </c>
      <c r="H33" s="102" t="s">
        <v>208</v>
      </c>
      <c r="I33" s="102">
        <v>3</v>
      </c>
      <c r="J33" s="104">
        <v>2022</v>
      </c>
      <c r="K33" s="105" t="s">
        <v>281</v>
      </c>
      <c r="L33" s="2"/>
      <c r="M33" s="122" t="s">
        <v>240</v>
      </c>
      <c r="N33"/>
      <c r="O33">
        <v>2</v>
      </c>
      <c r="P33"/>
      <c r="Q33"/>
      <c r="R33"/>
      <c r="S33"/>
      <c r="T33"/>
      <c r="U3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</row>
    <row r="34" spans="1:382" s="100" customFormat="1" ht="21" customHeight="1" x14ac:dyDescent="0.3">
      <c r="A34" s="101">
        <v>44734</v>
      </c>
      <c r="B34" s="102">
        <v>5</v>
      </c>
      <c r="C34" s="102">
        <v>2</v>
      </c>
      <c r="D34" s="102" t="s">
        <v>208</v>
      </c>
      <c r="E34" s="103"/>
      <c r="F34" s="102" t="s">
        <v>236</v>
      </c>
      <c r="G34" s="102" t="s">
        <v>241</v>
      </c>
      <c r="H34" s="102" t="s">
        <v>208</v>
      </c>
      <c r="I34" s="102">
        <v>3</v>
      </c>
      <c r="J34" s="104">
        <v>2022</v>
      </c>
      <c r="K34" s="105" t="s">
        <v>270</v>
      </c>
      <c r="L34" s="2"/>
      <c r="M34" s="122" t="s">
        <v>247</v>
      </c>
      <c r="N34">
        <v>1</v>
      </c>
      <c r="O34">
        <v>3</v>
      </c>
      <c r="P34"/>
      <c r="Q34"/>
      <c r="R34"/>
      <c r="S34"/>
      <c r="T34"/>
      <c r="U3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</row>
    <row r="35" spans="1:382" s="100" customFormat="1" ht="21" customHeight="1" x14ac:dyDescent="0.3">
      <c r="A35" s="101">
        <v>44946</v>
      </c>
      <c r="B35" s="102">
        <v>6</v>
      </c>
      <c r="C35" s="102">
        <v>2</v>
      </c>
      <c r="D35" s="102" t="s">
        <v>209</v>
      </c>
      <c r="E35" s="99"/>
      <c r="F35" s="102" t="s">
        <v>234</v>
      </c>
      <c r="G35" s="102" t="s">
        <v>241</v>
      </c>
      <c r="H35" s="102" t="s">
        <v>209</v>
      </c>
      <c r="I35" s="102">
        <v>5</v>
      </c>
      <c r="J35" s="104">
        <v>2023</v>
      </c>
      <c r="K35" s="105" t="s">
        <v>278</v>
      </c>
      <c r="L35" s="2"/>
      <c r="M35"/>
      <c r="N35"/>
      <c r="O35"/>
      <c r="P35"/>
      <c r="Q35"/>
      <c r="R35"/>
      <c r="S35"/>
      <c r="T35"/>
      <c r="U35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</row>
    <row r="36" spans="1:382" s="100" customFormat="1" ht="21" customHeight="1" x14ac:dyDescent="0.3">
      <c r="A36" s="101">
        <v>44594</v>
      </c>
      <c r="B36" s="102">
        <v>3</v>
      </c>
      <c r="C36" s="102">
        <v>1</v>
      </c>
      <c r="D36" s="102" t="s">
        <v>209</v>
      </c>
      <c r="E36" s="103"/>
      <c r="F36" s="102" t="s">
        <v>240</v>
      </c>
      <c r="G36" s="102" t="s">
        <v>243</v>
      </c>
      <c r="H36" s="102" t="s">
        <v>209</v>
      </c>
      <c r="I36" s="102">
        <v>3</v>
      </c>
      <c r="J36" s="104">
        <v>2022</v>
      </c>
      <c r="K36" s="105" t="s">
        <v>281</v>
      </c>
      <c r="L36" s="2"/>
      <c r="M36"/>
      <c r="N36"/>
      <c r="O36"/>
      <c r="P36"/>
      <c r="Q36"/>
      <c r="R36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</row>
    <row r="37" spans="1:382" s="100" customFormat="1" ht="21" customHeight="1" x14ac:dyDescent="0.3">
      <c r="A37" s="101">
        <v>44249</v>
      </c>
      <c r="B37" s="102">
        <v>2</v>
      </c>
      <c r="C37" s="102">
        <v>3</v>
      </c>
      <c r="D37" s="102" t="s">
        <v>208</v>
      </c>
      <c r="E37" s="99"/>
      <c r="F37" s="102" t="s">
        <v>242</v>
      </c>
      <c r="G37" s="102" t="s">
        <v>239</v>
      </c>
      <c r="H37" s="102" t="s">
        <v>208</v>
      </c>
      <c r="I37" s="102">
        <v>1</v>
      </c>
      <c r="J37" s="104">
        <v>2021</v>
      </c>
      <c r="K37" s="105" t="s">
        <v>281</v>
      </c>
      <c r="L37" s="2"/>
      <c r="M37"/>
      <c r="N37"/>
      <c r="O37"/>
      <c r="P37"/>
      <c r="Q37"/>
      <c r="R37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</row>
    <row r="38" spans="1:382" s="100" customFormat="1" ht="21" customHeight="1" x14ac:dyDescent="0.3">
      <c r="A38" s="101">
        <v>44247</v>
      </c>
      <c r="B38" s="102">
        <v>1</v>
      </c>
      <c r="C38" s="102">
        <v>4</v>
      </c>
      <c r="D38" s="102" t="s">
        <v>208</v>
      </c>
      <c r="E38" s="103"/>
      <c r="F38" s="102" t="s">
        <v>166</v>
      </c>
      <c r="G38" s="102" t="s">
        <v>237</v>
      </c>
      <c r="H38" s="102" t="s">
        <v>208</v>
      </c>
      <c r="I38" s="102">
        <v>6</v>
      </c>
      <c r="J38" s="104">
        <v>2021</v>
      </c>
      <c r="K38" s="105" t="s">
        <v>281</v>
      </c>
      <c r="L38" s="2"/>
      <c r="M38"/>
      <c r="N38"/>
      <c r="O38"/>
      <c r="P38"/>
      <c r="Q38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</row>
    <row r="39" spans="1:382" s="100" customFormat="1" ht="21" customHeight="1" x14ac:dyDescent="0.3">
      <c r="A39" s="101">
        <v>44744</v>
      </c>
      <c r="B39" s="102">
        <v>5</v>
      </c>
      <c r="C39" s="102">
        <v>1</v>
      </c>
      <c r="D39" s="102" t="s">
        <v>208</v>
      </c>
      <c r="E39" s="99"/>
      <c r="F39" s="102" t="s">
        <v>236</v>
      </c>
      <c r="G39" s="102" t="s">
        <v>243</v>
      </c>
      <c r="H39" s="102" t="s">
        <v>208</v>
      </c>
      <c r="I39" s="102">
        <v>6</v>
      </c>
      <c r="J39" s="104">
        <v>2022</v>
      </c>
      <c r="K39" s="105" t="s">
        <v>282</v>
      </c>
      <c r="L39" s="2"/>
      <c r="M39"/>
      <c r="N39"/>
      <c r="O39"/>
      <c r="P39"/>
      <c r="Q3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</row>
    <row r="40" spans="1:382" s="100" customFormat="1" ht="21" customHeight="1" x14ac:dyDescent="0.3">
      <c r="A40" s="101">
        <v>44614</v>
      </c>
      <c r="B40" s="102">
        <v>3</v>
      </c>
      <c r="C40" s="102">
        <v>1</v>
      </c>
      <c r="D40" s="102" t="s">
        <v>209</v>
      </c>
      <c r="E40" s="103"/>
      <c r="F40" s="102" t="s">
        <v>240</v>
      </c>
      <c r="G40" s="102" t="s">
        <v>243</v>
      </c>
      <c r="H40" s="102" t="s">
        <v>209</v>
      </c>
      <c r="I40" s="102">
        <v>2</v>
      </c>
      <c r="J40" s="104">
        <v>2022</v>
      </c>
      <c r="K40" s="105" t="s">
        <v>281</v>
      </c>
      <c r="L40" s="2"/>
      <c r="M40"/>
      <c r="N40"/>
      <c r="O4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</row>
    <row r="41" spans="1:382" s="100" customFormat="1" ht="21" customHeight="1" x14ac:dyDescent="0.3">
      <c r="A41" s="101">
        <v>44612</v>
      </c>
      <c r="B41" s="102">
        <v>6</v>
      </c>
      <c r="C41" s="102">
        <v>6</v>
      </c>
      <c r="D41" s="102" t="s">
        <v>209</v>
      </c>
      <c r="E41" s="99"/>
      <c r="F41" s="102" t="s">
        <v>234</v>
      </c>
      <c r="G41" s="102" t="s">
        <v>233</v>
      </c>
      <c r="H41" s="102" t="s">
        <v>209</v>
      </c>
      <c r="I41" s="102">
        <v>7</v>
      </c>
      <c r="J41" s="104">
        <v>2022</v>
      </c>
      <c r="K41" s="105" t="s">
        <v>281</v>
      </c>
      <c r="L41" s="2"/>
      <c r="M41"/>
      <c r="N41"/>
      <c r="O4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</row>
    <row r="42" spans="1:382" s="100" customFormat="1" ht="21" customHeight="1" x14ac:dyDescent="0.3">
      <c r="A42" s="101">
        <v>44594</v>
      </c>
      <c r="B42" s="102">
        <v>3</v>
      </c>
      <c r="C42" s="102">
        <v>7</v>
      </c>
      <c r="D42" s="102" t="s">
        <v>208</v>
      </c>
      <c r="E42" s="103"/>
      <c r="F42" s="102" t="s">
        <v>240</v>
      </c>
      <c r="G42" s="102" t="s">
        <v>231</v>
      </c>
      <c r="H42" s="102" t="s">
        <v>208</v>
      </c>
      <c r="I42" s="102">
        <v>3</v>
      </c>
      <c r="J42" s="104">
        <v>2022</v>
      </c>
      <c r="K42" s="105" t="s">
        <v>281</v>
      </c>
      <c r="L42" s="2"/>
      <c r="M42"/>
      <c r="N42"/>
      <c r="O4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</row>
    <row r="43" spans="1:382" s="100" customFormat="1" ht="21" customHeight="1" x14ac:dyDescent="0.3">
      <c r="A43" s="106">
        <v>44614</v>
      </c>
      <c r="B43" s="107">
        <v>1</v>
      </c>
      <c r="C43" s="107">
        <v>1</v>
      </c>
      <c r="D43" s="107" t="s">
        <v>208</v>
      </c>
      <c r="E43" s="99"/>
      <c r="F43" s="107" t="s">
        <v>166</v>
      </c>
      <c r="G43" s="107" t="s">
        <v>243</v>
      </c>
      <c r="H43" s="102" t="s">
        <v>208</v>
      </c>
      <c r="I43" s="102">
        <v>2</v>
      </c>
      <c r="J43" s="104">
        <v>2022</v>
      </c>
      <c r="K43" s="105" t="s">
        <v>281</v>
      </c>
      <c r="L43" s="2"/>
      <c r="M43"/>
      <c r="N43"/>
      <c r="O4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</row>
    <row r="44" spans="1:382" ht="21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</row>
    <row r="45" spans="1:382" ht="21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</row>
    <row r="46" spans="1:382" ht="21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</row>
    <row r="47" spans="1:382" ht="2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</row>
    <row r="48" spans="1:382" ht="21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</row>
    <row r="49" spans="1:382" ht="21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</row>
    <row r="50" spans="1:382" ht="21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</row>
    <row r="51" spans="1:382" ht="18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</row>
    <row r="52" spans="1:382" ht="18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</row>
    <row r="53" spans="1:382" ht="18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</row>
    <row r="54" spans="1:382" ht="18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</row>
    <row r="55" spans="1:382" ht="18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</row>
    <row r="56" spans="1:382" ht="18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</row>
    <row r="57" spans="1:382" ht="18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</row>
    <row r="58" spans="1:382" ht="18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</row>
    <row r="59" spans="1:382" ht="18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</row>
    <row r="60" spans="1:382" ht="18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</row>
    <row r="61" spans="1:382" ht="18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</row>
    <row r="62" spans="1:382" ht="18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</row>
    <row r="63" spans="1:382" ht="18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</row>
    <row r="64" spans="1:382" ht="18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</row>
    <row r="65" spans="1:382" ht="18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</row>
    <row r="66" spans="1:382" ht="18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</row>
    <row r="67" spans="1:382" ht="18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</row>
    <row r="68" spans="1:382" ht="18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</row>
    <row r="69" spans="1:382" ht="18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</row>
    <row r="70" spans="1:382" ht="18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</row>
    <row r="71" spans="1:382" ht="18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</row>
    <row r="72" spans="1:382" ht="18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</row>
    <row r="73" spans="1:382" ht="18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</row>
    <row r="74" spans="1:382" ht="18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</row>
    <row r="75" spans="1:382" ht="18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</row>
    <row r="76" spans="1:382" ht="18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</row>
    <row r="77" spans="1:382" ht="18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</row>
    <row r="78" spans="1:382" ht="18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</row>
    <row r="79" spans="1:382" ht="18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</row>
    <row r="80" spans="1:382" ht="18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</row>
    <row r="81" spans="1:382" ht="18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</row>
    <row r="82" spans="1:382" ht="18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</row>
    <row r="83" spans="1:382" ht="18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</row>
    <row r="84" spans="1:382" ht="18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</row>
    <row r="85" spans="1:382" ht="18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</row>
    <row r="86" spans="1:382" ht="18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</row>
    <row r="87" spans="1:382" ht="18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</row>
    <row r="88" spans="1:382" ht="18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</row>
    <row r="89" spans="1:382" ht="18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</row>
    <row r="90" spans="1:382" ht="18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</row>
    <row r="91" spans="1:382" ht="18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</row>
    <row r="92" spans="1:382" ht="18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</row>
    <row r="93" spans="1:382" ht="18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</row>
    <row r="94" spans="1:382" ht="18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</row>
    <row r="95" spans="1:382" ht="18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</row>
    <row r="96" spans="1:382" ht="18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</row>
    <row r="97" spans="1:382" ht="18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</row>
    <row r="98" spans="1:382" ht="18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</row>
    <row r="99" spans="1:382" ht="18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</row>
    <row r="100" spans="1:382" ht="18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</row>
    <row r="101" spans="1:382" ht="18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</row>
    <row r="102" spans="1:382" ht="18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</row>
    <row r="103" spans="1:382" ht="18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</row>
    <row r="104" spans="1:382" ht="18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</row>
    <row r="105" spans="1:382" ht="18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</row>
    <row r="106" spans="1:382" ht="18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</row>
    <row r="107" spans="1:382" ht="18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</row>
    <row r="108" spans="1:382" ht="18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</row>
    <row r="109" spans="1:382" ht="18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</row>
    <row r="110" spans="1:382" ht="18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</row>
    <row r="111" spans="1:382" ht="18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</row>
    <row r="112" spans="1:382" ht="18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</row>
    <row r="113" spans="1:382" ht="18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</row>
    <row r="114" spans="1:382" ht="18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</row>
    <row r="115" spans="1:382" ht="18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</row>
    <row r="116" spans="1:382" ht="18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</row>
    <row r="117" spans="1:382" ht="18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</row>
    <row r="118" spans="1:382" ht="18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</row>
    <row r="119" spans="1:382" ht="18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</row>
    <row r="120" spans="1:382" ht="18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</row>
    <row r="121" spans="1:382" ht="18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</row>
    <row r="122" spans="1:382" ht="18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</row>
    <row r="123" spans="1:382" ht="18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</row>
    <row r="124" spans="1:382" ht="18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</row>
    <row r="125" spans="1:382" ht="18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</row>
    <row r="126" spans="1:382" ht="18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</row>
    <row r="127" spans="1:382" ht="18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</row>
    <row r="128" spans="1:382" ht="18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</row>
    <row r="129" spans="1:382" ht="18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</row>
    <row r="130" spans="1:382" ht="18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</row>
    <row r="131" spans="1:382" ht="18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</row>
    <row r="132" spans="1:382" ht="18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</row>
    <row r="133" spans="1:382" ht="18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</row>
    <row r="134" spans="1:382" ht="18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</row>
    <row r="135" spans="1:382" ht="18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</row>
    <row r="136" spans="1:382" ht="18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</row>
    <row r="137" spans="1:382" ht="18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</row>
    <row r="138" spans="1:382" ht="18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</row>
    <row r="139" spans="1:382" ht="18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</row>
    <row r="140" spans="1:382" ht="18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</row>
    <row r="141" spans="1:382" ht="18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</row>
    <row r="142" spans="1:382" ht="18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</row>
    <row r="143" spans="1:382" ht="18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</row>
    <row r="144" spans="1:382" ht="18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</row>
    <row r="145" spans="1:382" ht="18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</row>
    <row r="146" spans="1:382" ht="18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</row>
    <row r="147" spans="1:382" ht="18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</row>
    <row r="148" spans="1:382" ht="18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</row>
    <row r="149" spans="1:382" ht="18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</row>
    <row r="150" spans="1:382" ht="18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</row>
    <row r="151" spans="1:382" ht="18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</row>
    <row r="152" spans="1:382" ht="18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</row>
    <row r="153" spans="1:382" ht="18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</row>
    <row r="154" spans="1:382" ht="18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</row>
    <row r="155" spans="1:382" ht="18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</row>
    <row r="156" spans="1:382" ht="18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</row>
    <row r="157" spans="1:382" ht="18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</row>
    <row r="158" spans="1:382" ht="18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</row>
    <row r="159" spans="1:382" ht="18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</row>
    <row r="160" spans="1:382" ht="18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</row>
    <row r="161" spans="1:382" ht="18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</row>
    <row r="162" spans="1:382" ht="18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</row>
    <row r="163" spans="1:382" ht="18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</row>
    <row r="164" spans="1:382" ht="18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</row>
    <row r="165" spans="1:382" ht="18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</row>
    <row r="166" spans="1:382" ht="18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</row>
    <row r="167" spans="1:382" ht="18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</row>
    <row r="168" spans="1:382" ht="18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</row>
    <row r="169" spans="1:382" ht="18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</row>
    <row r="170" spans="1:382" ht="18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</row>
    <row r="171" spans="1:382" ht="18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</row>
    <row r="172" spans="1:382" ht="18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</row>
    <row r="173" spans="1:382" ht="18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</row>
    <row r="174" spans="1:382" ht="18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</row>
    <row r="175" spans="1:382" ht="18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</row>
    <row r="176" spans="1:382" ht="18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</row>
    <row r="177" spans="1:382" ht="18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</row>
    <row r="178" spans="1:382" ht="18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</row>
    <row r="179" spans="1:382" ht="18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</row>
    <row r="180" spans="1:382" ht="18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</row>
    <row r="181" spans="1:382" ht="18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</row>
    <row r="182" spans="1:382" ht="18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</row>
    <row r="183" spans="1:382" ht="18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</row>
    <row r="184" spans="1:382" ht="18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</row>
    <row r="185" spans="1:382" ht="18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</row>
    <row r="186" spans="1:382" ht="18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</row>
    <row r="187" spans="1:382" ht="18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</row>
    <row r="188" spans="1:382" ht="18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</row>
    <row r="189" spans="1:382" ht="18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</row>
    <row r="190" spans="1:382" ht="18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</row>
    <row r="191" spans="1:382" ht="18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</row>
    <row r="192" spans="1:382" ht="18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</row>
    <row r="193" spans="1:382" ht="18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</row>
    <row r="194" spans="1:382" ht="18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</row>
    <row r="195" spans="1:382" ht="18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</row>
    <row r="196" spans="1:382" ht="18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</row>
    <row r="197" spans="1:382" ht="18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</row>
    <row r="198" spans="1:382" ht="18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</row>
    <row r="199" spans="1:382" ht="18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</row>
    <row r="200" spans="1:382" ht="18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</row>
    <row r="201" spans="1:382" ht="18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</row>
    <row r="202" spans="1:382" ht="18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</row>
    <row r="203" spans="1:382" ht="18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</row>
    <row r="204" spans="1:382" ht="18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</row>
    <row r="205" spans="1:382" ht="18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</row>
    <row r="206" spans="1:382" ht="18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</row>
    <row r="207" spans="1:382" ht="18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</row>
    <row r="208" spans="1:382" ht="18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</row>
    <row r="209" spans="1:420" ht="18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</row>
    <row r="210" spans="1:420" ht="18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</row>
    <row r="211" spans="1:420" ht="18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</row>
    <row r="212" spans="1:420" ht="18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</row>
    <row r="213" spans="1:420" ht="18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</row>
    <row r="214" spans="1:420" ht="18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</row>
    <row r="215" spans="1:420" ht="18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</row>
    <row r="216" spans="1:420" ht="18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</row>
    <row r="217" spans="1:420" ht="18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</row>
    <row r="218" spans="1:420" ht="18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</row>
    <row r="219" spans="1:420" ht="18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</row>
    <row r="220" spans="1:420" ht="18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</row>
    <row r="221" spans="1:420" ht="18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</row>
    <row r="222" spans="1:420" ht="18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</row>
    <row r="223" spans="1:420" ht="18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</row>
    <row r="224" spans="1:420" ht="18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</row>
    <row r="225" spans="1:420" ht="18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</row>
    <row r="226" spans="1:420" ht="18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</row>
    <row r="227" spans="1:420" ht="18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</row>
    <row r="228" spans="1:420" ht="18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</row>
    <row r="229" spans="1:420" ht="18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</row>
    <row r="230" spans="1:420" ht="18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</row>
    <row r="231" spans="1:420" ht="18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</row>
    <row r="232" spans="1:420" ht="18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</row>
    <row r="233" spans="1:420" ht="18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</row>
    <row r="234" spans="1:420" ht="18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</row>
    <row r="235" spans="1:420" ht="18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</row>
    <row r="236" spans="1:420" ht="18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</row>
    <row r="237" spans="1:420" ht="18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</row>
    <row r="238" spans="1:420" ht="18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</row>
    <row r="239" spans="1:420" ht="18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</row>
    <row r="240" spans="1:420" ht="18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</row>
    <row r="241" spans="1:420" ht="18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</row>
    <row r="242" spans="1:420" ht="18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</row>
    <row r="243" spans="1:420" ht="18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</row>
    <row r="244" spans="1:420" ht="18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</row>
    <row r="245" spans="1:420" ht="18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</row>
    <row r="246" spans="1:420" ht="18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</row>
    <row r="247" spans="1:420" ht="18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</row>
    <row r="248" spans="1:420" ht="18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</row>
    <row r="249" spans="1:420" ht="18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</row>
    <row r="250" spans="1:420" ht="18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</row>
    <row r="251" spans="1:420" ht="18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</row>
    <row r="252" spans="1:420" ht="18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</row>
    <row r="253" spans="1:420" ht="18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</row>
    <row r="254" spans="1:420" ht="18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</row>
    <row r="255" spans="1:420" ht="18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</row>
    <row r="256" spans="1:420" ht="18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</row>
    <row r="257" spans="1:420" ht="18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</row>
    <row r="258" spans="1:420" ht="18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</row>
    <row r="259" spans="1:420" ht="18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</row>
    <row r="260" spans="1:420" ht="18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</row>
    <row r="261" spans="1:420" ht="18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</row>
    <row r="262" spans="1:420" ht="18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</row>
    <row r="263" spans="1:420" ht="18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</row>
    <row r="264" spans="1:420" ht="18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</row>
    <row r="265" spans="1:420" ht="18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</row>
    <row r="266" spans="1:420" ht="18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</row>
    <row r="267" spans="1:420" ht="18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</row>
    <row r="268" spans="1:420" ht="18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</row>
    <row r="269" spans="1:420" ht="18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</row>
    <row r="270" spans="1:420" ht="18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</row>
    <row r="271" spans="1:420" ht="18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</row>
    <row r="272" spans="1:420" ht="18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</row>
    <row r="273" spans="1:420" ht="18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</row>
    <row r="274" spans="1:420" ht="18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</row>
    <row r="275" spans="1:420" ht="18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</row>
    <row r="276" spans="1:420" ht="18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</row>
    <row r="277" spans="1:420" ht="18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</row>
    <row r="278" spans="1:420" ht="18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</row>
    <row r="279" spans="1:420" ht="18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</row>
    <row r="280" spans="1:420" ht="18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</row>
    <row r="281" spans="1:420" ht="18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</row>
    <row r="282" spans="1:420" ht="18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</row>
    <row r="283" spans="1:420" ht="18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</row>
    <row r="284" spans="1:420" ht="18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</row>
    <row r="285" spans="1:420" ht="18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</row>
    <row r="286" spans="1:420" ht="18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</row>
    <row r="287" spans="1:420" ht="18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</row>
    <row r="288" spans="1:420" ht="18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</row>
    <row r="289" spans="1:420" ht="18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</row>
    <row r="290" spans="1:420" ht="18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</row>
    <row r="291" spans="1:420" ht="18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</row>
    <row r="292" spans="1:420" ht="18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</row>
    <row r="293" spans="1:420" ht="18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</row>
    <row r="294" spans="1:420" ht="18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</row>
    <row r="295" spans="1:420" ht="18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</row>
    <row r="296" spans="1:420" ht="18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</row>
    <row r="297" spans="1:420" ht="18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</row>
    <row r="298" spans="1:420" ht="18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</row>
    <row r="299" spans="1:420" ht="18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</row>
    <row r="300" spans="1:420" ht="18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</row>
    <row r="301" spans="1:420" ht="18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</row>
    <row r="302" spans="1:420" ht="18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</row>
    <row r="303" spans="1:420" ht="18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</row>
    <row r="304" spans="1:420" ht="18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</row>
    <row r="305" spans="1:420" ht="18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</row>
    <row r="306" spans="1:420" ht="18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</row>
    <row r="307" spans="1:420" ht="18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</row>
    <row r="308" spans="1:420" ht="18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</row>
    <row r="309" spans="1:420" ht="18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</row>
    <row r="310" spans="1:420" ht="18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</row>
    <row r="311" spans="1:420" ht="18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</row>
    <row r="312" spans="1:420" ht="18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</row>
    <row r="313" spans="1:420" ht="18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</row>
    <row r="314" spans="1:420" ht="18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</row>
    <row r="315" spans="1:420" ht="18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</row>
    <row r="316" spans="1:420" ht="18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</row>
    <row r="317" spans="1:420" ht="18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</row>
    <row r="318" spans="1:420" ht="18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</row>
    <row r="319" spans="1:420" ht="18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</row>
    <row r="320" spans="1:420" ht="18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</row>
    <row r="321" spans="1:420" ht="18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</row>
    <row r="322" spans="1:420" ht="18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</row>
    <row r="323" spans="1:420" ht="18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</row>
    <row r="324" spans="1:420" ht="18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</row>
    <row r="325" spans="1:420" ht="18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</row>
    <row r="326" spans="1:420" ht="18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</row>
    <row r="327" spans="1:420" ht="18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</row>
    <row r="328" spans="1:420" ht="18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</row>
    <row r="329" spans="1:420" ht="18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</row>
    <row r="330" spans="1:420" ht="18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</row>
    <row r="331" spans="1:420" ht="18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</row>
    <row r="332" spans="1:420" ht="18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</row>
    <row r="333" spans="1:420" ht="18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</row>
    <row r="334" spans="1:420" ht="18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</row>
    <row r="335" spans="1:420" ht="18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</row>
    <row r="336" spans="1:420" ht="18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</row>
    <row r="337" spans="1:420" ht="18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</row>
    <row r="338" spans="1:420" ht="18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</row>
    <row r="339" spans="1:420" ht="18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</row>
    <row r="340" spans="1:420" ht="18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</row>
    <row r="341" spans="1:420" ht="18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</row>
    <row r="342" spans="1:420" ht="18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</row>
    <row r="343" spans="1:420" ht="18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</row>
    <row r="344" spans="1:420" ht="18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</row>
    <row r="345" spans="1:420" ht="18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</row>
    <row r="346" spans="1:420" ht="18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</row>
    <row r="347" spans="1:420" ht="18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</row>
    <row r="348" spans="1:420" ht="18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</row>
    <row r="349" spans="1:420" ht="18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</row>
    <row r="350" spans="1:420" ht="18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</row>
    <row r="351" spans="1:420" ht="18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</row>
    <row r="352" spans="1:420" ht="18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</row>
    <row r="353" spans="1:420" ht="18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</row>
    <row r="354" spans="1:420" ht="18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</row>
    <row r="355" spans="1:420" ht="18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</row>
    <row r="356" spans="1:420" ht="18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</row>
    <row r="357" spans="1:420" ht="18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</row>
    <row r="358" spans="1:420" ht="18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</row>
    <row r="359" spans="1:420" ht="18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</row>
    <row r="360" spans="1:420" ht="18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</row>
    <row r="361" spans="1:420" ht="18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</row>
    <row r="362" spans="1:420" ht="18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</row>
    <row r="363" spans="1:420" ht="18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</row>
    <row r="364" spans="1:420" ht="18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</row>
    <row r="365" spans="1:420" ht="18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</row>
    <row r="366" spans="1:420" ht="18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</row>
    <row r="367" spans="1:420" ht="18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</row>
    <row r="368" spans="1:420" ht="18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</row>
    <row r="369" spans="1:420" ht="18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</row>
    <row r="370" spans="1:420" ht="18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</row>
    <row r="371" spans="1:420" ht="18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</row>
    <row r="372" spans="1:420" ht="18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</row>
    <row r="373" spans="1:420" ht="18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</row>
    <row r="374" spans="1:420" ht="18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  <c r="OL374" s="2"/>
      <c r="OM374" s="2"/>
      <c r="ON374" s="2"/>
      <c r="OO374" s="2"/>
      <c r="OP374" s="2"/>
      <c r="OQ374" s="2"/>
      <c r="OR374" s="2"/>
      <c r="OS374" s="2"/>
      <c r="OT374" s="2"/>
      <c r="OU374" s="2"/>
      <c r="OV374" s="2"/>
      <c r="OW374" s="2"/>
      <c r="OX374" s="2"/>
      <c r="OY374" s="2"/>
      <c r="OZ374" s="2"/>
      <c r="PA374" s="2"/>
      <c r="PB374" s="2"/>
      <c r="PC374" s="2"/>
      <c r="PD374" s="2"/>
    </row>
    <row r="375" spans="1:420" ht="18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  <c r="OL375" s="2"/>
      <c r="OM375" s="2"/>
      <c r="ON375" s="2"/>
      <c r="OO375" s="2"/>
      <c r="OP375" s="2"/>
      <c r="OQ375" s="2"/>
      <c r="OR375" s="2"/>
      <c r="OS375" s="2"/>
      <c r="OT375" s="2"/>
      <c r="OU375" s="2"/>
      <c r="OV375" s="2"/>
      <c r="OW375" s="2"/>
      <c r="OX375" s="2"/>
      <c r="OY375" s="2"/>
      <c r="OZ375" s="2"/>
      <c r="PA375" s="2"/>
      <c r="PB375" s="2"/>
      <c r="PC375" s="2"/>
      <c r="PD375" s="2"/>
    </row>
    <row r="376" spans="1:420" ht="18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</row>
    <row r="377" spans="1:420" ht="18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</row>
    <row r="378" spans="1:420" ht="18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</row>
    <row r="379" spans="1:420" ht="18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</row>
    <row r="380" spans="1:420" ht="18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</row>
    <row r="381" spans="1:420" ht="18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</row>
    <row r="382" spans="1:420" ht="18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</row>
    <row r="383" spans="1:420" ht="18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</row>
    <row r="384" spans="1:420" ht="18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</row>
    <row r="385" spans="1:420" ht="18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</row>
    <row r="386" spans="1:420" ht="18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</row>
    <row r="387" spans="1:420" ht="18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2"/>
      <c r="NY387" s="2"/>
      <c r="NZ387" s="2"/>
      <c r="OA387" s="2"/>
      <c r="OB387" s="2"/>
      <c r="OC387" s="2"/>
      <c r="OD387" s="2"/>
      <c r="OE387" s="2"/>
      <c r="OF387" s="2"/>
      <c r="OG387" s="2"/>
      <c r="OH387" s="2"/>
      <c r="OI387" s="2"/>
      <c r="OJ387" s="2"/>
      <c r="OK387" s="2"/>
      <c r="OL387" s="2"/>
      <c r="OM387" s="2"/>
      <c r="ON387" s="2"/>
      <c r="OO387" s="2"/>
      <c r="OP387" s="2"/>
      <c r="OQ387" s="2"/>
      <c r="OR387" s="2"/>
      <c r="OS387" s="2"/>
      <c r="OT387" s="2"/>
      <c r="OU387" s="2"/>
      <c r="OV387" s="2"/>
      <c r="OW387" s="2"/>
      <c r="OX387" s="2"/>
      <c r="OY387" s="2"/>
      <c r="OZ387" s="2"/>
      <c r="PA387" s="2"/>
      <c r="PB387" s="2"/>
      <c r="PC387" s="2"/>
      <c r="PD387" s="2"/>
    </row>
    <row r="388" spans="1:420" ht="18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  <c r="OL388" s="2"/>
      <c r="OM388" s="2"/>
      <c r="ON388" s="2"/>
      <c r="OO388" s="2"/>
      <c r="OP388" s="2"/>
      <c r="OQ388" s="2"/>
      <c r="OR388" s="2"/>
      <c r="OS388" s="2"/>
      <c r="OT388" s="2"/>
      <c r="OU388" s="2"/>
      <c r="OV388" s="2"/>
      <c r="OW388" s="2"/>
      <c r="OX388" s="2"/>
      <c r="OY388" s="2"/>
      <c r="OZ388" s="2"/>
      <c r="PA388" s="2"/>
      <c r="PB388" s="2"/>
      <c r="PC388" s="2"/>
      <c r="PD388" s="2"/>
    </row>
    <row r="389" spans="1:420" ht="18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</row>
    <row r="390" spans="1:420" ht="18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</row>
    <row r="391" spans="1:420" ht="18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  <c r="OL391" s="2"/>
      <c r="OM391" s="2"/>
      <c r="ON391" s="2"/>
      <c r="OO391" s="2"/>
      <c r="OP391" s="2"/>
      <c r="OQ391" s="2"/>
      <c r="OR391" s="2"/>
      <c r="OS391" s="2"/>
      <c r="OT391" s="2"/>
      <c r="OU391" s="2"/>
      <c r="OV391" s="2"/>
      <c r="OW391" s="2"/>
      <c r="OX391" s="2"/>
      <c r="OY391" s="2"/>
      <c r="OZ391" s="2"/>
      <c r="PA391" s="2"/>
      <c r="PB391" s="2"/>
      <c r="PC391" s="2"/>
      <c r="PD391" s="2"/>
    </row>
    <row r="392" spans="1:420" ht="18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2"/>
      <c r="NY392" s="2"/>
      <c r="NZ392" s="2"/>
      <c r="OA392" s="2"/>
      <c r="OB392" s="2"/>
      <c r="OC392" s="2"/>
      <c r="OD392" s="2"/>
      <c r="OE392" s="2"/>
      <c r="OF392" s="2"/>
      <c r="OG392" s="2"/>
      <c r="OH392" s="2"/>
      <c r="OI392" s="2"/>
      <c r="OJ392" s="2"/>
      <c r="OK392" s="2"/>
      <c r="OL392" s="2"/>
      <c r="OM392" s="2"/>
      <c r="ON392" s="2"/>
      <c r="OO392" s="2"/>
      <c r="OP392" s="2"/>
      <c r="OQ392" s="2"/>
      <c r="OR392" s="2"/>
      <c r="OS392" s="2"/>
      <c r="OT392" s="2"/>
      <c r="OU392" s="2"/>
      <c r="OV392" s="2"/>
      <c r="OW392" s="2"/>
      <c r="OX392" s="2"/>
      <c r="OY392" s="2"/>
      <c r="OZ392" s="2"/>
      <c r="PA392" s="2"/>
      <c r="PB392" s="2"/>
      <c r="PC392" s="2"/>
      <c r="PD392" s="2"/>
    </row>
    <row r="393" spans="1:420" ht="18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</row>
    <row r="394" spans="1:420" ht="18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2"/>
      <c r="NY394" s="2"/>
      <c r="NZ394" s="2"/>
      <c r="OA394" s="2"/>
      <c r="OB394" s="2"/>
      <c r="OC394" s="2"/>
      <c r="OD394" s="2"/>
      <c r="OE394" s="2"/>
      <c r="OF394" s="2"/>
      <c r="OG394" s="2"/>
      <c r="OH394" s="2"/>
      <c r="OI394" s="2"/>
      <c r="OJ394" s="2"/>
      <c r="OK394" s="2"/>
      <c r="OL394" s="2"/>
      <c r="OM394" s="2"/>
      <c r="ON394" s="2"/>
      <c r="OO394" s="2"/>
      <c r="OP394" s="2"/>
      <c r="OQ394" s="2"/>
      <c r="OR394" s="2"/>
      <c r="OS394" s="2"/>
      <c r="OT394" s="2"/>
      <c r="OU394" s="2"/>
      <c r="OV394" s="2"/>
      <c r="OW394" s="2"/>
      <c r="OX394" s="2"/>
      <c r="OY394" s="2"/>
      <c r="OZ394" s="2"/>
      <c r="PA394" s="2"/>
      <c r="PB394" s="2"/>
      <c r="PC394" s="2"/>
      <c r="PD394" s="2"/>
    </row>
    <row r="395" spans="1:420" ht="18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</row>
    <row r="396" spans="1:420" ht="18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</row>
    <row r="397" spans="1:420" ht="18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  <c r="OL397" s="2"/>
      <c r="OM397" s="2"/>
      <c r="ON397" s="2"/>
      <c r="OO397" s="2"/>
      <c r="OP397" s="2"/>
      <c r="OQ397" s="2"/>
      <c r="OR397" s="2"/>
      <c r="OS397" s="2"/>
      <c r="OT397" s="2"/>
      <c r="OU397" s="2"/>
      <c r="OV397" s="2"/>
      <c r="OW397" s="2"/>
      <c r="OX397" s="2"/>
      <c r="OY397" s="2"/>
      <c r="OZ397" s="2"/>
      <c r="PA397" s="2"/>
      <c r="PB397" s="2"/>
      <c r="PC397" s="2"/>
      <c r="PD397" s="2"/>
    </row>
    <row r="398" spans="1:420" ht="18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2"/>
      <c r="NY398" s="2"/>
      <c r="NZ398" s="2"/>
      <c r="OA398" s="2"/>
      <c r="OB398" s="2"/>
      <c r="OC398" s="2"/>
      <c r="OD398" s="2"/>
      <c r="OE398" s="2"/>
      <c r="OF398" s="2"/>
      <c r="OG398" s="2"/>
      <c r="OH398" s="2"/>
      <c r="OI398" s="2"/>
      <c r="OJ398" s="2"/>
      <c r="OK398" s="2"/>
      <c r="OL398" s="2"/>
      <c r="OM398" s="2"/>
      <c r="ON398" s="2"/>
      <c r="OO398" s="2"/>
      <c r="OP398" s="2"/>
      <c r="OQ398" s="2"/>
      <c r="OR398" s="2"/>
      <c r="OS398" s="2"/>
      <c r="OT398" s="2"/>
      <c r="OU398" s="2"/>
      <c r="OV398" s="2"/>
      <c r="OW398" s="2"/>
      <c r="OX398" s="2"/>
      <c r="OY398" s="2"/>
      <c r="OZ398" s="2"/>
      <c r="PA398" s="2"/>
      <c r="PB398" s="2"/>
      <c r="PC398" s="2"/>
      <c r="PD398" s="2"/>
    </row>
    <row r="399" spans="1:420" ht="18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</row>
    <row r="400" spans="1:420" ht="18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</row>
    <row r="401" spans="1:420" ht="18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</row>
    <row r="402" spans="1:420" ht="18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</row>
    <row r="403" spans="1:420" ht="18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</row>
    <row r="404" spans="1:420" ht="18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</row>
    <row r="405" spans="1:420" ht="18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</row>
    <row r="406" spans="1:420" ht="18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</row>
    <row r="407" spans="1:420" ht="18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</row>
    <row r="408" spans="1:420" ht="18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</row>
    <row r="409" spans="1:420" ht="18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</row>
    <row r="410" spans="1:420" ht="18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2"/>
      <c r="PB410" s="2"/>
      <c r="PC410" s="2"/>
      <c r="PD410" s="2"/>
    </row>
    <row r="411" spans="1:420" ht="18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</row>
    <row r="412" spans="1:420" ht="18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</row>
    <row r="413" spans="1:420" ht="18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</row>
    <row r="414" spans="1:420" ht="18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2"/>
      <c r="PB414" s="2"/>
      <c r="PC414" s="2"/>
      <c r="PD414" s="2"/>
    </row>
    <row r="415" spans="1:420" ht="18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</row>
    <row r="416" spans="1:420" ht="18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</row>
    <row r="417" spans="1:420" ht="18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</row>
    <row r="418" spans="1:420" ht="18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</row>
    <row r="419" spans="1:420" ht="18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</row>
    <row r="420" spans="1:420" ht="18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</row>
    <row r="421" spans="1:420" ht="18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</row>
    <row r="422" spans="1:420" ht="18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</row>
    <row r="423" spans="1:420" ht="18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</row>
    <row r="424" spans="1:420" ht="18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</row>
    <row r="425" spans="1:420" ht="18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</row>
    <row r="426" spans="1:420" ht="18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</row>
    <row r="427" spans="1:420" ht="18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</row>
    <row r="428" spans="1:420" ht="18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</row>
    <row r="429" spans="1:420" ht="18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</row>
    <row r="430" spans="1:420" ht="18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</row>
    <row r="431" spans="1:420" ht="18.75" x14ac:dyDescent="0.25">
      <c r="A431" s="2"/>
      <c r="B431" s="2"/>
      <c r="C431" s="2"/>
      <c r="D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</row>
  </sheetData>
  <mergeCells count="7">
    <mergeCell ref="M24:N24"/>
    <mergeCell ref="G6:H6"/>
    <mergeCell ref="J6:K6"/>
    <mergeCell ref="B2:E2"/>
    <mergeCell ref="A28:D28"/>
    <mergeCell ref="F28:K28"/>
    <mergeCell ref="A26:K26"/>
  </mergeCells>
  <phoneticPr fontId="16" type="noConversion"/>
  <conditionalFormatting sqref="E4:E23">
    <cfRule type="top10" dxfId="5" priority="1" bottom="1" rank="1"/>
    <cfRule type="cellIs" dxfId="4" priority="10" operator="greaterThan">
      <formula>3000</formula>
    </cfRule>
  </conditionalFormatting>
  <conditionalFormatting sqref="E24">
    <cfRule type="cellIs" dxfId="3" priority="8" operator="greaterThan">
      <formula>3000</formula>
    </cfRule>
  </conditionalFormatting>
  <conditionalFormatting sqref="E4:E24">
    <cfRule type="cellIs" dxfId="2" priority="9" operator="lessThan">
      <formula>3000</formula>
    </cfRule>
  </conditionalFormatting>
  <conditionalFormatting sqref="F4:F23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{C3DC7522-5910-40AB-A2B9-B24C01C88AE2}</x14:id>
        </ext>
      </extLst>
    </cfRule>
  </conditionalFormatting>
  <conditionalFormatting sqref="B4:B23">
    <cfRule type="top10" dxfId="1" priority="2" rank="5"/>
    <cfRule type="top10" dxfId="0" priority="3" rank="10"/>
  </conditionalFormatting>
  <pageMargins left="0.7" right="0.7" top="0.75" bottom="0.75" header="0.3" footer="0.3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DC7522-5910-40AB-A2B9-B24C01C88AE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F4:F23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1_podstawy</vt:lpstr>
      <vt:lpstr>2_funkcje</vt:lpstr>
      <vt:lpstr>3_tablica</vt:lpstr>
      <vt:lpstr>4_dane_tabelki</vt:lpstr>
      <vt:lpstr>4_tabelki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2022-07-21T09:30:01Z</dcterms:created>
  <dcterms:modified xsi:type="dcterms:W3CDTF">2022-12-12T17:13:06Z</dcterms:modified>
</cp:coreProperties>
</file>