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b10ce0479a5fa0/!ШАБЛОН/ЛИСТИ ПРИЗНАЧЕНЬ/"/>
    </mc:Choice>
  </mc:AlternateContent>
  <xr:revisionPtr revIDLastSave="64" documentId="8_{AF171926-02EE-4C2B-B209-0547B225B66A}" xr6:coauthVersionLast="47" xr6:coauthVersionMax="47" xr10:uidLastSave="{DDA6D78F-A5A1-40E4-ABF7-6204EC013465}"/>
  <bookViews>
    <workbookView xWindow="-120" yWindow="-120" windowWidth="20730" windowHeight="11310" tabRatio="500" xr2:uid="{00000000-000D-0000-FFFF-FFFF00000000}"/>
  </bookViews>
  <sheets>
    <sheet name="Лист" sheetId="1" r:id="rId1"/>
    <sheet name="Службовий" sheetId="2" state="hidden" r:id="rId2"/>
  </sheets>
  <definedNames>
    <definedName name="AB">Лист!$AA:$AA</definedName>
    <definedName name="_xlnm.Print_Area" localSheetId="0">Лист!$A$2:$AA$1048576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3" i="1" l="1"/>
  <c r="AC2" i="1"/>
  <c r="K11" i="1" s="1"/>
  <c r="D49" i="1"/>
  <c r="D48" i="1"/>
  <c r="B28" i="1"/>
  <c r="X52" i="1"/>
  <c r="Y49" i="1"/>
  <c r="Y48" i="1"/>
  <c r="X48" i="1"/>
  <c r="U52" i="1"/>
  <c r="V49" i="1"/>
  <c r="V48" i="1"/>
  <c r="U48" i="1"/>
  <c r="R52" i="1"/>
  <c r="S49" i="1"/>
  <c r="S48" i="1"/>
  <c r="R48" i="1"/>
  <c r="O52" i="1"/>
  <c r="P49" i="1"/>
  <c r="P48" i="1"/>
  <c r="O48" i="1"/>
  <c r="L52" i="1"/>
  <c r="M49" i="1"/>
  <c r="M48" i="1"/>
  <c r="L48" i="1"/>
  <c r="I52" i="1"/>
  <c r="J49" i="1"/>
  <c r="J48" i="1"/>
  <c r="I48" i="1"/>
  <c r="F52" i="1"/>
  <c r="C52" i="1"/>
  <c r="G49" i="1"/>
  <c r="G48" i="1"/>
  <c r="Y5" i="1"/>
  <c r="A39" i="1"/>
  <c r="F48" i="1"/>
  <c r="C48" i="1"/>
  <c r="X2" i="2"/>
  <c r="Y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" i="2"/>
  <c r="Y1" i="2" s="1"/>
  <c r="B54" i="1"/>
  <c r="A54" i="1"/>
  <c r="A45" i="1"/>
  <c r="A28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1" i="2"/>
  <c r="A44" i="1"/>
  <c r="A43" i="1"/>
  <c r="A41" i="1"/>
  <c r="A38" i="1"/>
  <c r="A35" i="1"/>
  <c r="A31" i="1"/>
  <c r="A26" i="1"/>
  <c r="A25" i="1"/>
  <c r="A24" i="1"/>
</calcChain>
</file>

<file path=xl/sharedStrings.xml><?xml version="1.0" encoding="utf-8"?>
<sst xmlns="http://schemas.openxmlformats.org/spreadsheetml/2006/main" count="363" uniqueCount="276">
  <si>
    <t>ДУ "Інститут Серця МОЗ України"</t>
  </si>
  <si>
    <t>Лист спостереження пацієнтів у відділенні Інтенсивної Терапії</t>
  </si>
  <si>
    <t>№ мед. карти:</t>
  </si>
  <si>
    <t>Діагноз/Операція:</t>
  </si>
  <si>
    <t>П. І. Б.:</t>
  </si>
  <si>
    <t>Відділення:</t>
  </si>
  <si>
    <t>Ускладнення:</t>
  </si>
  <si>
    <t>День п/о:</t>
  </si>
  <si>
    <t>Дата:</t>
  </si>
  <si>
    <t>Вік, років:</t>
  </si>
  <si>
    <t>Супутні
захворювання:</t>
  </si>
  <si>
    <t>Хірург:</t>
  </si>
  <si>
    <t>Анестезіолог:</t>
  </si>
  <si>
    <t>Вага, кг:</t>
  </si>
  <si>
    <t>Черговий лікар:</t>
  </si>
  <si>
    <t>м/с:</t>
  </si>
  <si>
    <t>Стать:</t>
  </si>
  <si>
    <t>Особливі
зауваження:</t>
  </si>
  <si>
    <t>Обстеження:</t>
  </si>
  <si>
    <t>Пристрій:</t>
  </si>
  <si>
    <t>Дата імплантації:</t>
  </si>
  <si>
    <t>Ехо-КГ:</t>
  </si>
  <si>
    <t>Лікуючий лікар:</t>
  </si>
  <si>
    <t>ЦВК</t>
  </si>
  <si>
    <t>ФВ, %:</t>
  </si>
  <si>
    <t>КДО, мл:</t>
  </si>
  <si>
    <t>Тиск ЛА:</t>
  </si>
  <si>
    <t>mmHg</t>
  </si>
  <si>
    <t>Гр. крові:</t>
  </si>
  <si>
    <t>Rh-фактор:</t>
  </si>
  <si>
    <t>Перик.</t>
  </si>
  <si>
    <t>Плевра, DEX:</t>
  </si>
  <si>
    <t>SIN:</t>
  </si>
  <si>
    <t>Креатинін:</t>
  </si>
  <si>
    <t>CrCL:</t>
  </si>
  <si>
    <t>Інше:</t>
  </si>
  <si>
    <t>Службові замітки:</t>
  </si>
  <si>
    <t>Додаткові аналізи:</t>
  </si>
  <si>
    <t>Моніторинг, лікування</t>
  </si>
  <si>
    <t>Разом:</t>
  </si>
  <si>
    <t xml:space="preserve">Температура, °C: </t>
  </si>
  <si>
    <t>АТ роб.:</t>
  </si>
  <si>
    <t xml:space="preserve">| АТ, сист., mmHg: </t>
  </si>
  <si>
    <t xml:space="preserve">АТ, діаст., mmHg: </t>
  </si>
  <si>
    <t>Вих. ритм:</t>
  </si>
  <si>
    <t xml:space="preserve">| Пульс: </t>
  </si>
  <si>
    <t>ЕКС:</t>
  </si>
  <si>
    <t xml:space="preserve">| ЦВТ: </t>
  </si>
  <si>
    <t>Дихання (ШВЛ, сам. дих.):</t>
  </si>
  <si>
    <t xml:space="preserve">SpO2: </t>
  </si>
  <si>
    <t>Контроль глікемії:</t>
  </si>
  <si>
    <t xml:space="preserve">Інфузії: </t>
  </si>
  <si>
    <t>Номер|Основний носій:</t>
  </si>
  <si>
    <t>Додаткові компоненти:</t>
  </si>
  <si>
    <t>Тривалість введення:</t>
  </si>
  <si>
    <t>Препарати крові, тип та об'єм:</t>
  </si>
  <si>
    <t>Вода</t>
  </si>
  <si>
    <t>Інше</t>
  </si>
  <si>
    <t>Дренажі, ексудат</t>
  </si>
  <si>
    <t>Стул</t>
  </si>
  <si>
    <t>Діурез</t>
  </si>
  <si>
    <t>Інсулін в/в</t>
  </si>
  <si>
    <t>Варфарин per os</t>
  </si>
  <si>
    <t>Аспірин per os</t>
  </si>
  <si>
    <t>Амоксицилін / Клавуланат (Амоксиклав) в/в</t>
  </si>
  <si>
    <t>Добутамін (250 мг / 50 мл)</t>
  </si>
  <si>
    <t>Кордарон (600 мг / 50 мл)</t>
  </si>
  <si>
    <t>Дексдор (400 мг / 50 мл)</t>
  </si>
  <si>
    <t>Фентаніл (10 мл / 50 мл)</t>
  </si>
  <si>
    <t>Фуросемід в/в</t>
  </si>
  <si>
    <t xml:space="preserve">Пантопразол </t>
  </si>
  <si>
    <t>Бісопролол</t>
  </si>
  <si>
    <t>доба</t>
  </si>
  <si>
    <t>Самостійно</t>
  </si>
  <si>
    <t>Їжа</t>
  </si>
  <si>
    <t>NaCl 0.9% - 400 мл;</t>
  </si>
  <si>
    <t>KCl 4% - 20 мл;</t>
  </si>
  <si>
    <t xml:space="preserve">Тривалість: </t>
  </si>
  <si>
    <t>год</t>
  </si>
  <si>
    <t>Альфа</t>
  </si>
  <si>
    <t>0(І)</t>
  </si>
  <si>
    <t>Rh(+) поз</t>
  </si>
  <si>
    <t>АКШ-1</t>
  </si>
  <si>
    <t>Станішевський О. В.</t>
  </si>
  <si>
    <t>Тодуров Б. М.</t>
  </si>
  <si>
    <t>Гончаренко М. В.</t>
  </si>
  <si>
    <t>Тропонін</t>
  </si>
  <si>
    <t>ЕРМ</t>
  </si>
  <si>
    <t>ЧОЛ</t>
  </si>
  <si>
    <t>Інсулін в/в 50 М.О. / 50 мл</t>
  </si>
  <si>
    <t>Гепарин 10 тис М.О. / 50 мл</t>
  </si>
  <si>
    <t>Клопідогрель per os</t>
  </si>
  <si>
    <t>Піперациллін / Тазобактам в/в pump 30 хв</t>
  </si>
  <si>
    <t>Допамін (400 мг / 50 мл)</t>
  </si>
  <si>
    <t>Кордарон (750 мг / 50 мл)</t>
  </si>
  <si>
    <t xml:space="preserve">Пропофол </t>
  </si>
  <si>
    <t>Фентаніл в/в</t>
  </si>
  <si>
    <t>Торасемід в/в</t>
  </si>
  <si>
    <t>Карведилол</t>
  </si>
  <si>
    <t>Зонд</t>
  </si>
  <si>
    <t>Ресурс</t>
  </si>
  <si>
    <t>Стерофундин - 500 мл;</t>
  </si>
  <si>
    <t>KCl 4% - 40 мл;</t>
  </si>
  <si>
    <t>ГКС</t>
  </si>
  <si>
    <t>А(ІІ)</t>
  </si>
  <si>
    <t>Rh(-) нег</t>
  </si>
  <si>
    <t>АКШ-2</t>
  </si>
  <si>
    <t>Діаліз к-р</t>
  </si>
  <si>
    <t xml:space="preserve"> Мартинюк І. І.</t>
  </si>
  <si>
    <t>Шевченко В. О.</t>
  </si>
  <si>
    <t>Гончаренко М. М.</t>
  </si>
  <si>
    <t>РСТ</t>
  </si>
  <si>
    <t>СЗП</t>
  </si>
  <si>
    <t>ЖІН</t>
  </si>
  <si>
    <t>Лантус п/шк</t>
  </si>
  <si>
    <t>Гепарин 25 тис М.О. / 50 мл</t>
  </si>
  <si>
    <t xml:space="preserve">Брилінта per os </t>
  </si>
  <si>
    <t>Цефазолін в/в</t>
  </si>
  <si>
    <t>Норадреналін (16 мг / 50 мл)</t>
  </si>
  <si>
    <t>Лідокаїн (1 гр / 50 мл)</t>
  </si>
  <si>
    <t>Тіопентал (2 гр / 50 мл)</t>
  </si>
  <si>
    <t xml:space="preserve">Морфін </t>
  </si>
  <si>
    <t>Торасемід per os</t>
  </si>
  <si>
    <t>Дігоксин в/в</t>
  </si>
  <si>
    <t>В/в</t>
  </si>
  <si>
    <t>Нутрідрінк</t>
  </si>
  <si>
    <t>Плазмаліт - 400 мл;</t>
  </si>
  <si>
    <t>KCl 4% - 50 мл;</t>
  </si>
  <si>
    <t>КН1</t>
  </si>
  <si>
    <t>В(ІІІ)</t>
  </si>
  <si>
    <t>АКШ-3</t>
  </si>
  <si>
    <t>ТСТ</t>
  </si>
  <si>
    <t xml:space="preserve"> Чухліб І. В.</t>
  </si>
  <si>
    <t>Дем'янчук В. Б.</t>
  </si>
  <si>
    <t>Лоскутов О. А.</t>
  </si>
  <si>
    <t>СРБ</t>
  </si>
  <si>
    <t>ТРК</t>
  </si>
  <si>
    <t>Тожео п/шк</t>
  </si>
  <si>
    <t>Клексан п/шк</t>
  </si>
  <si>
    <t>Цефепім в/в</t>
  </si>
  <si>
    <t>Мілринон (20 мг / 50 мл)</t>
  </si>
  <si>
    <t>Маніт 40 мл + Фурос. 10 мл + Еуф. 5 мл</t>
  </si>
  <si>
    <t>Мідазолам (     / 50 мл)</t>
  </si>
  <si>
    <t>Сибазон</t>
  </si>
  <si>
    <t>Діакарб per os</t>
  </si>
  <si>
    <t xml:space="preserve">Кордарон per os </t>
  </si>
  <si>
    <t>Нутріфлекс</t>
  </si>
  <si>
    <t>Гелофузин - 500 мл;</t>
  </si>
  <si>
    <t>KCl 4% - 60 мл;</t>
  </si>
  <si>
    <t>КН2</t>
  </si>
  <si>
    <t>АВ(IV)</t>
  </si>
  <si>
    <t>МКШ-1</t>
  </si>
  <si>
    <t>Заміна ТСТ</t>
  </si>
  <si>
    <t xml:space="preserve"> Боярчук Є. М.</t>
  </si>
  <si>
    <t>Ковтун Г. І.</t>
  </si>
  <si>
    <t>Шабанов Д. В.</t>
  </si>
  <si>
    <t>ТТГ</t>
  </si>
  <si>
    <t>Альб. 20%</t>
  </si>
  <si>
    <t>Еноксапарин п/шк</t>
  </si>
  <si>
    <t>Цефоперазон / Сульбактам (Цефосульбін) в/в</t>
  </si>
  <si>
    <t>Мілринон (30 мг / 50 мл)</t>
  </si>
  <si>
    <t>Нітрогліц. (80 мг / 50 мл)</t>
  </si>
  <si>
    <t>Галоперидол в/в</t>
  </si>
  <si>
    <t>Олімель</t>
  </si>
  <si>
    <t>KCl 7.5% - 20 мл;</t>
  </si>
  <si>
    <t>Глюкоза 5% - 400 мл;</t>
  </si>
  <si>
    <t>КН</t>
  </si>
  <si>
    <t>ПАК</t>
  </si>
  <si>
    <t>Сечовий к-р</t>
  </si>
  <si>
    <t xml:space="preserve"> Маслюков А. С.</t>
  </si>
  <si>
    <t>Харенко Ю. О.</t>
  </si>
  <si>
    <t>Рудяк О. В.</t>
  </si>
  <si>
    <t>Т3, Т4</t>
  </si>
  <si>
    <t>Фрелсі п/шк</t>
  </si>
  <si>
    <t>Цефотаксим в/в</t>
  </si>
  <si>
    <t>Сімдакс (12,5 мг / 50 мл)</t>
  </si>
  <si>
    <t>Ебрантил (100 мг / 50 мл)</t>
  </si>
  <si>
    <t>Анальгін в/в</t>
  </si>
  <si>
    <t>KCl 7.5% - 30 мл;</t>
  </si>
  <si>
    <t>Сода - 200 мл;</t>
  </si>
  <si>
    <t>ПМІТО</t>
  </si>
  <si>
    <t>ПМК</t>
  </si>
  <si>
    <t xml:space="preserve"> Шанцин А. О.</t>
  </si>
  <si>
    <t>Ротарь М. Ф.</t>
  </si>
  <si>
    <t>Палига Х. В.</t>
  </si>
  <si>
    <t>Анемічний проф.</t>
  </si>
  <si>
    <t>Актилізе в/в pump 1 год</t>
  </si>
  <si>
    <t>Цефтріаксон в/в</t>
  </si>
  <si>
    <t>Адреналін (1,8 мг / 50 мл)</t>
  </si>
  <si>
    <t>KCl 4% 40 мл + MgSO4 25% 10 мл</t>
  </si>
  <si>
    <t>Парацетамол в/в</t>
  </si>
  <si>
    <t>KCl 7.5% - 40 мл;</t>
  </si>
  <si>
    <t>Сода - 100 мл;</t>
  </si>
  <si>
    <t>НВС</t>
  </si>
  <si>
    <t>ПлТК (о)</t>
  </si>
  <si>
    <t xml:space="preserve"> Шевченко В.С.</t>
  </si>
  <si>
    <t>Іванюк А. В.</t>
  </si>
  <si>
    <t>Добровольська Г. Ю.</t>
  </si>
  <si>
    <t>Міоглобін</t>
  </si>
  <si>
    <t>Цефуроксим (Зінацеф) в/в</t>
  </si>
  <si>
    <t>Адреналін (7,2 мг / 50 мл)</t>
  </si>
  <si>
    <t>KCl 7.5% 40 мл + MgSO4 25% 10 мл</t>
  </si>
  <si>
    <t>Кеторолак в/в</t>
  </si>
  <si>
    <t>MgSO4 25% - 10 мл;</t>
  </si>
  <si>
    <t>Маніт - 200 мл;</t>
  </si>
  <si>
    <t>ВВС</t>
  </si>
  <si>
    <t>ПлТК (DeVega)</t>
  </si>
  <si>
    <t xml:space="preserve"> Крижанівський Д. М.</t>
  </si>
  <si>
    <t>Біцадзе О. Г.</t>
  </si>
  <si>
    <t>Покормяко Д. А.</t>
  </si>
  <si>
    <t>Цефтазидим / Авібактам (Завіцефта) в/в pump 2 год</t>
  </si>
  <si>
    <t>Мезатон (40 мг / 50 мл)</t>
  </si>
  <si>
    <t>KCl 4% 50 мл</t>
  </si>
  <si>
    <t>Декскетопрофен в/в</t>
  </si>
  <si>
    <t>MgSO4 25% - 20 мл;</t>
  </si>
  <si>
    <t>Маніт - 100 мл;</t>
  </si>
  <si>
    <t>ПМАК</t>
  </si>
  <si>
    <t xml:space="preserve"> Мельник М. Г.</t>
  </si>
  <si>
    <t>Дарвіш Г. І.</t>
  </si>
  <si>
    <t>Кваша О. І.</t>
  </si>
  <si>
    <t>Іміпенем / Циластатин (Тієнам) в/в на 200 мл NaCl</t>
  </si>
  <si>
    <t>KCl 7.5% 50 мл</t>
  </si>
  <si>
    <t>Глюкоза 40% - 40 мл;</t>
  </si>
  <si>
    <t>ПлМК</t>
  </si>
  <si>
    <t xml:space="preserve"> Вдовиченко А. В.</t>
  </si>
  <si>
    <t>Зеленчук О. В.</t>
  </si>
  <si>
    <t>Меропенем (Меронем) в/в pump 1 год</t>
  </si>
  <si>
    <t>Глюкоза 40% - 60 мл;</t>
  </si>
  <si>
    <t>Трансплантація серця</t>
  </si>
  <si>
    <t xml:space="preserve"> Михайленко В. Ю.</t>
  </si>
  <si>
    <t>Хохлов А. В.</t>
  </si>
  <si>
    <t>Ертапенем (Інванз) в/в pump 30 хв</t>
  </si>
  <si>
    <t>Інсулін - 10 М.О.;</t>
  </si>
  <si>
    <t>Трансплантація нирки</t>
  </si>
  <si>
    <t xml:space="preserve"> Ананьєва Д. С.</t>
  </si>
  <si>
    <t>Шпачук А. О.</t>
  </si>
  <si>
    <t xml:space="preserve">Левофлоксацин в/в </t>
  </si>
  <si>
    <t>Інсулін - 12 М.О.;</t>
  </si>
  <si>
    <t>ПАК (біо)</t>
  </si>
  <si>
    <t xml:space="preserve"> Діденко Ю. О.</t>
  </si>
  <si>
    <t>Мокрик І. Ю.</t>
  </si>
  <si>
    <t>Моксифлоксацин (Авелокс) в/в</t>
  </si>
  <si>
    <t>Інсулін - 14 М.О.;</t>
  </si>
  <si>
    <t>ПМК (біо)</t>
  </si>
  <si>
    <t xml:space="preserve"> Адоніна Д. С.</t>
  </si>
  <si>
    <t>Таранов М. А.</t>
  </si>
  <si>
    <t>Амікацин в/в</t>
  </si>
  <si>
    <t>Інсулін - 16 М.О.;</t>
  </si>
  <si>
    <t>Марковець А. В.</t>
  </si>
  <si>
    <t>Тобраміцин (Браксон) в/в</t>
  </si>
  <si>
    <t>CaCl2 - 10 мл;</t>
  </si>
  <si>
    <t>Погребняк В. В.</t>
  </si>
  <si>
    <t>Гентаміцин в/в</t>
  </si>
  <si>
    <t>CaCl2 - 20 мл;</t>
  </si>
  <si>
    <t>Загрійчук М. С.</t>
  </si>
  <si>
    <t>Ванкоміцин в/в pump 4 год</t>
  </si>
  <si>
    <t>Ca глюконат - 10 мл;</t>
  </si>
  <si>
    <t>Тейкопланін (Таргоцид) в/в</t>
  </si>
  <si>
    <t>Ca глюконат - 20 мл;</t>
  </si>
  <si>
    <t>Лінезолід (Зівокс) в/в</t>
  </si>
  <si>
    <t>Аспаркам - 20 мл;</t>
  </si>
  <si>
    <t>Колістин (Коломіцин) в/в</t>
  </si>
  <si>
    <t>Аспаркам - 30 мл;</t>
  </si>
  <si>
    <t>Даптоміцин (Кубіцин) в/в</t>
  </si>
  <si>
    <t>Аспаркам - 40 мл;</t>
  </si>
  <si>
    <t>Тигециклін (Тігацил) в/в pump 1 год</t>
  </si>
  <si>
    <t>Беталок - 5 мл;</t>
  </si>
  <si>
    <t>Кліндаміцин (Далацин) в/в</t>
  </si>
  <si>
    <t>Сибазон - 2 мл;</t>
  </si>
  <si>
    <t>Флуконазол в/в</t>
  </si>
  <si>
    <t>Сибазон - 4 мл;</t>
  </si>
  <si>
    <t>Метронідазол в/в</t>
  </si>
  <si>
    <t>Фуросемід - 10 мл;</t>
  </si>
  <si>
    <t>Амфотерицин В в/в</t>
  </si>
  <si>
    <t>Торасемід - 4 мл;</t>
  </si>
  <si>
    <t>Торасемід - 8 мл;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</si>
</sst>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;@"/>
    <numFmt numFmtId="165" formatCode="0.0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4"/>
      <color rgb="FF000000"/>
      <name val="Calibri"/>
      <family val="2"/>
    </font>
    <font>
      <b/>
      <u/>
      <sz val="22"/>
      <color rgb="FF000000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b/>
      <sz val="2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9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indexed="64"/>
      </left>
      <right style="thin">
        <color rgb="FF000000"/>
      </right>
      <top style="thick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/>
      <right/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ck">
        <color auto="1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rgb="FF000000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/>
      <top style="thick">
        <color auto="1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auto="1"/>
      </top>
      <bottom style="thick">
        <color rgb="FF000000"/>
      </bottom>
      <diagonal/>
    </border>
    <border>
      <left/>
      <right style="thin">
        <color indexed="64"/>
      </right>
      <top style="thick">
        <color auto="1"/>
      </top>
      <bottom style="thick">
        <color rgb="FF000000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rgb="FF000000"/>
      </left>
      <right style="thick">
        <color indexed="64"/>
      </right>
      <top style="thick">
        <color rgb="FF000000"/>
      </top>
      <bottom/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/>
      <diagonal/>
    </border>
    <border>
      <left style="thin">
        <color rgb="FF000000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rgb="FF000000"/>
      </bottom>
      <diagonal/>
    </border>
    <border>
      <left style="thin">
        <color indexed="64"/>
      </left>
      <right style="thick">
        <color indexed="64"/>
      </right>
      <top style="thin">
        <color rgb="FF000000"/>
      </top>
      <bottom style="thick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4" borderId="16" xfId="0" applyFill="1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7" borderId="11" xfId="0" applyFill="1" applyBorder="1"/>
    <xf numFmtId="0" fontId="0" fillId="9" borderId="11" xfId="0" applyFill="1" applyBorder="1"/>
    <xf numFmtId="0" fontId="0" fillId="9" borderId="12" xfId="0" applyFill="1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34" xfId="0" applyBorder="1"/>
    <xf numFmtId="0" fontId="0" fillId="0" borderId="36" xfId="0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10" borderId="17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18" xfId="0" applyFill="1" applyBorder="1"/>
    <xf numFmtId="0" fontId="0" fillId="10" borderId="22" xfId="0" applyFill="1" applyBorder="1"/>
    <xf numFmtId="0" fontId="0" fillId="10" borderId="1" xfId="0" applyFill="1" applyBorder="1"/>
    <xf numFmtId="0" fontId="0" fillId="10" borderId="0" xfId="0" applyFill="1"/>
    <xf numFmtId="0" fontId="0" fillId="10" borderId="16" xfId="0" applyFill="1" applyBorder="1"/>
    <xf numFmtId="0" fontId="0" fillId="5" borderId="11" xfId="0" applyFill="1" applyBorder="1"/>
    <xf numFmtId="0" fontId="0" fillId="6" borderId="16" xfId="0" applyFill="1" applyBorder="1"/>
    <xf numFmtId="0" fontId="0" fillId="6" borderId="12" xfId="0" applyFill="1" applyBorder="1"/>
    <xf numFmtId="0" fontId="0" fillId="8" borderId="16" xfId="0" applyFill="1" applyBorder="1"/>
    <xf numFmtId="0" fontId="0" fillId="8" borderId="11" xfId="0" applyFill="1" applyBorder="1"/>
    <xf numFmtId="0" fontId="0" fillId="9" borderId="19" xfId="0" applyFill="1" applyBorder="1"/>
    <xf numFmtId="0" fontId="0" fillId="9" borderId="21" xfId="0" applyFill="1" applyBorder="1"/>
    <xf numFmtId="0" fontId="0" fillId="10" borderId="11" xfId="0" applyFill="1" applyBorder="1"/>
    <xf numFmtId="0" fontId="0" fillId="14" borderId="33" xfId="0" applyFill="1" applyBorder="1"/>
    <xf numFmtId="0" fontId="0" fillId="13" borderId="11" xfId="0" applyFill="1" applyBorder="1"/>
    <xf numFmtId="0" fontId="0" fillId="12" borderId="19" xfId="0" applyFill="1" applyBorder="1"/>
    <xf numFmtId="0" fontId="1" fillId="2" borderId="8" xfId="0" applyFont="1" applyFill="1" applyBorder="1" applyAlignment="1">
      <alignment horizontal="center"/>
    </xf>
    <xf numFmtId="0" fontId="0" fillId="0" borderId="39" xfId="0" applyBorder="1"/>
    <xf numFmtId="0" fontId="0" fillId="5" borderId="40" xfId="0" applyFill="1" applyBorder="1"/>
    <xf numFmtId="0" fontId="0" fillId="4" borderId="41" xfId="0" applyFill="1" applyBorder="1"/>
    <xf numFmtId="0" fontId="0" fillId="6" borderId="41" xfId="0" applyFill="1" applyBorder="1"/>
    <xf numFmtId="0" fontId="0" fillId="6" borderId="2" xfId="0" applyFill="1" applyBorder="1"/>
    <xf numFmtId="0" fontId="0" fillId="7" borderId="40" xfId="0" applyFill="1" applyBorder="1"/>
    <xf numFmtId="0" fontId="0" fillId="8" borderId="41" xfId="0" applyFill="1" applyBorder="1"/>
    <xf numFmtId="0" fontId="0" fillId="8" borderId="40" xfId="0" applyFill="1" applyBorder="1"/>
    <xf numFmtId="0" fontId="0" fillId="9" borderId="42" xfId="0" applyFill="1" applyBorder="1"/>
    <xf numFmtId="0" fontId="0" fillId="9" borderId="43" xfId="0" applyFill="1" applyBorder="1"/>
    <xf numFmtId="0" fontId="0" fillId="10" borderId="40" xfId="0" applyFill="1" applyBorder="1"/>
    <xf numFmtId="0" fontId="0" fillId="9" borderId="40" xfId="0" applyFill="1" applyBorder="1"/>
    <xf numFmtId="0" fontId="0" fillId="9" borderId="2" xfId="0" applyFill="1" applyBorder="1"/>
    <xf numFmtId="0" fontId="0" fillId="0" borderId="46" xfId="0" applyBorder="1"/>
    <xf numFmtId="0" fontId="0" fillId="13" borderId="40" xfId="0" applyFill="1" applyBorder="1"/>
    <xf numFmtId="0" fontId="0" fillId="0" borderId="47" xfId="0" applyBorder="1"/>
    <xf numFmtId="0" fontId="0" fillId="12" borderId="42" xfId="0" applyFill="1" applyBorder="1"/>
    <xf numFmtId="0" fontId="0" fillId="0" borderId="48" xfId="0" applyBorder="1"/>
    <xf numFmtId="0" fontId="2" fillId="10" borderId="24" xfId="0" applyFont="1" applyFill="1" applyBorder="1"/>
    <xf numFmtId="0" fontId="0" fillId="0" borderId="30" xfId="0" applyBorder="1"/>
    <xf numFmtId="0" fontId="0" fillId="0" borderId="53" xfId="0" applyBorder="1"/>
    <xf numFmtId="0" fontId="0" fillId="0" borderId="63" xfId="0" applyBorder="1"/>
    <xf numFmtId="0" fontId="0" fillId="0" borderId="60" xfId="0" applyBorder="1"/>
    <xf numFmtId="0" fontId="0" fillId="0" borderId="64" xfId="0" applyBorder="1"/>
    <xf numFmtId="0" fontId="0" fillId="0" borderId="49" xfId="0" applyBorder="1"/>
    <xf numFmtId="0" fontId="0" fillId="0" borderId="37" xfId="0" applyBorder="1"/>
    <xf numFmtId="0" fontId="0" fillId="0" borderId="67" xfId="0" applyBorder="1"/>
    <xf numFmtId="0" fontId="0" fillId="5" borderId="43" xfId="0" applyFill="1" applyBorder="1"/>
    <xf numFmtId="0" fontId="2" fillId="10" borderId="57" xfId="0" applyFont="1" applyFill="1" applyBorder="1" applyAlignment="1">
      <alignment horizontal="left"/>
    </xf>
    <xf numFmtId="0" fontId="2" fillId="10" borderId="52" xfId="0" applyFont="1" applyFill="1" applyBorder="1"/>
    <xf numFmtId="0" fontId="2" fillId="10" borderId="20" xfId="0" applyFont="1" applyFill="1" applyBorder="1"/>
    <xf numFmtId="0" fontId="0" fillId="0" borderId="26" xfId="0" applyBorder="1"/>
    <xf numFmtId="0" fontId="0" fillId="0" borderId="25" xfId="0" applyBorder="1"/>
    <xf numFmtId="0" fontId="2" fillId="0" borderId="23" xfId="0" applyFont="1" applyBorder="1"/>
    <xf numFmtId="165" fontId="0" fillId="0" borderId="23" xfId="0" applyNumberFormat="1" applyBorder="1"/>
    <xf numFmtId="0" fontId="0" fillId="0" borderId="78" xfId="0" applyBorder="1"/>
    <xf numFmtId="0" fontId="0" fillId="4" borderId="45" xfId="0" applyFill="1" applyBorder="1"/>
    <xf numFmtId="0" fontId="0" fillId="4" borderId="33" xfId="0" applyFill="1" applyBorder="1"/>
    <xf numFmtId="0" fontId="0" fillId="5" borderId="30" xfId="0" applyFill="1" applyBorder="1"/>
    <xf numFmtId="0" fontId="0" fillId="4" borderId="72" xfId="0" applyFill="1" applyBorder="1"/>
    <xf numFmtId="0" fontId="0" fillId="6" borderId="72" xfId="0" applyFill="1" applyBorder="1"/>
    <xf numFmtId="0" fontId="0" fillId="6" borderId="32" xfId="0" applyFill="1" applyBorder="1"/>
    <xf numFmtId="0" fontId="0" fillId="7" borderId="30" xfId="0" applyFill="1" applyBorder="1"/>
    <xf numFmtId="0" fontId="0" fillId="8" borderId="72" xfId="0" applyFill="1" applyBorder="1"/>
    <xf numFmtId="0" fontId="0" fillId="8" borderId="30" xfId="0" applyFill="1" applyBorder="1"/>
    <xf numFmtId="0" fontId="0" fillId="9" borderId="79" xfId="0" applyFill="1" applyBorder="1"/>
    <xf numFmtId="0" fontId="0" fillId="9" borderId="29" xfId="0" applyFill="1" applyBorder="1"/>
    <xf numFmtId="0" fontId="0" fillId="10" borderId="30" xfId="0" applyFill="1" applyBorder="1"/>
    <xf numFmtId="0" fontId="0" fillId="9" borderId="30" xfId="0" applyFill="1" applyBorder="1"/>
    <xf numFmtId="0" fontId="0" fillId="9" borderId="32" xfId="0" applyFill="1" applyBorder="1"/>
    <xf numFmtId="0" fontId="0" fillId="14" borderId="38" xfId="0" applyFill="1" applyBorder="1"/>
    <xf numFmtId="0" fontId="0" fillId="13" borderId="30" xfId="0" applyFill="1" applyBorder="1"/>
    <xf numFmtId="0" fontId="0" fillId="12" borderId="79" xfId="0" applyFill="1" applyBorder="1"/>
    <xf numFmtId="0" fontId="0" fillId="4" borderId="38" xfId="0" applyFill="1" applyBorder="1"/>
    <xf numFmtId="0" fontId="0" fillId="5" borderId="53" xfId="0" applyFill="1" applyBorder="1"/>
    <xf numFmtId="0" fontId="3" fillId="3" borderId="80" xfId="0" applyFont="1" applyFill="1" applyBorder="1" applyAlignment="1">
      <alignment horizontal="center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4" borderId="84" xfId="0" applyFill="1" applyBorder="1"/>
    <xf numFmtId="0" fontId="0" fillId="6" borderId="84" xfId="0" applyFill="1" applyBorder="1"/>
    <xf numFmtId="0" fontId="0" fillId="6" borderId="85" xfId="0" applyFill="1" applyBorder="1"/>
    <xf numFmtId="0" fontId="0" fillId="7" borderId="53" xfId="0" applyFill="1" applyBorder="1"/>
    <xf numFmtId="0" fontId="0" fillId="8" borderId="84" xfId="0" applyFill="1" applyBorder="1"/>
    <xf numFmtId="0" fontId="0" fillId="8" borderId="53" xfId="0" applyFill="1" applyBorder="1"/>
    <xf numFmtId="0" fontId="0" fillId="9" borderId="86" xfId="0" applyFill="1" applyBorder="1"/>
    <xf numFmtId="0" fontId="0" fillId="9" borderId="54" xfId="0" applyFill="1" applyBorder="1"/>
    <xf numFmtId="0" fontId="0" fillId="10" borderId="53" xfId="0" applyFill="1" applyBorder="1"/>
    <xf numFmtId="0" fontId="0" fillId="9" borderId="53" xfId="0" applyFill="1" applyBorder="1"/>
    <xf numFmtId="0" fontId="0" fillId="0" borderId="84" xfId="0" applyBorder="1"/>
    <xf numFmtId="0" fontId="0" fillId="0" borderId="85" xfId="0" applyBorder="1"/>
    <xf numFmtId="0" fontId="0" fillId="0" borderId="88" xfId="0" applyBorder="1"/>
    <xf numFmtId="0" fontId="0" fillId="13" borderId="53" xfId="0" applyFill="1" applyBorder="1"/>
    <xf numFmtId="0" fontId="0" fillId="0" borderId="89" xfId="0" applyBorder="1"/>
    <xf numFmtId="0" fontId="0" fillId="12" borderId="86" xfId="0" applyFill="1" applyBorder="1"/>
    <xf numFmtId="0" fontId="0" fillId="4" borderId="87" xfId="0" applyFill="1" applyBorder="1"/>
    <xf numFmtId="0" fontId="0" fillId="4" borderId="90" xfId="0" applyFill="1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4" borderId="60" xfId="0" applyFill="1" applyBorder="1"/>
    <xf numFmtId="0" fontId="0" fillId="9" borderId="91" xfId="0" applyFill="1" applyBorder="1"/>
    <xf numFmtId="0" fontId="7" fillId="5" borderId="71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right" vertical="center"/>
    </xf>
    <xf numFmtId="0" fontId="7" fillId="5" borderId="71" xfId="0" applyFont="1" applyFill="1" applyBorder="1" applyAlignment="1">
      <alignment vertical="center"/>
    </xf>
    <xf numFmtId="0" fontId="7" fillId="5" borderId="30" xfId="0" applyFont="1" applyFill="1" applyBorder="1" applyAlignment="1">
      <alignment horizontal="right" vertical="center"/>
    </xf>
    <xf numFmtId="0" fontId="8" fillId="7" borderId="42" xfId="0" applyFont="1" applyFill="1" applyBorder="1" applyAlignment="1">
      <alignment vertical="center"/>
    </xf>
    <xf numFmtId="0" fontId="7" fillId="7" borderId="27" xfId="0" applyFont="1" applyFill="1" applyBorder="1" applyAlignment="1">
      <alignment vertical="center"/>
    </xf>
    <xf numFmtId="0" fontId="8" fillId="7" borderId="40" xfId="0" applyFont="1" applyFill="1" applyBorder="1" applyAlignment="1">
      <alignment vertical="center"/>
    </xf>
    <xf numFmtId="0" fontId="8" fillId="7" borderId="24" xfId="0" applyFont="1" applyFill="1" applyBorder="1" applyAlignment="1">
      <alignment vertical="center"/>
    </xf>
    <xf numFmtId="0" fontId="8" fillId="7" borderId="43" xfId="0" applyFont="1" applyFill="1" applyBorder="1" applyAlignment="1">
      <alignment vertical="center"/>
    </xf>
    <xf numFmtId="0" fontId="8" fillId="7" borderId="31" xfId="0" applyFont="1" applyFill="1" applyBorder="1" applyAlignment="1">
      <alignment vertical="center"/>
    </xf>
    <xf numFmtId="0" fontId="7" fillId="11" borderId="70" xfId="0" applyFont="1" applyFill="1" applyBorder="1" applyAlignment="1">
      <alignment vertical="center"/>
    </xf>
    <xf numFmtId="0" fontId="8" fillId="13" borderId="42" xfId="0" applyFont="1" applyFill="1" applyBorder="1" applyAlignment="1">
      <alignment vertical="center"/>
    </xf>
    <xf numFmtId="0" fontId="7" fillId="13" borderId="15" xfId="0" applyFont="1" applyFill="1" applyBorder="1" applyAlignment="1">
      <alignment vertical="center"/>
    </xf>
    <xf numFmtId="0" fontId="0" fillId="14" borderId="65" xfId="0" applyFill="1" applyBorder="1"/>
    <xf numFmtId="0" fontId="0" fillId="15" borderId="41" xfId="0" applyFill="1" applyBorder="1"/>
    <xf numFmtId="0" fontId="0" fillId="0" borderId="56" xfId="0" applyBorder="1" applyAlignment="1">
      <alignment horizontal="center"/>
    </xf>
    <xf numFmtId="0" fontId="2" fillId="2" borderId="77" xfId="0" applyFont="1" applyFill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0" fillId="11" borderId="26" xfId="0" applyFill="1" applyBorder="1" applyAlignment="1">
      <alignment horizontal="right" vertical="center" shrinkToFit="1"/>
    </xf>
    <xf numFmtId="0" fontId="6" fillId="0" borderId="28" xfId="0" applyFont="1" applyBorder="1" applyAlignment="1">
      <alignment vertical="center"/>
    </xf>
    <xf numFmtId="0" fontId="0" fillId="5" borderId="11" xfId="0" applyFill="1" applyBorder="1" applyAlignment="1">
      <alignment horizontal="left"/>
    </xf>
    <xf numFmtId="0" fontId="2" fillId="5" borderId="4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84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4" xfId="0" applyBorder="1" applyAlignment="1">
      <alignment horizontal="center"/>
    </xf>
    <xf numFmtId="0" fontId="2" fillId="10" borderId="68" xfId="0" applyFont="1" applyFill="1" applyBorder="1" applyAlignment="1">
      <alignment horizontal="left"/>
    </xf>
    <xf numFmtId="0" fontId="2" fillId="10" borderId="20" xfId="0" applyFont="1" applyFill="1" applyBorder="1" applyAlignment="1">
      <alignment horizontal="left"/>
    </xf>
    <xf numFmtId="0" fontId="0" fillId="0" borderId="29" xfId="0" applyBorder="1" applyAlignment="1">
      <alignment horizontal="center"/>
    </xf>
    <xf numFmtId="0" fontId="2" fillId="10" borderId="55" xfId="0" applyFont="1" applyFill="1" applyBorder="1" applyAlignment="1">
      <alignment horizontal="right" vertical="center"/>
    </xf>
    <xf numFmtId="0" fontId="2" fillId="10" borderId="14" xfId="0" applyFont="1" applyFill="1" applyBorder="1" applyAlignment="1">
      <alignment horizontal="right" vertical="center"/>
    </xf>
    <xf numFmtId="0" fontId="2" fillId="10" borderId="40" xfId="0" applyFont="1" applyFill="1" applyBorder="1" applyAlignment="1">
      <alignment horizontal="right" vertical="center" shrinkToFit="1"/>
    </xf>
    <xf numFmtId="0" fontId="2" fillId="10" borderId="11" xfId="0" applyFont="1" applyFill="1" applyBorder="1" applyAlignment="1">
      <alignment horizontal="right" vertical="center" shrinkToFit="1"/>
    </xf>
    <xf numFmtId="0" fontId="2" fillId="10" borderId="40" xfId="0" applyFont="1" applyFill="1" applyBorder="1" applyAlignment="1">
      <alignment horizontal="right" vertical="center"/>
    </xf>
    <xf numFmtId="0" fontId="2" fillId="10" borderId="11" xfId="0" applyFont="1" applyFill="1" applyBorder="1" applyAlignment="1">
      <alignment horizontal="right" vertical="center"/>
    </xf>
    <xf numFmtId="164" fontId="0" fillId="0" borderId="3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10" borderId="11" xfId="0" applyFont="1" applyFill="1" applyBorder="1" applyAlignment="1">
      <alignment horizontal="left"/>
    </xf>
    <xf numFmtId="0" fontId="2" fillId="10" borderId="24" xfId="0" applyFont="1" applyFill="1" applyBorder="1" applyAlignment="1">
      <alignment horizontal="left"/>
    </xf>
    <xf numFmtId="0" fontId="0" fillId="0" borderId="53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4" xfId="0" applyBorder="1" applyAlignment="1">
      <alignment horizontal="center"/>
    </xf>
    <xf numFmtId="0" fontId="7" fillId="9" borderId="71" xfId="0" applyFont="1" applyFill="1" applyBorder="1" applyAlignment="1">
      <alignment vertical="center"/>
    </xf>
    <xf numFmtId="0" fontId="7" fillId="9" borderId="36" xfId="0" applyFont="1" applyFill="1" applyBorder="1" applyAlignment="1">
      <alignment vertical="center"/>
    </xf>
    <xf numFmtId="0" fontId="0" fillId="0" borderId="71" xfId="0" applyBorder="1" applyAlignment="1">
      <alignment horizontal="right"/>
    </xf>
    <xf numFmtId="0" fontId="0" fillId="0" borderId="30" xfId="0" applyBorder="1" applyAlignment="1">
      <alignment horizontal="right"/>
    </xf>
    <xf numFmtId="0" fontId="5" fillId="0" borderId="72" xfId="0" applyFont="1" applyBorder="1" applyAlignment="1">
      <alignment horizontal="center"/>
    </xf>
    <xf numFmtId="0" fontId="5" fillId="0" borderId="84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10" borderId="51" xfId="0" applyFont="1" applyFill="1" applyBorder="1" applyAlignment="1">
      <alignment horizontal="left" shrinkToFit="1"/>
    </xf>
    <xf numFmtId="0" fontId="2" fillId="10" borderId="24" xfId="0" applyFont="1" applyFill="1" applyBorder="1" applyAlignment="1">
      <alignment horizontal="left" shrinkToFit="1"/>
    </xf>
    <xf numFmtId="0" fontId="0" fillId="0" borderId="27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10" borderId="2" xfId="0" applyFont="1" applyFill="1" applyBorder="1" applyAlignment="1">
      <alignment horizontal="right" vertical="center"/>
    </xf>
    <xf numFmtId="0" fontId="2" fillId="10" borderId="12" xfId="0" applyFont="1" applyFill="1" applyBorder="1" applyAlignment="1">
      <alignment horizontal="right" vertical="center"/>
    </xf>
    <xf numFmtId="0" fontId="2" fillId="10" borderId="48" xfId="0" applyFont="1" applyFill="1" applyBorder="1" applyAlignment="1">
      <alignment horizontal="left"/>
    </xf>
    <xf numFmtId="0" fontId="2" fillId="10" borderId="60" xfId="0" applyFont="1" applyFill="1" applyBorder="1" applyAlignment="1">
      <alignment horizontal="left"/>
    </xf>
    <xf numFmtId="0" fontId="2" fillId="10" borderId="65" xfId="0" applyFont="1" applyFill="1" applyBorder="1" applyAlignment="1">
      <alignment horizontal="left"/>
    </xf>
    <xf numFmtId="0" fontId="2" fillId="10" borderId="49" xfId="0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7" fillId="14" borderId="65" xfId="0" applyFont="1" applyFill="1" applyBorder="1" applyAlignment="1">
      <alignment vertical="center"/>
    </xf>
    <xf numFmtId="0" fontId="7" fillId="14" borderId="49" xfId="0" applyFont="1" applyFill="1" applyBorder="1" applyAlignment="1">
      <alignment vertical="center"/>
    </xf>
    <xf numFmtId="0" fontId="7" fillId="13" borderId="71" xfId="0" applyFont="1" applyFill="1" applyBorder="1" applyAlignment="1">
      <alignment vertical="center"/>
    </xf>
    <xf numFmtId="0" fontId="7" fillId="13" borderId="36" xfId="0" applyFont="1" applyFill="1" applyBorder="1" applyAlignment="1">
      <alignment vertical="center"/>
    </xf>
    <xf numFmtId="0" fontId="7" fillId="13" borderId="43" xfId="0" applyFont="1" applyFill="1" applyBorder="1" applyAlignment="1">
      <alignment vertical="center"/>
    </xf>
    <xf numFmtId="0" fontId="7" fillId="13" borderId="21" xfId="0" applyFont="1" applyFill="1" applyBorder="1" applyAlignment="1">
      <alignment vertical="center"/>
    </xf>
    <xf numFmtId="0" fontId="7" fillId="12" borderId="65" xfId="0" applyFont="1" applyFill="1" applyBorder="1" applyAlignment="1">
      <alignment vertical="center"/>
    </xf>
    <xf numFmtId="0" fontId="7" fillId="12" borderId="49" xfId="0" applyFont="1" applyFill="1" applyBorder="1" applyAlignment="1">
      <alignment vertical="center"/>
    </xf>
    <xf numFmtId="0" fontId="7" fillId="4" borderId="42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65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left" vertical="center"/>
    </xf>
    <xf numFmtId="0" fontId="7" fillId="9" borderId="40" xfId="0" applyFont="1" applyFill="1" applyBorder="1" applyAlignment="1">
      <alignment vertical="center"/>
    </xf>
    <xf numFmtId="0" fontId="7" fillId="9" borderId="11" xfId="0" applyFont="1" applyFill="1" applyBorder="1" applyAlignment="1">
      <alignment vertical="center"/>
    </xf>
    <xf numFmtId="0" fontId="7" fillId="9" borderId="66" xfId="0" applyFont="1" applyFill="1" applyBorder="1" applyAlignment="1">
      <alignment vertical="center"/>
    </xf>
    <xf numFmtId="0" fontId="7" fillId="9" borderId="37" xfId="0" applyFont="1" applyFill="1" applyBorder="1" applyAlignment="1">
      <alignment vertical="center"/>
    </xf>
    <xf numFmtId="0" fontId="0" fillId="11" borderId="71" xfId="0" applyFill="1" applyBorder="1" applyAlignment="1">
      <alignment horizontal="right" vertical="center"/>
    </xf>
    <xf numFmtId="0" fontId="0" fillId="11" borderId="36" xfId="0" applyFill="1" applyBorder="1" applyAlignment="1">
      <alignment horizontal="right" vertical="center"/>
    </xf>
    <xf numFmtId="0" fontId="0" fillId="11" borderId="66" xfId="0" applyFill="1" applyBorder="1" applyAlignment="1">
      <alignment horizontal="right" vertical="center"/>
    </xf>
    <xf numFmtId="0" fontId="0" fillId="11" borderId="37" xfId="0" applyFill="1" applyBorder="1" applyAlignment="1">
      <alignment horizontal="right" vertical="center"/>
    </xf>
    <xf numFmtId="0" fontId="7" fillId="10" borderId="2" xfId="0" applyFont="1" applyFill="1" applyBorder="1" applyAlignment="1">
      <alignment vertical="center"/>
    </xf>
    <xf numFmtId="0" fontId="7" fillId="10" borderId="12" xfId="0" applyFont="1" applyFill="1" applyBorder="1" applyAlignment="1">
      <alignment vertical="center"/>
    </xf>
    <xf numFmtId="0" fontId="7" fillId="4" borderId="70" xfId="0" applyFont="1" applyFill="1" applyBorder="1" applyAlignment="1">
      <alignment vertical="center"/>
    </xf>
    <xf numFmtId="0" fontId="7" fillId="4" borderId="35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4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8" borderId="12" xfId="0" applyFont="1" applyFill="1" applyBorder="1" applyAlignment="1">
      <alignment vertical="center"/>
    </xf>
    <xf numFmtId="0" fontId="7" fillId="9" borderId="70" xfId="0" applyFont="1" applyFill="1" applyBorder="1" applyAlignment="1">
      <alignment vertical="center"/>
    </xf>
    <xf numFmtId="0" fontId="7" fillId="9" borderId="35" xfId="0" applyFont="1" applyFill="1" applyBorder="1" applyAlignment="1">
      <alignment vertical="center"/>
    </xf>
    <xf numFmtId="0" fontId="7" fillId="10" borderId="41" xfId="0" applyFont="1" applyFill="1" applyBorder="1" applyAlignment="1">
      <alignment vertical="center"/>
    </xf>
    <xf numFmtId="0" fontId="7" fillId="10" borderId="16" xfId="0" applyFont="1" applyFill="1" applyBorder="1" applyAlignment="1">
      <alignment vertical="center"/>
    </xf>
    <xf numFmtId="0" fontId="7" fillId="10" borderId="71" xfId="0" applyFont="1" applyFill="1" applyBorder="1" applyAlignment="1">
      <alignment vertical="center"/>
    </xf>
    <xf numFmtId="0" fontId="7" fillId="10" borderId="36" xfId="0" applyFont="1" applyFill="1" applyBorder="1" applyAlignment="1">
      <alignment vertical="center"/>
    </xf>
    <xf numFmtId="0" fontId="7" fillId="6" borderId="70" xfId="0" applyFont="1" applyFill="1" applyBorder="1" applyAlignment="1">
      <alignment vertical="center"/>
    </xf>
    <xf numFmtId="0" fontId="7" fillId="6" borderId="35" xfId="0" applyFont="1" applyFill="1" applyBorder="1" applyAlignment="1">
      <alignment vertical="center"/>
    </xf>
    <xf numFmtId="0" fontId="7" fillId="6" borderId="40" xfId="0" applyFont="1" applyFill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0" fontId="7" fillId="6" borderId="66" xfId="0" applyFont="1" applyFill="1" applyBorder="1" applyAlignment="1">
      <alignment vertical="center"/>
    </xf>
    <xf numFmtId="0" fontId="7" fillId="6" borderId="37" xfId="0" applyFont="1" applyFill="1" applyBorder="1" applyAlignment="1">
      <alignment vertical="center"/>
    </xf>
    <xf numFmtId="0" fontId="7" fillId="8" borderId="70" xfId="0" applyFont="1" applyFill="1" applyBorder="1" applyAlignment="1">
      <alignment vertical="center"/>
    </xf>
    <xf numFmtId="0" fontId="7" fillId="8" borderId="35" xfId="0" applyFont="1" applyFill="1" applyBorder="1" applyAlignment="1">
      <alignment vertical="center"/>
    </xf>
    <xf numFmtId="0" fontId="7" fillId="8" borderId="40" xfId="0" applyFont="1" applyFill="1" applyBorder="1" applyAlignment="1">
      <alignment vertical="center"/>
    </xf>
    <xf numFmtId="0" fontId="7" fillId="8" borderId="11" xfId="0" applyFont="1" applyFill="1" applyBorder="1" applyAlignment="1">
      <alignment vertical="center"/>
    </xf>
    <xf numFmtId="0" fontId="7" fillId="8" borderId="71" xfId="0" applyFont="1" applyFill="1" applyBorder="1" applyAlignment="1">
      <alignment vertical="center"/>
    </xf>
    <xf numFmtId="0" fontId="7" fillId="8" borderId="36" xfId="0" applyFont="1" applyFill="1" applyBorder="1" applyAlignment="1">
      <alignment vertical="center"/>
    </xf>
    <xf numFmtId="0" fontId="7" fillId="5" borderId="71" xfId="0" applyFont="1" applyFill="1" applyBorder="1" applyAlignment="1">
      <alignment horizontal="right" vertical="center"/>
    </xf>
    <xf numFmtId="0" fontId="7" fillId="5" borderId="36" xfId="0" applyFont="1" applyFill="1" applyBorder="1" applyAlignment="1">
      <alignment horizontal="right" vertical="center"/>
    </xf>
    <xf numFmtId="0" fontId="7" fillId="5" borderId="40" xfId="0" applyFont="1" applyFill="1" applyBorder="1" applyAlignment="1">
      <alignment horizontal="right" vertical="center"/>
    </xf>
    <xf numFmtId="0" fontId="7" fillId="5" borderId="11" xfId="0" applyFont="1" applyFill="1" applyBorder="1" applyAlignment="1">
      <alignment horizontal="right" vertical="center"/>
    </xf>
    <xf numFmtId="0" fontId="7" fillId="4" borderId="70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5" borderId="41" xfId="0" applyFont="1" applyFill="1" applyBorder="1" applyAlignment="1">
      <alignment horizontal="right" vertical="center"/>
    </xf>
    <xf numFmtId="0" fontId="7" fillId="5" borderId="16" xfId="0" applyFont="1" applyFill="1" applyBorder="1" applyAlignment="1">
      <alignment horizontal="right" vertical="center"/>
    </xf>
    <xf numFmtId="0" fontId="0" fillId="4" borderId="6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3" xfId="0" applyFill="1" applyBorder="1" applyAlignment="1">
      <alignment horizontal="center"/>
    </xf>
    <xf numFmtId="0" fontId="2" fillId="12" borderId="70" xfId="0" applyFont="1" applyFill="1" applyBorder="1" applyAlignment="1">
      <alignment horizontal="center"/>
    </xf>
    <xf numFmtId="0" fontId="2" fillId="12" borderId="72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12" borderId="35" xfId="0" applyFont="1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71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66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73" xfId="0" applyFill="1" applyBorder="1" applyAlignment="1">
      <alignment horizontal="center"/>
    </xf>
    <xf numFmtId="0" fontId="0" fillId="12" borderId="74" xfId="0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10" borderId="48" xfId="0" applyFont="1" applyFill="1" applyBorder="1" applyAlignment="1">
      <alignment horizontal="left" vertical="top" wrapText="1"/>
    </xf>
    <xf numFmtId="0" fontId="2" fillId="10" borderId="60" xfId="0" applyFont="1" applyFill="1" applyBorder="1" applyAlignment="1">
      <alignment horizontal="left" vertical="top"/>
    </xf>
    <xf numFmtId="0" fontId="2" fillId="10" borderId="9" xfId="0" applyFont="1" applyFill="1" applyBorder="1" applyAlignment="1">
      <alignment horizontal="left" vertical="top"/>
    </xf>
    <xf numFmtId="0" fontId="2" fillId="10" borderId="64" xfId="0" applyFont="1" applyFill="1" applyBorder="1" applyAlignment="1">
      <alignment horizontal="left" vertical="top"/>
    </xf>
    <xf numFmtId="0" fontId="2" fillId="10" borderId="61" xfId="0" applyFont="1" applyFill="1" applyBorder="1" applyAlignment="1">
      <alignment horizontal="left" vertical="top"/>
    </xf>
    <xf numFmtId="0" fontId="2" fillId="10" borderId="62" xfId="0" applyFont="1" applyFill="1" applyBorder="1" applyAlignment="1">
      <alignment horizontal="left" vertical="top"/>
    </xf>
    <xf numFmtId="0" fontId="0" fillId="0" borderId="70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left" vertical="top" wrapText="1"/>
    </xf>
    <xf numFmtId="0" fontId="9" fillId="0" borderId="48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 shrinkToFit="1"/>
    </xf>
    <xf numFmtId="0" fontId="9" fillId="0" borderId="6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0" fillId="4" borderId="75" xfId="0" applyFill="1" applyBorder="1" applyAlignment="1">
      <alignment horizontal="center"/>
    </xf>
    <xf numFmtId="0" fontId="0" fillId="4" borderId="76" xfId="0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70" xfId="0" applyFont="1" applyFill="1" applyBorder="1" applyAlignment="1">
      <alignment horizontal="center"/>
    </xf>
    <xf numFmtId="0" fontId="2" fillId="7" borderId="72" xfId="0" applyFont="1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6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11" borderId="71" xfId="0" applyFill="1" applyBorder="1" applyAlignment="1"/>
    <xf numFmtId="0" fontId="0" fillId="11" borderId="30" xfId="0" applyFill="1" applyBorder="1" applyAlignment="1"/>
    <xf numFmtId="0" fontId="0" fillId="11" borderId="36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60"/>
  <sheetViews>
    <sheetView tabSelected="1" zoomScaleNormal="100" workbookViewId="0">
      <pane xSplit="2" ySplit="1" topLeftCell="C2" activePane="bottomRight" state="frozen"/>
      <selection pane="bottomRight" activeCell="X4" sqref="X4:Y4"/>
      <selection pane="bottomLeft" activeCell="A2" sqref="A2"/>
      <selection pane="topRight" activeCell="C1" sqref="C1"/>
    </sheetView>
  </sheetViews>
  <sheetFormatPr defaultColWidth="8.5703125" defaultRowHeight="15" zeroHeight="1"/>
  <cols>
    <col min="1" max="1" width="11.140625" customWidth="1"/>
    <col min="2" max="2" width="22.140625" customWidth="1"/>
    <col min="3" max="3" width="8.5703125" style="7" customWidth="1"/>
    <col min="4" max="4" width="8.5703125" style="31" customWidth="1"/>
    <col min="5" max="5" width="8.5703125" customWidth="1"/>
    <col min="6" max="6" width="8.5703125" style="31" customWidth="1"/>
    <col min="7" max="7" width="8.5703125" customWidth="1"/>
    <col min="8" max="8" width="8.5703125" style="31" customWidth="1"/>
    <col min="9" max="9" width="8.5703125" customWidth="1"/>
    <col min="10" max="10" width="8.5703125" style="31" customWidth="1"/>
    <col min="11" max="11" width="8.5703125" customWidth="1"/>
    <col min="12" max="12" width="8.5703125" style="31" customWidth="1"/>
    <col min="13" max="13" width="8.5703125" customWidth="1"/>
    <col min="14" max="14" width="8.5703125" style="31" customWidth="1"/>
    <col min="15" max="15" width="8.5703125" customWidth="1"/>
    <col min="16" max="16" width="8.5703125" style="31" customWidth="1"/>
    <col min="17" max="17" width="8.5703125" customWidth="1"/>
    <col min="18" max="18" width="8.5703125" style="31" customWidth="1"/>
    <col min="19" max="19" width="8.5703125" customWidth="1"/>
    <col min="20" max="20" width="8.5703125" style="31" customWidth="1"/>
    <col min="21" max="21" width="8.5703125" customWidth="1"/>
    <col min="22" max="22" width="8.5703125" style="31" customWidth="1"/>
    <col min="23" max="23" width="8.5703125" customWidth="1"/>
    <col min="24" max="24" width="8.5703125" style="31" customWidth="1"/>
    <col min="25" max="25" width="8.5703125" customWidth="1"/>
    <col min="26" max="26" width="8.5703125" style="31" customWidth="1"/>
    <col min="27" max="27" width="13.5703125" style="68" customWidth="1"/>
    <col min="28" max="28" width="1" hidden="1" customWidth="1"/>
    <col min="29" max="29" width="0.42578125" hidden="1" customWidth="1"/>
    <col min="30" max="16373" width="14.140625" hidden="1" customWidth="1"/>
    <col min="16374" max="16374" width="3" hidden="1" customWidth="1"/>
    <col min="16375" max="16375" width="2.28515625" hidden="1" customWidth="1"/>
    <col min="16376" max="16376" width="3.7109375" hidden="1" customWidth="1"/>
    <col min="16377" max="16377" width="3" hidden="1" customWidth="1"/>
    <col min="16378" max="16378" width="5.85546875" hidden="1" customWidth="1"/>
    <col min="16379" max="16379" width="4.140625" hidden="1" customWidth="1"/>
    <col min="16380" max="16380" width="2.5703125" hidden="1" customWidth="1"/>
    <col min="16381" max="16381" width="3.5703125" hidden="1" customWidth="1"/>
    <col min="16382" max="16382" width="2.28515625" hidden="1" customWidth="1"/>
    <col min="16383" max="16383" width="1.7109375" hidden="1" customWidth="1"/>
    <col min="16384" max="16384" width="0.5703125" customWidth="1"/>
  </cols>
  <sheetData>
    <row r="1" spans="1:29" ht="16.5" thickTop="1" thickBot="1">
      <c r="C1" s="44">
        <v>9</v>
      </c>
      <c r="D1" s="24">
        <v>10</v>
      </c>
      <c r="E1" s="15">
        <v>11</v>
      </c>
      <c r="F1" s="24">
        <v>12</v>
      </c>
      <c r="G1" s="15">
        <v>13</v>
      </c>
      <c r="H1" s="24">
        <v>14</v>
      </c>
      <c r="I1" s="15">
        <v>15</v>
      </c>
      <c r="J1" s="24">
        <v>16</v>
      </c>
      <c r="K1" s="15">
        <v>17</v>
      </c>
      <c r="L1" s="24">
        <v>18</v>
      </c>
      <c r="M1" s="15">
        <v>19</v>
      </c>
      <c r="N1" s="24">
        <v>20</v>
      </c>
      <c r="O1" s="15">
        <v>21</v>
      </c>
      <c r="P1" s="24">
        <v>22</v>
      </c>
      <c r="Q1" s="15">
        <v>23</v>
      </c>
      <c r="R1" s="24">
        <v>24</v>
      </c>
      <c r="S1" s="15">
        <v>1</v>
      </c>
      <c r="T1" s="24">
        <v>2</v>
      </c>
      <c r="U1" s="15">
        <v>3</v>
      </c>
      <c r="V1" s="24">
        <v>4</v>
      </c>
      <c r="W1" s="15">
        <v>5</v>
      </c>
      <c r="X1" s="24">
        <v>6</v>
      </c>
      <c r="Y1" s="15">
        <v>7</v>
      </c>
      <c r="Z1" s="24">
        <v>8</v>
      </c>
    </row>
    <row r="2" spans="1:29" s="1" customFormat="1" ht="15.75" customHeight="1" thickTop="1">
      <c r="A2" s="289" t="s">
        <v>0</v>
      </c>
      <c r="B2" s="290"/>
      <c r="D2" s="293" t="s">
        <v>1</v>
      </c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4"/>
      <c r="AC2" s="1">
        <f>IF(C8="ЧОЛ", 1, 0.85)</f>
        <v>0.85</v>
      </c>
    </row>
    <row r="3" spans="1:29" ht="15.75" customHeight="1" thickBot="1">
      <c r="A3" s="291"/>
      <c r="B3" s="292"/>
      <c r="C3" s="14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6"/>
      <c r="AC3">
        <f>IF(C8="ЧОЛ", 1, 0.85)</f>
        <v>0.85</v>
      </c>
    </row>
    <row r="4" spans="1:29" ht="20.25" thickTop="1" thickBot="1">
      <c r="A4" s="155" t="s">
        <v>2</v>
      </c>
      <c r="B4" s="156"/>
      <c r="C4" s="141"/>
      <c r="D4"/>
      <c r="E4" s="192" t="s">
        <v>3</v>
      </c>
      <c r="F4" s="193"/>
      <c r="G4" s="169"/>
      <c r="H4" s="170"/>
      <c r="I4" s="169"/>
      <c r="J4" s="170"/>
      <c r="K4" s="169"/>
      <c r="L4" s="170"/>
      <c r="M4" s="169"/>
      <c r="N4" s="170"/>
      <c r="O4" s="169"/>
      <c r="P4" s="170"/>
      <c r="Q4" s="169"/>
      <c r="R4" s="170"/>
      <c r="S4" s="67"/>
      <c r="T4"/>
      <c r="U4" s="73" t="s">
        <v>4</v>
      </c>
      <c r="V4" s="179"/>
      <c r="W4" s="178"/>
      <c r="X4" s="177"/>
      <c r="Y4" s="178"/>
      <c r="Z4" s="175"/>
      <c r="AA4" s="176"/>
    </row>
    <row r="5" spans="1:29" ht="16.5" thickTop="1" thickBot="1">
      <c r="A5" s="157" t="s">
        <v>5</v>
      </c>
      <c r="B5" s="158"/>
      <c r="C5" s="122"/>
      <c r="D5"/>
      <c r="E5" s="194" t="s">
        <v>6</v>
      </c>
      <c r="F5" s="195"/>
      <c r="G5" s="169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22"/>
      <c r="S5" s="69"/>
      <c r="T5"/>
      <c r="U5" s="180" t="s">
        <v>7</v>
      </c>
      <c r="V5" s="181"/>
      <c r="W5" s="64"/>
      <c r="X5" s="63" t="s">
        <v>8</v>
      </c>
      <c r="Y5" s="161">
        <f ca="1">TODAY()</f>
        <v>44819</v>
      </c>
      <c r="Z5" s="162"/>
      <c r="AA5" s="163"/>
    </row>
    <row r="6" spans="1:29" ht="15.75" thickTop="1">
      <c r="A6" s="159" t="s">
        <v>9</v>
      </c>
      <c r="B6" s="160"/>
      <c r="C6" s="122"/>
      <c r="D6"/>
      <c r="E6" s="288" t="s">
        <v>10</v>
      </c>
      <c r="F6" s="281"/>
      <c r="G6" s="284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68"/>
      <c r="T6"/>
      <c r="U6" s="74" t="s">
        <v>11</v>
      </c>
      <c r="V6" s="164"/>
      <c r="W6" s="165"/>
      <c r="X6" s="166" t="s">
        <v>12</v>
      </c>
      <c r="Y6" s="167"/>
      <c r="Z6" s="164"/>
      <c r="AA6" s="168"/>
    </row>
    <row r="7" spans="1:29" ht="15.75" thickBot="1">
      <c r="A7" s="159" t="s">
        <v>13</v>
      </c>
      <c r="B7" s="160"/>
      <c r="C7" s="122"/>
      <c r="D7"/>
      <c r="E7" s="280"/>
      <c r="F7" s="281"/>
      <c r="G7" s="311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70"/>
      <c r="T7"/>
      <c r="U7" s="152" t="s">
        <v>14</v>
      </c>
      <c r="V7" s="153"/>
      <c r="W7" s="154"/>
      <c r="X7" s="150"/>
      <c r="Y7" s="75" t="s">
        <v>15</v>
      </c>
      <c r="Z7" s="154"/>
      <c r="AA7" s="151"/>
    </row>
    <row r="8" spans="1:29" ht="15.75" thickTop="1">
      <c r="A8" s="159" t="s">
        <v>16</v>
      </c>
      <c r="B8" s="160"/>
      <c r="C8" s="23"/>
      <c r="D8"/>
      <c r="E8" s="278" t="s">
        <v>17</v>
      </c>
      <c r="F8" s="279"/>
      <c r="G8" s="284"/>
      <c r="H8" s="285"/>
      <c r="I8" s="285"/>
      <c r="J8" s="285"/>
      <c r="K8" s="76"/>
      <c r="L8" s="301" t="s">
        <v>18</v>
      </c>
      <c r="M8" s="302"/>
      <c r="N8" s="299" t="s">
        <v>8</v>
      </c>
      <c r="O8" s="300"/>
      <c r="P8" s="262" t="s">
        <v>19</v>
      </c>
      <c r="Q8" s="263"/>
      <c r="R8" s="264" t="s">
        <v>20</v>
      </c>
      <c r="S8" s="265"/>
      <c r="T8"/>
      <c r="U8" s="147" t="s">
        <v>21</v>
      </c>
      <c r="V8" s="148"/>
      <c r="W8" s="148"/>
      <c r="X8" s="148"/>
      <c r="Y8" s="148"/>
      <c r="Z8" s="148"/>
      <c r="AA8" s="149"/>
    </row>
    <row r="9" spans="1:29" ht="15.75" thickBot="1">
      <c r="A9" s="190" t="s">
        <v>22</v>
      </c>
      <c r="B9" s="191"/>
      <c r="C9" s="123"/>
      <c r="D9"/>
      <c r="E9" s="280"/>
      <c r="F9" s="281"/>
      <c r="G9" s="274"/>
      <c r="H9" s="275"/>
      <c r="I9" s="275"/>
      <c r="J9" s="275"/>
      <c r="K9" s="77"/>
      <c r="L9" s="303"/>
      <c r="M9" s="304"/>
      <c r="N9" s="307"/>
      <c r="O9" s="308"/>
      <c r="P9" s="268" t="s">
        <v>23</v>
      </c>
      <c r="Q9" s="269"/>
      <c r="R9" s="266"/>
      <c r="S9" s="267"/>
      <c r="T9"/>
      <c r="U9" s="46" t="s">
        <v>24</v>
      </c>
      <c r="V9" s="9"/>
      <c r="W9" s="33" t="s">
        <v>25</v>
      </c>
      <c r="X9" s="9"/>
      <c r="Y9" s="33" t="s">
        <v>26</v>
      </c>
      <c r="Z9" s="9"/>
      <c r="AA9" s="99" t="s">
        <v>27</v>
      </c>
    </row>
    <row r="10" spans="1:29" ht="15.75" thickTop="1">
      <c r="A10" s="142" t="s">
        <v>28</v>
      </c>
      <c r="B10" s="143" t="s">
        <v>29</v>
      </c>
      <c r="C10"/>
      <c r="D10"/>
      <c r="E10" s="280"/>
      <c r="F10" s="281"/>
      <c r="G10" s="274"/>
      <c r="H10" s="275"/>
      <c r="I10" s="275"/>
      <c r="J10" s="275"/>
      <c r="K10" s="77"/>
      <c r="L10" s="303"/>
      <c r="M10" s="304"/>
      <c r="N10" s="307"/>
      <c r="O10" s="308"/>
      <c r="P10" s="268"/>
      <c r="Q10" s="269"/>
      <c r="R10" s="266"/>
      <c r="S10" s="267"/>
      <c r="T10"/>
      <c r="U10" s="46" t="s">
        <v>30</v>
      </c>
      <c r="V10" s="9"/>
      <c r="W10" s="146" t="s">
        <v>31</v>
      </c>
      <c r="X10" s="146"/>
      <c r="Y10" s="9"/>
      <c r="Z10" s="33" t="s">
        <v>32</v>
      </c>
      <c r="AA10" s="65"/>
    </row>
    <row r="11" spans="1:29" ht="15.75" thickBot="1">
      <c r="A11" s="80"/>
      <c r="B11" s="71"/>
      <c r="C11"/>
      <c r="D11"/>
      <c r="E11" s="282"/>
      <c r="F11" s="283"/>
      <c r="G11" s="276" t="s">
        <v>33</v>
      </c>
      <c r="H11" s="277"/>
      <c r="I11" s="14"/>
      <c r="J11" s="78" t="s">
        <v>34</v>
      </c>
      <c r="K11" s="79" t="str">
        <f>IF(I11="", "", ((140-C6)*C7*AC3)/(I11*0.81))</f>
        <v/>
      </c>
      <c r="L11" s="305"/>
      <c r="M11" s="306"/>
      <c r="N11" s="309"/>
      <c r="O11" s="310"/>
      <c r="P11" s="270"/>
      <c r="Q11" s="271"/>
      <c r="R11" s="272"/>
      <c r="S11" s="273"/>
      <c r="T11"/>
      <c r="U11" s="72" t="s">
        <v>35</v>
      </c>
      <c r="V11" s="150"/>
      <c r="W11" s="150"/>
      <c r="X11" s="150"/>
      <c r="Y11" s="150"/>
      <c r="Z11" s="150"/>
      <c r="AA11" s="151"/>
    </row>
    <row r="12" spans="1:29" ht="16.5" thickTop="1" thickBot="1">
      <c r="A12" s="173" t="s">
        <v>36</v>
      </c>
      <c r="B12" s="174"/>
      <c r="C12" s="66"/>
      <c r="D12" s="6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259" t="s">
        <v>37</v>
      </c>
      <c r="S12" s="260"/>
      <c r="T12" s="261"/>
      <c r="U12" s="297"/>
      <c r="V12" s="298"/>
      <c r="W12" s="297"/>
      <c r="X12" s="298"/>
      <c r="Y12" s="297"/>
      <c r="Z12" s="298"/>
      <c r="AA12" s="121"/>
      <c r="AB12" s="124"/>
    </row>
    <row r="13" spans="1:29" s="16" customFormat="1" ht="17.100000000000001" customHeight="1" thickTop="1" thickBot="1">
      <c r="A13" s="286" t="s">
        <v>38</v>
      </c>
      <c r="B13" s="287"/>
      <c r="C13" s="44">
        <v>9</v>
      </c>
      <c r="D13" s="24">
        <v>10</v>
      </c>
      <c r="E13" s="15">
        <v>11</v>
      </c>
      <c r="F13" s="24">
        <v>12</v>
      </c>
      <c r="G13" s="15">
        <v>13</v>
      </c>
      <c r="H13" s="24">
        <v>14</v>
      </c>
      <c r="I13" s="15">
        <v>15</v>
      </c>
      <c r="J13" s="24">
        <v>16</v>
      </c>
      <c r="K13" s="15">
        <v>17</v>
      </c>
      <c r="L13" s="24">
        <v>18</v>
      </c>
      <c r="M13" s="15">
        <v>19</v>
      </c>
      <c r="N13" s="24">
        <v>20</v>
      </c>
      <c r="O13" s="15">
        <v>21</v>
      </c>
      <c r="P13" s="24">
        <v>22</v>
      </c>
      <c r="Q13" s="15">
        <v>23</v>
      </c>
      <c r="R13" s="24">
        <v>24</v>
      </c>
      <c r="S13" s="15">
        <v>1</v>
      </c>
      <c r="T13" s="24">
        <v>2</v>
      </c>
      <c r="U13" s="15">
        <v>3</v>
      </c>
      <c r="V13" s="24">
        <v>4</v>
      </c>
      <c r="W13" s="15">
        <v>5</v>
      </c>
      <c r="X13" s="24">
        <v>6</v>
      </c>
      <c r="Y13" s="15">
        <v>7</v>
      </c>
      <c r="Z13" s="24">
        <v>8</v>
      </c>
      <c r="AA13" s="100" t="s">
        <v>39</v>
      </c>
    </row>
    <row r="14" spans="1:29" s="1" customFormat="1" ht="17.100000000000001" customHeight="1" thickTop="1">
      <c r="A14" s="257" t="s">
        <v>40</v>
      </c>
      <c r="B14" s="258"/>
      <c r="C14" s="45"/>
      <c r="D14" s="25"/>
      <c r="E14" s="10"/>
      <c r="F14" s="25"/>
      <c r="G14" s="10"/>
      <c r="H14" s="25"/>
      <c r="I14" s="10"/>
      <c r="J14" s="25"/>
      <c r="K14" s="10"/>
      <c r="L14" s="25"/>
      <c r="M14" s="10"/>
      <c r="N14" s="25"/>
      <c r="O14" s="10"/>
      <c r="P14" s="25"/>
      <c r="Q14" s="10"/>
      <c r="R14" s="25"/>
      <c r="S14" s="10"/>
      <c r="T14" s="25"/>
      <c r="U14" s="10"/>
      <c r="V14" s="25"/>
      <c r="W14" s="10"/>
      <c r="X14" s="25"/>
      <c r="Y14" s="10"/>
      <c r="Z14" s="25"/>
      <c r="AA14" s="101"/>
    </row>
    <row r="15" spans="1:29" s="33" customFormat="1" ht="17.100000000000001" customHeight="1">
      <c r="A15" s="126" t="s">
        <v>41</v>
      </c>
      <c r="B15" s="127" t="s">
        <v>42</v>
      </c>
      <c r="C15" s="46"/>
      <c r="AA15" s="99"/>
      <c r="AB15" s="83"/>
    </row>
    <row r="16" spans="1:29" ht="17.100000000000001" customHeight="1">
      <c r="A16" s="251" t="s">
        <v>43</v>
      </c>
      <c r="B16" s="252"/>
      <c r="C16" s="5"/>
      <c r="D16" s="26"/>
      <c r="E16" s="3"/>
      <c r="F16" s="26"/>
      <c r="G16" s="3"/>
      <c r="H16" s="26"/>
      <c r="I16" s="3"/>
      <c r="J16" s="26"/>
      <c r="K16" s="3"/>
      <c r="L16" s="26"/>
      <c r="M16" s="3"/>
      <c r="N16" s="26"/>
      <c r="O16" s="3"/>
      <c r="P16" s="26"/>
      <c r="Q16" s="3"/>
      <c r="R16" s="26"/>
      <c r="S16" s="3"/>
      <c r="T16" s="26"/>
      <c r="U16" s="3"/>
      <c r="V16" s="26"/>
      <c r="W16" s="3"/>
      <c r="X16" s="26"/>
      <c r="Y16" s="3"/>
      <c r="Z16" s="26"/>
      <c r="AA16" s="102"/>
    </row>
    <row r="17" spans="1:28" s="33" customFormat="1" ht="17.100000000000001" customHeight="1">
      <c r="A17" s="128" t="s">
        <v>44</v>
      </c>
      <c r="B17" s="127" t="s">
        <v>45</v>
      </c>
      <c r="C17" s="46"/>
      <c r="AA17" s="99"/>
      <c r="AB17" s="83"/>
    </row>
    <row r="18" spans="1:28" ht="17.100000000000001" customHeight="1">
      <c r="A18" s="128" t="s">
        <v>46</v>
      </c>
      <c r="B18" s="129" t="s">
        <v>47</v>
      </c>
      <c r="C18" s="5"/>
      <c r="D18" s="26"/>
      <c r="E18" s="3"/>
      <c r="F18" s="26"/>
      <c r="G18" s="3"/>
      <c r="H18" s="26"/>
      <c r="I18" s="3"/>
      <c r="J18" s="26"/>
      <c r="K18" s="3"/>
      <c r="L18" s="26"/>
      <c r="M18" s="3"/>
      <c r="N18" s="26"/>
      <c r="O18" s="3"/>
      <c r="P18" s="26"/>
      <c r="Q18" s="3"/>
      <c r="R18" s="26"/>
      <c r="S18" s="3"/>
      <c r="T18" s="26"/>
      <c r="U18" s="3"/>
      <c r="V18" s="26"/>
      <c r="W18" s="3"/>
      <c r="X18" s="26"/>
      <c r="Y18" s="3"/>
      <c r="Z18" s="26"/>
      <c r="AA18" s="102"/>
    </row>
    <row r="19" spans="1:28" s="33" customFormat="1" ht="17.100000000000001" customHeight="1">
      <c r="A19" s="249" t="s">
        <v>48</v>
      </c>
      <c r="B19" s="250"/>
      <c r="C19" s="46"/>
      <c r="AA19" s="99"/>
      <c r="AB19" s="83"/>
    </row>
    <row r="20" spans="1:28" ht="17.100000000000001" customHeight="1">
      <c r="A20" s="251" t="s">
        <v>49</v>
      </c>
      <c r="B20" s="252"/>
      <c r="C20" s="5"/>
      <c r="D20" s="26"/>
      <c r="E20" s="3"/>
      <c r="F20" s="26"/>
      <c r="G20" s="3"/>
      <c r="H20" s="26"/>
      <c r="I20" s="3"/>
      <c r="J20" s="26"/>
      <c r="K20" s="3"/>
      <c r="L20" s="26"/>
      <c r="M20" s="3"/>
      <c r="N20" s="26"/>
      <c r="O20" s="3"/>
      <c r="P20" s="26"/>
      <c r="Q20" s="3"/>
      <c r="R20" s="26"/>
      <c r="S20" s="3"/>
      <c r="T20" s="26"/>
      <c r="U20" s="3"/>
      <c r="V20" s="26"/>
      <c r="W20" s="3"/>
      <c r="X20" s="26"/>
      <c r="Y20" s="3"/>
      <c r="Z20" s="26"/>
      <c r="AA20" s="102"/>
    </row>
    <row r="21" spans="1:28" s="33" customFormat="1" ht="17.100000000000001" customHeight="1">
      <c r="A21" s="249"/>
      <c r="B21" s="250"/>
      <c r="C21" s="46"/>
      <c r="AA21" s="99"/>
      <c r="AB21" s="83"/>
    </row>
    <row r="22" spans="1:28" ht="17.100000000000001" customHeight="1" thickBot="1">
      <c r="A22" s="251"/>
      <c r="B22" s="252"/>
      <c r="C22" s="6"/>
      <c r="D22" s="27"/>
      <c r="E22" s="4"/>
      <c r="F22" s="27"/>
      <c r="G22" s="4"/>
      <c r="H22" s="27"/>
      <c r="I22" s="4"/>
      <c r="J22" s="27"/>
      <c r="K22" s="4"/>
      <c r="L22" s="27"/>
      <c r="M22" s="4"/>
      <c r="N22" s="27"/>
      <c r="O22" s="4"/>
      <c r="P22" s="27"/>
      <c r="Q22" s="4"/>
      <c r="R22" s="27"/>
      <c r="S22" s="4"/>
      <c r="T22" s="27"/>
      <c r="U22" s="4"/>
      <c r="V22" s="27"/>
      <c r="W22" s="4"/>
      <c r="X22" s="27"/>
      <c r="Y22" s="4"/>
      <c r="Z22" s="27"/>
      <c r="AA22" s="103"/>
    </row>
    <row r="23" spans="1:28" s="11" customFormat="1" ht="17.100000000000001" customHeight="1" thickTop="1">
      <c r="A23" s="253" t="s">
        <v>50</v>
      </c>
      <c r="B23" s="254"/>
      <c r="C23" s="47"/>
      <c r="AA23" s="104"/>
      <c r="AB23" s="84"/>
    </row>
    <row r="24" spans="1:28" ht="17.100000000000001" customHeight="1" thickBot="1">
      <c r="A24" s="255" t="str">
        <f>IF(AB13="", "Інсулін:")</f>
        <v>Інсулін:</v>
      </c>
      <c r="B24" s="256"/>
      <c r="C24" s="6"/>
      <c r="D24" s="27"/>
      <c r="E24" s="4"/>
      <c r="F24" s="27"/>
      <c r="G24" s="4"/>
      <c r="H24" s="27"/>
      <c r="I24" s="4"/>
      <c r="J24" s="27"/>
      <c r="K24" s="4"/>
      <c r="L24" s="27"/>
      <c r="M24" s="4"/>
      <c r="N24" s="27"/>
      <c r="O24" s="4"/>
      <c r="P24" s="27"/>
      <c r="Q24" s="4"/>
      <c r="R24" s="27"/>
      <c r="S24" s="4"/>
      <c r="T24" s="27"/>
      <c r="U24" s="4"/>
      <c r="V24" s="27"/>
      <c r="W24" s="4"/>
      <c r="X24" s="27"/>
      <c r="Y24" s="4"/>
      <c r="Z24" s="27"/>
      <c r="AA24" s="103"/>
    </row>
    <row r="25" spans="1:28" s="34" customFormat="1" ht="17.100000000000001" customHeight="1" thickTop="1">
      <c r="A25" s="237" t="str">
        <f>IF(AB13="", "Антикоагулянти:")</f>
        <v>Антикоагулянти:</v>
      </c>
      <c r="B25" s="238"/>
      <c r="C25" s="48"/>
      <c r="AA25" s="105"/>
      <c r="AB25" s="85"/>
    </row>
    <row r="26" spans="1:28" ht="17.100000000000001" customHeight="1">
      <c r="A26" s="239" t="str">
        <f>IF(AB13="", "Антиагреганти:")</f>
        <v>Антиагреганти:</v>
      </c>
      <c r="B26" s="240"/>
      <c r="C26" s="5"/>
      <c r="D26" s="26"/>
      <c r="E26" s="3"/>
      <c r="F26" s="26"/>
      <c r="G26" s="3"/>
      <c r="H26" s="26"/>
      <c r="I26" s="3"/>
      <c r="J26" s="26"/>
      <c r="K26" s="3"/>
      <c r="L26" s="26"/>
      <c r="M26" s="3"/>
      <c r="N26" s="26"/>
      <c r="O26" s="3"/>
      <c r="P26" s="26"/>
      <c r="Q26" s="3"/>
      <c r="R26" s="26"/>
      <c r="S26" s="3"/>
      <c r="T26" s="26"/>
      <c r="U26" s="3"/>
      <c r="V26" s="26"/>
      <c r="W26" s="3"/>
      <c r="X26" s="26"/>
      <c r="Y26" s="3"/>
      <c r="Z26" s="26"/>
      <c r="AA26" s="102"/>
    </row>
    <row r="27" spans="1:28" s="35" customFormat="1" ht="17.100000000000001" customHeight="1" thickBot="1">
      <c r="A27" s="241"/>
      <c r="B27" s="242"/>
      <c r="C27" s="49"/>
      <c r="AA27" s="106"/>
      <c r="AB27" s="86"/>
    </row>
    <row r="28" spans="1:28" s="1" customFormat="1" ht="17.100000000000001" customHeight="1" thickTop="1">
      <c r="A28" s="130" t="str">
        <f>IF(AB13="", "Доба:")</f>
        <v>Доба:</v>
      </c>
      <c r="B28" s="131" t="str">
        <f>IF(AB13="", "Антибіотики:")</f>
        <v>Антибіотики:</v>
      </c>
      <c r="C28" s="45"/>
      <c r="D28" s="25"/>
      <c r="E28" s="10"/>
      <c r="F28" s="25"/>
      <c r="G28" s="10"/>
      <c r="H28" s="25"/>
      <c r="I28" s="10"/>
      <c r="J28" s="25"/>
      <c r="K28" s="10"/>
      <c r="L28" s="25"/>
      <c r="M28" s="10"/>
      <c r="N28" s="25"/>
      <c r="O28" s="10"/>
      <c r="P28" s="25"/>
      <c r="Q28" s="10"/>
      <c r="R28" s="25"/>
      <c r="S28" s="10"/>
      <c r="T28" s="25"/>
      <c r="U28" s="10"/>
      <c r="V28" s="25"/>
      <c r="W28" s="10"/>
      <c r="X28" s="25"/>
      <c r="Y28" s="10"/>
      <c r="Z28" s="25"/>
      <c r="AA28" s="101"/>
    </row>
    <row r="29" spans="1:28" s="17" customFormat="1" ht="17.100000000000001" customHeight="1">
      <c r="A29" s="132"/>
      <c r="B29" s="133"/>
      <c r="C29" s="50"/>
      <c r="AA29" s="107"/>
      <c r="AB29" s="87"/>
    </row>
    <row r="30" spans="1:28" ht="17.100000000000001" customHeight="1" thickBot="1">
      <c r="A30" s="134"/>
      <c r="B30" s="135"/>
      <c r="C30" s="6"/>
      <c r="D30" s="27"/>
      <c r="E30" s="4"/>
      <c r="F30" s="27"/>
      <c r="G30" s="4"/>
      <c r="H30" s="27"/>
      <c r="I30" s="4"/>
      <c r="J30" s="27"/>
      <c r="K30" s="4"/>
      <c r="L30" s="27"/>
      <c r="M30" s="4"/>
      <c r="N30" s="27"/>
      <c r="O30" s="4"/>
      <c r="P30" s="27"/>
      <c r="Q30" s="4"/>
      <c r="R30" s="27"/>
      <c r="S30" s="4"/>
      <c r="T30" s="27"/>
      <c r="U30" s="4"/>
      <c r="V30" s="27"/>
      <c r="W30" s="4"/>
      <c r="X30" s="27"/>
      <c r="Y30" s="4"/>
      <c r="Z30" s="27"/>
      <c r="AA30" s="103"/>
    </row>
    <row r="31" spans="1:28" s="36" customFormat="1" ht="17.100000000000001" customHeight="1" thickTop="1">
      <c r="A31" s="243" t="str">
        <f>IF(AB13="", "Інотропи:")</f>
        <v>Інотропи:</v>
      </c>
      <c r="B31" s="244"/>
      <c r="C31" s="51"/>
      <c r="AA31" s="108"/>
      <c r="AB31" s="88"/>
    </row>
    <row r="32" spans="1:28" ht="17.100000000000001" customHeight="1">
      <c r="A32" s="245"/>
      <c r="B32" s="246"/>
      <c r="C32" s="5"/>
      <c r="D32" s="26"/>
      <c r="E32" s="3"/>
      <c r="F32" s="26"/>
      <c r="G32" s="3"/>
      <c r="H32" s="26"/>
      <c r="I32" s="3"/>
      <c r="J32" s="26"/>
      <c r="K32" s="3"/>
      <c r="L32" s="26"/>
      <c r="M32" s="3"/>
      <c r="N32" s="26"/>
      <c r="O32" s="3"/>
      <c r="P32" s="26"/>
      <c r="Q32" s="3"/>
      <c r="R32" s="26"/>
      <c r="S32" s="3"/>
      <c r="T32" s="26"/>
      <c r="U32" s="3"/>
      <c r="V32" s="26"/>
      <c r="W32" s="3"/>
      <c r="X32" s="26"/>
      <c r="Y32" s="3"/>
      <c r="Z32" s="26"/>
      <c r="AA32" s="102"/>
    </row>
    <row r="33" spans="1:28" s="37" customFormat="1" ht="17.100000000000001" customHeight="1">
      <c r="A33" s="247"/>
      <c r="B33" s="248"/>
      <c r="C33" s="52"/>
      <c r="AA33" s="109"/>
      <c r="AB33" s="89"/>
    </row>
    <row r="34" spans="1:28" ht="17.100000000000001" customHeight="1" thickBot="1">
      <c r="A34" s="229"/>
      <c r="B34" s="230"/>
      <c r="C34" s="6"/>
      <c r="D34" s="27"/>
      <c r="E34" s="4"/>
      <c r="F34" s="27"/>
      <c r="G34" s="4"/>
      <c r="H34" s="27"/>
      <c r="I34" s="4"/>
      <c r="J34" s="27"/>
      <c r="K34" s="4"/>
      <c r="L34" s="27"/>
      <c r="M34" s="4"/>
      <c r="N34" s="27"/>
      <c r="O34" s="4"/>
      <c r="P34" s="27"/>
      <c r="Q34" s="4"/>
      <c r="R34" s="27"/>
      <c r="S34" s="4"/>
      <c r="T34" s="27"/>
      <c r="U34" s="4"/>
      <c r="V34" s="27"/>
      <c r="W34" s="4"/>
      <c r="X34" s="27"/>
      <c r="Y34" s="4"/>
      <c r="Z34" s="27"/>
      <c r="AA34" s="103"/>
    </row>
    <row r="35" spans="1:28" s="38" customFormat="1" ht="17.100000000000001" customHeight="1" thickTop="1">
      <c r="A35" s="231" t="str">
        <f>IF(AB13="", "Інше:")</f>
        <v>Інше:</v>
      </c>
      <c r="B35" s="232"/>
      <c r="C35" s="53"/>
      <c r="AA35" s="110"/>
      <c r="AB35" s="90"/>
    </row>
    <row r="36" spans="1:28" ht="17.100000000000001" customHeight="1">
      <c r="A36" s="213"/>
      <c r="B36" s="214"/>
      <c r="C36" s="5"/>
      <c r="D36" s="26"/>
      <c r="E36" s="3"/>
      <c r="F36" s="26"/>
      <c r="G36" s="3"/>
      <c r="H36" s="26"/>
      <c r="I36" s="3"/>
      <c r="J36" s="26"/>
      <c r="K36" s="3"/>
      <c r="L36" s="26"/>
      <c r="M36" s="3"/>
      <c r="N36" s="26"/>
      <c r="O36" s="3"/>
      <c r="P36" s="26"/>
      <c r="Q36" s="3"/>
      <c r="R36" s="26"/>
      <c r="S36" s="3"/>
      <c r="T36" s="26"/>
      <c r="U36" s="3"/>
      <c r="V36" s="26"/>
      <c r="W36" s="3"/>
      <c r="X36" s="26"/>
      <c r="Y36" s="3"/>
      <c r="Z36" s="26"/>
      <c r="AA36" s="102"/>
    </row>
    <row r="37" spans="1:28" s="39" customFormat="1" ht="17.100000000000001" customHeight="1" thickBot="1">
      <c r="A37" s="215"/>
      <c r="B37" s="216"/>
      <c r="C37" s="54"/>
      <c r="AA37" s="111"/>
      <c r="AB37" s="91"/>
    </row>
    <row r="38" spans="1:28" s="1" customFormat="1" ht="17.100000000000001" customHeight="1" thickTop="1">
      <c r="A38" s="233" t="str">
        <f>IF(AB13="", "Седація:")</f>
        <v>Седація:</v>
      </c>
      <c r="B38" s="234"/>
      <c r="C38" s="45"/>
      <c r="D38" s="25"/>
      <c r="E38" s="10"/>
      <c r="F38" s="25"/>
      <c r="G38" s="10"/>
      <c r="H38" s="25"/>
      <c r="I38" s="10"/>
      <c r="J38" s="25"/>
      <c r="K38" s="10"/>
      <c r="L38" s="25"/>
      <c r="M38" s="10"/>
      <c r="N38" s="25"/>
      <c r="O38" s="10"/>
      <c r="P38" s="25"/>
      <c r="Q38" s="10"/>
      <c r="R38" s="25"/>
      <c r="S38" s="10"/>
      <c r="T38" s="25"/>
      <c r="U38" s="10"/>
      <c r="V38" s="25"/>
      <c r="W38" s="10"/>
      <c r="X38" s="25"/>
      <c r="Y38" s="10"/>
      <c r="Z38" s="25"/>
      <c r="AA38" s="101"/>
    </row>
    <row r="39" spans="1:28" s="40" customFormat="1" ht="17.100000000000001" customHeight="1">
      <c r="A39" s="235" t="str">
        <f>IF(AB13="", "Знеболення:")</f>
        <v>Знеболення:</v>
      </c>
      <c r="B39" s="236"/>
      <c r="C39" s="55"/>
      <c r="AA39" s="112"/>
      <c r="AB39" s="92"/>
    </row>
    <row r="40" spans="1:28" ht="17.100000000000001" customHeight="1" thickBot="1">
      <c r="A40" s="221"/>
      <c r="B40" s="222"/>
      <c r="C40" s="6"/>
      <c r="D40" s="27"/>
      <c r="E40" s="4"/>
      <c r="F40" s="27"/>
      <c r="G40" s="4"/>
      <c r="H40" s="27"/>
      <c r="I40" s="4"/>
      <c r="J40" s="27"/>
      <c r="K40" s="4"/>
      <c r="L40" s="27"/>
      <c r="M40" s="4"/>
      <c r="N40" s="27"/>
      <c r="O40" s="4"/>
      <c r="P40" s="27"/>
      <c r="Q40" s="4"/>
      <c r="R40" s="27"/>
      <c r="S40" s="4"/>
      <c r="T40" s="27"/>
      <c r="U40" s="4"/>
      <c r="V40" s="27"/>
      <c r="W40" s="4"/>
      <c r="X40" s="27"/>
      <c r="Y40" s="4"/>
      <c r="Z40" s="27"/>
      <c r="AA40" s="103"/>
    </row>
    <row r="41" spans="1:28" s="11" customFormat="1" ht="17.100000000000001" customHeight="1" thickTop="1">
      <c r="A41" s="223" t="str">
        <f>IF(AB13="", "Діуретики:")</f>
        <v>Діуретики:</v>
      </c>
      <c r="B41" s="224"/>
      <c r="C41" s="47"/>
      <c r="AA41" s="104"/>
      <c r="AB41" s="84"/>
    </row>
    <row r="42" spans="1:28" ht="17.100000000000001" customHeight="1" thickBot="1">
      <c r="A42" s="225"/>
      <c r="B42" s="226"/>
      <c r="C42" s="6"/>
      <c r="D42" s="27"/>
      <c r="E42" s="4"/>
      <c r="F42" s="27"/>
      <c r="G42" s="4"/>
      <c r="H42" s="27"/>
      <c r="I42" s="4"/>
      <c r="J42" s="27"/>
      <c r="K42" s="4"/>
      <c r="L42" s="27"/>
      <c r="M42" s="4"/>
      <c r="N42" s="27"/>
      <c r="O42" s="4"/>
      <c r="P42" s="27"/>
      <c r="Q42" s="4"/>
      <c r="R42" s="27"/>
      <c r="S42" s="4"/>
      <c r="T42" s="27"/>
      <c r="U42" s="4"/>
      <c r="V42" s="27"/>
      <c r="W42" s="4"/>
      <c r="X42" s="27"/>
      <c r="Y42" s="4"/>
      <c r="Z42" s="27"/>
      <c r="AA42" s="103"/>
    </row>
    <row r="43" spans="1:28" s="11" customFormat="1" ht="17.100000000000001" customHeight="1" thickTop="1">
      <c r="A43" s="223" t="str">
        <f>IF(AB13="", "ІПП:")</f>
        <v>ІПП:</v>
      </c>
      <c r="B43" s="224"/>
      <c r="C43" s="47"/>
      <c r="AA43" s="104"/>
      <c r="AB43" s="84"/>
    </row>
    <row r="44" spans="1:28" ht="17.100000000000001" customHeight="1">
      <c r="A44" s="227" t="str">
        <f>IF(AB13="", "Антиаритміки:")</f>
        <v>Антиаритміки:</v>
      </c>
      <c r="B44" s="228"/>
      <c r="C44" s="5"/>
      <c r="D44" s="26"/>
      <c r="E44" s="3"/>
      <c r="F44" s="26"/>
      <c r="G44" s="3"/>
      <c r="H44" s="26"/>
      <c r="I44" s="3"/>
      <c r="J44" s="26"/>
      <c r="K44" s="3"/>
      <c r="L44" s="26"/>
      <c r="M44" s="3"/>
      <c r="N44" s="26"/>
      <c r="O44" s="3"/>
      <c r="P44" s="26"/>
      <c r="Q44" s="3"/>
      <c r="R44" s="26"/>
      <c r="S44" s="3"/>
      <c r="T44" s="26"/>
      <c r="U44" s="3"/>
      <c r="V44" s="26"/>
      <c r="W44" s="3"/>
      <c r="X44" s="26"/>
      <c r="Y44" s="3"/>
      <c r="Z44" s="26"/>
      <c r="AA44" s="102"/>
    </row>
    <row r="45" spans="1:28" s="18" customFormat="1" ht="17.100000000000001" customHeight="1">
      <c r="A45" s="171" t="str">
        <f>IF(AB13="", "Інше:")</f>
        <v>Інше:</v>
      </c>
      <c r="B45" s="172"/>
      <c r="C45" s="56"/>
      <c r="AA45" s="113"/>
      <c r="AB45" s="93"/>
    </row>
    <row r="46" spans="1:28" ht="17.100000000000001" customHeight="1">
      <c r="A46" s="213"/>
      <c r="B46" s="214"/>
      <c r="C46" s="5"/>
      <c r="D46" s="26"/>
      <c r="E46" s="3"/>
      <c r="F46" s="26"/>
      <c r="G46" s="3"/>
      <c r="H46" s="26"/>
      <c r="I46" s="3"/>
      <c r="J46" s="26"/>
      <c r="K46" s="3"/>
      <c r="L46" s="26"/>
      <c r="M46" s="3"/>
      <c r="N46" s="26"/>
      <c r="O46" s="3"/>
      <c r="P46" s="26"/>
      <c r="Q46" s="3"/>
      <c r="R46" s="26"/>
      <c r="S46" s="3"/>
      <c r="T46" s="26"/>
      <c r="U46" s="3"/>
      <c r="V46" s="26"/>
      <c r="W46" s="3"/>
      <c r="X46" s="26"/>
      <c r="Y46" s="3"/>
      <c r="Z46" s="26"/>
      <c r="AA46" s="102"/>
    </row>
    <row r="47" spans="1:28" s="19" customFormat="1" ht="17.100000000000001" customHeight="1" thickBot="1">
      <c r="A47" s="215"/>
      <c r="B47" s="216"/>
      <c r="C47" s="57"/>
      <c r="AA47" s="125"/>
      <c r="AB47" s="94"/>
    </row>
    <row r="48" spans="1:28" s="1" customFormat="1" ht="17.100000000000001" customHeight="1" thickTop="1">
      <c r="A48" s="136" t="s">
        <v>51</v>
      </c>
      <c r="B48" s="144" t="s">
        <v>52</v>
      </c>
      <c r="C48" s="140" t="str">
        <f>IF(AB13="", "#")</f>
        <v>#</v>
      </c>
      <c r="D48" s="182" t="str">
        <f>IF(AB13="", "Осн.")</f>
        <v>Осн.</v>
      </c>
      <c r="E48" s="183"/>
      <c r="F48" s="32" t="str">
        <f>IF(AE13="", "#")</f>
        <v>#</v>
      </c>
      <c r="G48" s="182" t="str">
        <f>IF(AE13="", "Осн.")</f>
        <v>Осн.</v>
      </c>
      <c r="H48" s="183"/>
      <c r="I48" s="32" t="str">
        <f>IF(AH13="", "#")</f>
        <v>#</v>
      </c>
      <c r="J48" s="182" t="str">
        <f>IF(AH13="", "Осн.")</f>
        <v>Осн.</v>
      </c>
      <c r="K48" s="183"/>
      <c r="L48" s="32" t="str">
        <f>IF(AK13="", "#")</f>
        <v>#</v>
      </c>
      <c r="M48" s="182" t="str">
        <f>IF(AK13="", "Осн.")</f>
        <v>Осн.</v>
      </c>
      <c r="N48" s="183"/>
      <c r="O48" s="32" t="str">
        <f>IF(AN13="", "#")</f>
        <v>#</v>
      </c>
      <c r="P48" s="182" t="str">
        <f>IF(AN13="", "Осн.")</f>
        <v>Осн.</v>
      </c>
      <c r="Q48" s="183"/>
      <c r="R48" s="32" t="str">
        <f>IF(AQ13="", "#")</f>
        <v>#</v>
      </c>
      <c r="S48" s="182" t="str">
        <f>IF(AQ13="", "Осн.")</f>
        <v>Осн.</v>
      </c>
      <c r="T48" s="183"/>
      <c r="U48" s="32" t="str">
        <f>IF(AT13="", "#")</f>
        <v>#</v>
      </c>
      <c r="V48" s="182" t="str">
        <f>IF(AT13="", "Осн.")</f>
        <v>Осн.</v>
      </c>
      <c r="W48" s="183"/>
      <c r="X48" s="32" t="str">
        <f>IF(AW13="", "#")</f>
        <v>#</v>
      </c>
      <c r="Y48" s="182" t="str">
        <f>IF(AW13="", "Осн.")</f>
        <v>Осн.</v>
      </c>
      <c r="Z48" s="183"/>
      <c r="AA48" s="114"/>
    </row>
    <row r="49" spans="1:28" ht="17.100000000000001" customHeight="1">
      <c r="A49" s="217" t="s">
        <v>53</v>
      </c>
      <c r="B49" s="218"/>
      <c r="C49" s="199"/>
      <c r="D49" s="186" t="str">
        <f>IF(AB13="", "Інше")</f>
        <v>Інше</v>
      </c>
      <c r="E49" s="187"/>
      <c r="F49" s="184"/>
      <c r="G49" s="186" t="str">
        <f>IF(AE13="", "Інше")</f>
        <v>Інше</v>
      </c>
      <c r="H49" s="187"/>
      <c r="I49" s="184"/>
      <c r="J49" s="186" t="str">
        <f>IF(AH13="", "Інше")</f>
        <v>Інше</v>
      </c>
      <c r="K49" s="187"/>
      <c r="L49" s="184"/>
      <c r="M49" s="186" t="str">
        <f>IF(AK13="", "Інше")</f>
        <v>Інше</v>
      </c>
      <c r="N49" s="187"/>
      <c r="O49" s="184"/>
      <c r="P49" s="186" t="str">
        <f>IF(AN13="", "Інше")</f>
        <v>Інше</v>
      </c>
      <c r="Q49" s="187"/>
      <c r="R49" s="184"/>
      <c r="S49" s="186" t="str">
        <f>IF(AQ13="", "Інше")</f>
        <v>Інше</v>
      </c>
      <c r="T49" s="187"/>
      <c r="U49" s="184"/>
      <c r="V49" s="186" t="str">
        <f>IF(AT13="", "Інше")</f>
        <v>Інше</v>
      </c>
      <c r="W49" s="187"/>
      <c r="X49" s="184"/>
      <c r="Y49" s="186" t="str">
        <f>IF(AW13="", "Інше")</f>
        <v>Інше</v>
      </c>
      <c r="Z49" s="187"/>
      <c r="AA49" s="65"/>
    </row>
    <row r="50" spans="1:28" ht="17.100000000000001" customHeight="1">
      <c r="A50" s="312"/>
      <c r="B50" s="313"/>
      <c r="C50" s="200"/>
      <c r="D50" s="188"/>
      <c r="E50" s="189"/>
      <c r="F50" s="185"/>
      <c r="G50" s="188"/>
      <c r="H50" s="189"/>
      <c r="I50" s="185"/>
      <c r="J50" s="188"/>
      <c r="K50" s="189"/>
      <c r="L50" s="185"/>
      <c r="M50" s="188"/>
      <c r="N50" s="189"/>
      <c r="O50" s="185"/>
      <c r="P50" s="188"/>
      <c r="Q50" s="189"/>
      <c r="R50" s="185"/>
      <c r="S50" s="188"/>
      <c r="T50" s="189"/>
      <c r="U50" s="185"/>
      <c r="V50" s="188"/>
      <c r="W50" s="189"/>
      <c r="X50" s="185"/>
      <c r="Y50" s="188"/>
      <c r="Z50" s="189"/>
      <c r="AA50" s="65"/>
    </row>
    <row r="51" spans="1:28" ht="17.100000000000001" customHeight="1">
      <c r="A51" s="312"/>
      <c r="B51" s="314"/>
      <c r="C51" s="200"/>
      <c r="D51" s="188"/>
      <c r="E51" s="189"/>
      <c r="F51" s="185"/>
      <c r="G51" s="188"/>
      <c r="H51" s="189"/>
      <c r="I51" s="185"/>
      <c r="J51" s="188"/>
      <c r="K51" s="189"/>
      <c r="L51" s="185"/>
      <c r="M51" s="188"/>
      <c r="N51" s="189"/>
      <c r="O51" s="185"/>
      <c r="P51" s="188"/>
      <c r="Q51" s="189"/>
      <c r="R51" s="185"/>
      <c r="S51" s="188"/>
      <c r="T51" s="189"/>
      <c r="U51" s="185"/>
      <c r="V51" s="188"/>
      <c r="W51" s="189"/>
      <c r="X51" s="185"/>
      <c r="Y51" s="188"/>
      <c r="Z51" s="189"/>
      <c r="AA51" s="65"/>
    </row>
    <row r="52" spans="1:28" ht="17.100000000000001" customHeight="1" thickBot="1">
      <c r="A52" s="219" t="s">
        <v>54</v>
      </c>
      <c r="B52" s="220"/>
      <c r="C52" s="197" t="str">
        <f>IF(AB13="", "Час, год:")</f>
        <v>Час, год:</v>
      </c>
      <c r="D52" s="197"/>
      <c r="E52" s="198"/>
      <c r="F52" s="196" t="str">
        <f>IF(AE13="", "Час, год:")</f>
        <v>Час, год:</v>
      </c>
      <c r="G52" s="197"/>
      <c r="H52" s="198"/>
      <c r="I52" s="196" t="str">
        <f>IF(AH13="", "Час, год:")</f>
        <v>Час, год:</v>
      </c>
      <c r="J52" s="197"/>
      <c r="K52" s="198"/>
      <c r="L52" s="196" t="str">
        <f>IF(AK13="", "Час, год:")</f>
        <v>Час, год:</v>
      </c>
      <c r="M52" s="197"/>
      <c r="N52" s="198"/>
      <c r="O52" s="196" t="str">
        <f>IF(AN13="", "Час, год:")</f>
        <v>Час, год:</v>
      </c>
      <c r="P52" s="197"/>
      <c r="Q52" s="198"/>
      <c r="R52" s="196" t="str">
        <f>IF(AQ13="", "Час, год:")</f>
        <v>Час, год:</v>
      </c>
      <c r="S52" s="197"/>
      <c r="T52" s="198"/>
      <c r="U52" s="196" t="str">
        <f>IF(AT13="", "Час, год:")</f>
        <v>Час, год:</v>
      </c>
      <c r="V52" s="197"/>
      <c r="W52" s="198"/>
      <c r="X52" s="196" t="str">
        <f>IF(AW13="", "Час, год:")</f>
        <v>Час, год:</v>
      </c>
      <c r="Y52" s="197"/>
      <c r="Z52" s="198"/>
      <c r="AA52" s="115"/>
    </row>
    <row r="53" spans="1:28" s="41" customFormat="1" ht="17.100000000000001" customHeight="1" thickTop="1" thickBot="1">
      <c r="A53" s="201" t="s">
        <v>55</v>
      </c>
      <c r="B53" s="202"/>
      <c r="C53" s="139"/>
      <c r="AB53" s="95"/>
    </row>
    <row r="54" spans="1:28" s="1" customFormat="1" ht="17.100000000000001" customHeight="1" thickTop="1">
      <c r="A54" s="137" t="str">
        <f>IF(AB13="", "Шлях:")</f>
        <v>Шлях:</v>
      </c>
      <c r="B54" s="138" t="str">
        <f>IF(AB13="", "Харчування:")</f>
        <v>Харчування:</v>
      </c>
      <c r="C54" s="58"/>
      <c r="D54" s="28"/>
      <c r="E54" s="12"/>
      <c r="F54" s="28"/>
      <c r="G54" s="12"/>
      <c r="H54" s="28"/>
      <c r="I54" s="12"/>
      <c r="J54" s="28"/>
      <c r="K54" s="12"/>
      <c r="L54" s="28"/>
      <c r="M54" s="12"/>
      <c r="N54" s="28"/>
      <c r="O54" s="12"/>
      <c r="P54" s="28"/>
      <c r="Q54" s="12"/>
      <c r="R54" s="28"/>
      <c r="S54" s="12"/>
      <c r="T54" s="28"/>
      <c r="U54" s="12"/>
      <c r="V54" s="28"/>
      <c r="W54" s="12"/>
      <c r="X54" s="28"/>
      <c r="Y54" s="12"/>
      <c r="Z54" s="28"/>
      <c r="AA54" s="116"/>
    </row>
    <row r="55" spans="1:28" s="42" customFormat="1" ht="17.100000000000001" customHeight="1">
      <c r="A55" s="203" t="s">
        <v>56</v>
      </c>
      <c r="B55" s="204"/>
      <c r="C55" s="59"/>
      <c r="AA55" s="117"/>
      <c r="AB55" s="96"/>
    </row>
    <row r="56" spans="1:28" s="14" customFormat="1" ht="17.100000000000001" customHeight="1" thickBot="1">
      <c r="A56" s="205" t="s">
        <v>57</v>
      </c>
      <c r="B56" s="206"/>
      <c r="C56" s="60"/>
      <c r="D56" s="29"/>
      <c r="E56" s="13"/>
      <c r="F56" s="29"/>
      <c r="G56" s="13"/>
      <c r="H56" s="29"/>
      <c r="I56" s="13"/>
      <c r="J56" s="29"/>
      <c r="K56" s="13"/>
      <c r="L56" s="29"/>
      <c r="M56" s="13"/>
      <c r="N56" s="29"/>
      <c r="O56" s="13"/>
      <c r="P56" s="29"/>
      <c r="Q56" s="13"/>
      <c r="R56" s="29"/>
      <c r="S56" s="13"/>
      <c r="T56" s="29"/>
      <c r="U56" s="13"/>
      <c r="V56" s="29"/>
      <c r="W56" s="13"/>
      <c r="X56" s="29"/>
      <c r="Y56" s="13"/>
      <c r="Z56" s="29"/>
      <c r="AA56" s="118"/>
    </row>
    <row r="57" spans="1:28" s="43" customFormat="1" ht="17.100000000000001" customHeight="1" thickTop="1" thickBot="1">
      <c r="A57" s="207" t="s">
        <v>58</v>
      </c>
      <c r="B57" s="208"/>
      <c r="C57" s="61"/>
      <c r="AA57" s="119"/>
      <c r="AB57" s="97"/>
    </row>
    <row r="58" spans="1:28" s="1" customFormat="1" ht="17.100000000000001" customHeight="1" thickTop="1" thickBot="1">
      <c r="A58" s="209" t="s">
        <v>59</v>
      </c>
      <c r="B58" s="210"/>
      <c r="C58" s="58"/>
      <c r="D58" s="28"/>
      <c r="E58" s="12"/>
      <c r="F58" s="28"/>
      <c r="G58" s="12"/>
      <c r="H58" s="28"/>
      <c r="I58" s="12"/>
      <c r="J58" s="28"/>
      <c r="K58" s="12"/>
      <c r="L58" s="28"/>
      <c r="M58" s="12"/>
      <c r="N58" s="28"/>
      <c r="O58" s="12"/>
      <c r="P58" s="28"/>
      <c r="Q58" s="12"/>
      <c r="R58" s="28"/>
      <c r="S58" s="12"/>
      <c r="T58" s="28"/>
      <c r="U58" s="12"/>
      <c r="V58" s="28"/>
      <c r="W58" s="12"/>
      <c r="X58" s="28"/>
      <c r="Y58" s="12"/>
      <c r="Z58" s="28"/>
      <c r="AA58" s="116"/>
    </row>
    <row r="59" spans="1:28" s="82" customFormat="1" ht="17.100000000000001" customHeight="1" thickTop="1" thickBot="1">
      <c r="A59" s="211" t="s">
        <v>60</v>
      </c>
      <c r="B59" s="212"/>
      <c r="C59" s="81"/>
      <c r="AA59" s="120"/>
      <c r="AB59" s="98"/>
    </row>
    <row r="60" spans="1:28" s="1" customFormat="1" ht="15.75" hidden="1" thickTop="1">
      <c r="C60" s="62"/>
      <c r="D60" s="30"/>
      <c r="F60" s="30"/>
      <c r="H60" s="30"/>
      <c r="J60" s="30"/>
      <c r="L60" s="30"/>
      <c r="N60" s="30"/>
      <c r="P60" s="30"/>
      <c r="R60" s="30"/>
      <c r="T60" s="30"/>
      <c r="V60" s="30"/>
      <c r="X60" s="30"/>
      <c r="Z60" s="30"/>
      <c r="AA60" s="67"/>
    </row>
  </sheetData>
  <mergeCells count="162">
    <mergeCell ref="Q7:R7"/>
    <mergeCell ref="G8:H8"/>
    <mergeCell ref="I8:J8"/>
    <mergeCell ref="Q4:R4"/>
    <mergeCell ref="G5:I5"/>
    <mergeCell ref="J6:L6"/>
    <mergeCell ref="M6:O6"/>
    <mergeCell ref="P6:R6"/>
    <mergeCell ref="A13:B13"/>
    <mergeCell ref="E6:F7"/>
    <mergeCell ref="A8:B8"/>
    <mergeCell ref="A2:B3"/>
    <mergeCell ref="D2:AA3"/>
    <mergeCell ref="U12:V12"/>
    <mergeCell ref="W12:X12"/>
    <mergeCell ref="Y12:Z12"/>
    <mergeCell ref="N8:O8"/>
    <mergeCell ref="L8:M8"/>
    <mergeCell ref="L9:M9"/>
    <mergeCell ref="L10:M10"/>
    <mergeCell ref="L11:M11"/>
    <mergeCell ref="N9:O9"/>
    <mergeCell ref="N10:O10"/>
    <mergeCell ref="N11:O11"/>
    <mergeCell ref="G7:H7"/>
    <mergeCell ref="I7:J7"/>
    <mergeCell ref="K7:L7"/>
    <mergeCell ref="M7:N7"/>
    <mergeCell ref="O7:P7"/>
    <mergeCell ref="A14:B14"/>
    <mergeCell ref="A16:B16"/>
    <mergeCell ref="R12:T12"/>
    <mergeCell ref="P8:Q8"/>
    <mergeCell ref="R8:S8"/>
    <mergeCell ref="R9:S9"/>
    <mergeCell ref="P9:Q9"/>
    <mergeCell ref="P10:Q10"/>
    <mergeCell ref="R10:S10"/>
    <mergeCell ref="P11:Q11"/>
    <mergeCell ref="R11:S11"/>
    <mergeCell ref="G9:H9"/>
    <mergeCell ref="G10:H10"/>
    <mergeCell ref="G11:H11"/>
    <mergeCell ref="I10:J10"/>
    <mergeCell ref="I9:J9"/>
    <mergeCell ref="E8:F11"/>
    <mergeCell ref="A25:B25"/>
    <mergeCell ref="A26:B26"/>
    <mergeCell ref="A27:B27"/>
    <mergeCell ref="A31:B31"/>
    <mergeCell ref="A32:B32"/>
    <mergeCell ref="A33:B33"/>
    <mergeCell ref="A19:B19"/>
    <mergeCell ref="A20:B20"/>
    <mergeCell ref="A21:B21"/>
    <mergeCell ref="A22:B22"/>
    <mergeCell ref="A23:B23"/>
    <mergeCell ref="A24:B24"/>
    <mergeCell ref="A40:B40"/>
    <mergeCell ref="A41:B41"/>
    <mergeCell ref="A42:B42"/>
    <mergeCell ref="A43:B43"/>
    <mergeCell ref="A44:B44"/>
    <mergeCell ref="A34:B34"/>
    <mergeCell ref="A35:B35"/>
    <mergeCell ref="A36:B36"/>
    <mergeCell ref="A37:B37"/>
    <mergeCell ref="A38:B38"/>
    <mergeCell ref="A39:B39"/>
    <mergeCell ref="A55:B55"/>
    <mergeCell ref="A56:B56"/>
    <mergeCell ref="A57:B57"/>
    <mergeCell ref="A58:B58"/>
    <mergeCell ref="A59:B59"/>
    <mergeCell ref="A46:B46"/>
    <mergeCell ref="A47:B47"/>
    <mergeCell ref="A49:B49"/>
    <mergeCell ref="A50:B50"/>
    <mergeCell ref="A52:B52"/>
    <mergeCell ref="G51:H51"/>
    <mergeCell ref="F52:H52"/>
    <mergeCell ref="D48:E48"/>
    <mergeCell ref="D49:E49"/>
    <mergeCell ref="D50:E50"/>
    <mergeCell ref="D51:E51"/>
    <mergeCell ref="C49:C51"/>
    <mergeCell ref="C52:E52"/>
    <mergeCell ref="A53:B53"/>
    <mergeCell ref="O52:Q52"/>
    <mergeCell ref="M48:N48"/>
    <mergeCell ref="L49:L51"/>
    <mergeCell ref="M49:N49"/>
    <mergeCell ref="M50:N50"/>
    <mergeCell ref="M51:N51"/>
    <mergeCell ref="L52:N52"/>
    <mergeCell ref="J48:K48"/>
    <mergeCell ref="I49:I51"/>
    <mergeCell ref="J49:K49"/>
    <mergeCell ref="J50:K50"/>
    <mergeCell ref="J51:K51"/>
    <mergeCell ref="I52:K52"/>
    <mergeCell ref="X52:Z52"/>
    <mergeCell ref="V48:W48"/>
    <mergeCell ref="U49:U51"/>
    <mergeCell ref="V49:W49"/>
    <mergeCell ref="V50:W50"/>
    <mergeCell ref="V51:W51"/>
    <mergeCell ref="U52:W52"/>
    <mergeCell ref="S48:T48"/>
    <mergeCell ref="R49:R51"/>
    <mergeCell ref="S49:T49"/>
    <mergeCell ref="S50:T50"/>
    <mergeCell ref="S51:T51"/>
    <mergeCell ref="R52:T52"/>
    <mergeCell ref="A45:B45"/>
    <mergeCell ref="A51:B51"/>
    <mergeCell ref="A12:B12"/>
    <mergeCell ref="Z4:AA4"/>
    <mergeCell ref="X4:Y4"/>
    <mergeCell ref="V4:W4"/>
    <mergeCell ref="U5:V5"/>
    <mergeCell ref="Y48:Z48"/>
    <mergeCell ref="X49:X51"/>
    <mergeCell ref="Y49:Z49"/>
    <mergeCell ref="Y50:Z50"/>
    <mergeCell ref="Y51:Z51"/>
    <mergeCell ref="P48:Q48"/>
    <mergeCell ref="O49:O51"/>
    <mergeCell ref="P49:Q49"/>
    <mergeCell ref="P50:Q50"/>
    <mergeCell ref="P51:Q51"/>
    <mergeCell ref="G48:H48"/>
    <mergeCell ref="F49:F51"/>
    <mergeCell ref="G49:H49"/>
    <mergeCell ref="G50:H50"/>
    <mergeCell ref="A9:B9"/>
    <mergeCell ref="E4:F4"/>
    <mergeCell ref="E5:F5"/>
    <mergeCell ref="W10:X10"/>
    <mergeCell ref="U8:AA8"/>
    <mergeCell ref="V11:AA11"/>
    <mergeCell ref="U7:V7"/>
    <mergeCell ref="W7:X7"/>
    <mergeCell ref="Z7:AA7"/>
    <mergeCell ref="A4:B4"/>
    <mergeCell ref="A5:B5"/>
    <mergeCell ref="A6:B6"/>
    <mergeCell ref="A7:B7"/>
    <mergeCell ref="Y5:AA5"/>
    <mergeCell ref="V6:W6"/>
    <mergeCell ref="X6:Y6"/>
    <mergeCell ref="Z6:AA6"/>
    <mergeCell ref="G4:H4"/>
    <mergeCell ref="I4:J4"/>
    <mergeCell ref="K4:L4"/>
    <mergeCell ref="M4:N4"/>
    <mergeCell ref="O4:P4"/>
    <mergeCell ref="J5:K5"/>
    <mergeCell ref="L5:M5"/>
    <mergeCell ref="N5:O5"/>
    <mergeCell ref="P5:Q5"/>
    <mergeCell ref="G6:I6"/>
  </mergeCells>
  <pageMargins left="0.7" right="0.7" top="0.69" bottom="0.75" header="0.3" footer="0.3"/>
  <pageSetup paperSize="8" scale="7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errorStyle="warning" allowBlank="1" showInputMessage="1" prompt="Інсулін" xr:uid="{00000000-0002-0000-0000-000000000000}">
          <x14:formula1>
            <xm:f>Службовий!$A$1:$A$4</xm:f>
          </x14:formula1>
          <x14:formula2>
            <xm:f>0</xm:f>
          </x14:formula2>
          <xm:sqref>A24</xm:sqref>
        </x14:dataValidation>
        <x14:dataValidation type="list" errorStyle="warning" allowBlank="1" showInputMessage="1" prompt="Антикоагулянти" xr:uid="{00000000-0002-0000-0000-000001000000}">
          <x14:formula1>
            <xm:f>Службовий!$B$1:$B$7</xm:f>
          </x14:formula1>
          <x14:formula2>
            <xm:f>0</xm:f>
          </x14:formula2>
          <xm:sqref>A25</xm:sqref>
        </x14:dataValidation>
        <x14:dataValidation type="list" errorStyle="warning" allowBlank="1" showInputMessage="1" prompt="Антиагреганти" xr:uid="{00000000-0002-0000-0000-000002000000}">
          <x14:formula1>
            <xm:f>Службовий!$C$1:$C$3</xm:f>
          </x14:formula1>
          <x14:formula2>
            <xm:f>0</xm:f>
          </x14:formula2>
          <xm:sqref>A26</xm:sqref>
        </x14:dataValidation>
        <x14:dataValidation type="list" errorStyle="warning" allowBlank="1" showInputMessage="1" prompt="Антибіотики" xr:uid="{00000000-0002-0000-0000-000004000000}">
          <x14:formula1>
            <xm:f>Службовий!$E$1:$E$27</xm:f>
          </x14:formula1>
          <x14:formula2>
            <xm:f>0</xm:f>
          </x14:formula2>
          <xm:sqref>B28:B30</xm:sqref>
        </x14:dataValidation>
        <x14:dataValidation type="list" errorStyle="warning" allowBlank="1" showInputMessage="1" prompt="Седація" xr:uid="{00000000-0002-0000-0000-000007000000}">
          <x14:formula1>
            <xm:f>Службовий!$H$1:$H$4</xm:f>
          </x14:formula1>
          <x14:formula2>
            <xm:f>0</xm:f>
          </x14:formula2>
          <xm:sqref>A38</xm:sqref>
        </x14:dataValidation>
        <x14:dataValidation type="list" errorStyle="warning" allowBlank="1" showInputMessage="1" prompt="ІПП" xr:uid="{00000000-0002-0000-0000-00000A000000}">
          <x14:formula1>
            <xm:f>Службовий!$K$1:$K$8</xm:f>
          </x14:formula1>
          <x14:formula2>
            <xm:f>0</xm:f>
          </x14:formula2>
          <xm:sqref>A43</xm:sqref>
        </x14:dataValidation>
        <x14:dataValidation type="list" errorStyle="warning" allowBlank="1" showInputMessage="1" prompt="Антиаритміки" xr:uid="{00000000-0002-0000-0000-00000B000000}">
          <x14:formula1>
            <xm:f>Службовий!$L$1:$L$8</xm:f>
          </x14:formula1>
          <x14:formula2>
            <xm:f>0</xm:f>
          </x14:formula2>
          <xm:sqref>A44</xm:sqref>
        </x14:dataValidation>
        <x14:dataValidation type="list" errorStyle="warning" allowBlank="1" showInputMessage="1" prompt="Доба призначення АБ" xr:uid="{23B4D789-72AA-4D5C-8F17-26817F924912}">
          <x14:formula1>
            <xm:f>Службовий!$O$1:$O$20</xm:f>
          </x14:formula1>
          <xm:sqref>A28:A30</xm:sqref>
        </x14:dataValidation>
        <x14:dataValidation type="list" errorStyle="warning" allowBlank="1" showInputMessage="1" prompt="Інотропи" xr:uid="{00000000-0002-0000-0000-000005000000}">
          <x14:formula1>
            <xm:f>Службовий!$F$1:$F$9</xm:f>
          </x14:formula1>
          <x14:formula2>
            <xm:f>0</xm:f>
          </x14:formula2>
          <xm:sqref>A31:A34</xm:sqref>
        </x14:dataValidation>
        <x14:dataValidation type="list" errorStyle="warning" allowBlank="1" showInputMessage="1" prompt="Інше" xr:uid="{00000000-0002-0000-0000-000006000000}">
          <x14:formula1>
            <xm:f>Службовий!$G$1:$G$10</xm:f>
          </x14:formula1>
          <xm:sqref>A35:A37</xm:sqref>
        </x14:dataValidation>
        <x14:dataValidation type="list" errorStyle="warning" allowBlank="1" showInputMessage="1" prompt="Знеболення" xr:uid="{00000000-0002-0000-0000-000008000000}">
          <x14:formula1>
            <xm:f>Службовий!$I$1:$I$9</xm:f>
          </x14:formula1>
          <x14:formula2>
            <xm:f>0</xm:f>
          </x14:formula2>
          <xm:sqref>A39</xm:sqref>
        </x14:dataValidation>
        <x14:dataValidation type="list" errorStyle="warning" allowBlank="1" showInputMessage="1" prompt="Діуретики" xr:uid="{00000000-0002-0000-0000-000009000000}">
          <x14:formula1>
            <xm:f>Службовий!$J$1:$J$8</xm:f>
          </x14:formula1>
          <x14:formula2>
            <xm:f>0</xm:f>
          </x14:formula2>
          <xm:sqref>A41:A42</xm:sqref>
        </x14:dataValidation>
        <x14:dataValidation type="list" allowBlank="1" showInputMessage="1" prompt="Шлях введення харчування" xr:uid="{24ACA931-02C4-4A68-84D6-1A9972694B8C}">
          <x14:formula1>
            <xm:f>Службовий!$P$1:$P$3</xm:f>
          </x14:formula1>
          <xm:sqref>A54</xm:sqref>
        </x14:dataValidation>
        <x14:dataValidation type="list" allowBlank="1" showInputMessage="1" showErrorMessage="1" prompt="Тип харчування" xr:uid="{E7B92F0D-06BE-4007-9623-B2AADD50CFBF}">
          <x14:formula1>
            <xm:f>Службовий!$Q$1:$Q$5</xm:f>
          </x14:formula1>
          <xm:sqref>B54</xm:sqref>
        </x14:dataValidation>
        <x14:dataValidation type="list" allowBlank="1" showInputMessage="1" prompt="Антикоагулянти та антиагреганти" xr:uid="{E7FCE873-5D37-492A-9870-1642714E24F5}">
          <x14:formula1>
            <xm:f>Службовий!$D$1:$D$10</xm:f>
          </x14:formula1>
          <xm:sqref>A27</xm:sqref>
        </x14:dataValidation>
        <x14:dataValidation type="list" allowBlank="1" showInputMessage="1" prompt="Номер бази" xr:uid="{58CE0E32-6D37-4CB5-A11D-E33E6EA547A2}">
          <x14:formula1>
            <xm:f>Службовий!$M$1:$M$10</xm:f>
          </x14:formula1>
          <xm:sqref>C48 F48 U48 I48 L48 O48 R48 X48</xm:sqref>
        </x14:dataValidation>
        <x14:dataValidation type="list" allowBlank="1" showInputMessage="1" prompt="Скільки повинна капатись база, годин" xr:uid="{61DA0678-B4DA-41D4-A420-147E88D5AC0B}">
          <x14:formula1>
            <xm:f>Службовий!$Y$1:$Y$10</xm:f>
          </x14:formula1>
          <xm:sqref>C52 F52 U52 I52 L52 O52 R52 X52</xm:sqref>
        </x14:dataValidation>
        <x14:dataValidation type="list" allowBlank="1" showInputMessage="1" prompt="Основний компонент бази" xr:uid="{2EF6736F-CBCD-4423-AEAC-E63D08BE94B3}">
          <x14:formula1>
            <xm:f>Службовий!$T$1:$T$12</xm:f>
          </x14:formula1>
          <xm:sqref>D48:E48 G48:H48 V48:W48 J48:K48 M48:N48 P48:Q48 S48:T48 Y48:Z48</xm:sqref>
        </x14:dataValidation>
        <x14:dataValidation type="list" allowBlank="1" showInputMessage="1" prompt="Додаткові компоненти бази" xr:uid="{3F22A3E6-BC71-4C3E-A497-6680DED37679}">
          <x14:formula1>
            <xm:f>Службовий!$S$1:$S$32</xm:f>
          </x14:formula1>
          <xm:sqref>D49:E51 G49:H51 V49:W51 J49:K51 M49:N51 P49:Q51 S49:T51 Y49:Z51</xm:sqref>
        </x14:dataValidation>
        <x14:dataValidation type="list" errorStyle="warning" allowBlank="1" showInputMessage="1" error="А таке" prompt="Назва відділення" xr:uid="{F4BE73CC-F2EC-473D-8132-270C8A009522}">
          <x14:formula1>
            <xm:f>Службовий!$AA$1:$AA$9</xm:f>
          </x14:formula1>
          <xm:sqref>C5</xm:sqref>
        </x14:dataValidation>
        <x14:dataValidation type="list" errorStyle="information" allowBlank="1" showInputMessage="1" prompt="Група крові" xr:uid="{D20140E4-0B71-424D-972E-7AE488CFCE78}">
          <x14:formula1>
            <xm:f>Службовий!$AB$1:$AB$4</xm:f>
          </x14:formula1>
          <xm:sqref>A11</xm:sqref>
        </x14:dataValidation>
        <x14:dataValidation type="list" allowBlank="1" showInputMessage="1" prompt="Резус-фактор" xr:uid="{A6D088E4-B59F-4542-B38F-7D64243F0F60}">
          <x14:formula1>
            <xm:f>Службовий!$AC$1:$AC$2</xm:f>
          </x14:formula1>
          <xm:sqref>B11</xm:sqref>
        </x14:dataValidation>
        <x14:dataValidation type="list" allowBlank="1" showInputMessage="1" prompt="Діагноз/Операція" xr:uid="{B4719772-DA86-46FB-883B-C8D3EFB510CF}">
          <x14:formula1>
            <xm:f>Службовий!$AD$1:$AD$20</xm:f>
          </x14:formula1>
          <xm:sqref>G4:R4</xm:sqref>
        </x14:dataValidation>
        <x14:dataValidation type="list" allowBlank="1" showInputMessage="1" prompt="Пристрій" xr:uid="{DD579222-8D93-490B-897A-03BE069D87EF}">
          <x14:formula1>
            <xm:f>Службовий!$AE$1:$AE$7</xm:f>
          </x14:formula1>
          <xm:sqref>P9:Q9</xm:sqref>
        </x14:dataValidation>
        <x14:dataValidation type="list" allowBlank="1" showInputMessage="1" prompt="Черговий лікар-реаніматолог" xr:uid="{E63C3433-531D-431F-B124-DE5C274CD2C3}">
          <x14:formula1>
            <xm:f>Службовий!$AF$1:$AF$16</xm:f>
          </x14:formula1>
          <xm:sqref>W7:X7</xm:sqref>
        </x14:dataValidation>
        <x14:dataValidation type="list" allowBlank="1" showInputMessage="1" prompt="Хірург" xr:uid="{2C4F9250-EC1E-4BE4-873F-71648AF756B0}">
          <x14:formula1>
            <xm:f>Службовий!$AH$1:$AH$19</xm:f>
          </x14:formula1>
          <xm:sqref>V6:W6</xm:sqref>
        </x14:dataValidation>
        <x14:dataValidation type="list" allowBlank="1" showInputMessage="1" prompt="Анестезіолог" xr:uid="{ED42186F-0823-4968-9738-66B269466353}">
          <x14:formula1>
            <xm:f>Службовий!$AJ$1:$AJ$12</xm:f>
          </x14:formula1>
          <xm:sqref>Z6:AA6</xm:sqref>
        </x14:dataValidation>
        <x14:dataValidation type="list" allowBlank="1" showInputMessage="1" prompt="Додаткові аналізи" xr:uid="{419EDBDD-75C8-4C91-A1C2-B8CBB116F175}">
          <x14:formula1>
            <xm:f>Службовий!$AK$1:$AK$10</xm:f>
          </x14:formula1>
          <xm:sqref>U12:AB12</xm:sqref>
        </x14:dataValidation>
        <x14:dataValidation type="list" allowBlank="1" showInputMessage="1" prompt="Тип препарату крові" xr:uid="{8C6E662C-F330-418E-8D4C-FA72FA5B7413}">
          <x14:formula1>
            <xm:f>Службовий!$AL$1:$AL$6</xm:f>
          </x14:formula1>
          <xm:sqref>C53:AA53</xm:sqref>
        </x14:dataValidation>
        <x14:dataValidation type="list" allowBlank="1" showInputMessage="1" showErrorMessage="1" prompt="Стать" xr:uid="{B0682DB4-C648-45A1-8A23-C0D219733A9B}">
          <x14:formula1>
            <xm:f>Службовий!$AM$1:$AM$2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7"/>
  <sheetViews>
    <sheetView topLeftCell="U1" zoomScaleNormal="100" workbookViewId="0">
      <selection activeCell="AM4" sqref="AM4"/>
    </sheetView>
  </sheetViews>
  <sheetFormatPr defaultColWidth="8.5703125" defaultRowHeight="15"/>
  <cols>
    <col min="1" max="1" width="25.7109375" customWidth="1"/>
    <col min="2" max="2" width="26.85546875" customWidth="1"/>
    <col min="3" max="3" width="19.5703125" customWidth="1"/>
    <col min="4" max="4" width="26.85546875" customWidth="1"/>
    <col min="5" max="5" width="49.5703125" customWidth="1"/>
    <col min="6" max="6" width="28.28515625" customWidth="1"/>
    <col min="7" max="7" width="37.42578125" customWidth="1"/>
    <col min="8" max="8" width="24" customWidth="1"/>
    <col min="9" max="9" width="23.85546875" customWidth="1"/>
    <col min="10" max="10" width="37.42578125" customWidth="1"/>
    <col min="11" max="11" width="13.5703125" customWidth="1"/>
    <col min="12" max="12" width="16.42578125" bestFit="1" customWidth="1"/>
    <col min="17" max="17" width="11.28515625" bestFit="1" customWidth="1"/>
    <col min="18" max="20" width="43.140625" customWidth="1"/>
  </cols>
  <sheetData>
    <row r="1" spans="1:39">
      <c r="A1" t="s">
        <v>61</v>
      </c>
      <c r="B1" t="s">
        <v>62</v>
      </c>
      <c r="C1" t="s">
        <v>63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>
        <v>1</v>
      </c>
      <c r="N1" t="s">
        <v>72</v>
      </c>
      <c r="O1" t="str">
        <f>M1&amp;" "&amp;N1</f>
        <v>1 доба</v>
      </c>
      <c r="P1" t="s">
        <v>73</v>
      </c>
      <c r="Q1" t="s">
        <v>74</v>
      </c>
      <c r="R1" s="20" t="s">
        <v>75</v>
      </c>
      <c r="S1" t="s">
        <v>76</v>
      </c>
      <c r="T1" s="20" t="s">
        <v>75</v>
      </c>
      <c r="U1" t="s">
        <v>77</v>
      </c>
      <c r="V1">
        <v>1</v>
      </c>
      <c r="W1" t="s">
        <v>78</v>
      </c>
      <c r="X1" t="str">
        <f>V1&amp;" "&amp;W1</f>
        <v>1 год</v>
      </c>
      <c r="Y1" t="str">
        <f>U1&amp;" "&amp;X1</f>
        <v>Тривалість:  1 год</v>
      </c>
      <c r="AA1" t="s">
        <v>79</v>
      </c>
      <c r="AB1" t="s">
        <v>80</v>
      </c>
      <c r="AC1" t="s">
        <v>81</v>
      </c>
      <c r="AD1" t="s">
        <v>82</v>
      </c>
      <c r="AE1" t="s">
        <v>23</v>
      </c>
      <c r="AF1" t="s">
        <v>83</v>
      </c>
      <c r="AH1" t="s">
        <v>84</v>
      </c>
      <c r="AJ1" t="s">
        <v>85</v>
      </c>
      <c r="AK1" t="s">
        <v>86</v>
      </c>
      <c r="AL1" t="s">
        <v>87</v>
      </c>
      <c r="AM1" t="s">
        <v>88</v>
      </c>
    </row>
    <row r="2" spans="1:39">
      <c r="A2" t="s">
        <v>89</v>
      </c>
      <c r="B2" t="s">
        <v>90</v>
      </c>
      <c r="C2" t="s">
        <v>91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L2" t="s">
        <v>98</v>
      </c>
      <c r="M2">
        <v>2</v>
      </c>
      <c r="N2" t="s">
        <v>72</v>
      </c>
      <c r="O2" t="str">
        <f t="shared" ref="O2:O20" si="0">M2&amp;" "&amp;N2</f>
        <v>2 доба</v>
      </c>
      <c r="P2" t="s">
        <v>99</v>
      </c>
      <c r="Q2" t="s">
        <v>100</v>
      </c>
      <c r="R2" t="s">
        <v>101</v>
      </c>
      <c r="S2" t="s">
        <v>102</v>
      </c>
      <c r="T2" t="s">
        <v>101</v>
      </c>
      <c r="U2" t="s">
        <v>77</v>
      </c>
      <c r="V2">
        <v>2</v>
      </c>
      <c r="W2" t="s">
        <v>78</v>
      </c>
      <c r="X2" t="str">
        <f t="shared" ref="X2:X10" si="1">V2&amp;" "&amp;W2</f>
        <v>2 год</v>
      </c>
      <c r="Y2" t="str">
        <f t="shared" ref="Y2:Y10" si="2">U2&amp;" "&amp;X2</f>
        <v>Тривалість:  2 год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H2" t="s">
        <v>109</v>
      </c>
      <c r="AJ2" t="s">
        <v>110</v>
      </c>
      <c r="AK2" t="s">
        <v>111</v>
      </c>
      <c r="AL2" t="s">
        <v>112</v>
      </c>
      <c r="AM2" t="s">
        <v>113</v>
      </c>
    </row>
    <row r="3" spans="1:39">
      <c r="A3" t="s">
        <v>114</v>
      </c>
      <c r="B3" t="s">
        <v>115</v>
      </c>
      <c r="C3" t="s">
        <v>116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L3" t="s">
        <v>123</v>
      </c>
      <c r="M3">
        <v>3</v>
      </c>
      <c r="N3" t="s">
        <v>72</v>
      </c>
      <c r="O3" t="str">
        <f t="shared" si="0"/>
        <v>3 доба</v>
      </c>
      <c r="P3" t="s">
        <v>124</v>
      </c>
      <c r="Q3" t="s">
        <v>125</v>
      </c>
      <c r="R3" t="s">
        <v>126</v>
      </c>
      <c r="S3" t="s">
        <v>127</v>
      </c>
      <c r="T3" t="s">
        <v>126</v>
      </c>
      <c r="U3" t="s">
        <v>77</v>
      </c>
      <c r="V3">
        <v>3</v>
      </c>
      <c r="W3" t="s">
        <v>78</v>
      </c>
      <c r="X3" t="str">
        <f t="shared" si="1"/>
        <v>3 год</v>
      </c>
      <c r="Y3" t="str">
        <f t="shared" si="2"/>
        <v>Тривалість:  3 год</v>
      </c>
      <c r="AA3" t="s">
        <v>128</v>
      </c>
      <c r="AB3" t="s">
        <v>129</v>
      </c>
      <c r="AD3" t="s">
        <v>130</v>
      </c>
      <c r="AE3" t="s">
        <v>131</v>
      </c>
      <c r="AF3" t="s">
        <v>132</v>
      </c>
      <c r="AH3" t="s">
        <v>133</v>
      </c>
      <c r="AJ3" t="s">
        <v>134</v>
      </c>
      <c r="AK3" t="s">
        <v>135</v>
      </c>
      <c r="AL3" t="s">
        <v>136</v>
      </c>
    </row>
    <row r="4" spans="1:39">
      <c r="A4" t="s">
        <v>137</v>
      </c>
      <c r="B4" t="s">
        <v>138</v>
      </c>
      <c r="D4" t="s">
        <v>62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L4" t="s">
        <v>145</v>
      </c>
      <c r="M4">
        <v>4</v>
      </c>
      <c r="N4" t="s">
        <v>72</v>
      </c>
      <c r="O4" t="str">
        <f t="shared" si="0"/>
        <v>4 доба</v>
      </c>
      <c r="Q4" t="s">
        <v>146</v>
      </c>
      <c r="R4" t="s">
        <v>147</v>
      </c>
      <c r="S4" s="21" t="s">
        <v>148</v>
      </c>
      <c r="T4" t="s">
        <v>147</v>
      </c>
      <c r="U4" t="s">
        <v>77</v>
      </c>
      <c r="V4">
        <v>4</v>
      </c>
      <c r="W4" t="s">
        <v>78</v>
      </c>
      <c r="X4" t="str">
        <f t="shared" si="1"/>
        <v>4 год</v>
      </c>
      <c r="Y4" t="str">
        <f t="shared" si="2"/>
        <v>Тривалість:  4 год</v>
      </c>
      <c r="AA4" t="s">
        <v>149</v>
      </c>
      <c r="AB4" t="s">
        <v>150</v>
      </c>
      <c r="AD4" t="s">
        <v>151</v>
      </c>
      <c r="AE4" t="s">
        <v>152</v>
      </c>
      <c r="AF4" t="s">
        <v>153</v>
      </c>
      <c r="AH4" t="s">
        <v>154</v>
      </c>
      <c r="AJ4" t="s">
        <v>155</v>
      </c>
      <c r="AK4" t="s">
        <v>156</v>
      </c>
      <c r="AL4" t="s">
        <v>157</v>
      </c>
    </row>
    <row r="5" spans="1:39">
      <c r="B5" t="s">
        <v>158</v>
      </c>
      <c r="D5" t="s">
        <v>90</v>
      </c>
      <c r="E5" t="s">
        <v>159</v>
      </c>
      <c r="F5" t="s">
        <v>160</v>
      </c>
      <c r="G5" t="s">
        <v>161</v>
      </c>
      <c r="I5" t="s">
        <v>162</v>
      </c>
      <c r="J5" t="s">
        <v>141</v>
      </c>
      <c r="M5">
        <v>5</v>
      </c>
      <c r="N5" t="s">
        <v>72</v>
      </c>
      <c r="O5" t="str">
        <f t="shared" si="0"/>
        <v>5 доба</v>
      </c>
      <c r="Q5" t="s">
        <v>163</v>
      </c>
      <c r="R5" t="s">
        <v>76</v>
      </c>
      <c r="S5" t="s">
        <v>164</v>
      </c>
      <c r="T5" t="s">
        <v>165</v>
      </c>
      <c r="U5" t="s">
        <v>77</v>
      </c>
      <c r="V5">
        <v>5</v>
      </c>
      <c r="W5" t="s">
        <v>78</v>
      </c>
      <c r="X5" t="str">
        <f t="shared" si="1"/>
        <v>5 год</v>
      </c>
      <c r="Y5" t="str">
        <f t="shared" si="2"/>
        <v>Тривалість:  5 год</v>
      </c>
      <c r="AA5" t="s">
        <v>166</v>
      </c>
      <c r="AD5" t="s">
        <v>167</v>
      </c>
      <c r="AE5" t="s">
        <v>168</v>
      </c>
      <c r="AF5" t="s">
        <v>169</v>
      </c>
      <c r="AH5" t="s">
        <v>170</v>
      </c>
      <c r="AJ5" t="s">
        <v>171</v>
      </c>
      <c r="AK5" t="s">
        <v>172</v>
      </c>
    </row>
    <row r="6" spans="1:39">
      <c r="B6" t="s">
        <v>173</v>
      </c>
      <c r="D6" t="s">
        <v>115</v>
      </c>
      <c r="E6" t="s">
        <v>174</v>
      </c>
      <c r="F6" t="s">
        <v>175</v>
      </c>
      <c r="G6" t="s">
        <v>176</v>
      </c>
      <c r="I6" t="s">
        <v>177</v>
      </c>
      <c r="M6">
        <v>6</v>
      </c>
      <c r="N6" t="s">
        <v>72</v>
      </c>
      <c r="O6" t="str">
        <f t="shared" si="0"/>
        <v>6 доба</v>
      </c>
      <c r="R6" t="s">
        <v>102</v>
      </c>
      <c r="S6" t="s">
        <v>178</v>
      </c>
      <c r="T6" t="s">
        <v>179</v>
      </c>
      <c r="U6" t="s">
        <v>77</v>
      </c>
      <c r="V6">
        <v>6</v>
      </c>
      <c r="W6" t="s">
        <v>78</v>
      </c>
      <c r="X6" t="str">
        <f t="shared" si="1"/>
        <v>6 год</v>
      </c>
      <c r="Y6" t="str">
        <f t="shared" si="2"/>
        <v>Тривалість:  6 год</v>
      </c>
      <c r="AA6" t="s">
        <v>180</v>
      </c>
      <c r="AD6" t="s">
        <v>181</v>
      </c>
      <c r="AF6" t="s">
        <v>182</v>
      </c>
      <c r="AH6" t="s">
        <v>183</v>
      </c>
      <c r="AJ6" t="s">
        <v>184</v>
      </c>
      <c r="AK6" t="s">
        <v>185</v>
      </c>
    </row>
    <row r="7" spans="1:39">
      <c r="B7" t="s">
        <v>186</v>
      </c>
      <c r="D7" t="s">
        <v>138</v>
      </c>
      <c r="E7" t="s">
        <v>187</v>
      </c>
      <c r="F7" t="s">
        <v>188</v>
      </c>
      <c r="G7" t="s">
        <v>189</v>
      </c>
      <c r="I7" t="s">
        <v>190</v>
      </c>
      <c r="M7">
        <v>7</v>
      </c>
      <c r="N7" t="s">
        <v>72</v>
      </c>
      <c r="O7" t="str">
        <f t="shared" si="0"/>
        <v>7 доба</v>
      </c>
      <c r="R7" t="s">
        <v>127</v>
      </c>
      <c r="S7" s="21" t="s">
        <v>191</v>
      </c>
      <c r="T7" t="s">
        <v>192</v>
      </c>
      <c r="U7" t="s">
        <v>77</v>
      </c>
      <c r="V7">
        <v>7</v>
      </c>
      <c r="W7" t="s">
        <v>78</v>
      </c>
      <c r="X7" t="str">
        <f t="shared" si="1"/>
        <v>7 год</v>
      </c>
      <c r="Y7" t="str">
        <f t="shared" si="2"/>
        <v>Тривалість:  7 год</v>
      </c>
      <c r="AA7" t="s">
        <v>193</v>
      </c>
      <c r="AD7" t="s">
        <v>194</v>
      </c>
      <c r="AF7" t="s">
        <v>195</v>
      </c>
      <c r="AH7" t="s">
        <v>196</v>
      </c>
      <c r="AJ7" t="s">
        <v>197</v>
      </c>
      <c r="AK7" t="s">
        <v>198</v>
      </c>
    </row>
    <row r="8" spans="1:39">
      <c r="D8" t="s">
        <v>158</v>
      </c>
      <c r="E8" t="s">
        <v>199</v>
      </c>
      <c r="F8" t="s">
        <v>200</v>
      </c>
      <c r="G8" t="s">
        <v>201</v>
      </c>
      <c r="I8" t="s">
        <v>202</v>
      </c>
      <c r="M8">
        <v>8</v>
      </c>
      <c r="N8" t="s">
        <v>72</v>
      </c>
      <c r="O8" t="str">
        <f t="shared" si="0"/>
        <v>8 доба</v>
      </c>
      <c r="R8" s="21" t="s">
        <v>148</v>
      </c>
      <c r="S8" t="s">
        <v>203</v>
      </c>
      <c r="T8" t="s">
        <v>204</v>
      </c>
      <c r="U8" t="s">
        <v>77</v>
      </c>
      <c r="V8">
        <v>8</v>
      </c>
      <c r="W8" t="s">
        <v>78</v>
      </c>
      <c r="X8" t="str">
        <f t="shared" si="1"/>
        <v>8 год</v>
      </c>
      <c r="Y8" t="str">
        <f t="shared" si="2"/>
        <v>Тривалість:  8 год</v>
      </c>
      <c r="AA8" t="s">
        <v>205</v>
      </c>
      <c r="AD8" t="s">
        <v>206</v>
      </c>
      <c r="AF8" t="s">
        <v>207</v>
      </c>
      <c r="AH8" t="s">
        <v>208</v>
      </c>
      <c r="AJ8" t="s">
        <v>209</v>
      </c>
    </row>
    <row r="9" spans="1:39">
      <c r="D9" t="s">
        <v>173</v>
      </c>
      <c r="E9" t="s">
        <v>210</v>
      </c>
      <c r="F9" t="s">
        <v>211</v>
      </c>
      <c r="G9" t="s">
        <v>212</v>
      </c>
      <c r="I9" t="s">
        <v>213</v>
      </c>
      <c r="M9">
        <v>9</v>
      </c>
      <c r="N9" t="s">
        <v>72</v>
      </c>
      <c r="O9" t="str">
        <f t="shared" si="0"/>
        <v>9 доба</v>
      </c>
      <c r="R9" t="s">
        <v>164</v>
      </c>
      <c r="S9" t="s">
        <v>214</v>
      </c>
      <c r="T9" t="s">
        <v>215</v>
      </c>
      <c r="U9" t="s">
        <v>77</v>
      </c>
      <c r="V9">
        <v>9</v>
      </c>
      <c r="W9" t="s">
        <v>78</v>
      </c>
      <c r="X9" t="str">
        <f t="shared" si="1"/>
        <v>9 год</v>
      </c>
      <c r="Y9" t="str">
        <f t="shared" si="2"/>
        <v>Тривалість:  9 год</v>
      </c>
      <c r="AD9" t="s">
        <v>216</v>
      </c>
      <c r="AF9" t="s">
        <v>217</v>
      </c>
      <c r="AH9" t="s">
        <v>218</v>
      </c>
      <c r="AJ9" t="s">
        <v>219</v>
      </c>
    </row>
    <row r="10" spans="1:39">
      <c r="D10" t="s">
        <v>186</v>
      </c>
      <c r="E10" t="s">
        <v>220</v>
      </c>
      <c r="G10" t="s">
        <v>221</v>
      </c>
      <c r="M10">
        <v>10</v>
      </c>
      <c r="N10" t="s">
        <v>72</v>
      </c>
      <c r="O10" t="str">
        <f t="shared" si="0"/>
        <v>10 доба</v>
      </c>
      <c r="R10" t="s">
        <v>178</v>
      </c>
      <c r="S10" t="s">
        <v>222</v>
      </c>
      <c r="U10" t="s">
        <v>77</v>
      </c>
      <c r="V10">
        <v>10</v>
      </c>
      <c r="W10" t="s">
        <v>78</v>
      </c>
      <c r="X10" t="str">
        <f t="shared" si="1"/>
        <v>10 год</v>
      </c>
      <c r="Y10" t="str">
        <f t="shared" si="2"/>
        <v>Тривалість:  10 год</v>
      </c>
      <c r="AD10" t="s">
        <v>223</v>
      </c>
      <c r="AF10" t="s">
        <v>224</v>
      </c>
      <c r="AH10" t="s">
        <v>225</v>
      </c>
    </row>
    <row r="11" spans="1:39">
      <c r="A11" s="2"/>
      <c r="E11" t="s">
        <v>226</v>
      </c>
      <c r="M11">
        <v>11</v>
      </c>
      <c r="N11" t="s">
        <v>72</v>
      </c>
      <c r="O11" t="str">
        <f t="shared" si="0"/>
        <v>11 доба</v>
      </c>
      <c r="R11" s="21" t="s">
        <v>191</v>
      </c>
      <c r="S11" t="s">
        <v>227</v>
      </c>
      <c r="T11" s="21"/>
      <c r="AD11" t="s">
        <v>228</v>
      </c>
      <c r="AF11" t="s">
        <v>229</v>
      </c>
      <c r="AH11" t="s">
        <v>230</v>
      </c>
    </row>
    <row r="12" spans="1:39">
      <c r="E12" t="s">
        <v>231</v>
      </c>
      <c r="M12">
        <v>12</v>
      </c>
      <c r="N12" t="s">
        <v>72</v>
      </c>
      <c r="O12" t="str">
        <f t="shared" si="0"/>
        <v>12 доба</v>
      </c>
      <c r="R12" t="s">
        <v>203</v>
      </c>
      <c r="S12" t="s">
        <v>232</v>
      </c>
      <c r="AD12" t="s">
        <v>233</v>
      </c>
      <c r="AF12" t="s">
        <v>234</v>
      </c>
      <c r="AH12" t="s">
        <v>235</v>
      </c>
    </row>
    <row r="13" spans="1:39">
      <c r="E13" t="s">
        <v>236</v>
      </c>
      <c r="M13">
        <v>13</v>
      </c>
      <c r="N13" t="s">
        <v>72</v>
      </c>
      <c r="O13" t="str">
        <f t="shared" si="0"/>
        <v>13 доба</v>
      </c>
      <c r="R13" t="s">
        <v>214</v>
      </c>
      <c r="S13" t="s">
        <v>237</v>
      </c>
      <c r="AD13" t="s">
        <v>238</v>
      </c>
      <c r="AF13" t="s">
        <v>239</v>
      </c>
      <c r="AH13" t="s">
        <v>240</v>
      </c>
    </row>
    <row r="14" spans="1:39">
      <c r="E14" t="s">
        <v>241</v>
      </c>
      <c r="M14">
        <v>14</v>
      </c>
      <c r="N14" t="s">
        <v>72</v>
      </c>
      <c r="O14" t="str">
        <f t="shared" si="0"/>
        <v>14 доба</v>
      </c>
      <c r="R14" t="s">
        <v>165</v>
      </c>
      <c r="S14" t="s">
        <v>242</v>
      </c>
      <c r="AD14" t="s">
        <v>243</v>
      </c>
      <c r="AF14" t="s">
        <v>244</v>
      </c>
      <c r="AH14" t="s">
        <v>245</v>
      </c>
    </row>
    <row r="15" spans="1:39">
      <c r="E15" t="s">
        <v>246</v>
      </c>
      <c r="M15">
        <v>15</v>
      </c>
      <c r="N15" t="s">
        <v>72</v>
      </c>
      <c r="O15" t="str">
        <f t="shared" si="0"/>
        <v>15 доба</v>
      </c>
      <c r="R15" t="s">
        <v>222</v>
      </c>
      <c r="S15" t="s">
        <v>247</v>
      </c>
      <c r="AH15" t="s">
        <v>248</v>
      </c>
    </row>
    <row r="16" spans="1:39">
      <c r="E16" t="s">
        <v>249</v>
      </c>
      <c r="M16">
        <v>16</v>
      </c>
      <c r="N16" t="s">
        <v>72</v>
      </c>
      <c r="O16" t="str">
        <f t="shared" si="0"/>
        <v>16 доба</v>
      </c>
      <c r="R16" t="s">
        <v>227</v>
      </c>
      <c r="S16" t="s">
        <v>250</v>
      </c>
      <c r="AH16" t="s">
        <v>251</v>
      </c>
    </row>
    <row r="17" spans="5:34">
      <c r="E17" t="s">
        <v>252</v>
      </c>
      <c r="M17">
        <v>17</v>
      </c>
      <c r="N17" t="s">
        <v>72</v>
      </c>
      <c r="O17" t="str">
        <f t="shared" si="0"/>
        <v>17 доба</v>
      </c>
      <c r="R17" t="s">
        <v>232</v>
      </c>
      <c r="S17" t="s">
        <v>253</v>
      </c>
      <c r="AH17" t="s">
        <v>254</v>
      </c>
    </row>
    <row r="18" spans="5:34">
      <c r="E18" t="s">
        <v>255</v>
      </c>
      <c r="M18">
        <v>18</v>
      </c>
      <c r="N18" t="s">
        <v>72</v>
      </c>
      <c r="O18" t="str">
        <f t="shared" si="0"/>
        <v>18 доба</v>
      </c>
      <c r="R18" t="s">
        <v>237</v>
      </c>
      <c r="S18" t="s">
        <v>256</v>
      </c>
    </row>
    <row r="19" spans="5:34">
      <c r="E19" t="s">
        <v>257</v>
      </c>
      <c r="M19">
        <v>19</v>
      </c>
      <c r="N19" t="s">
        <v>72</v>
      </c>
      <c r="O19" t="str">
        <f t="shared" si="0"/>
        <v>19 доба</v>
      </c>
      <c r="R19" t="s">
        <v>242</v>
      </c>
      <c r="S19" t="s">
        <v>258</v>
      </c>
    </row>
    <row r="20" spans="5:34">
      <c r="E20" t="s">
        <v>259</v>
      </c>
      <c r="M20">
        <v>20</v>
      </c>
      <c r="N20" t="s">
        <v>72</v>
      </c>
      <c r="O20" t="str">
        <f t="shared" si="0"/>
        <v>20 доба</v>
      </c>
      <c r="R20" t="s">
        <v>247</v>
      </c>
      <c r="S20" t="s">
        <v>260</v>
      </c>
    </row>
    <row r="21" spans="5:34">
      <c r="E21" t="s">
        <v>261</v>
      </c>
      <c r="R21" t="s">
        <v>250</v>
      </c>
      <c r="S21" t="s">
        <v>262</v>
      </c>
    </row>
    <row r="22" spans="5:34">
      <c r="E22" t="s">
        <v>263</v>
      </c>
      <c r="R22" t="s">
        <v>253</v>
      </c>
      <c r="S22" t="s">
        <v>264</v>
      </c>
    </row>
    <row r="23" spans="5:34">
      <c r="E23" t="s">
        <v>265</v>
      </c>
      <c r="R23" t="s">
        <v>256</v>
      </c>
      <c r="S23" t="s">
        <v>266</v>
      </c>
    </row>
    <row r="24" spans="5:34">
      <c r="E24" t="s">
        <v>267</v>
      </c>
      <c r="R24" t="s">
        <v>258</v>
      </c>
      <c r="S24" t="s">
        <v>268</v>
      </c>
    </row>
    <row r="25" spans="5:34">
      <c r="E25" t="s">
        <v>269</v>
      </c>
      <c r="R25" t="s">
        <v>260</v>
      </c>
      <c r="S25" t="s">
        <v>270</v>
      </c>
    </row>
    <row r="26" spans="5:34">
      <c r="E26" t="s">
        <v>271</v>
      </c>
      <c r="R26" t="s">
        <v>262</v>
      </c>
      <c r="S26" t="s">
        <v>272</v>
      </c>
    </row>
    <row r="27" spans="5:34">
      <c r="E27" t="s">
        <v>273</v>
      </c>
      <c r="R27" t="s">
        <v>264</v>
      </c>
      <c r="S27" t="s">
        <v>274</v>
      </c>
    </row>
    <row r="28" spans="5:34">
      <c r="R28" t="s">
        <v>266</v>
      </c>
      <c r="S28" t="s">
        <v>275</v>
      </c>
    </row>
    <row r="29" spans="5:34">
      <c r="R29" t="s">
        <v>268</v>
      </c>
    </row>
    <row r="30" spans="5:34">
      <c r="R30" t="s">
        <v>270</v>
      </c>
    </row>
    <row r="31" spans="5:34">
      <c r="R31" t="s">
        <v>179</v>
      </c>
    </row>
    <row r="32" spans="5:34">
      <c r="R32" t="s">
        <v>192</v>
      </c>
    </row>
    <row r="33" spans="18:18">
      <c r="R33" t="s">
        <v>204</v>
      </c>
    </row>
    <row r="34" spans="18:18">
      <c r="R34" t="s">
        <v>215</v>
      </c>
    </row>
    <row r="35" spans="18:18">
      <c r="R35" t="s">
        <v>272</v>
      </c>
    </row>
    <row r="36" spans="18:18">
      <c r="R36" t="s">
        <v>274</v>
      </c>
    </row>
    <row r="37" spans="18:18">
      <c r="R37" t="s">
        <v>275</v>
      </c>
    </row>
  </sheetData>
  <dataConsolidate/>
  <dataValidations count="1">
    <dataValidation type="list" errorStyle="warning" allowBlank="1" showInputMessage="1" prompt="Інсулін" sqref="A11" xr:uid="{00000000-0002-0000-0100-000000000000}">
      <formula1>$A$1:$A$4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Mykola Melnyk</dc:creator>
  <cp:keywords/>
  <dc:description/>
  <cp:lastModifiedBy>HeartInstitute ICUAdults</cp:lastModifiedBy>
  <cp:revision>1</cp:revision>
  <dcterms:created xsi:type="dcterms:W3CDTF">2022-09-08T14:14:10Z</dcterms:created>
  <dcterms:modified xsi:type="dcterms:W3CDTF">2022-09-15T07:56:06Z</dcterms:modified>
  <cp:category/>
  <cp:contentStatus/>
</cp:coreProperties>
</file>