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kochubiy\"/>
    </mc:Choice>
  </mc:AlternateContent>
  <bookViews>
    <workbookView xWindow="0" yWindow="0" windowWidth="23040" windowHeight="8760"/>
  </bookViews>
  <sheets>
    <sheet name="Myla's_Study_Pla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6" i="1" l="1"/>
  <c r="O5" i="1"/>
  <c r="N5" i="1"/>
  <c r="O4" i="1"/>
  <c r="N4" i="1"/>
  <c r="M4" i="1"/>
  <c r="L4" i="1"/>
  <c r="M6" i="1"/>
  <c r="L6" i="1"/>
  <c r="M5" i="1"/>
  <c r="L5" i="1"/>
  <c r="C73" i="1"/>
  <c r="C29" i="1"/>
  <c r="H4" i="1"/>
  <c r="C18" i="1"/>
  <c r="C176" i="1"/>
  <c r="C175" i="1"/>
  <c r="H69" i="1"/>
  <c r="H66" i="1"/>
  <c r="H65" i="1"/>
  <c r="H64" i="1"/>
  <c r="H62" i="1"/>
  <c r="H61" i="1"/>
  <c r="C171" i="1"/>
  <c r="C169" i="1"/>
  <c r="C167" i="1"/>
  <c r="C166" i="1"/>
  <c r="C165" i="1"/>
  <c r="C160" i="1"/>
  <c r="C159" i="1"/>
  <c r="C158" i="1"/>
  <c r="H59" i="1"/>
  <c r="H56" i="1"/>
  <c r="H55" i="1"/>
  <c r="H53" i="1"/>
  <c r="H52" i="1"/>
  <c r="H48" i="1"/>
  <c r="H45" i="1"/>
  <c r="H44" i="1"/>
  <c r="C155" i="1"/>
  <c r="C153" i="1"/>
  <c r="C152" i="1"/>
  <c r="C143" i="1"/>
  <c r="C142" i="1"/>
  <c r="C140" i="1"/>
  <c r="H41" i="1"/>
  <c r="H39" i="1"/>
  <c r="H38" i="1"/>
  <c r="H36" i="1"/>
  <c r="H35" i="1"/>
  <c r="C136" i="1"/>
  <c r="C134" i="1"/>
  <c r="C133" i="1"/>
  <c r="C132" i="1"/>
  <c r="C130" i="1"/>
  <c r="C129" i="1"/>
  <c r="C128" i="1"/>
  <c r="C127" i="1"/>
  <c r="C124" i="1"/>
  <c r="C121" i="1"/>
  <c r="C116" i="1"/>
  <c r="C115" i="1"/>
  <c r="C114" i="1"/>
  <c r="C113" i="1"/>
  <c r="C112" i="1"/>
  <c r="C111" i="1"/>
  <c r="C109" i="1"/>
  <c r="C110" i="1"/>
  <c r="C108" i="1"/>
  <c r="C107" i="1"/>
  <c r="C106" i="1"/>
  <c r="H32" i="1"/>
  <c r="H28" i="1"/>
  <c r="C102" i="1"/>
  <c r="C101" i="1"/>
  <c r="C100" i="1"/>
  <c r="C94" i="1"/>
  <c r="C95" i="1"/>
  <c r="C93" i="1"/>
  <c r="C92" i="1"/>
  <c r="C91" i="1"/>
  <c r="C90" i="1"/>
  <c r="C89" i="1"/>
  <c r="C85" i="1"/>
  <c r="C84" i="1"/>
  <c r="C83" i="1"/>
  <c r="C82" i="1"/>
  <c r="C81" i="1"/>
  <c r="C79" i="1"/>
  <c r="C78" i="1"/>
  <c r="C76" i="1"/>
  <c r="C75" i="1"/>
  <c r="C74" i="1"/>
  <c r="H25" i="1"/>
  <c r="H19" i="1"/>
  <c r="C68" i="1"/>
  <c r="C66" i="1"/>
  <c r="C63" i="1"/>
  <c r="C61" i="1"/>
  <c r="C60" i="1"/>
  <c r="C59" i="1"/>
  <c r="C58" i="1"/>
  <c r="C57" i="1"/>
  <c r="C56" i="1"/>
  <c r="C55" i="1"/>
  <c r="C54" i="1"/>
  <c r="C53" i="1"/>
  <c r="C52" i="1"/>
  <c r="C51" i="1"/>
  <c r="C49" i="1"/>
  <c r="C50" i="1"/>
  <c r="C48" i="1"/>
  <c r="C47" i="1"/>
  <c r="C46" i="1"/>
  <c r="C42" i="1"/>
  <c r="C39" i="1"/>
  <c r="C38" i="1"/>
  <c r="C35" i="1"/>
  <c r="C34" i="1"/>
  <c r="C33" i="1"/>
  <c r="C32" i="1"/>
  <c r="C31" i="1"/>
  <c r="C30" i="1"/>
  <c r="H16" i="1"/>
  <c r="H11" i="1"/>
  <c r="H6" i="1"/>
  <c r="H5" i="1"/>
  <c r="C28" i="1"/>
  <c r="C25" i="1"/>
  <c r="C27" i="1"/>
  <c r="C26" i="1"/>
  <c r="C21" i="1"/>
  <c r="C22" i="1"/>
  <c r="C23" i="1"/>
  <c r="C24" i="1"/>
  <c r="C20" i="1"/>
</calcChain>
</file>

<file path=xl/sharedStrings.xml><?xml version="1.0" encoding="utf-8"?>
<sst xmlns="http://schemas.openxmlformats.org/spreadsheetml/2006/main" count="520" uniqueCount="346">
  <si>
    <t>Chapter 1: Getting Started</t>
  </si>
  <si>
    <r>
      <t>Unit 1.1 </t>
    </r>
    <r>
      <rPr>
        <sz val="10"/>
        <color rgb="FF48485E"/>
        <rFont val="Arial"/>
        <family val="2"/>
      </rPr>
      <t>Course Outline</t>
    </r>
  </si>
  <si>
    <t>2 Minutes</t>
  </si>
  <si>
    <t>1 Hour</t>
  </si>
  <si>
    <r>
      <t>Unit 1.2 </t>
    </r>
    <r>
      <rPr>
        <sz val="10"/>
        <color rgb="FF48485E"/>
        <rFont val="Arial"/>
        <family val="2"/>
      </rPr>
      <t>Your Support System</t>
    </r>
  </si>
  <si>
    <r>
      <t>Unit 1.3 </t>
    </r>
    <r>
      <rPr>
        <sz val="10"/>
        <color rgb="FF48485E"/>
        <rFont val="Arial"/>
        <family val="2"/>
      </rPr>
      <t>Preparing for the Course</t>
    </r>
  </si>
  <si>
    <t>6 Minutes</t>
  </si>
  <si>
    <t>10 Minutes</t>
  </si>
  <si>
    <t>15 Minutes</t>
  </si>
  <si>
    <t>Chapter 2: What is Data Science?</t>
  </si>
  <si>
    <t>with 4 units, 1 project, 5 hours 40 minutes</t>
  </si>
  <si>
    <r>
      <t>Unit 2.1 </t>
    </r>
    <r>
      <rPr>
        <sz val="10"/>
        <color rgb="FF48485E"/>
        <rFont val="Arial"/>
        <family val="2"/>
      </rPr>
      <t>Demystifying Data Science</t>
    </r>
  </si>
  <si>
    <t>"What is Data Science?" by Mike Gualteri</t>
  </si>
  <si>
    <t>"What is Data Science?" by Cathy O'Neil, Rachel Schutt</t>
  </si>
  <si>
    <t>45 Minutes</t>
  </si>
  <si>
    <r>
      <t>Unit 2.2 </t>
    </r>
    <r>
      <rPr>
        <sz val="10"/>
        <color rgb="FF48485E"/>
        <rFont val="Arial"/>
        <family val="2"/>
      </rPr>
      <t>Understanding Specializations</t>
    </r>
  </si>
  <si>
    <t>40 Minutes</t>
  </si>
  <si>
    <t>What is Natural Language Processing?</t>
  </si>
  <si>
    <t>20 Minutes</t>
  </si>
  <si>
    <t>What is Deep Learning?</t>
  </si>
  <si>
    <r>
      <t>Unit 2.3 </t>
    </r>
    <r>
      <rPr>
        <sz val="10"/>
        <color rgb="FF48485E"/>
        <rFont val="Arial"/>
        <family val="2"/>
      </rPr>
      <t>Start Thinking About Your Capstone Project</t>
    </r>
  </si>
  <si>
    <t>4 Hours</t>
  </si>
  <si>
    <t>Review the Capstone Project Guidelines</t>
  </si>
  <si>
    <t>The One Technique to Land Your Dream Data Science Job</t>
  </si>
  <si>
    <t>Capstone Project 1: Project Ideas</t>
  </si>
  <si>
    <t>3 Hours</t>
  </si>
  <si>
    <t>Chapter 3: Creating Your Job Search Strategy</t>
  </si>
  <si>
    <t>with 3 units, 1 project, 8 hours 50 minutes</t>
  </si>
  <si>
    <r>
      <t>Unit 3.1 </t>
    </r>
    <r>
      <rPr>
        <sz val="10"/>
        <color rgb="FF48485E"/>
        <rFont val="Arial"/>
        <family val="2"/>
      </rPr>
      <t>Fundamentals of Effective Job Hunting</t>
    </r>
  </si>
  <si>
    <t>2 Hours 45 Minutes</t>
  </si>
  <si>
    <t>Anatomy of a Tech Company</t>
  </si>
  <si>
    <t>1.5 Hours</t>
  </si>
  <si>
    <t>The Job Search Funnel</t>
  </si>
  <si>
    <t>The Mindset of a Successful Job Seeker</t>
  </si>
  <si>
    <t>Land Any Job You Want - How Successful People Think Differently</t>
  </si>
  <si>
    <t>Common Mistakes that Job Seekers Make</t>
  </si>
  <si>
    <r>
      <t>Unit 3.2 </t>
    </r>
    <r>
      <rPr>
        <sz val="10"/>
        <color rgb="FF48485E"/>
        <rFont val="Arial"/>
        <family val="2"/>
      </rPr>
      <t>Create (or Update) Your LinkedIn Profile</t>
    </r>
  </si>
  <si>
    <t>6 Hours 5 Minutes</t>
  </si>
  <si>
    <t>Get a LinkedIn Job Seeker Premium Account</t>
  </si>
  <si>
    <t>30 Minutes</t>
  </si>
  <si>
    <t>What Makes a LinkedIn Profile Great?</t>
  </si>
  <si>
    <t>Write the Perfect LinkedIn Summary</t>
  </si>
  <si>
    <t>Five Examples of Great LinkedIn Summaries</t>
  </si>
  <si>
    <t>Update Your LinkedIn Profile</t>
  </si>
  <si>
    <t>5 Hours</t>
  </si>
  <si>
    <t>Schedule a Job Search Strategy Call with Your Career Coach</t>
  </si>
  <si>
    <t>5 Minutes</t>
  </si>
  <si>
    <r>
      <t>Unit 3.3 </t>
    </r>
    <r>
      <rPr>
        <sz val="10"/>
        <color rgb="FF48485E"/>
        <rFont val="Arial"/>
        <family val="2"/>
      </rPr>
      <t>Wrap-Up: Your Job Search Strategy</t>
    </r>
  </si>
  <si>
    <t>Chapter 4: The Python Data Science Stack</t>
  </si>
  <si>
    <t>with 4 units, 1 project, 24 hours 50 minutes</t>
  </si>
  <si>
    <r>
      <t>Unit 4.1 </t>
    </r>
    <r>
      <rPr>
        <sz val="10"/>
        <color rgb="FF48485E"/>
        <rFont val="Arial"/>
        <family val="2"/>
      </rPr>
      <t>Python for Data Science</t>
    </r>
  </si>
  <si>
    <t>17 Hours</t>
  </si>
  <si>
    <t>Data Types for Data Science</t>
  </si>
  <si>
    <t>6 Hours</t>
  </si>
  <si>
    <t>Python Data Science Toolbox (Part 1)</t>
  </si>
  <si>
    <t>Introduction to Data Visualization in Python</t>
  </si>
  <si>
    <r>
      <t>Unit 4.2 </t>
    </r>
    <r>
      <rPr>
        <sz val="10"/>
        <color rgb="FF48485E"/>
        <rFont val="Arial"/>
        <family val="2"/>
      </rPr>
      <t>Write Better Python Code</t>
    </r>
  </si>
  <si>
    <t>2 Hours 25 Minutes</t>
  </si>
  <si>
    <t>Transforming Code into Beautiful, Idiomatic Python</t>
  </si>
  <si>
    <t>PEP8 and Writing Readable Code</t>
  </si>
  <si>
    <t>The Importance of Perseverance in Programming</t>
  </si>
  <si>
    <t>PEP8 Documentation</t>
  </si>
  <si>
    <t>2 Hours</t>
  </si>
  <si>
    <r>
      <t>Unit 4.3 </t>
    </r>
    <r>
      <rPr>
        <sz val="10"/>
        <color rgb="FF48485E"/>
        <rFont val="Arial"/>
        <family val="2"/>
      </rPr>
      <t>Capstone Project Proposal</t>
    </r>
  </si>
  <si>
    <t>4 Hours 55 Minutes</t>
  </si>
  <si>
    <t>Using Decisions in Framing Analytics Problems</t>
  </si>
  <si>
    <t>Training Data Scientists: Problem Solving</t>
  </si>
  <si>
    <t>Capstone Project 1: Project Proposal</t>
  </si>
  <si>
    <r>
      <t>Unit 4.4 </t>
    </r>
    <r>
      <rPr>
        <sz val="10"/>
        <color rgb="FF48485E"/>
        <rFont val="Arial"/>
        <family val="2"/>
      </rPr>
      <t>Wrap-Up: The Python Data Science Stack</t>
    </r>
  </si>
  <si>
    <t>Interview Practice - The Python Data Science Stack</t>
  </si>
  <si>
    <t>Recap: The Python Data Science Stack</t>
  </si>
  <si>
    <t>Chapter 5: Data Wrangling</t>
  </si>
  <si>
    <t>with 5 units, 4 projects, 77 hours 55 minutes</t>
  </si>
  <si>
    <r>
      <t>Unit 5.1 </t>
    </r>
    <r>
      <rPr>
        <sz val="10"/>
        <color rgb="FF48485E"/>
        <rFont val="Arial"/>
        <family val="2"/>
      </rPr>
      <t>Data Wrangling with Pandas</t>
    </r>
  </si>
  <si>
    <t>29 Hours</t>
  </si>
  <si>
    <t>Pandas Foundations</t>
  </si>
  <si>
    <t>Manipulating DataFrames with Pandas</t>
  </si>
  <si>
    <t>Merging DataFrames with Pandas</t>
  </si>
  <si>
    <t>Cleaning Data in Python</t>
  </si>
  <si>
    <t>Pandas from the ground up</t>
  </si>
  <si>
    <r>
      <t>Unit 5.2 </t>
    </r>
    <r>
      <rPr>
        <sz val="10"/>
        <color rgb="FF48485E"/>
        <rFont val="Arial"/>
        <family val="2"/>
      </rPr>
      <t>Working with Data in Files</t>
    </r>
  </si>
  <si>
    <t>18 Hours</t>
  </si>
  <si>
    <t>Python Data Science Toolbox (Part 2)</t>
  </si>
  <si>
    <t>Importing Data in Python (Part 1)</t>
  </si>
  <si>
    <t>Importing Data in Python (Part 2)</t>
  </si>
  <si>
    <t>JSON Based Data Exercise</t>
  </si>
  <si>
    <r>
      <t>Unit 5.3 </t>
    </r>
    <r>
      <rPr>
        <sz val="10"/>
        <color rgb="FF48485E"/>
        <rFont val="Arial"/>
        <family val="2"/>
      </rPr>
      <t>Working with Data in Databases</t>
    </r>
  </si>
  <si>
    <t>15 Hours 45 Minutes</t>
  </si>
  <si>
    <t>Learn SQL with Mode Analytics</t>
  </si>
  <si>
    <t>Analytics Training with Mode Analytics</t>
  </si>
  <si>
    <t>SQL Practice</t>
  </si>
  <si>
    <t>Overview of NoSQL databases</t>
  </si>
  <si>
    <r>
      <t>Unit 5.4 </t>
    </r>
    <r>
      <rPr>
        <sz val="10"/>
        <color rgb="FF48485E"/>
        <rFont val="Arial"/>
        <family val="2"/>
      </rPr>
      <t>Collecting data from the Internet</t>
    </r>
  </si>
  <si>
    <t>14 Hours 40 Minutes</t>
  </si>
  <si>
    <t>Introduction to APIs</t>
  </si>
  <si>
    <t>Python ‘Requests’ Library Tutorial: Bitcoin Price</t>
  </si>
  <si>
    <t>API Mini-Project</t>
  </si>
  <si>
    <t>Web Scraping in Python Using Scrapy</t>
  </si>
  <si>
    <t>Capstone Project 1: Data Wrangling</t>
  </si>
  <si>
    <t>10 Hours</t>
  </si>
  <si>
    <t>Additional resources for data wrangling</t>
  </si>
  <si>
    <r>
      <t>Unit 5.5 </t>
    </r>
    <r>
      <rPr>
        <sz val="10"/>
        <color rgb="FF48485E"/>
        <rFont val="Arial"/>
        <family val="2"/>
      </rPr>
      <t>Wrap-Up: Data Wrangling</t>
    </r>
  </si>
  <si>
    <t>Interview Practice - Data Wrangling</t>
  </si>
  <si>
    <t>Recap: Data Wrangling</t>
  </si>
  <si>
    <t>Chapter 6: Effective Networking : Build your network</t>
  </si>
  <si>
    <t>with 7 resources, 1 project, 2 hours 56 minutes</t>
  </si>
  <si>
    <t>How to Use Meetups to Build Your Network</t>
  </si>
  <si>
    <t>The Best Email Scripts for Cold Emailing</t>
  </si>
  <si>
    <t>Springboard's Networking Etiquette Guide</t>
  </si>
  <si>
    <t>Imposter Syndrome 1</t>
  </si>
  <si>
    <t>Imposter Syndrome 2</t>
  </si>
  <si>
    <t>Attend a Data Science Meetup</t>
  </si>
  <si>
    <t>Schedule a Call about Networking with Your Career Coach</t>
  </si>
  <si>
    <t>Wrap-Up: Effective Networking</t>
  </si>
  <si>
    <t>Chapter 7: Data Storytelling</t>
  </si>
  <si>
    <t>with 3 units, 1 project, 24 hours 45 minutes</t>
  </si>
  <si>
    <r>
      <t>Unit 7.1 </t>
    </r>
    <r>
      <rPr>
        <sz val="10"/>
        <color rgb="FF48485E"/>
        <rFont val="Arial"/>
        <family val="2"/>
      </rPr>
      <t>Storytelling Resources</t>
    </r>
  </si>
  <si>
    <t>4 Hours 45 Minutes</t>
  </si>
  <si>
    <t>Exploratory Data Analysis</t>
  </si>
  <si>
    <t>Storytelling and Effective Communication</t>
  </si>
  <si>
    <t>Data Storytelling: The Essential Data Science Skill that Everyone Needs</t>
  </si>
  <si>
    <r>
      <t>Unit 7.2 </t>
    </r>
    <r>
      <rPr>
        <sz val="10"/>
        <color rgb="FF48485E"/>
        <rFont val="Arial"/>
        <family val="2"/>
      </rPr>
      <t>Apply Data Storytelling</t>
    </r>
  </si>
  <si>
    <t>20 Hours</t>
  </si>
  <si>
    <t>Capstone Project 1: Data Story</t>
  </si>
  <si>
    <r>
      <t>Unit 7.3 </t>
    </r>
    <r>
      <rPr>
        <sz val="10"/>
        <color rgb="FF48485E"/>
        <rFont val="Arial"/>
        <family val="2"/>
      </rPr>
      <t>Wrap-Up: Data Storytelling</t>
    </r>
  </si>
  <si>
    <t>Chapter 8: Inferential Statistics</t>
  </si>
  <si>
    <t>with 6 units, 5 projects, 70 hours</t>
  </si>
  <si>
    <r>
      <t>Unit 8.1 </t>
    </r>
    <r>
      <rPr>
        <sz val="10"/>
        <color rgb="FF48485E"/>
        <rFont val="Arial"/>
        <family val="2"/>
      </rPr>
      <t>Foundations of Statistical Inference</t>
    </r>
  </si>
  <si>
    <t>14 Hours 15 Minutes</t>
  </si>
  <si>
    <t>Random Variables</t>
  </si>
  <si>
    <t>Sampling Distributions</t>
  </si>
  <si>
    <t>One Sample Confidence Intervals</t>
  </si>
  <si>
    <t>One Sample Significance Tests</t>
  </si>
  <si>
    <t>Two sample inference for the difference between groups</t>
  </si>
  <si>
    <t>Inference for categorical data</t>
  </si>
  <si>
    <r>
      <t>Unit 8.2 </t>
    </r>
    <r>
      <rPr>
        <sz val="10"/>
        <color rgb="FF48485E"/>
        <rFont val="Arial"/>
        <family val="2"/>
      </rPr>
      <t>Inferential Statistics Using Python</t>
    </r>
  </si>
  <si>
    <t>11 Hours</t>
  </si>
  <si>
    <t>Statistical Thinking in Python (Part 1)</t>
  </si>
  <si>
    <t>Statistical Thinking in Python (Part 2)</t>
  </si>
  <si>
    <r>
      <t>Unit 8.3 </t>
    </r>
    <r>
      <rPr>
        <sz val="10"/>
        <color rgb="FF48485E"/>
        <rFont val="Arial"/>
        <family val="2"/>
      </rPr>
      <t>Exploratory Data Analysis Projects</t>
    </r>
  </si>
  <si>
    <t>12 Hours</t>
  </si>
  <si>
    <t>Analyze Human Body Temperature Using EDA</t>
  </si>
  <si>
    <t>Examine Racial Discrimination Using EDA</t>
  </si>
  <si>
    <t>Reduce Hospital Readmissions Using EDA</t>
  </si>
  <si>
    <r>
      <t>Unit 8.4 </t>
    </r>
    <r>
      <rPr>
        <sz val="10"/>
        <color rgb="FF48485E"/>
        <rFont val="Arial"/>
        <family val="2"/>
      </rPr>
      <t>A/B Testing</t>
    </r>
  </si>
  <si>
    <t>The Beginner's Guide to A/B Testing</t>
  </si>
  <si>
    <t>A/B Testing with Websites</t>
  </si>
  <si>
    <t>Additional Resources</t>
  </si>
  <si>
    <r>
      <t>Unit 8.5 </t>
    </r>
    <r>
      <rPr>
        <sz val="10"/>
        <color rgb="FF48485E"/>
        <rFont val="Arial"/>
        <family val="2"/>
      </rPr>
      <t>Apply Inferential Statistics</t>
    </r>
  </si>
  <si>
    <t>32 Hours</t>
  </si>
  <si>
    <t>Capstone Project 1: Exploratory Data Analysis</t>
  </si>
  <si>
    <t>Capstone Project 1: Milestone Report</t>
  </si>
  <si>
    <r>
      <t>Unit 8.6 </t>
    </r>
    <r>
      <rPr>
        <sz val="10"/>
        <color rgb="FF48485E"/>
        <rFont val="Arial"/>
        <family val="2"/>
      </rPr>
      <t>Wrap-Up: Inferential Statistics</t>
    </r>
  </si>
  <si>
    <t>Interview Practice - Inferential Statistics</t>
  </si>
  <si>
    <t>Recap: Inferential Statistics</t>
  </si>
  <si>
    <t>Chapter 9: Informational Interviews</t>
  </si>
  <si>
    <t>with 5 resources, 1 project, 8 hours 5 minutes</t>
  </si>
  <si>
    <t>Improve Your Social Skills in 30 Minutes or Less</t>
  </si>
  <si>
    <t>How to Be Awesome at Informational Interviews</t>
  </si>
  <si>
    <t>How to Turn Any Meeting into a Lasting Relationship</t>
  </si>
  <si>
    <t>Conduct Informational Interviews</t>
  </si>
  <si>
    <t>Schedule a check-in call with your Career Coach</t>
  </si>
  <si>
    <t>Wrap-Up: Informational Interviews</t>
  </si>
  <si>
    <t>Chapter 10: Machine Learning</t>
  </si>
  <si>
    <t>with 7 units, 6 projects, 123 hours 55 minutes</t>
  </si>
  <si>
    <r>
      <t>Unit 10.1 </t>
    </r>
    <r>
      <rPr>
        <sz val="10"/>
        <color rgb="FF48485E"/>
        <rFont val="Arial"/>
        <family val="2"/>
      </rPr>
      <t>Linear and Logistic Regression</t>
    </r>
  </si>
  <si>
    <t>23 Hours</t>
  </si>
  <si>
    <t>Bias and Regression</t>
  </si>
  <si>
    <t>Regression (continued)</t>
  </si>
  <si>
    <t>Classification, kNN, Cross-validation, Dimensionality Reduction</t>
  </si>
  <si>
    <t>Supervised Learning with Scikit-Learn</t>
  </si>
  <si>
    <t>Linear Regression Using Boston Housing Data Set</t>
  </si>
  <si>
    <t>Heights and Weights Using Logistic Regression</t>
  </si>
  <si>
    <r>
      <t>Unit 10.2 </t>
    </r>
    <r>
      <rPr>
        <sz val="10"/>
        <color rgb="FF48485E"/>
        <rFont val="Arial"/>
        <family val="2"/>
      </rPr>
      <t>SVM and Trees</t>
    </r>
  </si>
  <si>
    <t>10.5 Hours</t>
  </si>
  <si>
    <t>SVM and Evaluation</t>
  </si>
  <si>
    <t>Decision Trees</t>
  </si>
  <si>
    <t>Using Random Forests in Python</t>
  </si>
  <si>
    <t>Ensemble Methods</t>
  </si>
  <si>
    <t>Gradient Boosting from Scratch</t>
  </si>
  <si>
    <r>
      <t>Unit 10.3 </t>
    </r>
    <r>
      <rPr>
        <sz val="10"/>
        <color rgb="FF48485E"/>
        <rFont val="Arial"/>
        <family val="2"/>
      </rPr>
      <t>Bayesian Methods and Text Data</t>
    </r>
  </si>
  <si>
    <t>Bayes Theorem and Bayesian Methods</t>
  </si>
  <si>
    <t>Sentiment Classification Using Scikit-Learn</t>
  </si>
  <si>
    <t>Predicting Movie Ratings from Reviews Using Naive Bayes</t>
  </si>
  <si>
    <r>
      <t>Unit 10.4 </t>
    </r>
    <r>
      <rPr>
        <sz val="10"/>
        <color rgb="FF48485E"/>
        <rFont val="Arial"/>
        <family val="2"/>
      </rPr>
      <t>Best Practices</t>
    </r>
  </si>
  <si>
    <t>3 Hours 45 Minutes</t>
  </si>
  <si>
    <t>Best Practices in Supervised Learning</t>
  </si>
  <si>
    <t>Best Practices (Continued)</t>
  </si>
  <si>
    <t>Machine Learning with the Experts: School Budgets</t>
  </si>
  <si>
    <r>
      <t>Unit 10.5 </t>
    </r>
    <r>
      <rPr>
        <sz val="10"/>
        <color rgb="FF48485E"/>
        <rFont val="Arial"/>
        <family val="2"/>
      </rPr>
      <t>Introduction to Unsupervised Learning</t>
    </r>
  </si>
  <si>
    <t>14 Hours</t>
  </si>
  <si>
    <t>Clustering</t>
  </si>
  <si>
    <t>Unsupervised Learning in Python</t>
  </si>
  <si>
    <t>Additional Scikit-Learn Resources</t>
  </si>
  <si>
    <t>Customer Segmentation Using Clustering</t>
  </si>
  <si>
    <r>
      <t>Unit 10.6 </t>
    </r>
    <r>
      <rPr>
        <sz val="10"/>
        <color rgb="FF48485E"/>
        <rFont val="Arial"/>
        <family val="2"/>
      </rPr>
      <t>Capstone Project Report</t>
    </r>
  </si>
  <si>
    <t>62 Hours 10 Minutes</t>
  </si>
  <si>
    <t>Capstone Project 1: In-Depth Analysis</t>
  </si>
  <si>
    <t>30 Hours</t>
  </si>
  <si>
    <t>Effective Presentations</t>
  </si>
  <si>
    <t>Capstone Project 1: Final Project</t>
  </si>
  <si>
    <t>What Does a Good Portfolio Look Like?</t>
  </si>
  <si>
    <r>
      <t>Unit 10.7 </t>
    </r>
    <r>
      <rPr>
        <sz val="10"/>
        <color rgb="FF48485E"/>
        <rFont val="Arial"/>
        <family val="2"/>
      </rPr>
      <t>Wrap-Up: Machine Learning</t>
    </r>
  </si>
  <si>
    <t>Interview Practice - Machine Learning</t>
  </si>
  <si>
    <t>Chapter 11: Find the Right Job Title and Companies</t>
  </si>
  <si>
    <t>with 3 units, 2 projects, 14 hours 25 minutes</t>
  </si>
  <si>
    <r>
      <t>Unit 11.1 </t>
    </r>
    <r>
      <rPr>
        <sz val="10"/>
        <color rgb="FF48485E"/>
        <rFont val="Arial"/>
        <family val="2"/>
      </rPr>
      <t>The Right Job Title</t>
    </r>
  </si>
  <si>
    <t>6 Hours 10 Minutes</t>
  </si>
  <si>
    <t>How to Find the Right Job Titles</t>
  </si>
  <si>
    <t>Find 2-3 Job Titles</t>
  </si>
  <si>
    <r>
      <t>Unit 11.2 </t>
    </r>
    <r>
      <rPr>
        <sz val="10"/>
        <color rgb="FF48485E"/>
        <rFont val="Arial"/>
        <family val="2"/>
      </rPr>
      <t>The Right Companies</t>
    </r>
  </si>
  <si>
    <t>8 Hours 15 Minutes</t>
  </si>
  <si>
    <t>How to Find the Right Companies</t>
  </si>
  <si>
    <t>Identify 40-50 Dream Companies</t>
  </si>
  <si>
    <t>8 Hours</t>
  </si>
  <si>
    <t>Schedule a call with your Career Coach to review job titles and companies</t>
  </si>
  <si>
    <r>
      <t>Unit 11.3 </t>
    </r>
    <r>
      <rPr>
        <sz val="10"/>
        <color rgb="FF48485E"/>
        <rFont val="Arial"/>
        <family val="2"/>
      </rPr>
      <t>Wrap-Up: Find the Right Title and Companies</t>
    </r>
  </si>
  <si>
    <t>Chapter 12: Specializations</t>
  </si>
  <si>
    <t>33.5 hours</t>
  </si>
  <si>
    <t>Chapter 13: Software Engineering for Data Scientists</t>
  </si>
  <si>
    <t>with 4 units, 10 hours 45 minutes</t>
  </si>
  <si>
    <r>
      <t>Unit 13.1 </t>
    </r>
    <r>
      <rPr>
        <sz val="10"/>
        <color rgb="FF48485E"/>
        <rFont val="Arial"/>
        <family val="2"/>
      </rPr>
      <t>Write Better Code</t>
    </r>
  </si>
  <si>
    <t>How to be a 10X Data Scientist</t>
  </si>
  <si>
    <t>Data Science is Software</t>
  </si>
  <si>
    <t>Effective Code Reviews</t>
  </si>
  <si>
    <t>Introduction to the Cauldron Notebook</t>
  </si>
  <si>
    <t>So you want to be a Python expert?</t>
  </si>
  <si>
    <r>
      <t>Unit 13.2 </t>
    </r>
    <r>
      <rPr>
        <sz val="10"/>
        <color rgb="FF48485E"/>
        <rFont val="Arial"/>
        <family val="2"/>
      </rPr>
      <t>Testing and Debugging for Data Scientists</t>
    </r>
  </si>
  <si>
    <t>Getting Started Testing</t>
  </si>
  <si>
    <t>Best Debugging Practices for Python</t>
  </si>
  <si>
    <t>Testing for Data Scientists</t>
  </si>
  <si>
    <r>
      <t>Unit 13.3 </t>
    </r>
    <r>
      <rPr>
        <sz val="10"/>
        <color rgb="FF48485E"/>
        <rFont val="Arial"/>
        <family val="2"/>
      </rPr>
      <t>Working with Production Systems</t>
    </r>
  </si>
  <si>
    <t>Deploying Python Models to Production</t>
  </si>
  <si>
    <t>Production Data Science using Git</t>
  </si>
  <si>
    <t>From Model to Production Like a Pro</t>
  </si>
  <si>
    <r>
      <t>Unit 13.4 </t>
    </r>
    <r>
      <rPr>
        <sz val="10"/>
        <color rgb="FF48485E"/>
        <rFont val="Arial"/>
        <family val="2"/>
      </rPr>
      <t>Wrap-Up: Software Engineering for Data Scientists</t>
    </r>
  </si>
  <si>
    <t>Chapter 14: Preparing For and Getting Interviews</t>
  </si>
  <si>
    <t>with 5 units, 4 projects, 16 hours 42 minutes</t>
  </si>
  <si>
    <r>
      <t>Unit 14.1 </t>
    </r>
    <r>
      <rPr>
        <sz val="10"/>
        <color rgb="FF48485E"/>
        <rFont val="Arial"/>
        <family val="2"/>
      </rPr>
      <t>Create (or Update) Your Data Science Resume</t>
    </r>
  </si>
  <si>
    <t>4 Hours 27 Minutes</t>
  </si>
  <si>
    <t>Resume Tutorial</t>
  </si>
  <si>
    <t>7 Minutes</t>
  </si>
  <si>
    <t>Will Stanton - Creating a Data Science Resume</t>
  </si>
  <si>
    <t>Create a Data Science Resume Using Creddle.io</t>
  </si>
  <si>
    <r>
      <t>Unit 14.2 </t>
    </r>
    <r>
      <rPr>
        <sz val="10"/>
        <color rgb="FF48485E"/>
        <rFont val="Arial"/>
        <family val="2"/>
      </rPr>
      <t>Update Your LinkedIn Profile</t>
    </r>
  </si>
  <si>
    <t>1 Hour 5 Minutes</t>
  </si>
  <si>
    <t>Schedule a Resume Review Call with Your Career Coach</t>
  </si>
  <si>
    <r>
      <t>Unit 14.3 </t>
    </r>
    <r>
      <rPr>
        <sz val="10"/>
        <color rgb="FF48485E"/>
        <rFont val="Arial"/>
        <family val="2"/>
      </rPr>
      <t>Get Interviews Using Your Network</t>
    </r>
  </si>
  <si>
    <t>6 Hours 20 Minutes</t>
  </si>
  <si>
    <t>80000 Hours - How to Get a Job</t>
  </si>
  <si>
    <t>Ramit Sethi - The Briefcase Technique</t>
  </si>
  <si>
    <t>Get Referrals Into Your Target Companies</t>
  </si>
  <si>
    <r>
      <t>Unit 14.4 </t>
    </r>
    <r>
      <rPr>
        <sz val="10"/>
        <color rgb="FF48485E"/>
        <rFont val="Arial"/>
        <family val="2"/>
      </rPr>
      <t>Create Your Cover Letter</t>
    </r>
  </si>
  <si>
    <t>4 Hours 50 Minutes</t>
  </si>
  <si>
    <t>The Muse - 31 Cover Letter Tips</t>
  </si>
  <si>
    <t>The Muse - 8 Cover Letter Examples</t>
  </si>
  <si>
    <t>Create a Cover Letter for One Position</t>
  </si>
  <si>
    <r>
      <t>Unit 14.5 </t>
    </r>
    <r>
      <rPr>
        <sz val="10"/>
        <color rgb="FF48485E"/>
        <rFont val="Arial"/>
        <family val="2"/>
      </rPr>
      <t>Wrap-Up: Preparing For and Getting Interviews</t>
    </r>
  </si>
  <si>
    <t>Chapter 15: Capstone Project 2 Milestone Report 1</t>
  </si>
  <si>
    <t>1 project, 20 hours</t>
  </si>
  <si>
    <t>Capstone Project 2: Milestone Report 1</t>
  </si>
  <si>
    <t>Chapter 16: Data Science at Scale</t>
  </si>
  <si>
    <t>with 4 units, 3 projects, 30.5 hours</t>
  </si>
  <si>
    <r>
      <t>Unit 16.1 </t>
    </r>
    <r>
      <rPr>
        <sz val="10"/>
        <color rgb="FF48485E"/>
        <rFont val="Arial"/>
        <family val="2"/>
      </rPr>
      <t>Advanced Data Wrangling for Large Datasets</t>
    </r>
  </si>
  <si>
    <t>Review SQL</t>
  </si>
  <si>
    <t>Advanced SQL for Data Scientists</t>
  </si>
  <si>
    <t>Big Pandas</t>
  </si>
  <si>
    <r>
      <t>Unit 16.2 </t>
    </r>
    <r>
      <rPr>
        <sz val="10"/>
        <color rgb="FF48485E"/>
        <rFont val="Arial"/>
        <family val="2"/>
      </rPr>
      <t>Spark and PySpark</t>
    </r>
  </si>
  <si>
    <t>19 Hours</t>
  </si>
  <si>
    <t>Introduction to Pyspark</t>
  </si>
  <si>
    <t>Introduction to Spark with Python - Orlando Karam</t>
  </si>
  <si>
    <t>Introduction to Machine Learning on Apache Spark MLlib (Cloudera)</t>
  </si>
  <si>
    <t>Spark Mini-Project: Databricks edition</t>
  </si>
  <si>
    <t>MapReduce with Spark</t>
  </si>
  <si>
    <r>
      <t>Unit 16.3 </t>
    </r>
    <r>
      <rPr>
        <sz val="10"/>
        <color rgb="FF48485E"/>
        <rFont val="Arial"/>
        <family val="2"/>
      </rPr>
      <t>Capstone Project 2: Milestone Report 2</t>
    </r>
  </si>
  <si>
    <t>Capstone Project 2: Milestone Report 2</t>
  </si>
  <si>
    <r>
      <t>Unit 16.4 </t>
    </r>
    <r>
      <rPr>
        <sz val="10"/>
        <color rgb="FF48485E"/>
        <rFont val="Arial"/>
        <family val="2"/>
      </rPr>
      <t>Wrap-Up: Data Science at Scale</t>
    </r>
  </si>
  <si>
    <t>Interview Practice - Data Science at Scale</t>
  </si>
  <si>
    <t>Chapter 17: Effective Interviewing for Data Scientists</t>
  </si>
  <si>
    <t>with 6 units, 3 projects, 35 hours 25 minutes</t>
  </si>
  <si>
    <r>
      <t>Unit 17.1 </t>
    </r>
    <r>
      <rPr>
        <sz val="10"/>
        <color rgb="FF48485E"/>
        <rFont val="Arial"/>
        <family val="2"/>
      </rPr>
      <t>The Take-Home Challenge</t>
    </r>
  </si>
  <si>
    <t>16 Hours 20 Minutes</t>
  </si>
  <si>
    <t>Quora - Data Science Take-home Challenges</t>
  </si>
  <si>
    <t>Take-Home Challenge: Ultimate Technologies Inc.</t>
  </si>
  <si>
    <t>Example Take-Home Challenge: Relax Inc.</t>
  </si>
  <si>
    <r>
      <t>Unit 17.2 </t>
    </r>
    <r>
      <rPr>
        <sz val="10"/>
        <color rgb="FF48485E"/>
        <rFont val="Arial"/>
        <family val="2"/>
      </rPr>
      <t>The Non-Technical Interview</t>
    </r>
  </si>
  <si>
    <t>Ramit Sethi - 3 tips to dominate your job interview</t>
  </si>
  <si>
    <t>Ramit Sethi - How to Craft Perfect Answers to Any interview Question</t>
  </si>
  <si>
    <t>Create a Story Toolbox</t>
  </si>
  <si>
    <t>Questions to Ask the Interviewer</t>
  </si>
  <si>
    <t>Mock Interview Guide</t>
  </si>
  <si>
    <t>Schedule Your Mock Behavioral Interview</t>
  </si>
  <si>
    <r>
      <t>Unit 17.3 </t>
    </r>
    <r>
      <rPr>
        <sz val="10"/>
        <color rgb="FF48485E"/>
        <rFont val="Arial"/>
        <family val="2"/>
      </rPr>
      <t>The Technical Interview</t>
    </r>
  </si>
  <si>
    <t>KDNuggets - 21 Must-Know Data Science Interview Questions</t>
  </si>
  <si>
    <t>A Mock Interview with one of our Mentors: Matt Fornito</t>
  </si>
  <si>
    <t>A Review of Common Algorithms in Computer Science</t>
  </si>
  <si>
    <t>Basic Data Structures Using Python</t>
  </si>
  <si>
    <t>Additional Practice in Algorithms and Data Structures</t>
  </si>
  <si>
    <r>
      <t>Unit 17.4 </t>
    </r>
    <r>
      <rPr>
        <sz val="10"/>
        <color rgb="FF48485E"/>
        <rFont val="Arial"/>
        <family val="2"/>
      </rPr>
      <t>Schedule Your Mock Interviews</t>
    </r>
  </si>
  <si>
    <t>Schedule Your 1-Hour Mock Coding Interview</t>
  </si>
  <si>
    <t>Schedule Your 1-Hour Mock Data Science Project Walkthrough Interview</t>
  </si>
  <si>
    <t>Schedule Your 1-Hour Mock General Data Science Interview</t>
  </si>
  <si>
    <r>
      <t>Unit 17.5 </t>
    </r>
    <r>
      <rPr>
        <sz val="10"/>
        <color rgb="FF48485E"/>
        <rFont val="Arial"/>
        <family val="2"/>
      </rPr>
      <t>The Art of Negotiation</t>
    </r>
  </si>
  <si>
    <t>Data Science Career Track: Negotiation</t>
  </si>
  <si>
    <t>Salary Negotiation with Josh Doody</t>
  </si>
  <si>
    <t>Schedule Your Negotiation Practice Call with Your Career Coach</t>
  </si>
  <si>
    <r>
      <t>Unit 17.6 </t>
    </r>
    <r>
      <rPr>
        <sz val="10"/>
        <color rgb="FF48485E"/>
        <rFont val="Arial"/>
        <family val="2"/>
      </rPr>
      <t>Wrap-Up: Effective Interviewing for Data Scientists</t>
    </r>
  </si>
  <si>
    <t>Chapter 18: Conclusion</t>
  </si>
  <si>
    <t>with 4 units, 1 project, 62 hours</t>
  </si>
  <si>
    <r>
      <t>Unit 18.1 </t>
    </r>
    <r>
      <rPr>
        <sz val="10"/>
        <color rgb="FF48485E"/>
        <rFont val="Arial"/>
        <family val="2"/>
      </rPr>
      <t>Capstone Project 2</t>
    </r>
  </si>
  <si>
    <t>60 Hours</t>
  </si>
  <si>
    <r>
      <t>Unit 18.2 </t>
    </r>
    <r>
      <rPr>
        <sz val="10"/>
        <color rgb="FF48485E"/>
        <rFont val="Arial"/>
        <family val="2"/>
      </rPr>
      <t>Career Next Steps</t>
    </r>
  </si>
  <si>
    <r>
      <t>Unit 18.3 </t>
    </r>
    <r>
      <rPr>
        <sz val="10"/>
        <color rgb="FF48485E"/>
        <rFont val="Arial"/>
        <family val="2"/>
      </rPr>
      <t>Food for Thought</t>
    </r>
  </si>
  <si>
    <t>Ethical Machine Learning</t>
  </si>
  <si>
    <t>The Era of Blind Faith in Big Data Must End</t>
  </si>
  <si>
    <t>Can We Trust in Numbers</t>
  </si>
  <si>
    <t>Time</t>
  </si>
  <si>
    <t xml:space="preserve">6 </t>
  </si>
  <si>
    <t>Minutes</t>
  </si>
  <si>
    <t>Technical Side</t>
  </si>
  <si>
    <t>Practical Side</t>
  </si>
  <si>
    <t>Units</t>
  </si>
  <si>
    <t>Due Dates</t>
  </si>
  <si>
    <t xml:space="preserve">Grand Total </t>
  </si>
  <si>
    <t>Technical</t>
  </si>
  <si>
    <t>Practical</t>
  </si>
  <si>
    <t>Minutes per day</t>
  </si>
  <si>
    <t xml:space="preserve">Goal </t>
  </si>
  <si>
    <t>6 h daily to study</t>
  </si>
  <si>
    <t>5am-6am</t>
  </si>
  <si>
    <t>11am-12pm</t>
  </si>
  <si>
    <t>4pm-6pm</t>
  </si>
  <si>
    <t>8pm-11pm</t>
  </si>
  <si>
    <t>Monday-Friday</t>
  </si>
  <si>
    <t>11am-3pm</t>
  </si>
  <si>
    <t>5pm-7pm</t>
  </si>
  <si>
    <t>9pm-11pm</t>
  </si>
  <si>
    <t>Saturday-Sunday</t>
  </si>
  <si>
    <t>Intermediate Python</t>
  </si>
  <si>
    <t>Install Python and Anaconda</t>
  </si>
  <si>
    <t>Jupiter Notebook</t>
  </si>
  <si>
    <t>Github</t>
  </si>
  <si>
    <t>Unix</t>
  </si>
  <si>
    <t>10/19/10/21</t>
  </si>
  <si>
    <t>11/13/11/14</t>
  </si>
  <si>
    <t>11/16-11/17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</si>
</sst>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0"/>
      <color rgb="FF48485E"/>
      <name val="Arial"/>
      <family val="2"/>
    </font>
    <font>
      <sz val="9"/>
      <color rgb="FF48485E"/>
      <name val="Arial"/>
      <family val="2"/>
    </font>
    <font>
      <sz val="11"/>
      <color rgb="FF48485E"/>
      <name val="Arial"/>
      <family val="2"/>
    </font>
    <font>
      <sz val="9"/>
      <color rgb="FF00C09D"/>
      <name val="Arial"/>
      <family val="2"/>
    </font>
    <font>
      <sz val="10"/>
      <color rgb="FF000000"/>
      <name val="Arial"/>
      <family val="2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4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right" vertical="center" wrapText="1"/>
    </xf>
    <xf numFmtId="0" fontId="5" fillId="0" borderId="0" xfId="0" applyFont="1" applyAlignment="1">
      <alignment horizontal="right" vertical="center" wrapText="1"/>
    </xf>
    <xf numFmtId="0" fontId="1" fillId="2" borderId="0" xfId="0" applyFont="1" applyFill="1" applyAlignment="1">
      <alignment horizontal="left" vertical="center" wrapText="1" indent="1"/>
    </xf>
    <xf numFmtId="0" fontId="0" fillId="0" borderId="0" xfId="0" applyAlignment="1">
      <alignment horizontal="right"/>
    </xf>
    <xf numFmtId="0" fontId="2" fillId="2" borderId="0" xfId="0" applyFont="1" applyFill="1" applyAlignment="1">
      <alignment horizontal="left" vertical="center" wrapText="1" indent="1"/>
    </xf>
    <xf numFmtId="0" fontId="0" fillId="2" borderId="0" xfId="0" applyFill="1"/>
    <xf numFmtId="0" fontId="0" fillId="2" borderId="0" xfId="0" applyFill="1" applyAlignment="1">
      <alignment horizontal="right"/>
    </xf>
    <xf numFmtId="3" fontId="0" fillId="0" borderId="0" xfId="0" applyNumberFormat="1" applyAlignment="1">
      <alignment horizontal="right"/>
    </xf>
    <xf numFmtId="0" fontId="4" fillId="3" borderId="0" xfId="0" applyFont="1" applyFill="1" applyAlignment="1">
      <alignment horizontal="left" vertical="center" wrapText="1"/>
    </xf>
    <xf numFmtId="0" fontId="5" fillId="3" borderId="0" xfId="0" applyFont="1" applyFill="1" applyAlignment="1">
      <alignment horizontal="right" vertical="center" wrapText="1"/>
    </xf>
    <xf numFmtId="0" fontId="0" fillId="3" borderId="0" xfId="0" applyFill="1" applyAlignment="1">
      <alignment horizontal="right"/>
    </xf>
    <xf numFmtId="0" fontId="0" fillId="3" borderId="0" xfId="0" applyFill="1"/>
    <xf numFmtId="0" fontId="0" fillId="0" borderId="0" xfId="0" applyFill="1"/>
    <xf numFmtId="0" fontId="6" fillId="0" borderId="0" xfId="0" applyFont="1" applyAlignment="1">
      <alignment horizontal="center"/>
    </xf>
    <xf numFmtId="0" fontId="0" fillId="0" borderId="1" xfId="0" applyBorder="1"/>
    <xf numFmtId="0" fontId="0" fillId="2" borderId="2" xfId="0" applyFill="1" applyBorder="1"/>
    <xf numFmtId="0" fontId="0" fillId="0" borderId="2" xfId="0" applyBorder="1"/>
    <xf numFmtId="0" fontId="0" fillId="0" borderId="3" xfId="0" applyBorder="1"/>
    <xf numFmtId="0" fontId="6" fillId="4" borderId="0" xfId="0" applyFont="1" applyFill="1"/>
    <xf numFmtId="0" fontId="7" fillId="0" borderId="0" xfId="0" applyFont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0" borderId="0" xfId="0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8" xfId="0" applyFill="1" applyBorder="1"/>
    <xf numFmtId="0" fontId="0" fillId="0" borderId="10" xfId="0" applyFill="1" applyBorder="1"/>
    <xf numFmtId="0" fontId="0" fillId="0" borderId="11" xfId="0" applyFill="1" applyBorder="1"/>
    <xf numFmtId="16" fontId="0" fillId="0" borderId="0" xfId="0" applyNumberFormat="1"/>
    <xf numFmtId="0" fontId="6" fillId="0" borderId="0" xfId="0" applyFont="1" applyAlignment="1">
      <alignment horizontal="center"/>
    </xf>
    <xf numFmtId="0" fontId="8" fillId="0" borderId="4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3" fillId="0" borderId="12" xfId="0" applyFont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0</xdr:rowOff>
    </xdr:from>
    <xdr:to>
      <xdr:col>0</xdr:col>
      <xdr:colOff>323850</xdr:colOff>
      <xdr:row>4</xdr:row>
      <xdr:rowOff>19050</xdr:rowOff>
    </xdr:to>
    <xdr:pic>
      <xdr:nvPicPr>
        <xdr:cNvPr id="2" name="Picture 1" descr="https://www.springboard.com/assets/images/icon-minus@2x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95400"/>
          <a:ext cx="323850" cy="19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323850</xdr:colOff>
      <xdr:row>18</xdr:row>
      <xdr:rowOff>19050</xdr:rowOff>
    </xdr:to>
    <xdr:pic>
      <xdr:nvPicPr>
        <xdr:cNvPr id="27" name="Picture 26" descr="https://www.springboard.com/assets/images/icon-minus@2x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774025"/>
          <a:ext cx="323850" cy="19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323850</xdr:colOff>
      <xdr:row>4</xdr:row>
      <xdr:rowOff>19050</xdr:rowOff>
    </xdr:to>
    <xdr:pic>
      <xdr:nvPicPr>
        <xdr:cNvPr id="36" name="Picture 35" descr="https://www.springboard.com/assets/images/icon-minus@2x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080450"/>
          <a:ext cx="323850" cy="19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323850</xdr:colOff>
      <xdr:row>29</xdr:row>
      <xdr:rowOff>19050</xdr:rowOff>
    </xdr:to>
    <xdr:pic>
      <xdr:nvPicPr>
        <xdr:cNvPr id="49" name="Picture 48" descr="https://www.springboard.com/assets/images/icon-minus@2x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0396775"/>
          <a:ext cx="323850" cy="19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46</xdr:row>
      <xdr:rowOff>0</xdr:rowOff>
    </xdr:from>
    <xdr:to>
      <xdr:col>0</xdr:col>
      <xdr:colOff>323850</xdr:colOff>
      <xdr:row>46</xdr:row>
      <xdr:rowOff>19050</xdr:rowOff>
    </xdr:to>
    <xdr:pic>
      <xdr:nvPicPr>
        <xdr:cNvPr id="62" name="Picture 61" descr="https://www.springboard.com/assets/images/icon-minus@2x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894075"/>
          <a:ext cx="323850" cy="19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19</xdr:row>
      <xdr:rowOff>0</xdr:rowOff>
    </xdr:from>
    <xdr:to>
      <xdr:col>5</xdr:col>
      <xdr:colOff>323850</xdr:colOff>
      <xdr:row>19</xdr:row>
      <xdr:rowOff>19050</xdr:rowOff>
    </xdr:to>
    <xdr:pic>
      <xdr:nvPicPr>
        <xdr:cNvPr id="84" name="Picture 83" descr="https://www.springboard.com/assets/images/icon-minus@2x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0230325"/>
          <a:ext cx="323850" cy="19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73</xdr:row>
      <xdr:rowOff>0</xdr:rowOff>
    </xdr:from>
    <xdr:to>
      <xdr:col>0</xdr:col>
      <xdr:colOff>323850</xdr:colOff>
      <xdr:row>73</xdr:row>
      <xdr:rowOff>19050</xdr:rowOff>
    </xdr:to>
    <xdr:pic>
      <xdr:nvPicPr>
        <xdr:cNvPr id="93" name="Picture 92" descr="https://www.springboard.com/assets/images/icon-minus@2x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8812350"/>
          <a:ext cx="323850" cy="19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81</xdr:row>
      <xdr:rowOff>0</xdr:rowOff>
    </xdr:from>
    <xdr:to>
      <xdr:col>0</xdr:col>
      <xdr:colOff>323850</xdr:colOff>
      <xdr:row>81</xdr:row>
      <xdr:rowOff>19050</xdr:rowOff>
    </xdr:to>
    <xdr:pic>
      <xdr:nvPicPr>
        <xdr:cNvPr id="99" name="Picture 98" descr="https://www.springboard.com/assets/images/icon-minus@2x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8451650"/>
          <a:ext cx="323850" cy="19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28</xdr:row>
      <xdr:rowOff>0</xdr:rowOff>
    </xdr:from>
    <xdr:to>
      <xdr:col>5</xdr:col>
      <xdr:colOff>323850</xdr:colOff>
      <xdr:row>28</xdr:row>
      <xdr:rowOff>19050</xdr:rowOff>
    </xdr:to>
    <xdr:pic>
      <xdr:nvPicPr>
        <xdr:cNvPr id="118" name="Picture 117" descr="https://www.springboard.com/assets/images/icon-minus@2x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9616200"/>
          <a:ext cx="323850" cy="19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106</xdr:row>
      <xdr:rowOff>0</xdr:rowOff>
    </xdr:from>
    <xdr:to>
      <xdr:col>0</xdr:col>
      <xdr:colOff>323850</xdr:colOff>
      <xdr:row>106</xdr:row>
      <xdr:rowOff>19050</xdr:rowOff>
    </xdr:to>
    <xdr:pic>
      <xdr:nvPicPr>
        <xdr:cNvPr id="125" name="Picture 124" descr="https://www.springboard.com/assets/images/icon-minus@2x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6683750"/>
          <a:ext cx="323850" cy="19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35</xdr:row>
      <xdr:rowOff>0</xdr:rowOff>
    </xdr:from>
    <xdr:to>
      <xdr:col>5</xdr:col>
      <xdr:colOff>323850</xdr:colOff>
      <xdr:row>35</xdr:row>
      <xdr:rowOff>19050</xdr:rowOff>
    </xdr:to>
    <xdr:pic>
      <xdr:nvPicPr>
        <xdr:cNvPr id="153" name="Picture 152" descr="https://www.springboard.com/assets/images/icon-minus@2x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4801550"/>
          <a:ext cx="323850" cy="19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142</xdr:row>
      <xdr:rowOff>0</xdr:rowOff>
    </xdr:from>
    <xdr:to>
      <xdr:col>0</xdr:col>
      <xdr:colOff>323850</xdr:colOff>
      <xdr:row>142</xdr:row>
      <xdr:rowOff>19050</xdr:rowOff>
    </xdr:to>
    <xdr:pic>
      <xdr:nvPicPr>
        <xdr:cNvPr id="160" name="Picture 159" descr="https://www.springboard.com/assets/images/icon-minus@2x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6879250"/>
          <a:ext cx="323850" cy="19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44</xdr:row>
      <xdr:rowOff>0</xdr:rowOff>
    </xdr:from>
    <xdr:to>
      <xdr:col>5</xdr:col>
      <xdr:colOff>323850</xdr:colOff>
      <xdr:row>44</xdr:row>
      <xdr:rowOff>19050</xdr:rowOff>
    </xdr:to>
    <xdr:pic>
      <xdr:nvPicPr>
        <xdr:cNvPr id="173" name="Picture 172" descr="https://www.springboard.com/assets/images/icon-minus@2x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3586100"/>
          <a:ext cx="323850" cy="19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158</xdr:row>
      <xdr:rowOff>0</xdr:rowOff>
    </xdr:from>
    <xdr:to>
      <xdr:col>0</xdr:col>
      <xdr:colOff>323850</xdr:colOff>
      <xdr:row>158</xdr:row>
      <xdr:rowOff>19050</xdr:rowOff>
    </xdr:to>
    <xdr:pic>
      <xdr:nvPicPr>
        <xdr:cNvPr id="186" name="Picture 185" descr="https://www.springboard.com/assets/images/icon-minus@2x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1721700"/>
          <a:ext cx="323850" cy="19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160</xdr:row>
      <xdr:rowOff>0</xdr:rowOff>
    </xdr:from>
    <xdr:to>
      <xdr:col>0</xdr:col>
      <xdr:colOff>323850</xdr:colOff>
      <xdr:row>160</xdr:row>
      <xdr:rowOff>19050</xdr:rowOff>
    </xdr:to>
    <xdr:pic>
      <xdr:nvPicPr>
        <xdr:cNvPr id="188" name="Picture 187" descr="https://www.springboard.com/assets/images/icon-minus@2x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5131650"/>
          <a:ext cx="323850" cy="19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61</xdr:row>
      <xdr:rowOff>0</xdr:rowOff>
    </xdr:from>
    <xdr:to>
      <xdr:col>5</xdr:col>
      <xdr:colOff>323850</xdr:colOff>
      <xdr:row>61</xdr:row>
      <xdr:rowOff>19050</xdr:rowOff>
    </xdr:to>
    <xdr:pic>
      <xdr:nvPicPr>
        <xdr:cNvPr id="200" name="Picture 199" descr="https://www.springboard.com/assets/images/icon-minus@2x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247825"/>
          <a:ext cx="323850" cy="19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175</xdr:row>
      <xdr:rowOff>0</xdr:rowOff>
    </xdr:from>
    <xdr:to>
      <xdr:col>0</xdr:col>
      <xdr:colOff>323850</xdr:colOff>
      <xdr:row>175</xdr:row>
      <xdr:rowOff>19050</xdr:rowOff>
    </xdr:to>
    <xdr:pic>
      <xdr:nvPicPr>
        <xdr:cNvPr id="222" name="Picture 221" descr="https://www.springboard.com/assets/images/icon-minus@2x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3365000"/>
          <a:ext cx="323850" cy="19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323850</xdr:colOff>
      <xdr:row>4</xdr:row>
      <xdr:rowOff>19050</xdr:rowOff>
    </xdr:to>
    <xdr:pic>
      <xdr:nvPicPr>
        <xdr:cNvPr id="229" name="Picture 228" descr="https://www.springboard.com/assets/images/icon-minus@2x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95400"/>
          <a:ext cx="323850" cy="19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323850</xdr:colOff>
      <xdr:row>18</xdr:row>
      <xdr:rowOff>19050</xdr:rowOff>
    </xdr:to>
    <xdr:pic>
      <xdr:nvPicPr>
        <xdr:cNvPr id="254" name="Picture 253" descr="https://www.springboard.com/assets/images/icon-minus@2x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774025"/>
          <a:ext cx="323850" cy="19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323850</xdr:colOff>
      <xdr:row>4</xdr:row>
      <xdr:rowOff>19050</xdr:rowOff>
    </xdr:to>
    <xdr:pic>
      <xdr:nvPicPr>
        <xdr:cNvPr id="263" name="Picture 262" descr="https://www.springboard.com/assets/images/icon-minus@2x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080450"/>
          <a:ext cx="323850" cy="19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323850</xdr:colOff>
      <xdr:row>29</xdr:row>
      <xdr:rowOff>19050</xdr:rowOff>
    </xdr:to>
    <xdr:pic>
      <xdr:nvPicPr>
        <xdr:cNvPr id="276" name="Picture 275" descr="https://www.springboard.com/assets/images/icon-minus@2x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0396775"/>
          <a:ext cx="323850" cy="19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46</xdr:row>
      <xdr:rowOff>0</xdr:rowOff>
    </xdr:from>
    <xdr:to>
      <xdr:col>0</xdr:col>
      <xdr:colOff>323850</xdr:colOff>
      <xdr:row>46</xdr:row>
      <xdr:rowOff>19050</xdr:rowOff>
    </xdr:to>
    <xdr:pic>
      <xdr:nvPicPr>
        <xdr:cNvPr id="289" name="Picture 288" descr="https://www.springboard.com/assets/images/icon-minus@2x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894075"/>
          <a:ext cx="323850" cy="19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19</xdr:row>
      <xdr:rowOff>0</xdr:rowOff>
    </xdr:from>
    <xdr:to>
      <xdr:col>5</xdr:col>
      <xdr:colOff>323850</xdr:colOff>
      <xdr:row>19</xdr:row>
      <xdr:rowOff>19050</xdr:rowOff>
    </xdr:to>
    <xdr:pic>
      <xdr:nvPicPr>
        <xdr:cNvPr id="311" name="Picture 310" descr="https://www.springboard.com/assets/images/icon-minus@2x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0230325"/>
          <a:ext cx="323850" cy="19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73</xdr:row>
      <xdr:rowOff>0</xdr:rowOff>
    </xdr:from>
    <xdr:to>
      <xdr:col>0</xdr:col>
      <xdr:colOff>323850</xdr:colOff>
      <xdr:row>73</xdr:row>
      <xdr:rowOff>19050</xdr:rowOff>
    </xdr:to>
    <xdr:pic>
      <xdr:nvPicPr>
        <xdr:cNvPr id="320" name="Picture 319" descr="https://www.springboard.com/assets/images/icon-minus@2x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8812350"/>
          <a:ext cx="323850" cy="19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81</xdr:row>
      <xdr:rowOff>0</xdr:rowOff>
    </xdr:from>
    <xdr:to>
      <xdr:col>0</xdr:col>
      <xdr:colOff>323850</xdr:colOff>
      <xdr:row>81</xdr:row>
      <xdr:rowOff>19050</xdr:rowOff>
    </xdr:to>
    <xdr:pic>
      <xdr:nvPicPr>
        <xdr:cNvPr id="326" name="Picture 325" descr="https://www.springboard.com/assets/images/icon-minus@2x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8451650"/>
          <a:ext cx="323850" cy="19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28</xdr:row>
      <xdr:rowOff>0</xdr:rowOff>
    </xdr:from>
    <xdr:to>
      <xdr:col>5</xdr:col>
      <xdr:colOff>323850</xdr:colOff>
      <xdr:row>28</xdr:row>
      <xdr:rowOff>19050</xdr:rowOff>
    </xdr:to>
    <xdr:pic>
      <xdr:nvPicPr>
        <xdr:cNvPr id="345" name="Picture 344" descr="https://www.springboard.com/assets/images/icon-minus@2x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9616200"/>
          <a:ext cx="323850" cy="19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106</xdr:row>
      <xdr:rowOff>0</xdr:rowOff>
    </xdr:from>
    <xdr:to>
      <xdr:col>0</xdr:col>
      <xdr:colOff>323850</xdr:colOff>
      <xdr:row>106</xdr:row>
      <xdr:rowOff>19050</xdr:rowOff>
    </xdr:to>
    <xdr:pic>
      <xdr:nvPicPr>
        <xdr:cNvPr id="352" name="Picture 351" descr="https://www.springboard.com/assets/images/icon-minus@2x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6683750"/>
          <a:ext cx="323850" cy="19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35</xdr:row>
      <xdr:rowOff>0</xdr:rowOff>
    </xdr:from>
    <xdr:to>
      <xdr:col>5</xdr:col>
      <xdr:colOff>323850</xdr:colOff>
      <xdr:row>35</xdr:row>
      <xdr:rowOff>19050</xdr:rowOff>
    </xdr:to>
    <xdr:pic>
      <xdr:nvPicPr>
        <xdr:cNvPr id="380" name="Picture 379" descr="https://www.springboard.com/assets/images/icon-minus@2x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4801550"/>
          <a:ext cx="323850" cy="19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142</xdr:row>
      <xdr:rowOff>0</xdr:rowOff>
    </xdr:from>
    <xdr:to>
      <xdr:col>0</xdr:col>
      <xdr:colOff>323850</xdr:colOff>
      <xdr:row>142</xdr:row>
      <xdr:rowOff>19050</xdr:rowOff>
    </xdr:to>
    <xdr:pic>
      <xdr:nvPicPr>
        <xdr:cNvPr id="387" name="Picture 386" descr="https://www.springboard.com/assets/images/icon-minus@2x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6879250"/>
          <a:ext cx="323850" cy="19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44</xdr:row>
      <xdr:rowOff>0</xdr:rowOff>
    </xdr:from>
    <xdr:to>
      <xdr:col>5</xdr:col>
      <xdr:colOff>323850</xdr:colOff>
      <xdr:row>44</xdr:row>
      <xdr:rowOff>19050</xdr:rowOff>
    </xdr:to>
    <xdr:pic>
      <xdr:nvPicPr>
        <xdr:cNvPr id="400" name="Picture 399" descr="https://www.springboard.com/assets/images/icon-minus@2x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3586100"/>
          <a:ext cx="323850" cy="19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158</xdr:row>
      <xdr:rowOff>0</xdr:rowOff>
    </xdr:from>
    <xdr:to>
      <xdr:col>0</xdr:col>
      <xdr:colOff>323850</xdr:colOff>
      <xdr:row>158</xdr:row>
      <xdr:rowOff>19050</xdr:rowOff>
    </xdr:to>
    <xdr:pic>
      <xdr:nvPicPr>
        <xdr:cNvPr id="413" name="Picture 412" descr="https://www.springboard.com/assets/images/icon-minus@2x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1721700"/>
          <a:ext cx="323850" cy="19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160</xdr:row>
      <xdr:rowOff>0</xdr:rowOff>
    </xdr:from>
    <xdr:to>
      <xdr:col>0</xdr:col>
      <xdr:colOff>323850</xdr:colOff>
      <xdr:row>160</xdr:row>
      <xdr:rowOff>19050</xdr:rowOff>
    </xdr:to>
    <xdr:pic>
      <xdr:nvPicPr>
        <xdr:cNvPr id="415" name="Picture 414" descr="https://www.springboard.com/assets/images/icon-minus@2x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5131650"/>
          <a:ext cx="323850" cy="19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61</xdr:row>
      <xdr:rowOff>0</xdr:rowOff>
    </xdr:from>
    <xdr:to>
      <xdr:col>5</xdr:col>
      <xdr:colOff>323850</xdr:colOff>
      <xdr:row>61</xdr:row>
      <xdr:rowOff>19050</xdr:rowOff>
    </xdr:to>
    <xdr:pic>
      <xdr:nvPicPr>
        <xdr:cNvPr id="427" name="Picture 426" descr="https://www.springboard.com/assets/images/icon-minus@2x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247825"/>
          <a:ext cx="323850" cy="19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175</xdr:row>
      <xdr:rowOff>0</xdr:rowOff>
    </xdr:from>
    <xdr:to>
      <xdr:col>0</xdr:col>
      <xdr:colOff>323850</xdr:colOff>
      <xdr:row>175</xdr:row>
      <xdr:rowOff>19050</xdr:rowOff>
    </xdr:to>
    <xdr:pic>
      <xdr:nvPicPr>
        <xdr:cNvPr id="449" name="Picture 448" descr="https://www.springboard.com/assets/images/icon-minus@2x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3365000"/>
          <a:ext cx="323850" cy="19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Z181"/>
  <sheetViews>
    <sheetView tabSelected="1" workbookViewId="0">
      <selection activeCell="L83" sqref="L83"/>
    </sheetView>
  </sheetViews>
  <sheetFormatPr defaultRowHeight="15" x14ac:dyDescent="0.25"/>
  <cols>
    <col min="1" max="1" width="71.7109375" bestFit="1" customWidth="1"/>
    <col min="2" max="2" width="21.140625" customWidth="1"/>
    <col min="4" max="4" width="11.5703125" bestFit="1" customWidth="1"/>
    <col min="5" max="5" width="9.140625" style="8"/>
    <col min="6" max="6" width="64.42578125" bestFit="1" customWidth="1"/>
    <col min="7" max="7" width="11.5703125" bestFit="1" customWidth="1"/>
    <col min="9" max="9" width="10" bestFit="1" customWidth="1"/>
    <col min="11" max="11" width="11.5703125" bestFit="1" customWidth="1"/>
    <col min="18" max="18" width="20.85546875" bestFit="1" customWidth="1"/>
    <col min="20" max="20" width="11.28515625" bestFit="1" customWidth="1"/>
  </cols>
  <sheetData>
    <row r="2" spans="1:51" ht="18.75" x14ac:dyDescent="0.3">
      <c r="A2" s="36" t="s">
        <v>319</v>
      </c>
      <c r="B2" s="36"/>
      <c r="C2" s="36"/>
      <c r="D2" s="16"/>
      <c r="F2" s="36" t="s">
        <v>320</v>
      </c>
      <c r="G2" s="36"/>
      <c r="H2" s="36"/>
    </row>
    <row r="3" spans="1:51" ht="19.5" thickBot="1" x14ac:dyDescent="0.35">
      <c r="A3" t="s">
        <v>321</v>
      </c>
      <c r="B3" t="s">
        <v>316</v>
      </c>
      <c r="C3" t="s">
        <v>318</v>
      </c>
      <c r="D3" t="s">
        <v>322</v>
      </c>
      <c r="F3" t="s">
        <v>321</v>
      </c>
      <c r="G3" t="s">
        <v>316</v>
      </c>
      <c r="H3" t="s">
        <v>318</v>
      </c>
      <c r="I3" t="s">
        <v>322</v>
      </c>
      <c r="L3" s="8" t="s">
        <v>318</v>
      </c>
      <c r="M3" t="s">
        <v>316</v>
      </c>
      <c r="N3" s="8" t="s">
        <v>326</v>
      </c>
      <c r="Q3" s="22" t="s">
        <v>327</v>
      </c>
      <c r="R3" s="21" t="s">
        <v>328</v>
      </c>
    </row>
    <row r="4" spans="1:51" s="8" customFormat="1" ht="54.75" customHeight="1" thickBot="1" x14ac:dyDescent="0.3">
      <c r="A4" s="5" t="s">
        <v>0</v>
      </c>
      <c r="C4" s="8">
        <v>40</v>
      </c>
      <c r="F4" s="5" t="s">
        <v>26</v>
      </c>
      <c r="G4" s="7" t="s">
        <v>27</v>
      </c>
      <c r="H4" s="9">
        <f>8*60+50</f>
        <v>530</v>
      </c>
      <c r="I4"/>
      <c r="J4"/>
      <c r="K4" t="s">
        <v>323</v>
      </c>
      <c r="L4" s="8">
        <f>L5+L6</f>
        <v>34253</v>
      </c>
      <c r="M4">
        <f>L4/60</f>
        <v>570.88333333333333</v>
      </c>
      <c r="N4" s="8">
        <f>L4/91</f>
        <v>376.4065934065934</v>
      </c>
      <c r="O4">
        <f>N4/60</f>
        <v>6.2734432234432234</v>
      </c>
      <c r="P4"/>
      <c r="Q4"/>
      <c r="R4"/>
      <c r="S4" s="37" t="s">
        <v>333</v>
      </c>
      <c r="T4" s="23" t="s">
        <v>329</v>
      </c>
      <c r="U4" s="24">
        <v>1</v>
      </c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</row>
    <row r="5" spans="1:51" ht="46.5" customHeight="1" thickBot="1" x14ac:dyDescent="0.3">
      <c r="A5" s="1" t="s">
        <v>1</v>
      </c>
      <c r="D5" s="35"/>
      <c r="F5" s="11" t="s">
        <v>28</v>
      </c>
      <c r="G5" s="12" t="s">
        <v>29</v>
      </c>
      <c r="H5" s="13">
        <f>2*60+45</f>
        <v>165</v>
      </c>
      <c r="K5" s="17" t="s">
        <v>324</v>
      </c>
      <c r="L5" s="18">
        <f>C4+C18+C29+C46+C73+C81+C106+C140+C142+C158+C160+C175</f>
        <v>29070</v>
      </c>
      <c r="M5" s="19">
        <f>L5/60</f>
        <v>484.5</v>
      </c>
      <c r="N5" s="18">
        <f>L5/91</f>
        <v>319.45054945054943</v>
      </c>
      <c r="O5" s="20">
        <f>N5/60</f>
        <v>5.3241758241758239</v>
      </c>
      <c r="S5" s="38"/>
      <c r="T5" s="25" t="s">
        <v>330</v>
      </c>
      <c r="U5" s="26">
        <v>1</v>
      </c>
    </row>
    <row r="6" spans="1:51" x14ac:dyDescent="0.25">
      <c r="A6" s="1" t="s">
        <v>4</v>
      </c>
      <c r="D6" s="35"/>
      <c r="F6" s="2" t="s">
        <v>30</v>
      </c>
      <c r="G6" s="3" t="s">
        <v>31</v>
      </c>
      <c r="H6" s="6">
        <f>60*1.5</f>
        <v>90</v>
      </c>
      <c r="I6" s="35">
        <v>43434</v>
      </c>
      <c r="K6" t="s">
        <v>325</v>
      </c>
      <c r="L6" s="8">
        <f>H4+H19+H28+H35+H44+H61</f>
        <v>5183</v>
      </c>
      <c r="M6">
        <f>L6/60</f>
        <v>86.38333333333334</v>
      </c>
      <c r="N6" s="8">
        <f>L6/91</f>
        <v>56.956043956043956</v>
      </c>
      <c r="S6" s="38"/>
      <c r="T6" s="25" t="s">
        <v>331</v>
      </c>
      <c r="U6" s="26">
        <v>2</v>
      </c>
    </row>
    <row r="7" spans="1:51" ht="15.75" thickBot="1" x14ac:dyDescent="0.3">
      <c r="A7" s="1" t="s">
        <v>5</v>
      </c>
      <c r="B7" s="4" t="s">
        <v>6</v>
      </c>
      <c r="C7" s="10" t="s">
        <v>317</v>
      </c>
      <c r="D7" s="35"/>
      <c r="F7" s="2" t="s">
        <v>32</v>
      </c>
      <c r="G7" s="3" t="s">
        <v>7</v>
      </c>
      <c r="H7" s="6">
        <v>10</v>
      </c>
      <c r="I7" s="35">
        <v>43434</v>
      </c>
      <c r="S7" s="39"/>
      <c r="T7" s="27" t="s">
        <v>332</v>
      </c>
      <c r="U7" s="28">
        <v>3</v>
      </c>
    </row>
    <row r="8" spans="1:51" x14ac:dyDescent="0.25">
      <c r="A8" s="2" t="s">
        <v>338</v>
      </c>
      <c r="B8" s="3">
        <v>180</v>
      </c>
      <c r="C8" s="10"/>
      <c r="D8" s="35"/>
      <c r="F8" s="2" t="s">
        <v>33</v>
      </c>
      <c r="G8" s="3" t="s">
        <v>7</v>
      </c>
      <c r="H8" s="6">
        <v>10</v>
      </c>
      <c r="I8" s="35">
        <v>43434</v>
      </c>
      <c r="S8" s="40" t="s">
        <v>337</v>
      </c>
      <c r="T8" s="30" t="s">
        <v>334</v>
      </c>
      <c r="U8" s="31">
        <v>4</v>
      </c>
    </row>
    <row r="9" spans="1:51" x14ac:dyDescent="0.25">
      <c r="A9" s="2" t="s">
        <v>339</v>
      </c>
      <c r="B9" s="3">
        <v>20</v>
      </c>
      <c r="C9" s="10"/>
      <c r="D9" s="35"/>
      <c r="F9" s="2" t="s">
        <v>34</v>
      </c>
      <c r="G9" s="3" t="s">
        <v>14</v>
      </c>
      <c r="H9" s="6">
        <v>45</v>
      </c>
      <c r="I9" s="35">
        <v>43434</v>
      </c>
      <c r="S9" s="41"/>
      <c r="T9" s="29" t="s">
        <v>335</v>
      </c>
      <c r="U9" s="32">
        <v>2</v>
      </c>
    </row>
    <row r="10" spans="1:51" ht="15.75" thickBot="1" x14ac:dyDescent="0.3">
      <c r="A10" s="2" t="s">
        <v>340</v>
      </c>
      <c r="B10" s="3">
        <v>45</v>
      </c>
      <c r="C10" s="10"/>
      <c r="D10" s="35"/>
      <c r="F10" s="2" t="s">
        <v>35</v>
      </c>
      <c r="G10" s="3" t="s">
        <v>7</v>
      </c>
      <c r="H10" s="6">
        <v>10</v>
      </c>
      <c r="I10" s="35">
        <v>43434</v>
      </c>
      <c r="S10" s="42"/>
      <c r="T10" s="33" t="s">
        <v>336</v>
      </c>
      <c r="U10" s="34">
        <v>2</v>
      </c>
    </row>
    <row r="11" spans="1:51" ht="25.5" x14ac:dyDescent="0.25">
      <c r="A11" s="2" t="s">
        <v>341</v>
      </c>
      <c r="B11" s="3">
        <v>360</v>
      </c>
      <c r="C11" s="10"/>
      <c r="D11" s="35"/>
      <c r="F11" s="11" t="s">
        <v>36</v>
      </c>
      <c r="G11" s="12" t="s">
        <v>37</v>
      </c>
      <c r="H11" s="13">
        <f>6*60+5</f>
        <v>365</v>
      </c>
    </row>
    <row r="12" spans="1:51" x14ac:dyDescent="0.25">
      <c r="A12" s="2" t="s">
        <v>342</v>
      </c>
      <c r="B12" s="43">
        <v>240</v>
      </c>
      <c r="C12" s="10"/>
      <c r="D12" s="35"/>
      <c r="F12" s="2" t="s">
        <v>38</v>
      </c>
      <c r="G12" s="3" t="s">
        <v>39</v>
      </c>
      <c r="H12" s="6">
        <v>30</v>
      </c>
      <c r="I12" s="35">
        <v>43435</v>
      </c>
    </row>
    <row r="13" spans="1:51" x14ac:dyDescent="0.25">
      <c r="A13" s="2"/>
      <c r="B13" s="3">
        <v>845</v>
      </c>
      <c r="C13" s="10"/>
      <c r="D13" s="35">
        <v>43366</v>
      </c>
      <c r="F13" s="2" t="s">
        <v>40</v>
      </c>
      <c r="G13" s="3" t="s">
        <v>18</v>
      </c>
      <c r="H13" s="6">
        <v>20</v>
      </c>
      <c r="I13" s="35">
        <v>43435</v>
      </c>
    </row>
    <row r="14" spans="1:51" x14ac:dyDescent="0.25">
      <c r="A14" s="2"/>
      <c r="B14" s="3"/>
      <c r="C14" s="10"/>
      <c r="D14" s="35"/>
      <c r="F14" s="2" t="s">
        <v>41</v>
      </c>
      <c r="G14" s="3" t="s">
        <v>18</v>
      </c>
      <c r="H14" s="6">
        <v>20</v>
      </c>
      <c r="I14" s="35">
        <v>43435</v>
      </c>
    </row>
    <row r="15" spans="1:51" x14ac:dyDescent="0.25">
      <c r="A15" s="2"/>
      <c r="B15" s="3"/>
      <c r="C15" s="10"/>
      <c r="D15" s="35"/>
      <c r="F15" s="2" t="s">
        <v>42</v>
      </c>
      <c r="G15" s="3" t="s">
        <v>18</v>
      </c>
      <c r="H15" s="6">
        <v>20</v>
      </c>
      <c r="I15" s="35">
        <v>43435</v>
      </c>
    </row>
    <row r="16" spans="1:51" x14ac:dyDescent="0.25">
      <c r="A16" s="2"/>
      <c r="B16" s="3"/>
      <c r="C16" s="10"/>
      <c r="D16" s="35"/>
      <c r="F16" s="2" t="s">
        <v>43</v>
      </c>
      <c r="G16" s="3" t="s">
        <v>44</v>
      </c>
      <c r="H16" s="6">
        <f>5*60</f>
        <v>300</v>
      </c>
      <c r="I16" s="35">
        <v>43435</v>
      </c>
    </row>
    <row r="17" spans="1:52" x14ac:dyDescent="0.25">
      <c r="A17" s="2"/>
      <c r="B17" s="3"/>
      <c r="C17" s="10"/>
      <c r="D17" s="35"/>
      <c r="F17" s="2" t="s">
        <v>45</v>
      </c>
      <c r="G17" s="3" t="s">
        <v>46</v>
      </c>
      <c r="H17" s="6">
        <v>5</v>
      </c>
      <c r="I17" s="35">
        <v>43435</v>
      </c>
    </row>
    <row r="18" spans="1:52" s="8" customFormat="1" ht="69.75" customHeight="1" x14ac:dyDescent="0.25">
      <c r="A18" s="5" t="s">
        <v>9</v>
      </c>
      <c r="B18" s="7" t="s">
        <v>10</v>
      </c>
      <c r="C18" s="8">
        <f>5*60+40</f>
        <v>340</v>
      </c>
      <c r="F18" s="1" t="s">
        <v>47</v>
      </c>
      <c r="G18"/>
      <c r="H18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</row>
    <row r="19" spans="1:52" ht="60" x14ac:dyDescent="0.25">
      <c r="A19" s="1" t="s">
        <v>11</v>
      </c>
      <c r="B19" s="4" t="s">
        <v>3</v>
      </c>
      <c r="C19" s="6">
        <v>60</v>
      </c>
      <c r="D19" s="35"/>
      <c r="F19" s="5" t="s">
        <v>104</v>
      </c>
      <c r="G19" s="7" t="s">
        <v>105</v>
      </c>
      <c r="H19" s="8">
        <f>2*60+56</f>
        <v>176</v>
      </c>
    </row>
    <row r="20" spans="1:52" x14ac:dyDescent="0.25">
      <c r="A20" s="2" t="s">
        <v>12</v>
      </c>
      <c r="B20" s="3" t="s">
        <v>8</v>
      </c>
      <c r="C20" s="6" t="str">
        <f>SUBSTITUTE(B20,"Minutes","")</f>
        <v xml:space="preserve">15 </v>
      </c>
      <c r="D20" s="35"/>
      <c r="F20" s="2" t="s">
        <v>106</v>
      </c>
      <c r="G20" s="3" t="s">
        <v>7</v>
      </c>
      <c r="H20">
        <v>10</v>
      </c>
      <c r="I20" s="35">
        <v>43436</v>
      </c>
    </row>
    <row r="21" spans="1:52" x14ac:dyDescent="0.25">
      <c r="A21" s="2" t="s">
        <v>13</v>
      </c>
      <c r="B21" s="3" t="s">
        <v>14</v>
      </c>
      <c r="C21" s="6" t="str">
        <f t="shared" ref="C21:C27" si="0">SUBSTITUTE(B21,"Minutes","")</f>
        <v xml:space="preserve">45 </v>
      </c>
      <c r="D21" s="35"/>
      <c r="F21" s="2" t="s">
        <v>107</v>
      </c>
      <c r="G21" s="3" t="s">
        <v>7</v>
      </c>
      <c r="H21">
        <v>10</v>
      </c>
      <c r="I21" s="35">
        <v>43436</v>
      </c>
    </row>
    <row r="22" spans="1:52" x14ac:dyDescent="0.25">
      <c r="A22" s="1" t="s">
        <v>15</v>
      </c>
      <c r="B22" s="4" t="s">
        <v>16</v>
      </c>
      <c r="C22" s="6" t="str">
        <f t="shared" si="0"/>
        <v xml:space="preserve">40 </v>
      </c>
      <c r="D22" s="35"/>
      <c r="F22" s="2" t="s">
        <v>108</v>
      </c>
      <c r="G22" s="3" t="s">
        <v>8</v>
      </c>
      <c r="H22">
        <v>15</v>
      </c>
      <c r="I22" s="35">
        <v>43436</v>
      </c>
    </row>
    <row r="23" spans="1:52" x14ac:dyDescent="0.25">
      <c r="A23" s="2" t="s">
        <v>17</v>
      </c>
      <c r="B23" s="3" t="s">
        <v>18</v>
      </c>
      <c r="C23" s="6" t="str">
        <f t="shared" si="0"/>
        <v xml:space="preserve">20 </v>
      </c>
      <c r="D23" s="35"/>
      <c r="F23" s="2" t="s">
        <v>109</v>
      </c>
      <c r="G23" s="3" t="s">
        <v>6</v>
      </c>
      <c r="H23">
        <v>6</v>
      </c>
      <c r="I23" s="35">
        <v>43436</v>
      </c>
    </row>
    <row r="24" spans="1:52" x14ac:dyDescent="0.25">
      <c r="A24" s="2" t="s">
        <v>19</v>
      </c>
      <c r="B24" s="3" t="s">
        <v>18</v>
      </c>
      <c r="C24" s="6" t="str">
        <f t="shared" si="0"/>
        <v xml:space="preserve">20 </v>
      </c>
      <c r="D24" s="35"/>
      <c r="F24" s="2" t="s">
        <v>110</v>
      </c>
      <c r="G24" s="3" t="s">
        <v>7</v>
      </c>
      <c r="H24">
        <v>10</v>
      </c>
      <c r="I24" s="35">
        <v>43436</v>
      </c>
    </row>
    <row r="25" spans="1:52" x14ac:dyDescent="0.25">
      <c r="A25" s="1" t="s">
        <v>20</v>
      </c>
      <c r="B25" s="4" t="s">
        <v>21</v>
      </c>
      <c r="C25" s="6">
        <f>4*60</f>
        <v>240</v>
      </c>
      <c r="D25" s="35"/>
      <c r="F25" s="2" t="s">
        <v>111</v>
      </c>
      <c r="G25" s="3" t="s">
        <v>62</v>
      </c>
      <c r="H25">
        <f>2*60</f>
        <v>120</v>
      </c>
      <c r="I25" s="35">
        <v>43436</v>
      </c>
    </row>
    <row r="26" spans="1:52" x14ac:dyDescent="0.25">
      <c r="A26" s="2" t="s">
        <v>22</v>
      </c>
      <c r="B26" s="3" t="s">
        <v>14</v>
      </c>
      <c r="C26" s="6" t="str">
        <f t="shared" si="0"/>
        <v xml:space="preserve">45 </v>
      </c>
      <c r="D26" s="35"/>
      <c r="F26" s="2" t="s">
        <v>112</v>
      </c>
      <c r="G26" s="3" t="s">
        <v>46</v>
      </c>
      <c r="H26">
        <v>5</v>
      </c>
      <c r="I26" s="35">
        <v>43436</v>
      </c>
    </row>
    <row r="27" spans="1:52" x14ac:dyDescent="0.25">
      <c r="A27" s="2" t="s">
        <v>23</v>
      </c>
      <c r="B27" s="3" t="s">
        <v>8</v>
      </c>
      <c r="C27" s="6" t="str">
        <f t="shared" si="0"/>
        <v xml:space="preserve">15 </v>
      </c>
      <c r="D27" s="35"/>
      <c r="F27" s="2" t="s">
        <v>113</v>
      </c>
    </row>
    <row r="28" spans="1:52" ht="60" x14ac:dyDescent="0.25">
      <c r="A28" s="2" t="s">
        <v>24</v>
      </c>
      <c r="B28" s="3" t="s">
        <v>25</v>
      </c>
      <c r="C28" s="6">
        <f>3*60</f>
        <v>180</v>
      </c>
      <c r="D28" s="35">
        <v>43367</v>
      </c>
      <c r="F28" s="5" t="s">
        <v>155</v>
      </c>
      <c r="G28" s="7" t="s">
        <v>156</v>
      </c>
      <c r="H28" s="8">
        <f>8*60+5</f>
        <v>485</v>
      </c>
    </row>
    <row r="29" spans="1:52" s="8" customFormat="1" ht="24" x14ac:dyDescent="0.25">
      <c r="A29" s="5" t="s">
        <v>48</v>
      </c>
      <c r="B29" s="7" t="s">
        <v>49</v>
      </c>
      <c r="C29" s="8">
        <f>24*60+50</f>
        <v>1490</v>
      </c>
      <c r="F29" s="2" t="s">
        <v>157</v>
      </c>
      <c r="G29" s="3" t="s">
        <v>14</v>
      </c>
      <c r="H29">
        <v>45</v>
      </c>
      <c r="I29" s="35">
        <v>43437</v>
      </c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</row>
    <row r="30" spans="1:52" s="14" customFormat="1" x14ac:dyDescent="0.25">
      <c r="A30" s="11" t="s">
        <v>50</v>
      </c>
      <c r="B30" s="12" t="s">
        <v>51</v>
      </c>
      <c r="C30" s="14">
        <f>17*60</f>
        <v>1020</v>
      </c>
      <c r="E30" s="8"/>
      <c r="F30" s="2" t="s">
        <v>158</v>
      </c>
      <c r="G30" s="3" t="s">
        <v>8</v>
      </c>
      <c r="H30">
        <v>15</v>
      </c>
      <c r="I30" s="35">
        <v>43437</v>
      </c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</row>
    <row r="31" spans="1:52" x14ac:dyDescent="0.25">
      <c r="A31" s="2" t="s">
        <v>52</v>
      </c>
      <c r="B31" s="3" t="s">
        <v>53</v>
      </c>
      <c r="C31">
        <f>6*60</f>
        <v>360</v>
      </c>
      <c r="D31" s="35">
        <v>43368</v>
      </c>
      <c r="F31" s="2" t="s">
        <v>159</v>
      </c>
      <c r="G31" s="3" t="s">
        <v>3</v>
      </c>
      <c r="H31">
        <v>60</v>
      </c>
      <c r="I31" s="35">
        <v>43437</v>
      </c>
    </row>
    <row r="32" spans="1:52" x14ac:dyDescent="0.25">
      <c r="A32" s="2" t="s">
        <v>54</v>
      </c>
      <c r="B32" s="3" t="s">
        <v>44</v>
      </c>
      <c r="C32">
        <f>5*60</f>
        <v>300</v>
      </c>
      <c r="D32" s="35">
        <v>43369</v>
      </c>
      <c r="F32" s="2" t="s">
        <v>160</v>
      </c>
      <c r="G32" s="3" t="s">
        <v>53</v>
      </c>
      <c r="H32">
        <f>6*60</f>
        <v>360</v>
      </c>
      <c r="I32" s="35">
        <v>43437</v>
      </c>
    </row>
    <row r="33" spans="1:50" x14ac:dyDescent="0.25">
      <c r="A33" s="2" t="s">
        <v>55</v>
      </c>
      <c r="B33" s="3" t="s">
        <v>53</v>
      </c>
      <c r="C33">
        <f>6*60</f>
        <v>360</v>
      </c>
      <c r="D33" s="35">
        <v>43370</v>
      </c>
      <c r="F33" s="2" t="s">
        <v>161</v>
      </c>
      <c r="G33" s="3" t="s">
        <v>46</v>
      </c>
      <c r="H33">
        <v>5</v>
      </c>
      <c r="I33" s="35">
        <v>43437</v>
      </c>
    </row>
    <row r="34" spans="1:50" s="14" customFormat="1" x14ac:dyDescent="0.25">
      <c r="A34" s="11" t="s">
        <v>56</v>
      </c>
      <c r="B34" s="12" t="s">
        <v>57</v>
      </c>
      <c r="C34" s="14">
        <f>2*60+25</f>
        <v>145</v>
      </c>
      <c r="E34" s="8"/>
      <c r="F34" s="2" t="s">
        <v>162</v>
      </c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</row>
    <row r="35" spans="1:50" ht="48" x14ac:dyDescent="0.25">
      <c r="A35" s="2" t="s">
        <v>58</v>
      </c>
      <c r="B35" s="3" t="s">
        <v>31</v>
      </c>
      <c r="C35">
        <f>1.5*60</f>
        <v>90</v>
      </c>
      <c r="D35" s="35">
        <v>43371</v>
      </c>
      <c r="F35" s="5" t="s">
        <v>204</v>
      </c>
      <c r="G35" s="7" t="s">
        <v>205</v>
      </c>
      <c r="H35" s="8">
        <f>14*60+25</f>
        <v>865</v>
      </c>
    </row>
    <row r="36" spans="1:50" ht="25.5" x14ac:dyDescent="0.25">
      <c r="A36" s="2" t="s">
        <v>59</v>
      </c>
      <c r="B36" s="3" t="s">
        <v>8</v>
      </c>
      <c r="C36">
        <v>15</v>
      </c>
      <c r="D36" s="35">
        <v>43371</v>
      </c>
      <c r="F36" s="11" t="s">
        <v>206</v>
      </c>
      <c r="G36" s="12" t="s">
        <v>207</v>
      </c>
      <c r="H36" s="14">
        <f>6*60+10</f>
        <v>370</v>
      </c>
    </row>
    <row r="37" spans="1:50" x14ac:dyDescent="0.25">
      <c r="A37" s="2" t="s">
        <v>60</v>
      </c>
      <c r="B37" s="3" t="s">
        <v>16</v>
      </c>
      <c r="C37">
        <v>40</v>
      </c>
      <c r="D37" s="35">
        <v>43371</v>
      </c>
      <c r="F37" s="2" t="s">
        <v>208</v>
      </c>
      <c r="G37" s="3" t="s">
        <v>7</v>
      </c>
      <c r="H37">
        <v>10</v>
      </c>
      <c r="I37" s="35">
        <v>43438</v>
      </c>
    </row>
    <row r="38" spans="1:50" x14ac:dyDescent="0.25">
      <c r="A38" s="2" t="s">
        <v>61</v>
      </c>
      <c r="B38" s="3" t="s">
        <v>62</v>
      </c>
      <c r="C38">
        <f>2*60</f>
        <v>120</v>
      </c>
      <c r="D38" s="35">
        <v>43371</v>
      </c>
      <c r="F38" s="2" t="s">
        <v>209</v>
      </c>
      <c r="G38" s="3" t="s">
        <v>53</v>
      </c>
      <c r="H38">
        <f>6*60</f>
        <v>360</v>
      </c>
      <c r="I38" s="35">
        <v>43438</v>
      </c>
    </row>
    <row r="39" spans="1:50" s="14" customFormat="1" ht="25.5" x14ac:dyDescent="0.25">
      <c r="A39" s="11" t="s">
        <v>63</v>
      </c>
      <c r="B39" s="12" t="s">
        <v>64</v>
      </c>
      <c r="C39" s="14">
        <f>4*60+55</f>
        <v>295</v>
      </c>
      <c r="E39" s="8"/>
      <c r="F39" s="11" t="s">
        <v>210</v>
      </c>
      <c r="G39" s="12" t="s">
        <v>211</v>
      </c>
      <c r="H39" s="14">
        <f>8*60+15</f>
        <v>495</v>
      </c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</row>
    <row r="40" spans="1:50" x14ac:dyDescent="0.25">
      <c r="A40" s="2" t="s">
        <v>65</v>
      </c>
      <c r="B40" s="3" t="s">
        <v>16</v>
      </c>
      <c r="C40">
        <v>40</v>
      </c>
      <c r="D40" s="35">
        <v>43372</v>
      </c>
      <c r="F40" s="2" t="s">
        <v>212</v>
      </c>
      <c r="G40" s="3" t="s">
        <v>7</v>
      </c>
      <c r="H40">
        <v>10</v>
      </c>
      <c r="I40" s="35">
        <v>43439</v>
      </c>
    </row>
    <row r="41" spans="1:50" x14ac:dyDescent="0.25">
      <c r="A41" s="2" t="s">
        <v>66</v>
      </c>
      <c r="B41" s="3" t="s">
        <v>8</v>
      </c>
      <c r="C41">
        <v>15</v>
      </c>
      <c r="D41" s="35">
        <v>43372</v>
      </c>
      <c r="F41" s="2" t="s">
        <v>213</v>
      </c>
      <c r="G41" s="3" t="s">
        <v>214</v>
      </c>
      <c r="H41">
        <f>8*60</f>
        <v>480</v>
      </c>
      <c r="I41" s="35">
        <v>43439</v>
      </c>
    </row>
    <row r="42" spans="1:50" x14ac:dyDescent="0.25">
      <c r="A42" s="2" t="s">
        <v>67</v>
      </c>
      <c r="B42" s="3" t="s">
        <v>21</v>
      </c>
      <c r="C42">
        <f>4*60</f>
        <v>240</v>
      </c>
      <c r="D42" s="35">
        <v>43372</v>
      </c>
      <c r="F42" s="2" t="s">
        <v>215</v>
      </c>
      <c r="G42" s="3" t="s">
        <v>46</v>
      </c>
      <c r="H42">
        <v>5</v>
      </c>
      <c r="I42" s="35">
        <v>43439</v>
      </c>
    </row>
    <row r="43" spans="1:50" s="14" customFormat="1" x14ac:dyDescent="0.25">
      <c r="A43" s="11" t="s">
        <v>68</v>
      </c>
      <c r="B43" s="12" t="s">
        <v>39</v>
      </c>
      <c r="C43" s="14">
        <v>30</v>
      </c>
      <c r="E43" s="8"/>
      <c r="F43" s="11" t="s">
        <v>216</v>
      </c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</row>
    <row r="44" spans="1:50" ht="48" x14ac:dyDescent="0.25">
      <c r="A44" s="2" t="s">
        <v>69</v>
      </c>
      <c r="B44" s="3" t="s">
        <v>39</v>
      </c>
      <c r="C44">
        <v>30</v>
      </c>
      <c r="D44" s="35">
        <v>43349</v>
      </c>
      <c r="F44" s="5" t="s">
        <v>236</v>
      </c>
      <c r="G44" s="7" t="s">
        <v>237</v>
      </c>
      <c r="H44" s="8">
        <f>16*60+42</f>
        <v>1002</v>
      </c>
    </row>
    <row r="45" spans="1:50" ht="25.5" x14ac:dyDescent="0.25">
      <c r="A45" s="2" t="s">
        <v>70</v>
      </c>
      <c r="B45" s="3" t="s">
        <v>2</v>
      </c>
      <c r="C45">
        <v>2</v>
      </c>
      <c r="D45" s="35">
        <v>43349</v>
      </c>
      <c r="F45" s="11" t="s">
        <v>238</v>
      </c>
      <c r="G45" s="12" t="s">
        <v>239</v>
      </c>
      <c r="H45" s="14">
        <f>4*60+27</f>
        <v>267</v>
      </c>
    </row>
    <row r="46" spans="1:50" s="8" customFormat="1" ht="24" x14ac:dyDescent="0.25">
      <c r="A46" s="5" t="s">
        <v>71</v>
      </c>
      <c r="B46" s="7" t="s">
        <v>72</v>
      </c>
      <c r="C46" s="8">
        <f>77*60+55</f>
        <v>4675</v>
      </c>
      <c r="F46" s="2" t="s">
        <v>240</v>
      </c>
      <c r="G46" s="3" t="s">
        <v>241</v>
      </c>
      <c r="H46">
        <v>7</v>
      </c>
      <c r="I46" s="35">
        <v>43440</v>
      </c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</row>
    <row r="47" spans="1:50" s="14" customFormat="1" x14ac:dyDescent="0.25">
      <c r="A47" s="11" t="s">
        <v>73</v>
      </c>
      <c r="B47" s="12" t="s">
        <v>74</v>
      </c>
      <c r="C47" s="14">
        <f>29*60</f>
        <v>1740</v>
      </c>
      <c r="E47" s="8"/>
      <c r="F47" s="2" t="s">
        <v>242</v>
      </c>
      <c r="G47" s="3" t="s">
        <v>18</v>
      </c>
      <c r="H47">
        <v>20</v>
      </c>
      <c r="I47" s="35">
        <v>43440</v>
      </c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</row>
    <row r="48" spans="1:50" x14ac:dyDescent="0.25">
      <c r="A48" s="2" t="s">
        <v>75</v>
      </c>
      <c r="B48" s="3" t="s">
        <v>53</v>
      </c>
      <c r="C48">
        <f>6*60</f>
        <v>360</v>
      </c>
      <c r="D48" s="35">
        <v>43374</v>
      </c>
      <c r="F48" s="2" t="s">
        <v>243</v>
      </c>
      <c r="G48" s="3" t="s">
        <v>21</v>
      </c>
      <c r="H48">
        <f>4*60</f>
        <v>240</v>
      </c>
      <c r="I48" s="35">
        <v>43440</v>
      </c>
    </row>
    <row r="49" spans="1:50" ht="25.5" x14ac:dyDescent="0.25">
      <c r="A49" s="2" t="s">
        <v>76</v>
      </c>
      <c r="B49" s="3" t="s">
        <v>53</v>
      </c>
      <c r="C49">
        <f>6*60</f>
        <v>360</v>
      </c>
      <c r="D49" s="35">
        <v>43375</v>
      </c>
      <c r="F49" s="11" t="s">
        <v>244</v>
      </c>
      <c r="G49" s="12" t="s">
        <v>245</v>
      </c>
      <c r="H49" s="14">
        <v>65</v>
      </c>
    </row>
    <row r="50" spans="1:50" x14ac:dyDescent="0.25">
      <c r="A50" s="2" t="s">
        <v>77</v>
      </c>
      <c r="B50" s="3" t="s">
        <v>53</v>
      </c>
      <c r="C50">
        <f>6*60</f>
        <v>360</v>
      </c>
      <c r="D50" s="35">
        <v>43376</v>
      </c>
      <c r="F50" s="2" t="s">
        <v>43</v>
      </c>
      <c r="G50" s="3" t="s">
        <v>3</v>
      </c>
      <c r="H50">
        <v>60</v>
      </c>
      <c r="I50" s="35">
        <v>43441</v>
      </c>
    </row>
    <row r="51" spans="1:50" x14ac:dyDescent="0.25">
      <c r="A51" s="2" t="s">
        <v>78</v>
      </c>
      <c r="B51" s="3" t="s">
        <v>53</v>
      </c>
      <c r="C51">
        <f>6*60</f>
        <v>360</v>
      </c>
      <c r="D51" s="35">
        <v>43377</v>
      </c>
      <c r="F51" s="2" t="s">
        <v>246</v>
      </c>
      <c r="G51" s="3" t="s">
        <v>46</v>
      </c>
      <c r="H51">
        <v>5</v>
      </c>
      <c r="I51" s="35">
        <v>43441</v>
      </c>
    </row>
    <row r="52" spans="1:50" ht="25.5" x14ac:dyDescent="0.25">
      <c r="A52" s="2" t="s">
        <v>79</v>
      </c>
      <c r="B52" s="3" t="s">
        <v>44</v>
      </c>
      <c r="C52">
        <f>5*60</f>
        <v>300</v>
      </c>
      <c r="D52" s="35">
        <v>43378</v>
      </c>
      <c r="F52" s="11" t="s">
        <v>247</v>
      </c>
      <c r="G52" s="12" t="s">
        <v>248</v>
      </c>
      <c r="H52" s="14">
        <f>6*60+20</f>
        <v>380</v>
      </c>
    </row>
    <row r="53" spans="1:50" s="14" customFormat="1" x14ac:dyDescent="0.25">
      <c r="A53" s="11" t="s">
        <v>80</v>
      </c>
      <c r="B53" s="12" t="s">
        <v>81</v>
      </c>
      <c r="C53" s="14">
        <f>18*60</f>
        <v>1080</v>
      </c>
      <c r="E53" s="8"/>
      <c r="F53" s="2" t="s">
        <v>249</v>
      </c>
      <c r="G53" s="3" t="s">
        <v>62</v>
      </c>
      <c r="H53">
        <f>2*60</f>
        <v>120</v>
      </c>
      <c r="I53" s="35">
        <v>43442</v>
      </c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</row>
    <row r="54" spans="1:50" x14ac:dyDescent="0.25">
      <c r="A54" s="2" t="s">
        <v>82</v>
      </c>
      <c r="B54" s="3" t="s">
        <v>53</v>
      </c>
      <c r="C54">
        <f>6*60</f>
        <v>360</v>
      </c>
      <c r="D54" s="35">
        <v>43380</v>
      </c>
      <c r="F54" s="2" t="s">
        <v>250</v>
      </c>
      <c r="G54" s="3" t="s">
        <v>18</v>
      </c>
      <c r="H54">
        <v>20</v>
      </c>
      <c r="I54" s="35">
        <v>43442</v>
      </c>
    </row>
    <row r="55" spans="1:50" x14ac:dyDescent="0.25">
      <c r="A55" s="2" t="s">
        <v>83</v>
      </c>
      <c r="B55" s="3" t="s">
        <v>44</v>
      </c>
      <c r="C55">
        <f>5*60</f>
        <v>300</v>
      </c>
      <c r="D55" s="35">
        <v>43381</v>
      </c>
      <c r="F55" s="2" t="s">
        <v>251</v>
      </c>
      <c r="G55" s="3" t="s">
        <v>21</v>
      </c>
      <c r="H55">
        <f>4*60</f>
        <v>240</v>
      </c>
      <c r="I55" s="35">
        <v>43442</v>
      </c>
    </row>
    <row r="56" spans="1:50" ht="25.5" x14ac:dyDescent="0.25">
      <c r="A56" s="2" t="s">
        <v>84</v>
      </c>
      <c r="B56" s="3" t="s">
        <v>25</v>
      </c>
      <c r="C56">
        <f>3*60</f>
        <v>180</v>
      </c>
      <c r="D56" s="35">
        <v>43382</v>
      </c>
      <c r="F56" s="11" t="s">
        <v>252</v>
      </c>
      <c r="G56" s="12" t="s">
        <v>253</v>
      </c>
      <c r="H56" s="14">
        <f>4*60+50</f>
        <v>290</v>
      </c>
    </row>
    <row r="57" spans="1:50" x14ac:dyDescent="0.25">
      <c r="A57" s="2" t="s">
        <v>85</v>
      </c>
      <c r="B57" s="3" t="s">
        <v>21</v>
      </c>
      <c r="C57">
        <f>4*60</f>
        <v>240</v>
      </c>
      <c r="D57" s="35">
        <v>43383</v>
      </c>
      <c r="F57" s="2" t="s">
        <v>254</v>
      </c>
      <c r="G57" s="3" t="s">
        <v>39</v>
      </c>
      <c r="H57">
        <v>30</v>
      </c>
      <c r="I57" s="35">
        <v>43443</v>
      </c>
    </row>
    <row r="58" spans="1:50" s="14" customFormat="1" x14ac:dyDescent="0.25">
      <c r="A58" s="11" t="s">
        <v>86</v>
      </c>
      <c r="B58" s="12" t="s">
        <v>87</v>
      </c>
      <c r="C58" s="14">
        <f>15*60+45</f>
        <v>945</v>
      </c>
      <c r="E58" s="8"/>
      <c r="F58" s="2" t="s">
        <v>255</v>
      </c>
      <c r="G58" s="3" t="s">
        <v>18</v>
      </c>
      <c r="H58">
        <v>20</v>
      </c>
      <c r="I58" s="35">
        <v>43443</v>
      </c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</row>
    <row r="59" spans="1:50" x14ac:dyDescent="0.25">
      <c r="A59" s="2" t="s">
        <v>88</v>
      </c>
      <c r="B59" s="3" t="s">
        <v>53</v>
      </c>
      <c r="C59">
        <f>6*60</f>
        <v>360</v>
      </c>
      <c r="D59" s="35">
        <v>43384</v>
      </c>
      <c r="F59" s="2" t="s">
        <v>256</v>
      </c>
      <c r="G59" s="3" t="s">
        <v>21</v>
      </c>
      <c r="H59">
        <f>4*60</f>
        <v>240</v>
      </c>
      <c r="I59" s="35">
        <v>43443</v>
      </c>
    </row>
    <row r="60" spans="1:50" x14ac:dyDescent="0.25">
      <c r="A60" s="2" t="s">
        <v>89</v>
      </c>
      <c r="B60" s="3" t="s">
        <v>21</v>
      </c>
      <c r="C60">
        <f>4*60</f>
        <v>240</v>
      </c>
      <c r="D60" s="35">
        <v>43385</v>
      </c>
      <c r="F60" s="11" t="s">
        <v>257</v>
      </c>
      <c r="G60" s="14"/>
      <c r="H60" s="14"/>
    </row>
    <row r="61" spans="1:50" ht="48" x14ac:dyDescent="0.25">
      <c r="A61" s="2" t="s">
        <v>90</v>
      </c>
      <c r="B61" s="3" t="s">
        <v>44</v>
      </c>
      <c r="C61">
        <f>5*60</f>
        <v>300</v>
      </c>
      <c r="D61" s="35">
        <v>43386</v>
      </c>
      <c r="F61" s="5" t="s">
        <v>278</v>
      </c>
      <c r="G61" s="7" t="s">
        <v>279</v>
      </c>
      <c r="H61" s="8">
        <f>35*60+25</f>
        <v>2125</v>
      </c>
    </row>
    <row r="62" spans="1:50" ht="25.5" x14ac:dyDescent="0.25">
      <c r="A62" s="2" t="s">
        <v>91</v>
      </c>
      <c r="B62" s="3" t="s">
        <v>14</v>
      </c>
      <c r="C62">
        <v>45</v>
      </c>
      <c r="D62" s="35">
        <v>43387</v>
      </c>
      <c r="F62" s="11" t="s">
        <v>280</v>
      </c>
      <c r="G62" s="12" t="s">
        <v>281</v>
      </c>
      <c r="H62" s="14">
        <f>16*60+20</f>
        <v>980</v>
      </c>
    </row>
    <row r="63" spans="1:50" s="14" customFormat="1" x14ac:dyDescent="0.25">
      <c r="A63" s="11" t="s">
        <v>92</v>
      </c>
      <c r="B63" s="12" t="s">
        <v>93</v>
      </c>
      <c r="C63" s="14">
        <f>14*60+40</f>
        <v>880</v>
      </c>
      <c r="E63" s="8"/>
      <c r="F63" s="2" t="s">
        <v>282</v>
      </c>
      <c r="G63" s="3" t="s">
        <v>18</v>
      </c>
      <c r="H63">
        <v>20</v>
      </c>
      <c r="I63" s="35">
        <v>43444</v>
      </c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</row>
    <row r="64" spans="1:50" x14ac:dyDescent="0.25">
      <c r="A64" s="2" t="s">
        <v>94</v>
      </c>
      <c r="B64" s="3" t="s">
        <v>18</v>
      </c>
      <c r="C64">
        <v>20</v>
      </c>
      <c r="D64" s="35">
        <v>43388</v>
      </c>
      <c r="F64" s="2" t="s">
        <v>283</v>
      </c>
      <c r="G64" s="3" t="s">
        <v>140</v>
      </c>
      <c r="H64">
        <f>12*60</f>
        <v>720</v>
      </c>
      <c r="I64" s="35">
        <v>43445</v>
      </c>
    </row>
    <row r="65" spans="1:50" x14ac:dyDescent="0.25">
      <c r="A65" s="2" t="s">
        <v>95</v>
      </c>
      <c r="B65" s="3" t="s">
        <v>18</v>
      </c>
      <c r="C65">
        <v>20</v>
      </c>
      <c r="D65" s="35">
        <v>43388</v>
      </c>
      <c r="F65" s="2" t="s">
        <v>284</v>
      </c>
      <c r="G65" s="3" t="s">
        <v>21</v>
      </c>
      <c r="H65">
        <f>4*60</f>
        <v>240</v>
      </c>
      <c r="I65" s="35">
        <v>43446</v>
      </c>
    </row>
    <row r="66" spans="1:50" x14ac:dyDescent="0.25">
      <c r="A66" s="2" t="s">
        <v>96</v>
      </c>
      <c r="B66" s="3" t="s">
        <v>21</v>
      </c>
      <c r="C66">
        <f>4*60</f>
        <v>240</v>
      </c>
      <c r="D66" s="35">
        <v>43388</v>
      </c>
      <c r="F66" s="11" t="s">
        <v>285</v>
      </c>
      <c r="G66" s="12" t="s">
        <v>53</v>
      </c>
      <c r="H66" s="14">
        <f>6*60</f>
        <v>360</v>
      </c>
    </row>
    <row r="67" spans="1:50" x14ac:dyDescent="0.25">
      <c r="A67" s="2" t="s">
        <v>97</v>
      </c>
      <c r="B67" s="3" t="s">
        <v>3</v>
      </c>
      <c r="C67">
        <v>60</v>
      </c>
      <c r="D67" s="35">
        <v>43388</v>
      </c>
      <c r="F67" s="2" t="s">
        <v>286</v>
      </c>
      <c r="G67" s="3" t="s">
        <v>18</v>
      </c>
      <c r="H67">
        <v>20</v>
      </c>
      <c r="I67" s="35">
        <v>43447</v>
      </c>
    </row>
    <row r="68" spans="1:50" x14ac:dyDescent="0.25">
      <c r="A68" s="2" t="s">
        <v>98</v>
      </c>
      <c r="B68" s="3" t="s">
        <v>99</v>
      </c>
      <c r="C68">
        <f>10*60</f>
        <v>600</v>
      </c>
      <c r="D68" s="35">
        <v>43389</v>
      </c>
      <c r="F68" s="2" t="s">
        <v>287</v>
      </c>
      <c r="G68" s="3" t="s">
        <v>18</v>
      </c>
      <c r="H68">
        <v>20</v>
      </c>
      <c r="I68" s="35">
        <v>43447</v>
      </c>
    </row>
    <row r="69" spans="1:50" x14ac:dyDescent="0.25">
      <c r="A69" s="2" t="s">
        <v>100</v>
      </c>
      <c r="D69" s="35">
        <v>43390</v>
      </c>
      <c r="F69" s="2" t="s">
        <v>288</v>
      </c>
      <c r="G69" s="3" t="s">
        <v>21</v>
      </c>
      <c r="H69">
        <f>4*60</f>
        <v>240</v>
      </c>
      <c r="I69" s="35">
        <v>43447</v>
      </c>
    </row>
    <row r="70" spans="1:50" s="14" customFormat="1" x14ac:dyDescent="0.25">
      <c r="A70" s="11" t="s">
        <v>101</v>
      </c>
      <c r="B70" s="12" t="s">
        <v>39</v>
      </c>
      <c r="C70" s="14">
        <v>30</v>
      </c>
      <c r="E70" s="8"/>
      <c r="F70" s="2" t="s">
        <v>289</v>
      </c>
      <c r="G70" s="3" t="s">
        <v>39</v>
      </c>
      <c r="H70">
        <v>30</v>
      </c>
      <c r="I70" s="35">
        <v>43447</v>
      </c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</row>
    <row r="71" spans="1:50" x14ac:dyDescent="0.25">
      <c r="A71" s="2" t="s">
        <v>102</v>
      </c>
      <c r="B71" s="3" t="s">
        <v>39</v>
      </c>
      <c r="C71">
        <v>30</v>
      </c>
      <c r="D71" s="35">
        <v>43390</v>
      </c>
      <c r="F71" s="2" t="s">
        <v>290</v>
      </c>
      <c r="G71" s="3" t="s">
        <v>14</v>
      </c>
      <c r="H71">
        <v>45</v>
      </c>
      <c r="I71" s="35">
        <v>43447</v>
      </c>
    </row>
    <row r="72" spans="1:50" x14ac:dyDescent="0.25">
      <c r="A72" s="2" t="s">
        <v>103</v>
      </c>
      <c r="B72" s="3" t="s">
        <v>2</v>
      </c>
      <c r="C72">
        <v>2</v>
      </c>
      <c r="D72" s="35">
        <v>43390</v>
      </c>
      <c r="F72" s="2" t="s">
        <v>291</v>
      </c>
      <c r="G72" s="3" t="s">
        <v>46</v>
      </c>
      <c r="H72">
        <v>5</v>
      </c>
      <c r="I72" s="35">
        <v>43447</v>
      </c>
    </row>
    <row r="73" spans="1:50" s="8" customFormat="1" ht="24" x14ac:dyDescent="0.25">
      <c r="A73" s="5" t="s">
        <v>114</v>
      </c>
      <c r="B73" s="7" t="s">
        <v>115</v>
      </c>
      <c r="C73" s="8">
        <f>24*60+45</f>
        <v>1485</v>
      </c>
      <c r="F73" s="11" t="s">
        <v>292</v>
      </c>
      <c r="G73" s="12" t="s">
        <v>99</v>
      </c>
      <c r="H73" s="14">
        <v>600</v>
      </c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</row>
    <row r="74" spans="1:50" s="14" customFormat="1" x14ac:dyDescent="0.25">
      <c r="A74" s="11" t="s">
        <v>116</v>
      </c>
      <c r="B74" s="12" t="s">
        <v>117</v>
      </c>
      <c r="C74" s="14">
        <f>4*60+45</f>
        <v>285</v>
      </c>
      <c r="E74" s="8"/>
      <c r="F74" s="2" t="s">
        <v>293</v>
      </c>
      <c r="G74" s="3" t="s">
        <v>3</v>
      </c>
      <c r="H74">
        <v>60</v>
      </c>
      <c r="I74" s="35">
        <v>43448</v>
      </c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</row>
    <row r="75" spans="1:50" x14ac:dyDescent="0.25">
      <c r="A75" s="2" t="s">
        <v>118</v>
      </c>
      <c r="B75" s="3" t="s">
        <v>62</v>
      </c>
      <c r="C75">
        <f>2*60</f>
        <v>120</v>
      </c>
      <c r="D75" s="35">
        <v>43391</v>
      </c>
      <c r="F75" s="2" t="s">
        <v>294</v>
      </c>
      <c r="G75" s="3" t="s">
        <v>62</v>
      </c>
      <c r="H75">
        <v>120</v>
      </c>
      <c r="I75" s="35">
        <v>43448</v>
      </c>
    </row>
    <row r="76" spans="1:50" x14ac:dyDescent="0.25">
      <c r="A76" s="2" t="s">
        <v>119</v>
      </c>
      <c r="B76" s="3" t="s">
        <v>62</v>
      </c>
      <c r="C76">
        <f>2*60</f>
        <v>120</v>
      </c>
      <c r="D76" s="35">
        <v>43391</v>
      </c>
      <c r="F76" s="2" t="s">
        <v>295</v>
      </c>
      <c r="G76" s="3" t="s">
        <v>25</v>
      </c>
      <c r="H76">
        <v>180</v>
      </c>
      <c r="I76" s="35">
        <v>43448</v>
      </c>
    </row>
    <row r="77" spans="1:50" x14ac:dyDescent="0.25">
      <c r="A77" s="2" t="s">
        <v>120</v>
      </c>
      <c r="B77" s="3" t="s">
        <v>14</v>
      </c>
      <c r="C77">
        <v>45</v>
      </c>
      <c r="D77" s="35">
        <v>43391</v>
      </c>
      <c r="F77" s="2" t="s">
        <v>296</v>
      </c>
      <c r="G77" s="3" t="s">
        <v>21</v>
      </c>
      <c r="H77">
        <v>240</v>
      </c>
      <c r="I77" s="35">
        <v>43449</v>
      </c>
    </row>
    <row r="78" spans="1:50" s="14" customFormat="1" x14ac:dyDescent="0.25">
      <c r="A78" s="11" t="s">
        <v>121</v>
      </c>
      <c r="B78" s="12" t="s">
        <v>122</v>
      </c>
      <c r="C78" s="14">
        <f>20*60</f>
        <v>1200</v>
      </c>
      <c r="E78" s="8"/>
      <c r="F78" s="2" t="s">
        <v>297</v>
      </c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</row>
    <row r="79" spans="1:50" x14ac:dyDescent="0.25">
      <c r="A79" s="2" t="s">
        <v>123</v>
      </c>
      <c r="B79" s="3" t="s">
        <v>122</v>
      </c>
      <c r="C79">
        <f>20*60</f>
        <v>1200</v>
      </c>
      <c r="D79" t="s">
        <v>343</v>
      </c>
      <c r="F79" s="11" t="s">
        <v>298</v>
      </c>
      <c r="G79" s="12" t="s">
        <v>62</v>
      </c>
      <c r="H79" s="14">
        <v>120</v>
      </c>
    </row>
    <row r="80" spans="1:50" s="14" customFormat="1" x14ac:dyDescent="0.25">
      <c r="A80" s="11" t="s">
        <v>124</v>
      </c>
      <c r="E80" s="8"/>
      <c r="F80" s="2" t="s">
        <v>299</v>
      </c>
      <c r="G80" s="3" t="s">
        <v>3</v>
      </c>
      <c r="H80">
        <v>60</v>
      </c>
      <c r="I80" s="35">
        <v>43450</v>
      </c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</row>
    <row r="81" spans="1:50" s="8" customFormat="1" ht="24" x14ac:dyDescent="0.25">
      <c r="A81" s="5" t="s">
        <v>125</v>
      </c>
      <c r="B81" s="7" t="s">
        <v>126</v>
      </c>
      <c r="C81" s="8">
        <f>70*60</f>
        <v>4200</v>
      </c>
      <c r="F81" s="2" t="s">
        <v>300</v>
      </c>
      <c r="G81" s="3" t="s">
        <v>3</v>
      </c>
      <c r="H81">
        <v>60</v>
      </c>
      <c r="I81" s="35">
        <v>43450</v>
      </c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</row>
    <row r="82" spans="1:50" s="14" customFormat="1" x14ac:dyDescent="0.25">
      <c r="A82" s="11" t="s">
        <v>127</v>
      </c>
      <c r="B82" s="12" t="s">
        <v>128</v>
      </c>
      <c r="C82" s="14">
        <f>14*60+15</f>
        <v>855</v>
      </c>
      <c r="E82" s="8"/>
      <c r="F82" s="2" t="s">
        <v>301</v>
      </c>
      <c r="G82" s="3" t="s">
        <v>3</v>
      </c>
      <c r="H82">
        <v>60</v>
      </c>
      <c r="I82" s="35">
        <v>43450</v>
      </c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</row>
    <row r="83" spans="1:50" ht="25.5" x14ac:dyDescent="0.25">
      <c r="A83" s="2" t="s">
        <v>129</v>
      </c>
      <c r="B83" s="3" t="s">
        <v>53</v>
      </c>
      <c r="C83">
        <f>6*60</f>
        <v>360</v>
      </c>
      <c r="D83" s="35">
        <v>43395</v>
      </c>
      <c r="F83" s="11" t="s">
        <v>302</v>
      </c>
      <c r="G83" s="12" t="s">
        <v>245</v>
      </c>
      <c r="H83" s="14">
        <v>65</v>
      </c>
    </row>
    <row r="84" spans="1:50" x14ac:dyDescent="0.25">
      <c r="A84" s="2" t="s">
        <v>130</v>
      </c>
      <c r="B84" s="3" t="s">
        <v>31</v>
      </c>
      <c r="C84">
        <f>1.5*60</f>
        <v>90</v>
      </c>
      <c r="D84" s="35">
        <v>43396</v>
      </c>
      <c r="F84" s="2" t="s">
        <v>303</v>
      </c>
      <c r="G84" s="3" t="s">
        <v>46</v>
      </c>
      <c r="H84">
        <v>5</v>
      </c>
      <c r="I84" s="35">
        <v>43451</v>
      </c>
    </row>
    <row r="85" spans="1:50" x14ac:dyDescent="0.25">
      <c r="A85" s="2" t="s">
        <v>131</v>
      </c>
      <c r="B85" s="3" t="s">
        <v>62</v>
      </c>
      <c r="C85">
        <f>2*60</f>
        <v>120</v>
      </c>
      <c r="D85" s="35">
        <v>43396</v>
      </c>
      <c r="F85" s="2" t="s">
        <v>304</v>
      </c>
      <c r="G85" s="3" t="s">
        <v>3</v>
      </c>
      <c r="H85">
        <v>60</v>
      </c>
      <c r="I85" s="35">
        <v>43451</v>
      </c>
    </row>
    <row r="86" spans="1:50" x14ac:dyDescent="0.25">
      <c r="A86" s="2" t="s">
        <v>132</v>
      </c>
      <c r="B86" s="3" t="s">
        <v>3</v>
      </c>
      <c r="C86">
        <v>60</v>
      </c>
      <c r="D86" s="35">
        <v>43396</v>
      </c>
      <c r="F86" s="2" t="s">
        <v>305</v>
      </c>
      <c r="G86" s="3" t="s">
        <v>46</v>
      </c>
      <c r="H86">
        <v>5</v>
      </c>
      <c r="I86" s="35">
        <v>43451</v>
      </c>
    </row>
    <row r="87" spans="1:50" x14ac:dyDescent="0.25">
      <c r="A87" s="2" t="s">
        <v>133</v>
      </c>
      <c r="B87" s="3" t="s">
        <v>25</v>
      </c>
      <c r="C87">
        <v>180</v>
      </c>
      <c r="D87" s="35">
        <v>43397</v>
      </c>
      <c r="F87" s="11" t="s">
        <v>306</v>
      </c>
      <c r="G87" s="14"/>
      <c r="H87" s="14"/>
    </row>
    <row r="88" spans="1:50" x14ac:dyDescent="0.25">
      <c r="A88" s="2" t="s">
        <v>134</v>
      </c>
      <c r="B88" s="3" t="s">
        <v>14</v>
      </c>
      <c r="C88">
        <v>45</v>
      </c>
      <c r="D88" s="35">
        <v>43397</v>
      </c>
    </row>
    <row r="89" spans="1:50" s="14" customFormat="1" x14ac:dyDescent="0.25">
      <c r="A89" s="11" t="s">
        <v>135</v>
      </c>
      <c r="B89" s="12" t="s">
        <v>136</v>
      </c>
      <c r="C89" s="14">
        <f>11*60</f>
        <v>660</v>
      </c>
      <c r="E89" s="8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</row>
    <row r="90" spans="1:50" x14ac:dyDescent="0.25">
      <c r="A90" s="2" t="s">
        <v>137</v>
      </c>
      <c r="B90" s="3" t="s">
        <v>44</v>
      </c>
      <c r="C90">
        <f>5*60</f>
        <v>300</v>
      </c>
      <c r="D90" s="35">
        <v>43398</v>
      </c>
    </row>
    <row r="91" spans="1:50" x14ac:dyDescent="0.25">
      <c r="A91" s="2" t="s">
        <v>138</v>
      </c>
      <c r="B91" s="3" t="s">
        <v>53</v>
      </c>
      <c r="C91">
        <f>6*60</f>
        <v>360</v>
      </c>
      <c r="D91" s="35">
        <v>43399</v>
      </c>
    </row>
    <row r="92" spans="1:50" s="14" customFormat="1" x14ac:dyDescent="0.25">
      <c r="A92" s="11" t="s">
        <v>139</v>
      </c>
      <c r="B92" s="12" t="s">
        <v>140</v>
      </c>
      <c r="C92" s="14">
        <f>12*60</f>
        <v>720</v>
      </c>
      <c r="E92" s="8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</row>
    <row r="93" spans="1:50" x14ac:dyDescent="0.25">
      <c r="A93" s="2" t="s">
        <v>141</v>
      </c>
      <c r="B93" s="3" t="s">
        <v>21</v>
      </c>
      <c r="C93">
        <f>4*60</f>
        <v>240</v>
      </c>
      <c r="D93" s="35">
        <v>43400</v>
      </c>
    </row>
    <row r="94" spans="1:50" x14ac:dyDescent="0.25">
      <c r="A94" s="2" t="s">
        <v>142</v>
      </c>
      <c r="B94" s="3" t="s">
        <v>21</v>
      </c>
      <c r="C94">
        <f t="shared" ref="C94:C95" si="1">4*60</f>
        <v>240</v>
      </c>
      <c r="D94" s="35">
        <v>43400</v>
      </c>
    </row>
    <row r="95" spans="1:50" x14ac:dyDescent="0.25">
      <c r="A95" s="2" t="s">
        <v>143</v>
      </c>
      <c r="B95" s="3" t="s">
        <v>21</v>
      </c>
      <c r="C95">
        <f t="shared" si="1"/>
        <v>240</v>
      </c>
      <c r="D95" s="35">
        <v>43401</v>
      </c>
    </row>
    <row r="96" spans="1:50" s="14" customFormat="1" x14ac:dyDescent="0.25">
      <c r="A96" s="11" t="s">
        <v>144</v>
      </c>
      <c r="B96" s="12" t="s">
        <v>8</v>
      </c>
      <c r="C96" s="14">
        <v>15</v>
      </c>
      <c r="E96" s="8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</row>
    <row r="97" spans="1:50" x14ac:dyDescent="0.25">
      <c r="A97" s="2" t="s">
        <v>145</v>
      </c>
      <c r="B97" s="3" t="s">
        <v>46</v>
      </c>
      <c r="C97">
        <v>5</v>
      </c>
      <c r="D97" s="35">
        <v>43401</v>
      </c>
    </row>
    <row r="98" spans="1:50" x14ac:dyDescent="0.25">
      <c r="A98" s="2" t="s">
        <v>146</v>
      </c>
      <c r="B98" s="3" t="s">
        <v>7</v>
      </c>
      <c r="C98">
        <v>10</v>
      </c>
      <c r="D98" s="35">
        <v>43401</v>
      </c>
    </row>
    <row r="99" spans="1:50" x14ac:dyDescent="0.25">
      <c r="A99" s="2" t="s">
        <v>147</v>
      </c>
    </row>
    <row r="100" spans="1:50" s="14" customFormat="1" x14ac:dyDescent="0.25">
      <c r="A100" s="11" t="s">
        <v>148</v>
      </c>
      <c r="B100" s="12" t="s">
        <v>149</v>
      </c>
      <c r="C100" s="14">
        <f>32*60</f>
        <v>1920</v>
      </c>
      <c r="E100" s="8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</row>
    <row r="101" spans="1:50" x14ac:dyDescent="0.25">
      <c r="A101" s="2" t="s">
        <v>150</v>
      </c>
      <c r="B101" s="3" t="s">
        <v>140</v>
      </c>
      <c r="C101">
        <f>12*60</f>
        <v>720</v>
      </c>
      <c r="D101" s="35">
        <v>43402</v>
      </c>
    </row>
    <row r="102" spans="1:50" x14ac:dyDescent="0.25">
      <c r="A102" s="2" t="s">
        <v>151</v>
      </c>
      <c r="B102" s="3" t="s">
        <v>122</v>
      </c>
      <c r="C102">
        <f>20*60</f>
        <v>1200</v>
      </c>
      <c r="D102" s="35">
        <v>43403</v>
      </c>
    </row>
    <row r="103" spans="1:50" s="14" customFormat="1" x14ac:dyDescent="0.25">
      <c r="A103" s="11" t="s">
        <v>152</v>
      </c>
      <c r="B103" s="12" t="s">
        <v>39</v>
      </c>
      <c r="C103" s="14">
        <v>30</v>
      </c>
      <c r="E103" s="8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</row>
    <row r="104" spans="1:50" x14ac:dyDescent="0.25">
      <c r="A104" s="2" t="s">
        <v>153</v>
      </c>
      <c r="B104" s="3" t="s">
        <v>39</v>
      </c>
      <c r="C104">
        <v>30</v>
      </c>
      <c r="D104" s="35">
        <v>43404</v>
      </c>
    </row>
    <row r="105" spans="1:50" x14ac:dyDescent="0.25">
      <c r="A105" s="2" t="s">
        <v>154</v>
      </c>
    </row>
    <row r="106" spans="1:50" s="8" customFormat="1" ht="24" x14ac:dyDescent="0.25">
      <c r="A106" s="5" t="s">
        <v>163</v>
      </c>
      <c r="B106" s="7" t="s">
        <v>164</v>
      </c>
      <c r="C106" s="8">
        <f>123*60+55</f>
        <v>7435</v>
      </c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</row>
    <row r="107" spans="1:50" s="14" customFormat="1" x14ac:dyDescent="0.25">
      <c r="A107" s="11" t="s">
        <v>165</v>
      </c>
      <c r="B107" s="12" t="s">
        <v>166</v>
      </c>
      <c r="C107" s="14">
        <f>23*60</f>
        <v>1380</v>
      </c>
      <c r="E107" s="8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</row>
    <row r="108" spans="1:50" x14ac:dyDescent="0.25">
      <c r="A108" s="2" t="s">
        <v>167</v>
      </c>
      <c r="B108" s="3" t="s">
        <v>25</v>
      </c>
      <c r="C108">
        <f>3*60</f>
        <v>180</v>
      </c>
      <c r="D108" s="35">
        <v>43405</v>
      </c>
    </row>
    <row r="109" spans="1:50" x14ac:dyDescent="0.25">
      <c r="A109" s="2" t="s">
        <v>168</v>
      </c>
      <c r="B109" s="3" t="s">
        <v>25</v>
      </c>
      <c r="C109">
        <f t="shared" ref="C109:C110" si="2">3*60</f>
        <v>180</v>
      </c>
      <c r="D109" s="35">
        <v>43405</v>
      </c>
    </row>
    <row r="110" spans="1:50" x14ac:dyDescent="0.25">
      <c r="A110" s="2" t="s">
        <v>169</v>
      </c>
      <c r="B110" s="3" t="s">
        <v>25</v>
      </c>
      <c r="C110">
        <f t="shared" si="2"/>
        <v>180</v>
      </c>
      <c r="D110" s="35">
        <v>43406</v>
      </c>
    </row>
    <row r="111" spans="1:50" x14ac:dyDescent="0.25">
      <c r="A111" s="2" t="s">
        <v>170</v>
      </c>
      <c r="B111" s="3" t="s">
        <v>53</v>
      </c>
      <c r="C111">
        <f>6*60</f>
        <v>360</v>
      </c>
      <c r="D111" s="35">
        <v>43407</v>
      </c>
    </row>
    <row r="112" spans="1:50" x14ac:dyDescent="0.25">
      <c r="A112" s="2" t="s">
        <v>171</v>
      </c>
      <c r="B112" s="3" t="s">
        <v>21</v>
      </c>
      <c r="C112">
        <f>4*60</f>
        <v>240</v>
      </c>
      <c r="D112" s="35">
        <v>43408</v>
      </c>
    </row>
    <row r="113" spans="1:50" x14ac:dyDescent="0.25">
      <c r="A113" s="2" t="s">
        <v>172</v>
      </c>
      <c r="B113" s="3" t="s">
        <v>21</v>
      </c>
      <c r="C113">
        <f>4*60</f>
        <v>240</v>
      </c>
      <c r="D113" s="35">
        <v>43408</v>
      </c>
    </row>
    <row r="114" spans="1:50" s="14" customFormat="1" x14ac:dyDescent="0.25">
      <c r="A114" s="11" t="s">
        <v>173</v>
      </c>
      <c r="B114" s="12" t="s">
        <v>174</v>
      </c>
      <c r="C114" s="14">
        <f>10.5*60</f>
        <v>630</v>
      </c>
      <c r="E114" s="8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</row>
    <row r="115" spans="1:50" x14ac:dyDescent="0.25">
      <c r="A115" s="2" t="s">
        <v>175</v>
      </c>
      <c r="B115" s="3" t="s">
        <v>25</v>
      </c>
      <c r="C115">
        <f>3*60</f>
        <v>180</v>
      </c>
      <c r="D115" s="35">
        <v>43409</v>
      </c>
    </row>
    <row r="116" spans="1:50" ht="13.5" customHeight="1" x14ac:dyDescent="0.25">
      <c r="A116" s="2" t="s">
        <v>176</v>
      </c>
      <c r="B116" s="3" t="s">
        <v>25</v>
      </c>
      <c r="C116">
        <f>3*60</f>
        <v>180</v>
      </c>
      <c r="D116" s="35">
        <v>43409</v>
      </c>
    </row>
    <row r="117" spans="1:50" x14ac:dyDescent="0.25">
      <c r="A117" s="2" t="s">
        <v>177</v>
      </c>
      <c r="B117" s="3" t="s">
        <v>14</v>
      </c>
      <c r="C117">
        <v>45</v>
      </c>
      <c r="D117" s="35">
        <v>43410</v>
      </c>
    </row>
    <row r="118" spans="1:50" x14ac:dyDescent="0.25">
      <c r="A118" s="2" t="s">
        <v>178</v>
      </c>
      <c r="B118" s="3" t="s">
        <v>25</v>
      </c>
      <c r="C118">
        <v>180</v>
      </c>
      <c r="D118" s="35">
        <v>43410</v>
      </c>
    </row>
    <row r="119" spans="1:50" x14ac:dyDescent="0.25">
      <c r="A119" s="2" t="s">
        <v>179</v>
      </c>
      <c r="B119" s="3" t="s">
        <v>14</v>
      </c>
      <c r="C119">
        <v>45</v>
      </c>
      <c r="D119" s="35">
        <v>43410</v>
      </c>
    </row>
    <row r="120" spans="1:50" s="14" customFormat="1" x14ac:dyDescent="0.25">
      <c r="A120" s="11" t="s">
        <v>180</v>
      </c>
      <c r="B120" s="12" t="s">
        <v>99</v>
      </c>
      <c r="C120" s="14">
        <v>600</v>
      </c>
      <c r="E120" s="8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</row>
    <row r="121" spans="1:50" x14ac:dyDescent="0.25">
      <c r="A121" s="2" t="s">
        <v>181</v>
      </c>
      <c r="B121" s="3" t="s">
        <v>25</v>
      </c>
      <c r="C121">
        <f>3*60</f>
        <v>180</v>
      </c>
      <c r="D121" s="35">
        <v>43411</v>
      </c>
    </row>
    <row r="122" spans="1:50" x14ac:dyDescent="0.25">
      <c r="A122" s="2" t="s">
        <v>182</v>
      </c>
      <c r="B122" s="3" t="s">
        <v>62</v>
      </c>
      <c r="C122">
        <v>120</v>
      </c>
      <c r="D122" s="35">
        <v>43411</v>
      </c>
    </row>
    <row r="123" spans="1:50" x14ac:dyDescent="0.25">
      <c r="A123" s="2" t="s">
        <v>183</v>
      </c>
      <c r="B123" s="3" t="s">
        <v>44</v>
      </c>
      <c r="C123">
        <v>300</v>
      </c>
      <c r="D123" s="35">
        <v>43412</v>
      </c>
    </row>
    <row r="124" spans="1:50" s="14" customFormat="1" x14ac:dyDescent="0.25">
      <c r="A124" s="11" t="s">
        <v>184</v>
      </c>
      <c r="B124" s="12" t="s">
        <v>185</v>
      </c>
      <c r="C124" s="14">
        <f>3*60+45</f>
        <v>225</v>
      </c>
      <c r="E124" s="8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</row>
    <row r="125" spans="1:50" x14ac:dyDescent="0.25">
      <c r="A125" s="2" t="s">
        <v>186</v>
      </c>
      <c r="B125" s="3" t="s">
        <v>25</v>
      </c>
      <c r="C125">
        <v>180</v>
      </c>
      <c r="D125" s="35">
        <v>43413</v>
      </c>
    </row>
    <row r="126" spans="1:50" x14ac:dyDescent="0.25">
      <c r="A126" s="2" t="s">
        <v>187</v>
      </c>
      <c r="B126" s="3" t="s">
        <v>14</v>
      </c>
      <c r="C126">
        <v>45</v>
      </c>
      <c r="D126" s="35">
        <v>43413</v>
      </c>
    </row>
    <row r="127" spans="1:50" x14ac:dyDescent="0.25">
      <c r="A127" s="2" t="s">
        <v>188</v>
      </c>
      <c r="B127" s="3" t="s">
        <v>53</v>
      </c>
      <c r="C127">
        <f>6*60</f>
        <v>360</v>
      </c>
      <c r="D127" s="35">
        <v>43414</v>
      </c>
    </row>
    <row r="128" spans="1:50" s="14" customFormat="1" x14ac:dyDescent="0.25">
      <c r="A128" s="11" t="s">
        <v>189</v>
      </c>
      <c r="B128" s="12" t="s">
        <v>190</v>
      </c>
      <c r="C128" s="14">
        <f>14*60</f>
        <v>840</v>
      </c>
      <c r="E128" s="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</row>
    <row r="129" spans="1:50" x14ac:dyDescent="0.25">
      <c r="A129" s="2" t="s">
        <v>191</v>
      </c>
      <c r="B129" s="3" t="s">
        <v>25</v>
      </c>
      <c r="C129">
        <f>3*60</f>
        <v>180</v>
      </c>
      <c r="D129" s="35">
        <v>43415</v>
      </c>
    </row>
    <row r="130" spans="1:50" x14ac:dyDescent="0.25">
      <c r="A130" s="2" t="s">
        <v>192</v>
      </c>
      <c r="B130" s="3" t="s">
        <v>53</v>
      </c>
      <c r="C130">
        <f>6*60</f>
        <v>360</v>
      </c>
      <c r="D130" s="35">
        <v>43415</v>
      </c>
    </row>
    <row r="131" spans="1:50" x14ac:dyDescent="0.25">
      <c r="A131" s="2" t="s">
        <v>193</v>
      </c>
    </row>
    <row r="132" spans="1:50" x14ac:dyDescent="0.25">
      <c r="A132" s="2" t="s">
        <v>194</v>
      </c>
      <c r="B132" s="3" t="s">
        <v>44</v>
      </c>
      <c r="C132">
        <f>5*60</f>
        <v>300</v>
      </c>
      <c r="D132" s="35">
        <v>43416</v>
      </c>
    </row>
    <row r="133" spans="1:50" s="14" customFormat="1" x14ac:dyDescent="0.25">
      <c r="A133" s="11" t="s">
        <v>195</v>
      </c>
      <c r="B133" s="12" t="s">
        <v>196</v>
      </c>
      <c r="C133" s="14">
        <f>62*60+10</f>
        <v>3730</v>
      </c>
      <c r="E133" s="8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</row>
    <row r="134" spans="1:50" x14ac:dyDescent="0.25">
      <c r="A134" s="2" t="s">
        <v>197</v>
      </c>
      <c r="B134" s="3" t="s">
        <v>198</v>
      </c>
      <c r="C134">
        <f>30*60</f>
        <v>1800</v>
      </c>
      <c r="D134" t="s">
        <v>344</v>
      </c>
    </row>
    <row r="135" spans="1:50" x14ac:dyDescent="0.25">
      <c r="A135" s="2" t="s">
        <v>199</v>
      </c>
      <c r="B135" s="3" t="s">
        <v>62</v>
      </c>
      <c r="C135">
        <v>120</v>
      </c>
      <c r="D135" s="35">
        <v>43419</v>
      </c>
    </row>
    <row r="136" spans="1:50" x14ac:dyDescent="0.25">
      <c r="A136" s="2" t="s">
        <v>200</v>
      </c>
      <c r="B136" s="3" t="s">
        <v>198</v>
      </c>
      <c r="C136">
        <f>30*60</f>
        <v>1800</v>
      </c>
      <c r="D136" t="s">
        <v>345</v>
      </c>
    </row>
    <row r="137" spans="1:50" x14ac:dyDescent="0.25">
      <c r="A137" s="2" t="s">
        <v>201</v>
      </c>
      <c r="B137" s="3" t="s">
        <v>7</v>
      </c>
      <c r="C137">
        <v>10</v>
      </c>
      <c r="D137" s="35">
        <v>43421</v>
      </c>
    </row>
    <row r="138" spans="1:50" s="14" customFormat="1" x14ac:dyDescent="0.25">
      <c r="A138" s="11" t="s">
        <v>202</v>
      </c>
      <c r="B138" s="12" t="s">
        <v>39</v>
      </c>
      <c r="C138" s="14">
        <v>30</v>
      </c>
      <c r="E138" s="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</row>
    <row r="139" spans="1:50" x14ac:dyDescent="0.25">
      <c r="A139" s="2" t="s">
        <v>203</v>
      </c>
      <c r="B139" s="3" t="s">
        <v>39</v>
      </c>
      <c r="C139">
        <v>30</v>
      </c>
      <c r="D139" s="35">
        <v>43421</v>
      </c>
    </row>
    <row r="140" spans="1:50" s="8" customFormat="1" x14ac:dyDescent="0.25">
      <c r="A140" s="5" t="s">
        <v>217</v>
      </c>
      <c r="B140" s="7" t="s">
        <v>218</v>
      </c>
      <c r="C140" s="8">
        <f>33.5*60</f>
        <v>2010</v>
      </c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</row>
    <row r="142" spans="1:50" s="8" customFormat="1" ht="24" x14ac:dyDescent="0.25">
      <c r="A142" s="5" t="s">
        <v>219</v>
      </c>
      <c r="B142" s="7" t="s">
        <v>220</v>
      </c>
      <c r="C142" s="8">
        <f>10*60+45</f>
        <v>645</v>
      </c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</row>
    <row r="143" spans="1:50" s="14" customFormat="1" x14ac:dyDescent="0.25">
      <c r="A143" s="11" t="s">
        <v>221</v>
      </c>
      <c r="B143" s="12" t="s">
        <v>44</v>
      </c>
      <c r="C143" s="14">
        <f>5*60</f>
        <v>300</v>
      </c>
      <c r="E143" s="8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</row>
    <row r="144" spans="1:50" x14ac:dyDescent="0.25">
      <c r="A144" s="2" t="s">
        <v>222</v>
      </c>
      <c r="B144" s="3" t="s">
        <v>3</v>
      </c>
      <c r="C144">
        <v>60</v>
      </c>
      <c r="D144" s="35">
        <v>43422</v>
      </c>
    </row>
    <row r="145" spans="1:50" x14ac:dyDescent="0.25">
      <c r="A145" s="2" t="s">
        <v>223</v>
      </c>
      <c r="B145" s="3" t="s">
        <v>25</v>
      </c>
      <c r="C145">
        <v>180</v>
      </c>
      <c r="D145" s="35">
        <v>43422</v>
      </c>
    </row>
    <row r="146" spans="1:50" x14ac:dyDescent="0.25">
      <c r="A146" s="2" t="s">
        <v>224</v>
      </c>
      <c r="B146" s="3" t="s">
        <v>3</v>
      </c>
      <c r="C146">
        <v>60</v>
      </c>
      <c r="D146" s="35">
        <v>43422</v>
      </c>
    </row>
    <row r="147" spans="1:50" x14ac:dyDescent="0.25">
      <c r="A147" s="2" t="s">
        <v>225</v>
      </c>
      <c r="B147" s="3" t="s">
        <v>3</v>
      </c>
      <c r="C147">
        <v>60</v>
      </c>
      <c r="D147" s="35">
        <v>43422</v>
      </c>
    </row>
    <row r="148" spans="1:50" x14ac:dyDescent="0.25">
      <c r="A148" s="2" t="s">
        <v>226</v>
      </c>
      <c r="B148" s="3" t="s">
        <v>25</v>
      </c>
      <c r="C148">
        <v>180</v>
      </c>
      <c r="D148" s="35">
        <v>43422</v>
      </c>
    </row>
    <row r="149" spans="1:50" s="14" customFormat="1" x14ac:dyDescent="0.25">
      <c r="A149" s="11" t="s">
        <v>227</v>
      </c>
      <c r="B149" s="12" t="s">
        <v>25</v>
      </c>
      <c r="C149" s="14">
        <v>180</v>
      </c>
      <c r="E149" s="8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</row>
    <row r="150" spans="1:50" x14ac:dyDescent="0.25">
      <c r="A150" s="2" t="s">
        <v>228</v>
      </c>
      <c r="B150" s="3" t="s">
        <v>3</v>
      </c>
      <c r="C150">
        <v>60</v>
      </c>
      <c r="D150" s="35">
        <v>43423</v>
      </c>
    </row>
    <row r="151" spans="1:50" x14ac:dyDescent="0.25">
      <c r="A151" s="2" t="s">
        <v>229</v>
      </c>
      <c r="B151" s="3" t="s">
        <v>62</v>
      </c>
      <c r="C151">
        <v>120</v>
      </c>
      <c r="D151" s="35">
        <v>43423</v>
      </c>
    </row>
    <row r="152" spans="1:50" x14ac:dyDescent="0.25">
      <c r="A152" s="2" t="s">
        <v>230</v>
      </c>
      <c r="B152" s="3" t="s">
        <v>21</v>
      </c>
      <c r="C152">
        <f>4*60</f>
        <v>240</v>
      </c>
      <c r="D152" s="35">
        <v>43423</v>
      </c>
    </row>
    <row r="153" spans="1:50" s="14" customFormat="1" x14ac:dyDescent="0.25">
      <c r="A153" s="11" t="s">
        <v>231</v>
      </c>
      <c r="B153" s="12" t="s">
        <v>29</v>
      </c>
      <c r="C153" s="14">
        <f>2*60+45</f>
        <v>165</v>
      </c>
      <c r="E153" s="8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</row>
    <row r="154" spans="1:50" x14ac:dyDescent="0.25">
      <c r="A154" s="2" t="s">
        <v>232</v>
      </c>
      <c r="B154" s="3" t="s">
        <v>14</v>
      </c>
      <c r="C154">
        <v>45</v>
      </c>
      <c r="D154" s="35">
        <v>43424</v>
      </c>
    </row>
    <row r="155" spans="1:50" x14ac:dyDescent="0.25">
      <c r="A155" s="2" t="s">
        <v>233</v>
      </c>
      <c r="B155" s="3" t="s">
        <v>62</v>
      </c>
      <c r="C155">
        <f>2*60</f>
        <v>120</v>
      </c>
      <c r="D155" s="35">
        <v>43424</v>
      </c>
    </row>
    <row r="156" spans="1:50" x14ac:dyDescent="0.25">
      <c r="A156" s="2" t="s">
        <v>234</v>
      </c>
      <c r="B156" s="3" t="s">
        <v>14</v>
      </c>
      <c r="C156">
        <v>45</v>
      </c>
      <c r="D156" s="35">
        <v>43424</v>
      </c>
    </row>
    <row r="157" spans="1:50" s="14" customFormat="1" x14ac:dyDescent="0.25">
      <c r="A157" s="11" t="s">
        <v>235</v>
      </c>
      <c r="E157" s="8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</row>
    <row r="158" spans="1:50" s="8" customFormat="1" x14ac:dyDescent="0.25">
      <c r="A158" s="5" t="s">
        <v>258</v>
      </c>
      <c r="B158" s="7" t="s">
        <v>259</v>
      </c>
      <c r="C158" s="8">
        <f>20*60</f>
        <v>1200</v>
      </c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</row>
    <row r="159" spans="1:50" x14ac:dyDescent="0.25">
      <c r="A159" s="2" t="s">
        <v>260</v>
      </c>
      <c r="B159" s="3" t="s">
        <v>122</v>
      </c>
      <c r="C159">
        <f>20*60</f>
        <v>1200</v>
      </c>
      <c r="D159" s="35">
        <v>43425</v>
      </c>
    </row>
    <row r="160" spans="1:50" s="8" customFormat="1" ht="24" x14ac:dyDescent="0.25">
      <c r="A160" s="5" t="s">
        <v>261</v>
      </c>
      <c r="B160" s="7" t="s">
        <v>262</v>
      </c>
      <c r="C160" s="8">
        <f>30.5*60</f>
        <v>1830</v>
      </c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</row>
    <row r="161" spans="1:50" s="14" customFormat="1" x14ac:dyDescent="0.25">
      <c r="A161" s="11" t="s">
        <v>263</v>
      </c>
      <c r="B161" s="12" t="s">
        <v>25</v>
      </c>
      <c r="C161" s="14">
        <v>180</v>
      </c>
      <c r="E161" s="8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</row>
    <row r="162" spans="1:50" x14ac:dyDescent="0.25">
      <c r="A162" s="2" t="s">
        <v>264</v>
      </c>
    </row>
    <row r="163" spans="1:50" x14ac:dyDescent="0.25">
      <c r="A163" s="2" t="s">
        <v>265</v>
      </c>
      <c r="B163" s="3" t="s">
        <v>25</v>
      </c>
      <c r="C163">
        <v>180</v>
      </c>
      <c r="D163" s="35">
        <v>43427</v>
      </c>
    </row>
    <row r="164" spans="1:50" x14ac:dyDescent="0.25">
      <c r="A164" s="2" t="s">
        <v>266</v>
      </c>
      <c r="B164" s="3" t="s">
        <v>62</v>
      </c>
      <c r="C164">
        <v>120</v>
      </c>
      <c r="D164" s="35">
        <v>43427</v>
      </c>
    </row>
    <row r="165" spans="1:50" s="14" customFormat="1" x14ac:dyDescent="0.25">
      <c r="A165" s="11" t="s">
        <v>267</v>
      </c>
      <c r="B165" s="12" t="s">
        <v>268</v>
      </c>
      <c r="C165" s="14">
        <f>19*60</f>
        <v>1140</v>
      </c>
      <c r="E165" s="8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</row>
    <row r="166" spans="1:50" x14ac:dyDescent="0.25">
      <c r="A166" s="2" t="s">
        <v>269</v>
      </c>
      <c r="B166" s="3" t="s">
        <v>53</v>
      </c>
      <c r="C166">
        <f>6*60</f>
        <v>360</v>
      </c>
      <c r="D166" s="35">
        <v>43428</v>
      </c>
    </row>
    <row r="167" spans="1:50" x14ac:dyDescent="0.25">
      <c r="A167" s="2" t="s">
        <v>270</v>
      </c>
      <c r="B167" s="3" t="s">
        <v>44</v>
      </c>
      <c r="C167">
        <f>5*60</f>
        <v>300</v>
      </c>
      <c r="D167" s="35">
        <v>43429</v>
      </c>
    </row>
    <row r="168" spans="1:50" x14ac:dyDescent="0.25">
      <c r="A168" s="2" t="s">
        <v>271</v>
      </c>
      <c r="B168" s="3" t="s">
        <v>62</v>
      </c>
      <c r="C168">
        <v>120</v>
      </c>
      <c r="D168" s="35">
        <v>43429</v>
      </c>
    </row>
    <row r="169" spans="1:50" x14ac:dyDescent="0.25">
      <c r="A169" s="2" t="s">
        <v>272</v>
      </c>
      <c r="B169" s="3" t="s">
        <v>53</v>
      </c>
      <c r="C169">
        <f>6*60</f>
        <v>360</v>
      </c>
      <c r="D169" s="35">
        <v>43430</v>
      </c>
    </row>
    <row r="170" spans="1:50" x14ac:dyDescent="0.25">
      <c r="A170" s="2" t="s">
        <v>273</v>
      </c>
      <c r="B170" s="3" t="s">
        <v>53</v>
      </c>
      <c r="C170">
        <v>360</v>
      </c>
      <c r="D170" s="35">
        <v>43431</v>
      </c>
    </row>
    <row r="171" spans="1:50" s="14" customFormat="1" x14ac:dyDescent="0.25">
      <c r="A171" s="11" t="s">
        <v>274</v>
      </c>
      <c r="B171" s="12" t="s">
        <v>214</v>
      </c>
      <c r="C171" s="14">
        <f>8*60</f>
        <v>480</v>
      </c>
      <c r="E171" s="8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</row>
    <row r="172" spans="1:50" x14ac:dyDescent="0.25">
      <c r="A172" s="2" t="s">
        <v>275</v>
      </c>
      <c r="B172" s="3" t="s">
        <v>214</v>
      </c>
      <c r="C172">
        <v>480</v>
      </c>
      <c r="D172" s="35">
        <v>43432</v>
      </c>
    </row>
    <row r="173" spans="1:50" s="14" customFormat="1" x14ac:dyDescent="0.25">
      <c r="A173" s="11" t="s">
        <v>276</v>
      </c>
      <c r="B173" s="12" t="s">
        <v>39</v>
      </c>
      <c r="C173" s="14">
        <v>30</v>
      </c>
      <c r="E173" s="8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</row>
    <row r="174" spans="1:50" x14ac:dyDescent="0.25">
      <c r="A174" s="2" t="s">
        <v>277</v>
      </c>
      <c r="B174" s="3" t="s">
        <v>39</v>
      </c>
      <c r="C174">
        <v>30</v>
      </c>
      <c r="D174" s="35">
        <v>43432</v>
      </c>
    </row>
    <row r="175" spans="1:50" s="8" customFormat="1" ht="24" x14ac:dyDescent="0.25">
      <c r="A175" s="5" t="s">
        <v>307</v>
      </c>
      <c r="B175" s="7" t="s">
        <v>308</v>
      </c>
      <c r="C175" s="8">
        <f>62*60</f>
        <v>3720</v>
      </c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</row>
    <row r="176" spans="1:50" s="14" customFormat="1" x14ac:dyDescent="0.25">
      <c r="A176" s="11" t="s">
        <v>309</v>
      </c>
      <c r="B176" s="12" t="s">
        <v>310</v>
      </c>
      <c r="C176" s="14">
        <f>60*60</f>
        <v>3600</v>
      </c>
      <c r="E176" s="8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</row>
    <row r="177" spans="1:50" s="14" customFormat="1" x14ac:dyDescent="0.25">
      <c r="A177" s="11" t="s">
        <v>311</v>
      </c>
      <c r="B177" s="14">
        <v>5</v>
      </c>
      <c r="C177" s="14">
        <v>5</v>
      </c>
      <c r="E177" s="8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</row>
    <row r="178" spans="1:50" s="14" customFormat="1" ht="12" customHeight="1" x14ac:dyDescent="0.25">
      <c r="A178" s="11" t="s">
        <v>312</v>
      </c>
      <c r="B178" s="12" t="s">
        <v>62</v>
      </c>
      <c r="C178" s="14">
        <v>120</v>
      </c>
      <c r="E178" s="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</row>
    <row r="179" spans="1:50" x14ac:dyDescent="0.25">
      <c r="A179" s="2" t="s">
        <v>313</v>
      </c>
      <c r="B179" s="3" t="s">
        <v>3</v>
      </c>
      <c r="C179">
        <v>60</v>
      </c>
      <c r="D179" s="35">
        <v>43433</v>
      </c>
    </row>
    <row r="180" spans="1:50" x14ac:dyDescent="0.25">
      <c r="A180" s="2" t="s">
        <v>314</v>
      </c>
      <c r="B180" s="3" t="s">
        <v>39</v>
      </c>
      <c r="C180">
        <v>30</v>
      </c>
      <c r="D180" s="35">
        <v>43433</v>
      </c>
    </row>
    <row r="181" spans="1:50" x14ac:dyDescent="0.25">
      <c r="A181" s="2" t="s">
        <v>315</v>
      </c>
      <c r="B181" s="3" t="s">
        <v>39</v>
      </c>
      <c r="C181">
        <v>30</v>
      </c>
      <c r="D181" s="35">
        <v>43433</v>
      </c>
    </row>
  </sheetData>
  <mergeCells count="4">
    <mergeCell ref="A2:C2"/>
    <mergeCell ref="F2:H2"/>
    <mergeCell ref="S4:S7"/>
    <mergeCell ref="S8:S1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Myla's_Study_Plan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2018-08-28T20:40:14Z</dcterms:created>
  <dcterms:modified xsi:type="dcterms:W3CDTF">2018-09-24T04:04:00Z</dcterms:modified>
</cp:coreProperties>
</file>