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card_list!$A$1:$BE$1016</definedName>
  </definedNames>
  <calcPr/>
  <extLst>
    <ext uri="GoogleSheetsCustomDataVersion2">
      <go:sheetsCustomData xmlns:go="http://customooxmlschemas.google.com/" r:id="rId10" roundtripDataChecksum="ZkENAWlzr0JYxXoqVqknaD2AfdLyypKgO+o3WupiDps="/>
    </ext>
  </extLst>
</workbook>
</file>

<file path=xl/sharedStrings.xml><?xml version="1.0" encoding="utf-8"?>
<sst xmlns="http://schemas.openxmlformats.org/spreadsheetml/2006/main" count="6274" uniqueCount="2168">
  <si>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</si>
  <si>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</si>
  <si>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</si>
  <si>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</si>
  <si>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</si>
  <si>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</si>
  <si>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</si>
  <si>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</si>
  <si>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</si>
  <si>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</si>
  <si>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</si>
  <si>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</si>
  <si>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</si>
  <si>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</si>
  <si>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</si>
  <si>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</si>
  <si>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</si>
  <si>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</si>
  <si>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</si>
  <si>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</si>
  <si>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</si>
  <si>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</si>
  <si>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</si>
  <si>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</si>
  <si>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</si>
  <si>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</si>
  <si>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</si>
  <si>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</si>
  <si>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</si>
  <si>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</si>
  <si>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</si>
  <si>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</si>
  <si>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</si>
  <si>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</si>
  <si>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</si>
  <si>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</si>
  <si>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</si>
  <si>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</si>
  <si>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</si>
  <si>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</si>
  <si>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</si>
  <si>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</si>
  <si>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</si>
  <si>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</si>
  <si>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</si>
  <si>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</si>
  <si>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</si>
  <si>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</si>
  <si>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</si>
  <si>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</si>
  <si>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</si>
  <si>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</si>
  <si>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</si>
  <si>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</si>
  <si>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</si>
  <si>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</si>
  <si>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</si>
  <si>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</si>
  <si>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</si>
  <si>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</si>
  <si>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</si>
  <si>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</si>
  <si>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</si>
  <si>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</si>
  <si>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</si>
  <si>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</si>
  <si>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</si>
  <si>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</si>
  <si>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</si>
  <si>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</si>
  <si>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</si>
  <si>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</si>
  <si>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</si>
  <si>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</si>
  <si>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</si>
  <si>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</si>
  <si>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</si>
  <si>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</si>
  <si>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</si>
  <si>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</si>
  <si>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</si>
  <si>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</si>
  <si>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</si>
  <si>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</si>
  <si>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</si>
  <si>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</si>
  <si>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</si>
  <si>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</si>
  <si>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</si>
  <si>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</si>
  <si>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</si>
  <si>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</si>
  <si>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</si>
  <si>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</si>
  <si>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</si>
  <si>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</si>
  <si>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</si>
  <si>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</si>
  <si>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</si>
  <si>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</si>
  <si>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</si>
  <si>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</si>
  <si>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</si>
  <si>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</si>
  <si>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</si>
  <si>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</si>
  <si>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</si>
  <si>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</si>
  <si>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</si>
  <si>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</si>
  <si>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</si>
  <si>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</si>
  <si>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</si>
  <si>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</si>
  <si>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</si>
  <si>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</si>
  <si>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</si>
  <si>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</si>
  <si>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</si>
  <si>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</si>
  <si>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</si>
  <si>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</si>
  <si>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</si>
  <si>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</si>
  <si>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</si>
  <si>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</si>
  <si>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</si>
  <si>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</si>
  <si>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</si>
  <si>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</si>
  <si>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</si>
  <si>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</si>
  <si>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</si>
  <si>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</si>
  <si>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</si>
  <si>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</si>
  <si>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</si>
  <si>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</si>
  <si>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</si>
  <si>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</si>
  <si>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</si>
  <si>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</si>
  <si>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</si>
  <si>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</si>
  <si>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</si>
  <si>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</si>
  <si>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</si>
  <si>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</si>
  <si>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</si>
  <si>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</si>
  <si>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</si>
  <si>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</si>
  <si>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</si>
  <si>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</si>
  <si>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</si>
  <si>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</si>
  <si>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</si>
  <si>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</si>
  <si>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</si>
  <si>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</si>
  <si>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</si>
  <si>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</si>
  <si>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</si>
  <si>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</si>
  <si>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</si>
  <si>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</si>
  <si>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</si>
  <si>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</si>
  <si>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</si>
  <si>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</si>
  <si>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</si>
  <si>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</si>
  <si>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</si>
  <si>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</si>
  <si>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</si>
  <si>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</si>
  <si>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</si>
  <si>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</si>
  <si>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</si>
  <si>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</si>
  <si>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</si>
  <si>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</si>
  <si>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</si>
  <si>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</si>
  <si>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</si>
  <si>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</si>
  <si>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</si>
  <si>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</si>
  <si>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</si>
  <si>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</si>
  <si>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</si>
  <si>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</si>
  <si>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</si>
  <si>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</si>
  <si>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</si>
  <si>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</si>
  <si>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</si>
  <si>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</si>
  <si>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</si>
  <si>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</si>
  <si>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</si>
  <si>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</si>
  <si>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</si>
  <si>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</si>
  <si>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</si>
  <si>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</si>
  <si>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</si>
  <si>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</si>
  <si>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</si>
  <si>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</si>
  <si>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</si>
  <si>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</si>
  <si>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</si>
  <si>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</si>
  <si>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</si>
  <si>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</si>
  <si>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</si>
  <si>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</si>
  <si>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</si>
  <si>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</si>
  <si>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</si>
  <si>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</si>
  <si>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</si>
  <si>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</si>
  <si>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</si>
  <si>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</si>
  <si>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</si>
  <si>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</si>
  <si>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</si>
  <si>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</si>
  <si>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</si>
  <si>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</si>
  <si>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</si>
  <si>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</si>
  <si>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</si>
  <si>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</si>
  <si>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</si>
  <si>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</si>
  <si>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</si>
  <si>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</si>
  <si>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</si>
  <si>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</si>
  <si>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</si>
  <si>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</si>
  <si>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</si>
  <si>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</si>
  <si>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</si>
  <si>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</si>
  <si>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</si>
  <si>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</si>
  <si>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</si>
  <si>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</si>
  <si>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</si>
  <si>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</si>
  <si>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</si>
  <si>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</si>
  <si>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</si>
  <si>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</si>
  <si>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</si>
  <si>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</si>
  <si>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</si>
  <si>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</si>
  <si>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</si>
  <si>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</si>
  <si>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</si>
  <si>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</si>
  <si>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</si>
  <si>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</si>
  <si>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</si>
  <si>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</si>
  <si>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</si>
  <si>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</si>
  <si>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</si>
  <si>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</si>
  <si>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</si>
  <si>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</si>
  <si>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</si>
  <si>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</si>
  <si>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</si>
  <si>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</si>
  <si>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</si>
  <si>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</si>
  <si>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</si>
  <si>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</si>
  <si>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</si>
  <si>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</si>
  <si>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</si>
  <si>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</si>
  <si>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</si>
  <si>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</si>
  <si>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</si>
  <si>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</si>
  <si>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</si>
  <si>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</si>
  <si>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</si>
  <si>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</si>
  <si>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</si>
  <si>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</si>
  <si>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</si>
  <si>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</si>
  <si>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</si>
  <si>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</si>
  <si>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</si>
  <si>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</si>
  <si>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</si>
  <si>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</si>
  <si>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</si>
  <si>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</si>
  <si>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</si>
  <si>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</si>
  <si>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</si>
  <si>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</si>
  <si>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</si>
  <si>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</si>
  <si>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</si>
  <si>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</si>
  <si>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</si>
  <si>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</si>
  <si>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</si>
  <si>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</si>
  <si>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</si>
  <si>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</si>
  <si>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</si>
  <si>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</si>
  <si>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</si>
  <si>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</si>
  <si>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</si>
  <si>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</si>
  <si>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</si>
  <si>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</si>
  <si>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</si>
  <si>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</si>
  <si>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</si>
  <si>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</si>
  <si>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</si>
  <si>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</si>
  <si>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</si>
  <si>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</si>
  <si>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</si>
  <si>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</si>
  <si>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</si>
  <si>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</si>
  <si>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</si>
  <si>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</si>
  <si>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</si>
  <si>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</si>
  <si>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</si>
  <si>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</si>
  <si>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</si>
  <si>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</si>
  <si>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</si>
  <si>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</si>
  <si>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</si>
  <si>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</si>
  <si>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</si>
  <si>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</si>
  <si>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</si>
  <si>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</si>
  <si>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</si>
  <si>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</si>
  <si>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</si>
  <si>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</si>
  <si>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</si>
  <si>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</si>
  <si>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</si>
  <si>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</si>
  <si>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</si>
  <si>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</si>
  <si>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</si>
  <si>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</si>
  <si>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</si>
  <si>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</si>
  <si>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</si>
  <si>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</si>
  <si>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</si>
  <si>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</si>
  <si>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</si>
  <si>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</si>
  <si>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</si>
  <si>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</si>
  <si>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</si>
  <si>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</si>
  <si>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</si>
  <si>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</si>
  <si>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</si>
  <si>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</si>
  <si>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</si>
  <si>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</si>
  <si>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</si>
  <si>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</si>
  <si>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</si>
  <si>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</si>
  <si>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</si>
  <si>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</si>
  <si>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</si>
  <si>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</si>
  <si>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</si>
  <si>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</si>
  <si>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</si>
  <si>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</si>
  <si>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</si>
  <si>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</si>
  <si>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</si>
  <si>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</si>
  <si>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</si>
  <si>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</si>
  <si>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</si>
  <si>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</si>
  <si>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</si>
  <si>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</si>
  <si>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</si>
  <si>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</si>
  <si>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</si>
  <si>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</si>
  <si>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</si>
  <si>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</si>
  <si>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</si>
  <si>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</si>
  <si>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</si>
  <si>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</si>
  <si>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</si>
  <si>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</si>
  <si>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</si>
  <si>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</si>
  <si>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</si>
  <si>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</si>
  <si>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</si>
  <si>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</si>
  <si>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</si>
  <si>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</si>
  <si>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</si>
  <si>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</si>
  <si>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</si>
  <si>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</si>
  <si>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</si>
  <si>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</si>
  <si>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</si>
  <si>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</si>
  <si>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</si>
  <si>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</si>
  <si>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</si>
  <si>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</si>
  <si>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</si>
  <si>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</si>
  <si>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</si>
  <si>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</si>
  <si>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</si>
  <si>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</si>
  <si>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</si>
  <si>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</si>
  <si>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</si>
  <si>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</si>
  <si>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</si>
  <si>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</si>
  <si>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</si>
  <si>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</si>
  <si>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</si>
  <si>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</si>
  <si>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</si>
  <si>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</si>
  <si>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</si>
  <si>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</si>
  <si>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</si>
  <si>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</si>
  <si>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</si>
  <si>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</si>
  <si>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</si>
  <si>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</si>
  <si>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</si>
  <si>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</si>
  <si>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</si>
  <si>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</si>
  <si>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</si>
  <si>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</si>
  <si>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</si>
  <si>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</si>
  <si>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</si>
  <si>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</si>
  <si>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</si>
  <si>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</si>
  <si>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</si>
  <si>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</si>
  <si>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</si>
  <si>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</si>
  <si>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</si>
  <si>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</si>
  <si>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</si>
  <si>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</si>
  <si>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</si>
  <si>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</si>
  <si>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</si>
  <si>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</si>
  <si>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</si>
  <si>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</si>
  <si>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</si>
  <si>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</si>
  <si>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</si>
  <si>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</si>
  <si>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</si>
  <si>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</si>
  <si>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</si>
  <si>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</si>
  <si>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</si>
  <si>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</si>
  <si>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</si>
  <si>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</si>
  <si>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</si>
  <si>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</si>
  <si>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</si>
  <si>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</si>
  <si>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</si>
  <si>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</si>
  <si>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</si>
  <si>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</si>
  <si>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</si>
  <si>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</si>
  <si>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</si>
  <si>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</si>
  <si>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</si>
  <si>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</si>
  <si>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</si>
  <si>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</si>
  <si>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</si>
  <si>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</si>
  <si>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</si>
  <si>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</si>
  <si>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</si>
  <si>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</si>
  <si>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</si>
  <si>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</si>
  <si>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</si>
  <si>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</si>
  <si>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</si>
  <si>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</si>
  <si>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</si>
  <si>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</si>
  <si>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</si>
  <si>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</si>
  <si>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</si>
  <si>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</si>
  <si>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</si>
  <si>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</si>
  <si>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</si>
  <si>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</si>
  <si>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</si>
  <si>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</si>
  <si>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</si>
  <si>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</si>
  <si>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</si>
  <si>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</si>
  <si>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</si>
  <si>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</si>
  <si>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</si>
  <si>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</si>
  <si>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</si>
  <si>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</si>
  <si>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</si>
  <si>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</si>
  <si>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</si>
  <si>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</si>
  <si>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</si>
  <si>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</si>
  <si>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</si>
  <si>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</si>
  <si>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</si>
  <si>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</si>
  <si>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</si>
  <si>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</si>
  <si>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</si>
  <si>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</si>
  <si>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</si>
  <si>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</si>
  <si>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</si>
  <si>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</si>
  <si>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</si>
  <si>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</si>
  <si>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</si>
  <si>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</si>
  <si>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</si>
  <si>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</si>
  <si>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</si>
  <si>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</si>
  <si>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</si>
  <si>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</si>
  <si>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</si>
  <si>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</si>
  <si>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</si>
  <si>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</si>
  <si>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</si>
  <si>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</si>
  <si>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</si>
  <si>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</si>
  <si>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</si>
  <si>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</si>
  <si>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</si>
  <si>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</si>
  <si>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</si>
  <si>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</si>
  <si>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</si>
  <si>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</si>
  <si>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</si>
  <si>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</si>
  <si>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</si>
  <si>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</si>
  <si>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</si>
  <si>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</si>
  <si>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</si>
  <si>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</si>
  <si>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</si>
  <si>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</si>
  <si>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</si>
  <si>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</si>
  <si>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</si>
  <si>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</si>
  <si>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</si>
  <si>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</si>
  <si>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</si>
  <si>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</si>
  <si>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</si>
  <si>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</si>
  <si>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</si>
  <si>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</si>
  <si>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</si>
  <si>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</si>
  <si>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</si>
  <si>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</si>
  <si>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</si>
  <si>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</si>
  <si>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</si>
  <si>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</si>
  <si>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</si>
  <si>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</si>
  <si>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</si>
  <si>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</si>
  <si>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</si>
  <si>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</si>
  <si>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</si>
  <si>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</si>
  <si>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</si>
  <si>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</si>
  <si>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</si>
  <si>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</si>
  <si>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</si>
  <si>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</si>
  <si>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</si>
  <si>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</si>
  <si>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</si>
  <si>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</si>
  <si>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</si>
  <si>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</si>
  <si>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</si>
  <si>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</si>
  <si>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</si>
  <si>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</si>
  <si>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</si>
  <si>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</si>
  <si>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</si>
  <si>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</si>
  <si>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</si>
  <si>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</si>
  <si>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</si>
  <si>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</si>
  <si>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</si>
  <si>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</si>
  <si>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</si>
  <si>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</si>
  <si>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</si>
  <si>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</si>
  <si>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</si>
  <si>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</si>
  <si>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</si>
  <si>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</si>
  <si>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</si>
  <si>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</si>
  <si>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</si>
  <si>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</si>
  <si>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</si>
  <si>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</si>
  <si>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</si>
  <si>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</si>
  <si>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</si>
  <si>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</si>
  <si>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</si>
  <si>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</si>
  <si>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</si>
  <si>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</si>
  <si>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</si>
  <si>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</si>
  <si>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</si>
  <si>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</si>
  <si>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</si>
  <si>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</si>
  <si>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</si>
  <si>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</si>
  <si>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</si>
  <si>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</si>
  <si>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</si>
  <si>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</si>
  <si>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</si>
  <si>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</si>
  <si>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</si>
  <si>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</si>
  <si>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</si>
  <si>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</si>
  <si>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</si>
  <si>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</si>
  <si>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</si>
  <si>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</si>
  <si>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</si>
  <si>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</si>
  <si>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</si>
  <si>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</si>
  <si>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</si>
  <si>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</si>
  <si>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</si>
  <si>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</si>
  <si>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</si>
  <si>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</si>
  <si>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</si>
  <si>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</si>
  <si>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</si>
  <si>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</si>
  <si>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</si>
  <si>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</si>
  <si>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</si>
  <si>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</si>
  <si>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</si>
  <si>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</si>
  <si>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</si>
  <si>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</si>
  <si>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</si>
  <si>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</si>
  <si>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</si>
  <si>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</si>
  <si>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</si>
  <si>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</si>
  <si>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</si>
  <si>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</si>
  <si>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</si>
  <si>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</si>
  <si>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</si>
  <si>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</si>
  <si>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</si>
  <si>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</si>
  <si>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</si>
  <si>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</si>
  <si>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</si>
  <si>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</si>
  <si>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</si>
  <si>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</si>
  <si>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</si>
  <si>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</si>
  <si>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</si>
  <si>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</si>
  <si>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</si>
  <si>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</si>
  <si>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</si>
  <si>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</si>
  <si>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</si>
  <si>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</si>
  <si>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</si>
  <si>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</si>
  <si>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</si>
  <si>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</si>
  <si>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</si>
  <si>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</si>
  <si>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</si>
  <si>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</si>
  <si>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</si>
  <si>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</si>
  <si>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</si>
  <si>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</si>
  <si>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</si>
  <si>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</si>
  <si>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</si>
  <si>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</si>
  <si>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</si>
  <si>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</si>
  <si>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</si>
  <si>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</si>
  <si>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</si>
  <si>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</si>
  <si>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</si>
  <si>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</si>
  <si>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</si>
  <si>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</si>
  <si>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</si>
  <si>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</si>
  <si>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</si>
  <si>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</si>
  <si>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</si>
  <si>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</si>
  <si>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</si>
  <si>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</si>
  <si>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</si>
  <si>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</si>
  <si>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</si>
  <si>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</si>
  <si>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</si>
  <si>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</si>
  <si>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</si>
  <si>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</si>
  <si>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</si>
  <si>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</si>
  <si>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</si>
  <si>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</si>
  <si>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</si>
  <si>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</si>
  <si>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</si>
  <si>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</si>
  <si>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</si>
  <si>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</si>
  <si>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</si>
  <si>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</si>
  <si>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</si>
  <si>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</si>
  <si>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</si>
  <si>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</si>
  <si>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</si>
  <si>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</si>
  <si>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</si>
  <si>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</si>
  <si>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</si>
  <si>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</si>
  <si>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</si>
  <si>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</si>
  <si>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</si>
  <si>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</si>
  <si>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</si>
  <si>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</si>
  <si>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</si>
  <si>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</si>
  <si>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</si>
  <si>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</si>
  <si>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</si>
  <si>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</si>
  <si>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</si>
  <si>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</si>
  <si>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</si>
  <si>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</si>
  <si>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</si>
  <si>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</si>
  <si>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</si>
  <si>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</si>
  <si>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</si>
  <si>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</si>
  <si>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</si>
  <si>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</si>
  <si>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</si>
  <si>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</si>
  <si>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</si>
  <si>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</si>
  <si>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</si>
  <si>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</si>
  <si>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</si>
  <si>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</si>
  <si>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</si>
  <si>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</si>
  <si>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</si>
  <si>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</si>
  <si>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</si>
  <si>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</si>
  <si>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</si>
  <si>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</si>
  <si>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</si>
  <si>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</si>
  <si>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</si>
  <si>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</si>
  <si>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</si>
  <si>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</si>
  <si>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</si>
  <si>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</si>
  <si>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</si>
  <si>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</si>
  <si>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</si>
  <si>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</si>
  <si>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</si>
  <si>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</si>
  <si>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</si>
  <si>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</si>
  <si>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</si>
  <si>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</si>
  <si>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</si>
  <si>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</si>
  <si>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</si>
  <si>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</si>
  <si>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</si>
  <si>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</si>
  <si>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</si>
  <si>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</si>
  <si>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</si>
  <si>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</si>
  <si>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</si>
  <si>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</si>
  <si>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</si>
  <si>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</si>
  <si>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</si>
  <si>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</si>
  <si>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</si>
  <si>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</si>
  <si>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</si>
  <si>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</si>
  <si>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</si>
  <si>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</si>
  <si>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</si>
  <si>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</si>
  <si>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</si>
  <si>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</si>
  <si>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</si>
  <si>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</si>
  <si>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</si>
  <si>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</si>
  <si>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</si>
  <si>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</si>
  <si>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</si>
  <si>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</si>
  <si>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</si>
  <si>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</si>
  <si>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</si>
  <si>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</si>
  <si>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</si>
  <si>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</si>
  <si>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</si>
  <si>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</si>
  <si>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</si>
  <si>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</si>
  <si>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</si>
  <si>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</si>
  <si>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</si>
  <si>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</si>
  <si>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</si>
  <si>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</si>
  <si>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</si>
  <si>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</si>
  <si>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</si>
  <si>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</si>
  <si>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</si>
  <si>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</si>
  <si>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</si>
  <si>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</si>
  <si>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</si>
  <si>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</si>
  <si>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</si>
  <si>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</si>
  <si>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</si>
  <si>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</si>
  <si>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</si>
  <si>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</si>
  <si>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</si>
  <si>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</si>
  <si>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</si>
  <si>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</si>
  <si>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</si>
  <si>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</si>
  <si>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</si>
  <si>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</si>
  <si>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</si>
  <si>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</si>
  <si>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</si>
  <si>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</si>
  <si>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</si>
  <si>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</si>
  <si>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</si>
  <si>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</si>
  <si>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</si>
  <si>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</si>
  <si>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</si>
  <si>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</si>
  <si>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</si>
  <si>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</si>
  <si>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</si>
  <si>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</si>
  <si>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</si>
  <si>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</si>
  <si>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</si>
  <si>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</si>
  <si>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</si>
  <si>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</si>
  <si>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</si>
  <si>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</si>
  <si>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</si>
  <si>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</si>
  <si>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</si>
  <si>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</si>
  <si>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</si>
  <si>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</si>
  <si>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</si>
  <si>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</si>
  <si>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</si>
  <si>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</si>
  <si>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</si>
  <si>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</si>
  <si>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</si>
  <si>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</si>
  <si>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</si>
  <si>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</si>
  <si>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</si>
  <si>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</si>
  <si>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</si>
  <si>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</si>
  <si>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</si>
  <si>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</si>
  <si>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</si>
  <si>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</si>
  <si>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</si>
  <si>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</si>
  <si>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</si>
  <si>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</si>
  <si>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</si>
  <si>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</si>
  <si>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</si>
  <si>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</si>
  <si>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</si>
  <si>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</si>
  <si>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</si>
  <si>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</si>
  <si>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</si>
  <si>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</si>
  <si>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</si>
  <si>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</si>
  <si>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</si>
  <si>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</si>
  <si>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</si>
  <si>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</si>
  <si>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</si>
  <si>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</si>
  <si>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</si>
  <si>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</si>
  <si>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</si>
  <si>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</si>
  <si>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</si>
  <si>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</si>
  <si>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</si>
  <si>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</si>
  <si>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</si>
  <si>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</si>
  <si>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</si>
  <si>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</si>
  <si>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</si>
  <si>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</si>
  <si>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</si>
  <si>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</si>
  <si>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</si>
  <si>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</si>
  <si>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</si>
  <si>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</si>
  <si>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</si>
  <si>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</si>
  <si>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</si>
  <si>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</si>
  <si>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</si>
  <si>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</si>
  <si>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</si>
  <si>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</si>
  <si>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</si>
  <si>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</si>
  <si>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</si>
  <si>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</si>
  <si>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</si>
  <si>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</si>
  <si>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</si>
  <si>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</si>
  <si>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</si>
  <si>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</si>
  <si>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</si>
  <si>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</si>
  <si>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</si>
  <si>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</si>
  <si>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</si>
  <si>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</si>
  <si>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</si>
  <si>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</si>
  <si>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</si>
  <si>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</si>
  <si>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</si>
  <si>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</si>
  <si>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</si>
  <si>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</si>
  <si>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</si>
  <si>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</si>
  <si>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</si>
  <si>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</si>
  <si>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</si>
  <si>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</si>
  <si>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</si>
  <si>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</si>
  <si>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</si>
  <si>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</si>
  <si>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</si>
  <si>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</si>
  <si>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</si>
  <si>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</si>
  <si>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</si>
  <si>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</si>
  <si>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</si>
  <si>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</si>
  <si>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</si>
  <si>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</si>
  <si>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</si>
  <si>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</si>
  <si>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</si>
  <si>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</si>
  <si>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</si>
  <si>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</si>
  <si>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</si>
  <si>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</si>
  <si>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</si>
  <si>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</si>
  <si>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</si>
  <si>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</si>
  <si>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</si>
  <si>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</si>
  <si>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</si>
  <si>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</si>
  <si>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</si>
  <si>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</si>
  <si>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</si>
  <si>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</si>
  <si>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</si>
  <si>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</si>
  <si>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</si>
  <si>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</si>
  <si>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</si>
  <si>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</si>
  <si>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</si>
  <si>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</si>
  <si>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</si>
  <si>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</si>
  <si>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</si>
  <si>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</si>
  <si>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</si>
  <si>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</si>
  <si>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</si>
  <si>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</si>
  <si>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</si>
  <si>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</si>
  <si>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</si>
  <si>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</si>
  <si>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</si>
  <si>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</si>
  <si>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</si>
  <si>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</si>
  <si>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</si>
  <si>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</si>
  <si>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</si>
  <si>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</si>
  <si>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</si>
  <si>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</si>
  <si>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</si>
  <si>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</si>
  <si>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</si>
  <si>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</si>
  <si>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</si>
  <si>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</si>
  <si>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</si>
  <si>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</si>
  <si>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</si>
  <si>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</si>
  <si>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</si>
  <si>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</si>
  <si>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</si>
  <si>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</si>
  <si>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</si>
  <si>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</si>
  <si>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</si>
  <si>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</si>
  <si>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</si>
  <si>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</si>
  <si>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</si>
  <si>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</si>
  <si>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</si>
  <si>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</si>
  <si>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</si>
  <si>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</si>
  <si>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</si>
  <si>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</si>
  <si>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</si>
  <si>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</si>
  <si>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</si>
  <si>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</si>
  <si>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</si>
  <si>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</si>
  <si>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</si>
  <si>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</si>
  <si>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</si>
  <si>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</si>
  <si>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</si>
  <si>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</si>
  <si>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</si>
  <si>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</si>
  <si>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</si>
  <si>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</si>
  <si>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</si>
  <si>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</si>
  <si>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</si>
  <si>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</si>
  <si>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</si>
  <si>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</si>
  <si>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</si>
  <si>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</si>
  <si>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</si>
  <si>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</si>
  <si>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</si>
  <si>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</si>
  <si>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</si>
  <si>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</si>
  <si>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</si>
  <si>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</si>
  <si>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</si>
  <si>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</si>
  <si>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</si>
  <si>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</si>
  <si>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</si>
  <si>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</si>
  <si>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</si>
  <si>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</si>
  <si>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</si>
  <si>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</si>
  <si>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</si>
  <si>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</si>
  <si>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</si>
  <si>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</si>
  <si>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</si>
  <si>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</si>
  <si>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</si>
  <si>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</si>
  <si>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</si>
  <si>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</si>
  <si>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</si>
  <si>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</si>
  <si>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</si>
  <si>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</si>
  <si>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</si>
  <si>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</si>
  <si>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</si>
  <si>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</si>
  <si>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</si>
  <si>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</si>
  <si>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</si>
  <si>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</si>
  <si>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</si>
  <si>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</si>
  <si>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</si>
  <si>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</si>
  <si>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</si>
  <si>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</si>
  <si>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</si>
  <si>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</si>
  <si>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</si>
  <si>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</si>
  <si>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</si>
  <si>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</si>
  <si>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</si>
  <si>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</si>
  <si>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</si>
  <si>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</si>
  <si>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</si>
  <si>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</si>
  <si>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</si>
  <si>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</si>
  <si>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</si>
  <si>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</si>
  <si>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</si>
  <si>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</si>
  <si>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</si>
  <si>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</si>
  <si>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</si>
  <si>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</si>
  <si>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</si>
  <si>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</si>
  <si>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</si>
  <si>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</si>
  <si>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</si>
  <si>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</si>
  <si>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</si>
  <si>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</si>
  <si>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</si>
  <si>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</si>
  <si>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</si>
  <si>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</si>
  <si>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</si>
  <si>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</si>
  <si>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</si>
  <si>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</si>
  <si>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</si>
  <si>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</si>
  <si>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</si>
  <si>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</si>
  <si>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</si>
  <si>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</si>
  <si>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</si>
  <si>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</si>
  <si>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</si>
  <si>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</si>
  <si>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</si>
  <si>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</si>
  <si>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</si>
  <si>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</si>
  <si>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</si>
  <si>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</si>
  <si>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</si>
  <si>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</si>
  <si>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</si>
  <si>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</si>
  <si>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</si>
  <si>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</si>
  <si>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</si>
  <si>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</si>
  <si>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</si>
  <si>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</si>
  <si>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</si>
  <si>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</si>
  <si>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</si>
  <si>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</si>
  <si>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</si>
  <si>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</si>
  <si>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</si>
  <si>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</si>
  <si>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</si>
  <si>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</si>
  <si>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</si>
  <si>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</si>
  <si>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</si>
  <si>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</si>
  <si>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</si>
  <si>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</si>
  <si>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</si>
  <si>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</si>
  <si>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</si>
  <si>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</si>
  <si>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</si>
  <si>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</si>
  <si>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</si>
  <si>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</si>
  <si>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</si>
  <si>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</si>
  <si>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</si>
  <si>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</si>
  <si>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</si>
  <si>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</si>
  <si>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</si>
  <si>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</si>
  <si>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</si>
  <si>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</si>
  <si>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</si>
  <si>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</si>
  <si>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</si>
  <si>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</si>
  <si>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</si>
  <si>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</si>
  <si>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</si>
  <si>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</si>
  <si>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</si>
  <si>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</si>
  <si>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</si>
  <si>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</si>
  <si>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</si>
  <si>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</si>
  <si>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</si>
  <si>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</si>
  <si>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</si>
  <si>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</si>
  <si>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</si>
  <si>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</si>
  <si>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</si>
  <si>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</si>
  <si>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</si>
  <si>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</si>
  <si>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</si>
  <si>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</si>
  <si>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</si>
  <si>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</si>
  <si>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</si>
  <si>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</si>
  <si>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</si>
  <si>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</si>
  <si>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</si>
  <si>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</si>
  <si>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</si>
  <si>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</si>
  <si>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</si>
  <si>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</si>
  <si>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</si>
  <si>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</si>
  <si>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</si>
  <si>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</si>
  <si>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</si>
  <si>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</si>
  <si>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</si>
  <si>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</si>
  <si>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</si>
  <si>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</si>
  <si>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</si>
  <si>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</si>
  <si>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</si>
  <si>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</si>
  <si>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</si>
  <si>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</si>
  <si>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</si>
  <si>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</si>
  <si>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</si>
  <si>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</si>
  <si>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</si>
  <si>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</si>
  <si>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</si>
  <si>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</si>
  <si>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</si>
  <si>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</si>
  <si>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</si>
  <si>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</si>
  <si>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</si>
  <si>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</si>
  <si>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</si>
  <si>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</si>
  <si>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</si>
  <si>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</si>
  <si>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</si>
  <si>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</si>
  <si>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</si>
  <si>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</si>
  <si>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</si>
  <si>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</si>
  <si>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</si>
  <si>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</si>
  <si>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</si>
  <si>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</si>
  <si>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</si>
  <si>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</si>
  <si>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</si>
  <si>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</si>
  <si>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</si>
  <si>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</si>
  <si>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</si>
  <si>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</si>
  <si>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</si>
  <si>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</si>
  <si>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</si>
  <si>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</si>
  <si>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</si>
  <si>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</si>
  <si>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</si>
  <si>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</si>
  <si>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</si>
  <si>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</si>
  <si>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</si>
  <si>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</si>
  <si>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</si>
  <si>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</si>
  <si>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</si>
  <si>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</si>
  <si>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</si>
  <si>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</si>
  <si>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</si>
  <si>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</si>
  <si>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</si>
  <si>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</si>
  <si>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</si>
  <si>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</si>
  <si>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</si>
  <si>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</si>
  <si>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</si>
  <si>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</si>
  <si>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</si>
  <si>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</si>
  <si>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</si>
  <si>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</si>
  <si>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</si>
  <si>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</si>
  <si>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</si>
  <si>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</si>
  <si>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</si>
  <si>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</si>
  <si>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</si>
  <si>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</si>
  <si>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</si>
  <si>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</si>
  <si>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</si>
  <si>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</si>
  <si>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</si>
  <si>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</si>
  <si>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</si>
  <si>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</si>
  <si>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</si>
  <si>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</si>
  <si>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</si>
  <si>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</si>
  <si>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</si>
  <si>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</si>
  <si>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</si>
  <si>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</si>
  <si>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</si>
  <si>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</si>
  <si>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</si>
  <si>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</si>
  <si>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</si>
  <si>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</si>
  <si>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</si>
  <si>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</si>
  <si>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</si>
  <si>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</si>
  <si>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</si>
  <si>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</si>
  <si>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</si>
  <si>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</si>
  <si>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</si>
  <si>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</si>
  <si>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</si>
  <si>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</si>
  <si>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</si>
  <si>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</si>
  <si>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</si>
  <si>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</si>
  <si>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</si>
  <si>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</si>
  <si>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</si>
  <si>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</si>
  <si>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</si>
  <si>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</si>
  <si>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</si>
  <si>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</si>
  <si>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</si>
  <si>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</si>
  <si>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</si>
  <si>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</si>
  <si>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</si>
  <si>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</si>
  <si>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</si>
  <si>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</si>
  <si>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</si>
  <si>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</si>
  <si>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</si>
  <si>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</si>
  <si>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</si>
  <si>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</si>
  <si>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</si>
  <si>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</si>
  <si>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</si>
  <si>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</si>
  <si>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</si>
  <si>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</si>
  <si>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</si>
  <si>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</si>
  <si>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</si>
  <si>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</si>
  <si>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</si>
  <si>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</si>
  <si>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</si>
  <si>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</si>
  <si>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</si>
  <si>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</si>
  <si>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</si>
  <si>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</si>
  <si>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</si>
  <si>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</si>
  <si>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</si>
  <si>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</si>
  <si>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</si>
  <si>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</si>
  <si>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</si>
  <si>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</si>
  <si>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</si>
  <si>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</si>
  <si>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</si>
  <si>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</si>
  <si>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</si>
  <si>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</si>
  <si>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</si>
  <si>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</si>
  <si>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</si>
  <si>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</si>
  <si>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</si>
  <si>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</si>
  <si>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</si>
  <si>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</si>
  <si>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</si>
  <si>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</si>
  <si>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</si>
  <si>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</si>
  <si>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</si>
  <si>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</si>
  <si>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</si>
  <si>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</si>
  <si>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</si>
  <si>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</si>
  <si>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</si>
  <si>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</si>
  <si>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</si>
  <si>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</si>
  <si>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</si>
  <si>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</si>
  <si>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</si>
  <si>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</si>
  <si>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</si>
  <si>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</si>
  <si>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</si>
  <si>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</si>
  <si>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</si>
  <si>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</si>
  <si>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</si>
  <si>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</si>
  <si>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</si>
  <si>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</si>
  <si>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</si>
  <si>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</si>
  <si>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</si>
  <si>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</si>
  <si>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</si>
  <si>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</si>
  <si>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</si>
  <si>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</si>
  <si>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</si>
  <si>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</si>
  <si>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</si>
  <si>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</si>
  <si>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</si>
  <si>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</si>
  <si>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</si>
  <si>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</si>
  <si>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</si>
  <si>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</si>
  <si>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</si>
  <si>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</si>
  <si>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</si>
  <si>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</si>
  <si>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</si>
  <si>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</si>
  <si>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</si>
  <si>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</si>
  <si>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</si>
  <si>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</si>
  <si>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</si>
  <si>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</si>
  <si>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</si>
  <si>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</si>
  <si>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</si>
  <si>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</si>
  <si>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</si>
  <si>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</si>
  <si>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</si>
  <si>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</si>
  <si>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</si>
  <si>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</si>
  <si>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</si>
  <si>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</si>
  <si>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</si>
  <si>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</si>
  <si>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</si>
  <si>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</si>
  <si>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</si>
  <si>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</si>
  <si>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</si>
  <si>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</si>
  <si>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</si>
  <si>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</si>
  <si>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</si>
  <si>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</si>
  <si>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</si>
  <si>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</si>
  <si>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</si>
  <si>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</si>
  <si>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</si>
  <si>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</si>
  <si>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</si>
  <si>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</si>
  <si>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</si>
  <si>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</si>
  <si>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</si>
  <si>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</si>
  <si>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</si>
  <si>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</si>
  <si>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</si>
  <si>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</si>
  <si>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</si>
  <si>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</si>
  <si>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</si>
  <si>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</si>
  <si>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</si>
  <si>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</si>
  <si>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</si>
  <si>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</si>
  <si>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</si>
  <si>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</si>
  <si>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</si>
  <si>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</si>
  <si>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</si>
  <si>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</si>
  <si>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</si>
  <si>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</si>
  <si>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</si>
  <si>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</si>
  <si>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</si>
  <si>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</si>
  <si>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</si>
  <si>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</si>
  <si>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</si>
  <si>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</si>
  <si>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</si>
  <si>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</si>
  <si>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</si>
  <si>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</si>
  <si>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</si>
  <si>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</si>
  <si>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</si>
  <si>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</si>
  <si>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</si>
  <si>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</si>
  <si>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</si>
  <si>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</si>
  <si>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</si>
  <si>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</si>
  <si>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</si>
  <si>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</si>
  <si>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</si>
  <si>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</si>
  <si>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</si>
  <si>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</si>
  <si>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</si>
  <si>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</si>
  <si>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</si>
  <si>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</si>
  <si>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</si>
  <si>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</si>
  <si>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</si>
  <si>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</si>
  <si>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</si>
  <si>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</si>
  <si>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</si>
  <si>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</si>
  <si>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</si>
  <si>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</si>
  <si>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</si>
  <si>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</si>
  <si>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</si>
  <si>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</si>
  <si>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</si>
  <si>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</si>
  <si>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</si>
  <si>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</si>
  <si>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</si>
  <si>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</si>
  <si>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</si>
  <si>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</si>
  <si>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</si>
  <si>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</si>
  <si>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</si>
  <si>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</si>
  <si>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</si>
  <si>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</si>
  <si>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</si>
  <si>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</si>
  <si>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</si>
  <si>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</si>
  <si>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</si>
  <si>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</si>
  <si>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</si>
  <si>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</si>
  <si>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</si>
  <si>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</si>
  <si>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</si>
  <si>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</si>
  <si>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</si>
  <si>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</si>
  <si>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</si>
  <si>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</si>
  <si>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</si>
  <si>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</si>
  <si>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</si>
  <si>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</si>
  <si>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</si>
  <si>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</si>
  <si>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</si>
  <si>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</si>
  <si>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</si>
  <si>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</si>
  <si>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</si>
  <si>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</si>
  <si>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</si>
  <si>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</si>
  <si>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</si>
  <si>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</si>
  <si>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</si>
  <si>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</si>
  <si>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</si>
  <si>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</si>
  <si>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</si>
  <si>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</si>
  <si>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</si>
  <si>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</si>
  <si>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</si>
  <si>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</si>
  <si>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</si>
  <si>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</si>
  <si>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</si>
  <si>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</si>
  <si>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</si>
  <si>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</si>
  <si>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</si>
  <si>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</si>
  <si>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</si>
  <si>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</si>
  <si>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</si>
  <si>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</si>
  <si>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</si>
  <si>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</si>
  <si>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</si>
  <si>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</si>
  <si>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</si>
  <si>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</si>
  <si>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</si>
  <si>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</si>
  <si>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</si>
  <si>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</si>
  <si>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</si>
  <si>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</si>
  <si>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</si>
  <si>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</si>
  <si>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</si>
  <si>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</si>
  <si>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</si>
  <si>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</si>
  <si>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</si>
  <si>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</si>
  <si>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</si>
  <si>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</si>
  <si>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</si>
  <si>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</si>
  <si>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</si>
  <si>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</si>
  <si>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</si>
  <si>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</si>
  <si>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</si>
  <si>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</si>
  <si>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</si>
  <si>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</si>
  <si>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</si>
  <si>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</si>
  <si>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</si>
  <si>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</si>
  <si>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</si>
  <si>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</si>
  <si>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</si>
  <si>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</si>
  <si>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</si>
  <si>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</si>
  <si>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</si>
  <si>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</si>
  <si>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</si>
  <si>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</si>
  <si>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</si>
  <si>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</si>
  <si>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</si>
  <si>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</si>
  <si>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</si>
  <si>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</si>
  <si>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</si>
  <si>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</si>
  <si>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</si>
  <si>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</si>
  <si>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</si>
  <si>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</si>
  <si>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</si>
  <si>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</si>
  <si>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</si>
  <si>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</si>
  <si>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</si>
  <si>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</si>
  <si>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</si>
  <si>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</si>
  <si>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</si>
  <si>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</si>
  <si>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</si>
  <si>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</si>
  <si>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</si>
  <si>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</si>
  <si>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</si>
  <si>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</si>
  <si>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</si>
  <si>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</si>
  <si>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</si>
  <si>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</si>
  <si>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</si>
  <si>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</si>
  <si>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</si>
  <si>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</si>
  <si>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</si>
  <si>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</si>
  <si>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</si>
  <si>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</si>
  <si>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</si>
  <si>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</si>
  <si>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</si>
  <si>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</si>
  <si>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</si>
  <si>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</si>
  <si>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</si>
  <si>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</si>
  <si>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</si>
  <si>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</si>
  <si>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</si>
  <si>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</si>
  <si>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</si>
  <si>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</si>
  <si>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</si>
  <si>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</si>
  <si>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</si>
  <si>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</si>
  <si>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</si>
  <si>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</si>
  <si>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</si>
  <si>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</si>
  <si>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</si>
  <si>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</si>
  <si>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</si>
  <si>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</si>
  <si>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</si>
  <si>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</si>
  <si>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</si>
  <si>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</si>
  <si>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</si>
  <si>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</si>
  <si>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</si>
  <si>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</si>
  <si>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</si>
  <si>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</si>
  <si>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</si>
  <si>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</si>
  <si>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</si>
  <si>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</si>
  <si>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</si>
  <si>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</si>
  <si>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</si>
  <si>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</si>
  <si>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</si>
  <si>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</si>
  <si>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</si>
  <si>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</si>
  <si>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</si>
  <si>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</si>
  <si>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</si>
  <si>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</si>
  <si>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</si>
  <si>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</si>
  <si>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</si>
  <si>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</si>
  <si>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</si>
  <si>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</si>
  <si>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</si>
  <si>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</si>
  <si>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</si>
  <si>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</si>
  <si>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</si>
  <si>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</si>
  <si>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</si>
  <si>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</si>
  <si>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</si>
  <si>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</si>
  <si>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</si>
  <si>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</si>
  <si>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</si>
  <si>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</si>
  <si>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</si>
  <si>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</si>
  <si>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</si>
  <si>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</si>
  <si>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</si>
  <si>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</si>
  <si>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</si>
  <si>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</si>
  <si>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</si>
  <si>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</si>
  <si>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</si>
  <si>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</si>
  <si>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</si>
  <si>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</si>
  <si>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</si>
  <si>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</si>
  <si>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</si>
  <si>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</si>
  <si>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</si>
  <si>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</si>
  <si>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</si>
  <si>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</si>
  <si>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</si>
  <si>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</si>
  <si>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</si>
  <si>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</si>
  <si>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</si>
  <si>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</si>
  <si>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</si>
  <si>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</si>
  <si>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</si>
  <si>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</si>
  <si>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</si>
  <si>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</si>
  <si>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</si>
  <si>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</si>
  <si>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</si>
  <si>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</si>
  <si>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</si>
  <si>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</si>
  <si>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</si>
  <si>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</si>
  <si>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</si>
  <si>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</si>
  <si>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</si>
  <si>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</si>
  <si>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</si>
  <si>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</si>
  <si>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</si>
  <si>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</si>
  <si>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</si>
  <si>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</si>
  <si>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II or IV.</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</si>
  <si>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</si>
  <si>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</si>
  <si>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</si>
  <si>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</si>
  <si>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</si>
  <si>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</si>
  <si>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</si>
  <si>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</si>
  <si>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</si>
  <si>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</si>
  <si>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</si>
  <si>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</si>
  <si>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</si>
  <si>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</si>
  <si>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</si>
  <si>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</si>
  <si>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</si>
  <si>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</si>
  <si>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</si>
  <si>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</si>
  <si>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</si>
  <si>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</si>
  <si>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</si>
  <si>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</si>
  <si>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</si>
  <si>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</si>
  <si>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</si>
  <si>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</si>
  <si>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</si>
  <si>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</si>
  <si>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</si>
  <si>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</si>
  <si>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</si>
  <si>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</si>
  <si>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</si>
  <si>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</si>
  <si>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</si>
  <si>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</si>
  <si>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</si>
  <si>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</si>
  <si>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</si>
  <si>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</si>
  <si>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</si>
  <si>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</si>
  <si>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</si>
  <si>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</si>
  <si>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</si>
  <si>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</si>
  <si>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</si>
  <si>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</si>
  <si>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</si>
  <si>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</si>
  <si>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</si>
  <si>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</si>
  <si>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</si>
  <si>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</si>
  <si>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</si>
  <si>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</si>
  <si>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</si>
  <si>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</si>
  <si>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</si>
  <si>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</si>
  <si>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</si>
  <si>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</si>
  <si>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</si>
  <si>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</si>
  <si>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</si>
  <si>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</si>
  <si>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</si>
  <si>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</si>
  <si>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</si>
  <si>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</si>
  <si>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</si>
  <si>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</si>
  <si>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</si>
  <si>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</si>
  <si>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</si>
  <si>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</si>
  <si>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</si>
  <si>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</si>
  <si>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</si>
  <si>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</si>
  <si>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</si>
  <si>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</si>
  <si>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</si>
  <si>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</si>
  <si>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</si>
  <si>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</si>
  <si>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$ressource_megacredit$/$tag_omni$</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</si>
  <si>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</si>
  <si>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</si>
  <si>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</si>
  <si>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</si>
  <si>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</si>
  <si>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</si>
  <si>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</si>
  <si>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</si>
  <si>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</si>
  <si>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</si>
  <si>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</si>
  <si>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</si>
  <si>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Requires 3 $tag_power$.</t>
  </si>
  <si>
    <t>Requiert 3 $tag_power$.</t>
  </si>
  <si>
    <t>$tag_power$$tag_power$$tag_power$</t>
  </si>
  <si>
    <t>card_type</t>
  </si>
  <si>
    <t>cardSummaryOption</t>
  </si>
  <si>
    <t>tagsName</t>
  </si>
  <si>
    <t>workStatus</t>
  </si>
  <si>
    <t>scale de point à 0</t>
  </si>
  <si>
    <t>nouvelles cartes :</t>
  </si>
  <si>
    <t>psychrophiles</t>
  </si>
  <si>
    <t>si refresh phase verte (via mai ni par exemple) + upgrade de la phase verte, obtention du 2eme builder</t>
  </si>
  <si>
    <t>secret labs</t>
  </si>
  <si>
    <t>add round count</t>
  </si>
  <si>
    <t>ajouter recyclon</t>
  </si>
  <si>
    <t>add total seen cards</t>
  </si>
  <si>
    <t>ajouter paladin shipping avec 2 titane et -1 sur standard chaleur pour chaque event espace joué (via stock ressource science)</t>
  </si>
  <si>
    <t>phase action: obligé de cliquer infrastructure meme si a fond pour valider</t>
  </si>
  <si>
    <t>controlled bloom</t>
  </si>
  <si>
    <t>solo mode : 2 corps uniquement / option pour 100%</t>
  </si>
  <si>
    <t>space debris cleaning opération</t>
  </si>
  <si>
    <t>multi mode : ajouter une option pour le nombre de corps</t>
  </si>
  <si>
    <t>biobatteries mais sans la prod</t>
  </si>
  <si>
    <t>carbon nanosystems</t>
  </si>
  <si>
    <t>modpro n'affiche pas son tag</t>
  </si>
  <si>
    <t>community service</t>
  </si>
  <si>
    <t>modpro premiere activation a bloqué l'app (marche apres refresh) ringcom en corpo 1</t>
  </si>
  <si>
    <t>conscription</t>
  </si>
  <si>
    <t>ajouter deck count</t>
  </si>
  <si>
    <t>cyanobacteria</t>
  </si>
  <si>
    <t>quand un parametre est deja a fond en debut de phase et qu'on le monte quand meme le carré devient blanc</t>
  </si>
  <si>
    <t>impactor swarm</t>
  </si>
  <si>
    <t>forcer le client player a etre en bas sur la liste des player pannel</t>
  </si>
  <si>
    <t>last resort ingenuity</t>
  </si>
  <si>
    <t>standard tech passer à -2</t>
  </si>
  <si>
    <t>jovian lanterns en science, avec 1=1vp, click = -5MC -&gt; 1science / 3 jovien</t>
  </si>
  <si>
    <t>traduction hematite B</t>
  </si>
  <si>
    <t>magnetic shields</t>
  </si>
  <si>
    <t>research grant pas d'icone dans le bouton activation (P24)</t>
  </si>
  <si>
    <t>microbiology patents (mais avec tous les bios, renamed)</t>
  </si>
  <si>
    <t>nobel labs 2microbe / 2science</t>
  </si>
  <si>
    <t xml:space="preserve">main button est lock en phase action apres avoir tout fait (derniere action était une pioche 49), le bouton se lock apres avoir cliqué sur rollback mais se dévérrouille apres un f5 </t>
  </si>
  <si>
    <t>cleanup à 1/2</t>
  </si>
  <si>
    <t>ajouter un refus de connexion + message au subscribe WS qui fail</t>
  </si>
  <si>
    <t>advertising</t>
  </si>
  <si>
    <t>spliter le tableau des phases : phase en ligne, round en colonne, 1 tableau par joueur</t>
  </si>
  <si>
    <t>red spot mais draw 1 direct</t>
  </si>
  <si>
    <t>ajouter le nombre de phases jouées totale par type</t>
  </si>
  <si>
    <t>soil enrichement</t>
  </si>
  <si>
    <t>awards en etant 2eme SANS EGALITE donne 1 point</t>
  </si>
  <si>
    <t>spinoff</t>
  </si>
  <si>
    <t>synthetic catastrophe rappelle un event wildtag (D20) le tag initial est conservé</t>
  </si>
  <si>
    <t>sponsored academy</t>
  </si>
  <si>
    <t>traduction metro (F19)</t>
  </si>
  <si>
    <t>urban decomposers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</si>
</sst>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317</v>
      </c>
      <c r="C2" s="3">
        <f>COUNTIFS(card_list!$F:$F,"*",card_list!$L:$L,"corporation")</f>
        <v>35</v>
      </c>
      <c r="E2" s="8" t="s">
        <v>62</v>
      </c>
      <c r="F2" s="3">
        <f>COUNTIFS(card_list!F:F,"*",card_list!L:L,E2,card_list!$A:$A,"&lt;&gt;excluded",card_list!$B:$B,"&lt;&gt;fanmade")</f>
        <v>140</v>
      </c>
      <c r="G2" s="10">
        <f t="shared" ref="G2:G4" si="2">F2/SUM($F$2:$F$4)</f>
        <v>0.4810996564</v>
      </c>
      <c r="H2" s="3">
        <f>COUNTIFS(card_list!F:F,"*",card_list!L:L,E2,card_list!$A:$A,"&lt;&gt;excluded")</f>
        <v>147</v>
      </c>
      <c r="I2" s="10">
        <f t="shared" ref="I2:I4" si="3">H2/sum($H$2:$H$4)</f>
        <v>0.4711538462</v>
      </c>
      <c r="J2" s="3">
        <f t="shared" ref="J2:J5" si="4">H2*(M2+N2)</f>
        <v>146</v>
      </c>
      <c r="K2" s="10">
        <f t="shared" ref="K2:K4" si="5">J2/sum($J$2:$J$4)</f>
        <v>0.4802631579</v>
      </c>
      <c r="L2" s="11"/>
      <c r="M2" s="11">
        <f>COUNTIFS(card_list!$F:$F,"*",card_list!$L:$L,$E2,card_list!$A:$A,M$1)/$H2</f>
        <v>0.04081632653</v>
      </c>
      <c r="N2" s="11">
        <f>COUNTIFS(card_list!$F:$F,"*",card_list!$L:$L,$E2,card_list!$A:$A,N$1)/$H2</f>
        <v>0.9523809524</v>
      </c>
      <c r="O2" s="12">
        <f>COUNTIFS(card_list!$F:$F,"*",card_list!$L:$L,$E2,card_list!$A:$A,O$1)/$H2</f>
        <v>0.006802721088</v>
      </c>
      <c r="P2" s="12">
        <f>COUNTIFS(card_list!$F:$F,"*",card_list!$L:$L,$E2,card_list!$A:$A,P$1)/$H2</f>
        <v>0</v>
      </c>
      <c r="Q2" s="13">
        <f>COUNTIFS(card_list!$F:$F,"*",card_list!$L:$L,$E2,card_list!$A:$A,Q$1)/$H2</f>
        <v>0.006802721088</v>
      </c>
      <c r="R2" s="14">
        <f>COUNTIFS(card_list!$F:$F,"*",card_list!$L:$L,$E2,card_list!$A:$A,R$1)/$H2</f>
        <v>0</v>
      </c>
      <c r="S2" s="13">
        <f t="shared" ref="S2:S5" si="6">1-sum(M2:R2)</f>
        <v>-0.006802721088</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97</v>
      </c>
      <c r="I3" s="10">
        <f t="shared" si="3"/>
        <v>0.3108974359</v>
      </c>
      <c r="J3" s="3">
        <f t="shared" si="4"/>
        <v>94</v>
      </c>
      <c r="K3" s="10">
        <f t="shared" si="5"/>
        <v>0.3092105263</v>
      </c>
      <c r="L3" s="11"/>
      <c r="M3" s="11">
        <f>COUNTIFS(card_list!$F:$F,"*",card_list!$L:$L,$E3,card_list!$A:$A,M$1)/$H3</f>
        <v>0.01030927835</v>
      </c>
      <c r="N3" s="11">
        <f>COUNTIFS(card_list!$F:$F,"*",card_list!$L:$L,$E3,card_list!$A:$A,N$1)/$H3</f>
        <v>0.9587628866</v>
      </c>
      <c r="O3" s="12">
        <f>COUNTIFS(card_list!$F:$F,"*",card_list!$L:$L,$E3,card_list!$A:$A,O$1)/$H3</f>
        <v>0.03092783505</v>
      </c>
      <c r="P3" s="12">
        <f>COUNTIFS(card_list!$F:$F,"*",card_list!$L:$L,$E3,card_list!$A:$A,P$1)/$H3</f>
        <v>0</v>
      </c>
      <c r="Q3" s="13">
        <f>COUNTIFS(card_list!$F:$F,"*",card_list!$L:$L,$E3,card_list!$A:$A,Q$1)/$H3</f>
        <v>0.0206185567</v>
      </c>
      <c r="R3" s="14">
        <f>COUNTIFS(card_list!$F:$F,"*",card_list!$L:$L,$E3,card_list!$A:$A,R$1)/$H3</f>
        <v>0</v>
      </c>
      <c r="S3" s="13">
        <f t="shared" si="6"/>
        <v>-0.0206185567</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68</v>
      </c>
      <c r="I4" s="10">
        <f t="shared" si="3"/>
        <v>0.2179487179</v>
      </c>
      <c r="J4" s="3">
        <f t="shared" si="4"/>
        <v>64</v>
      </c>
      <c r="K4" s="10">
        <f t="shared" si="5"/>
        <v>0.2105263158</v>
      </c>
      <c r="L4" s="11"/>
      <c r="M4" s="11">
        <f>COUNTIFS(card_list!$F:$F,"*",card_list!$L:$L,$E4,card_list!$A:$A,M$1)/$H4</f>
        <v>0.02941176471</v>
      </c>
      <c r="N4" s="11">
        <f>COUNTIFS(card_list!$F:$F,"*",card_list!$L:$L,$E4,card_list!$A:$A,N$1)/$H4</f>
        <v>0.9117647059</v>
      </c>
      <c r="O4" s="12">
        <f>COUNTIFS(card_list!$F:$F,"*",card_list!$L:$L,$E4,card_list!$A:$A,O$1)/$H4</f>
        <v>0.02941176471</v>
      </c>
      <c r="P4" s="12">
        <f>COUNTIFS(card_list!$F:$F,"*",card_list!$L:$L,$E4,card_list!$A:$A,P$1)/$H4</f>
        <v>0</v>
      </c>
      <c r="Q4" s="13">
        <f>COUNTIFS(card_list!$F:$F,"*",card_list!$L:$L,$E4,card_list!$A:$A,Q$1)/$H4</f>
        <v>0.02941176471</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34</v>
      </c>
      <c r="J5" s="3">
        <f t="shared" si="4"/>
        <v>26</v>
      </c>
      <c r="K5" s="10"/>
      <c r="L5" s="11"/>
      <c r="M5" s="11">
        <f>COUNTIFS(card_list!$F:$F,"*",card_list!$L:$L,$E5,card_list!$A:$A,M$1)/$H5</f>
        <v>0.08823529412</v>
      </c>
      <c r="N5" s="11">
        <f>COUNTIFS(card_list!$F:$F,"*",card_list!$L:$L,$E5,card_list!$A:$A,N$1)/$H5</f>
        <v>0.6764705882</v>
      </c>
      <c r="O5" s="12">
        <f>COUNTIFS(card_list!$F:$F,"*",card_list!$L:$L,$E5,card_list!$A:$A,O$1)/$H5</f>
        <v>0.1470588235</v>
      </c>
      <c r="P5" s="12">
        <f>COUNTIFS(card_list!$F:$F,"*",card_list!$L:$L,$E5,card_list!$A:$A,P$1)/$H5</f>
        <v>0</v>
      </c>
      <c r="Q5" s="13">
        <f>COUNTIFS(card_list!$F:$F,"*",card_list!$L:$L,$E5,card_list!$A:$A,Q$1)/$H5</f>
        <v>0.02941176471</v>
      </c>
      <c r="R5" s="14">
        <f>COUNTIFS(card_list!$F:$F,"*",card_list!$L:$L,$E5,card_list!$A:$A,R$1)/$H5</f>
        <v>0</v>
      </c>
      <c r="S5" s="13">
        <f t="shared" si="6"/>
        <v>0.05882352941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2</v>
      </c>
      <c r="C8" s="3">
        <f>COUNTIFS(card_list!$F:$F,"*",card_list!$L:$L,"corporation",card_list!$A:$A,$A8)</f>
        <v>2</v>
      </c>
    </row>
    <row r="9">
      <c r="A9" s="8" t="s">
        <v>55</v>
      </c>
      <c r="B9" s="3">
        <f>COUNTIFS(card_list!$F:$F,"*",card_list!$L:$L,"&lt;&gt;corporation",card_list!$A:$A,$A9)</f>
        <v>9</v>
      </c>
      <c r="C9" s="3">
        <f>COUNTIFS(card_list!$F:$F,"*",card_list!$L:$L,"corporation",card_list!$A:$A,$A9)</f>
        <v>3</v>
      </c>
    </row>
    <row r="10">
      <c r="A10" s="8" t="s">
        <v>53</v>
      </c>
      <c r="B10" s="3">
        <f>COUNTIFS(card_list!$F:$F,"*",card_list!$L:$L,"&lt;&gt;corporation",card_list!$A:$A,$A10)</f>
        <v>295</v>
      </c>
      <c r="C10" s="3">
        <f>COUNTIFS(card_list!$F:$F,"*",card_list!$L:$L,"corporation",card_list!$A:$A,$A10)</f>
        <v>23</v>
      </c>
    </row>
    <row r="12">
      <c r="A12" s="8" t="s">
        <v>69</v>
      </c>
      <c r="B12" s="3">
        <f t="shared" ref="B12:C12" si="7">sum(B8:B10)</f>
        <v>306</v>
      </c>
      <c r="C12" s="3">
        <f t="shared" si="7"/>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6"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6"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1016"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B</v>
      </c>
      <c r="G13" s="30"/>
      <c r="H13" s="30"/>
      <c r="I13" s="32"/>
      <c r="J13" s="33">
        <v>0.0</v>
      </c>
      <c r="K13" s="33"/>
      <c r="L13" s="37" t="s">
        <v>65</v>
      </c>
      <c r="M13" s="29" t="s">
        <v>87</v>
      </c>
      <c r="N13" s="37" t="s">
        <v>112</v>
      </c>
      <c r="O13" s="29" t="s">
        <v>165</v>
      </c>
      <c r="P13" s="31" t="str">
        <f t="array" ref="P13">IFERROR(INDEX(params!$H:$H,MATCH($M13,params!$G:$G,0)),"")&amp;IF(AND($M13&lt;&gt;"",$N13&lt;&gt;""),",","")&amp;IFERROR(INDEX(params!$H:$H,MATCH($N13,params!$G:$G,0)),"")&amp;IF(AND($N13&lt;&gt;"",$O13&lt;&gt;""),",","")&amp;IFERROR(INDEX(params!$H:$H,MATCH($O13,params!$G:$G,0)),"")</f>
        <v>2,9</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customHeight="1">
      <c r="A210" s="28" t="s">
        <v>55</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si="3"/>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3"/>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3"/>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3"/>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3"/>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3"/>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3"/>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3"/>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3"/>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3"/>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3"/>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3"/>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3"/>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3"/>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B</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3"/>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3"/>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B</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3"/>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3"/>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si="3"/>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3"/>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3"/>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3"/>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3"/>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3"/>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3"/>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3"/>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3"/>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3"/>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3"/>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3"/>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3"/>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3"/>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3"/>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3"/>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3"/>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3"/>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3"/>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3"/>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3"/>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3"/>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3"/>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3"/>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3"/>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B</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3"/>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3"/>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3"/>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3"/>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3"/>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3"/>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3"/>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3"/>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3"/>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3"/>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3"/>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3"/>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3"/>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3"/>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3"/>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3"/>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3"/>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3"/>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3"/>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3"/>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 t="shared" si="3"/>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si="3"/>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3"/>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3"/>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3"/>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3"/>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3"/>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3"/>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3"/>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3"/>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3"/>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3"/>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3"/>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3"/>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3"/>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3"/>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3"/>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3"/>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3"/>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3"/>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3"/>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3"/>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3"/>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3"/>
        <v/>
      </c>
      <c r="AJ297" s="40" t="s">
        <v>1814</v>
      </c>
      <c r="AK297" s="46" t="s">
        <v>1815</v>
      </c>
      <c r="AL297" s="42"/>
      <c r="AM297" s="43"/>
      <c r="AN297" s="44" t="s">
        <v>922</v>
      </c>
      <c r="AO297" s="45" t="s">
        <v>922</v>
      </c>
      <c r="AP297" s="44" t="s">
        <v>923</v>
      </c>
      <c r="AQ297" s="45" t="s">
        <v>924</v>
      </c>
      <c r="AR297" s="42"/>
      <c r="AS297" s="43"/>
      <c r="AT297" s="42"/>
      <c r="AU297" s="43"/>
      <c r="AV297" s="44" t="s">
        <v>1816</v>
      </c>
      <c r="AW297" s="45" t="s">
        <v>1817</v>
      </c>
      <c r="AX297" s="42"/>
      <c r="AY297" s="43"/>
      <c r="AZ297" s="42"/>
      <c r="BA297" s="43"/>
      <c r="BB297" s="42"/>
      <c r="BC297" s="43"/>
      <c r="BD297" s="42"/>
      <c r="BE297" s="43"/>
    </row>
    <row r="298" ht="42.0"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3"/>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3"/>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3"/>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1394</v>
      </c>
      <c r="C301" s="37" t="s">
        <v>239</v>
      </c>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si="3"/>
        <v>animal</v>
      </c>
      <c r="AJ301" s="40" t="s">
        <v>1843</v>
      </c>
      <c r="AK301" s="41" t="s">
        <v>1843</v>
      </c>
      <c r="AL301" s="44" t="s">
        <v>354</v>
      </c>
      <c r="AM301" s="45" t="s">
        <v>354</v>
      </c>
      <c r="AN301" s="44" t="s">
        <v>1844</v>
      </c>
      <c r="AO301" s="45" t="s">
        <v>1844</v>
      </c>
      <c r="AP301" s="42" t="s">
        <v>1842</v>
      </c>
      <c r="AQ301" s="45"/>
      <c r="AR301" s="44"/>
      <c r="AS301" s="43"/>
      <c r="AT301" s="42"/>
      <c r="AU301" s="43"/>
      <c r="AV301" s="42"/>
      <c r="AW301" s="43"/>
      <c r="AX301" s="42"/>
      <c r="AY301" s="43"/>
      <c r="AZ301" s="42"/>
      <c r="BA301" s="43"/>
      <c r="BB301" s="42"/>
      <c r="BC301" s="43"/>
      <c r="BD301" s="42"/>
      <c r="BE301" s="43"/>
    </row>
    <row r="302" ht="37.5" customHeight="1">
      <c r="A302" s="28" t="s">
        <v>53</v>
      </c>
      <c r="B302" s="29" t="s">
        <v>1394</v>
      </c>
      <c r="C302" s="37" t="s">
        <v>250</v>
      </c>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813</v>
      </c>
      <c r="V302" s="29"/>
      <c r="W302" s="37" t="s">
        <v>167</v>
      </c>
      <c r="X302" s="29"/>
      <c r="Y302" s="29"/>
      <c r="Z302" s="29"/>
      <c r="AA302" s="37"/>
      <c r="AB302" s="29"/>
      <c r="AC302" s="31"/>
      <c r="AD302" s="51"/>
      <c r="AE302" s="32"/>
      <c r="AF302" s="37" t="s">
        <v>76</v>
      </c>
      <c r="AG302" s="4"/>
      <c r="AH302" s="4"/>
      <c r="AI302" s="31" t="str">
        <f t="shared" si="3"/>
        <v>animal</v>
      </c>
      <c r="AJ302" s="49" t="s">
        <v>1846</v>
      </c>
      <c r="AK302" s="46" t="s">
        <v>1846</v>
      </c>
      <c r="AL302" s="44" t="s">
        <v>354</v>
      </c>
      <c r="AM302" s="45" t="s">
        <v>354</v>
      </c>
      <c r="AN302" s="44" t="s">
        <v>1847</v>
      </c>
      <c r="AO302" s="45" t="s">
        <v>1847</v>
      </c>
      <c r="AP302" s="44" t="s">
        <v>1848</v>
      </c>
      <c r="AQ302" s="45" t="s">
        <v>1849</v>
      </c>
      <c r="AR302" s="44" t="s">
        <v>1844</v>
      </c>
      <c r="AS302" s="45" t="s">
        <v>1844</v>
      </c>
      <c r="AT302" s="42" t="s">
        <v>1842</v>
      </c>
      <c r="AU302" s="45" t="s">
        <v>1849</v>
      </c>
      <c r="AV302" s="42"/>
      <c r="AW302" s="43"/>
      <c r="AX302" s="42"/>
      <c r="AY302" s="43"/>
      <c r="AZ302" s="42"/>
      <c r="BA302" s="43"/>
      <c r="BB302" s="42"/>
      <c r="BC302" s="43"/>
      <c r="BD302" s="42"/>
      <c r="BE302" s="43"/>
    </row>
    <row r="303" ht="33.75" customHeight="1">
      <c r="A303" s="28" t="s">
        <v>53</v>
      </c>
      <c r="B303" s="29" t="s">
        <v>1394</v>
      </c>
      <c r="C303" s="29"/>
      <c r="D303" s="28"/>
      <c r="E303" s="34" t="s">
        <v>1850</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1851</v>
      </c>
      <c r="U303" s="37" t="s">
        <v>179</v>
      </c>
      <c r="V303" s="29"/>
      <c r="W303" s="29"/>
      <c r="X303" s="29"/>
      <c r="Y303" s="29"/>
      <c r="Z303" s="29"/>
      <c r="AA303" s="37"/>
      <c r="AB303" s="29"/>
      <c r="AC303" s="31"/>
      <c r="AD303" s="51"/>
      <c r="AE303" s="32"/>
      <c r="AF303" s="29"/>
      <c r="AG303" s="4"/>
      <c r="AH303" s="4"/>
      <c r="AI303" s="31" t="str">
        <f t="shared" si="3"/>
        <v/>
      </c>
      <c r="AJ303" s="40" t="s">
        <v>1852</v>
      </c>
      <c r="AK303" s="41" t="s">
        <v>1852</v>
      </c>
      <c r="AL303" s="42"/>
      <c r="AM303" s="43"/>
      <c r="AN303" s="44" t="s">
        <v>1853</v>
      </c>
      <c r="AO303" s="45" t="s">
        <v>1853</v>
      </c>
      <c r="AP303" s="42" t="s">
        <v>1851</v>
      </c>
      <c r="AQ303" s="43"/>
      <c r="AR303" s="42"/>
      <c r="AS303" s="43"/>
      <c r="AT303" s="42"/>
      <c r="AU303" s="43"/>
      <c r="AV303" s="42"/>
      <c r="AW303" s="43"/>
      <c r="AX303" s="42"/>
      <c r="AY303" s="43"/>
      <c r="AZ303" s="42"/>
      <c r="BA303" s="43"/>
      <c r="BB303" s="42" t="s">
        <v>1854</v>
      </c>
      <c r="BC303" s="43"/>
      <c r="BD303" s="42"/>
      <c r="BE303" s="43"/>
    </row>
    <row r="304" ht="33.75" customHeight="1">
      <c r="A304" s="28" t="s">
        <v>53</v>
      </c>
      <c r="B304" s="29" t="s">
        <v>1394</v>
      </c>
      <c r="C304" s="29"/>
      <c r="D304" s="28"/>
      <c r="E304" s="34" t="s">
        <v>1855</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1856</v>
      </c>
      <c r="U304" s="37" t="s">
        <v>167</v>
      </c>
      <c r="V304" s="29"/>
      <c r="W304" s="29"/>
      <c r="X304" s="29"/>
      <c r="Y304" s="29"/>
      <c r="Z304" s="29"/>
      <c r="AA304" s="37"/>
      <c r="AB304" s="29"/>
      <c r="AC304" s="31"/>
      <c r="AD304" s="51"/>
      <c r="AE304" s="32"/>
      <c r="AF304" s="29"/>
      <c r="AG304" s="4"/>
      <c r="AH304" s="4"/>
      <c r="AI304" s="31" t="str">
        <f t="shared" si="3"/>
        <v/>
      </c>
      <c r="AJ304" s="40" t="s">
        <v>1857</v>
      </c>
      <c r="AK304" s="41" t="s">
        <v>1857</v>
      </c>
      <c r="AL304" s="42"/>
      <c r="AM304" s="43"/>
      <c r="AN304" s="44" t="s">
        <v>1858</v>
      </c>
      <c r="AO304" s="45" t="s">
        <v>1858</v>
      </c>
      <c r="AP304" s="42" t="s">
        <v>1856</v>
      </c>
      <c r="AQ304" s="43"/>
      <c r="AR304" s="42"/>
      <c r="AS304" s="43"/>
      <c r="AT304" s="42"/>
      <c r="AU304" s="43"/>
      <c r="AV304" s="44" t="s">
        <v>1859</v>
      </c>
      <c r="AW304" s="43"/>
      <c r="AX304" s="42"/>
      <c r="AY304" s="43"/>
      <c r="AZ304" s="42"/>
      <c r="BA304" s="43"/>
      <c r="BB304" s="42"/>
      <c r="BC304" s="43"/>
      <c r="BD304" s="42"/>
      <c r="BE304" s="43"/>
    </row>
    <row r="305" ht="33.75" customHeight="1">
      <c r="A305" s="28" t="s">
        <v>56</v>
      </c>
      <c r="B305" s="29" t="s">
        <v>1394</v>
      </c>
      <c r="C305" s="29"/>
      <c r="D305" s="28" t="s">
        <v>1860</v>
      </c>
      <c r="E305" s="34" t="s">
        <v>1861</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3"/>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33.75" customHeight="1">
      <c r="A306" s="28" t="s">
        <v>53</v>
      </c>
      <c r="B306" s="29" t="s">
        <v>1394</v>
      </c>
      <c r="C306" s="29"/>
      <c r="D306" s="28"/>
      <c r="E306" s="34" t="s">
        <v>1866</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3"/>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42.0" customHeight="1">
      <c r="A307" s="28" t="s">
        <v>53</v>
      </c>
      <c r="B307" s="29" t="s">
        <v>1394</v>
      </c>
      <c r="C307" s="29"/>
      <c r="D307" s="33"/>
      <c r="E307" s="34" t="s">
        <v>1871</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1872</v>
      </c>
      <c r="U307" s="37" t="s">
        <v>167</v>
      </c>
      <c r="V307" s="29"/>
      <c r="W307" s="29"/>
      <c r="X307" s="29"/>
      <c r="Y307" s="29"/>
      <c r="Z307" s="29"/>
      <c r="AA307" s="37"/>
      <c r="AB307" s="29"/>
      <c r="AC307" s="31"/>
      <c r="AD307" s="51"/>
      <c r="AE307" s="32"/>
      <c r="AF307" s="29"/>
      <c r="AG307" s="4"/>
      <c r="AH307" s="4"/>
      <c r="AI307" s="31" t="str">
        <f t="shared" si="3"/>
        <v/>
      </c>
      <c r="AJ307" s="40" t="s">
        <v>1873</v>
      </c>
      <c r="AK307" s="41" t="s">
        <v>1873</v>
      </c>
      <c r="AL307" s="42"/>
      <c r="AM307" s="43"/>
      <c r="AN307" s="44" t="s">
        <v>1874</v>
      </c>
      <c r="AO307" s="45" t="s">
        <v>1874</v>
      </c>
      <c r="AP307" s="42" t="s">
        <v>1872</v>
      </c>
      <c r="AQ307" s="43"/>
      <c r="AR307" s="42"/>
      <c r="AS307" s="43"/>
      <c r="AT307" s="42"/>
      <c r="AU307" s="43"/>
      <c r="AV307" s="44" t="s">
        <v>1875</v>
      </c>
      <c r="AW307" s="43"/>
      <c r="AX307" s="42"/>
      <c r="AY307" s="43"/>
      <c r="AZ307" s="42"/>
      <c r="BA307" s="43"/>
      <c r="BB307" s="42"/>
      <c r="BC307" s="43"/>
      <c r="BD307" s="42"/>
      <c r="BE307" s="43"/>
    </row>
    <row r="308" ht="33.75" customHeight="1">
      <c r="A308" s="28" t="s">
        <v>58</v>
      </c>
      <c r="B308" s="29" t="s">
        <v>1394</v>
      </c>
      <c r="C308" s="29"/>
      <c r="D308" s="28" t="s">
        <v>1644</v>
      </c>
      <c r="E308" s="30" t="s">
        <v>1876</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1877</v>
      </c>
      <c r="U308" s="29"/>
      <c r="V308" s="29"/>
      <c r="W308" s="29"/>
      <c r="X308" s="29"/>
      <c r="Y308" s="29"/>
      <c r="Z308" s="29"/>
      <c r="AA308" s="37"/>
      <c r="AB308" s="29"/>
      <c r="AC308" s="31" t="str">
        <f t="array" ref="AC308">IFERROR(INDEX(params!$H:$H,MATCH($AB308,params!$G:$G,0)),"")</f>
        <v/>
      </c>
      <c r="AD308" s="51"/>
      <c r="AE308" s="32"/>
      <c r="AF308" s="29"/>
      <c r="AG308" s="4"/>
      <c r="AH308" s="4"/>
      <c r="AI308" s="31" t="str">
        <f t="shared" si="3"/>
        <v/>
      </c>
      <c r="AJ308" s="49" t="s">
        <v>1878</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53</v>
      </c>
      <c r="B309" s="29" t="s">
        <v>1394</v>
      </c>
      <c r="C309" s="29"/>
      <c r="D309" s="28"/>
      <c r="E309" s="30" t="s">
        <v>1879</v>
      </c>
      <c r="F309" s="31" t="str">
        <f t="shared" si="1"/>
        <v>Bacterial Aggregates</v>
      </c>
      <c r="G309" s="30" t="s">
        <v>1880</v>
      </c>
      <c r="H309" s="30" t="s">
        <v>1880</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3"/>
        <v>microbe</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c r="BC309" s="45"/>
      <c r="BD309" s="44"/>
      <c r="BE309" s="45"/>
    </row>
    <row r="310" ht="33.75" customHeight="1">
      <c r="A310" s="28" t="s">
        <v>53</v>
      </c>
      <c r="B310" s="29" t="s">
        <v>1394</v>
      </c>
      <c r="C310" s="29"/>
      <c r="D310" s="28"/>
      <c r="E310" s="30" t="s">
        <v>1886</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3"/>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1893</v>
      </c>
      <c r="BC310" s="45"/>
      <c r="BD310" s="44"/>
      <c r="BE310" s="45"/>
    </row>
    <row r="311" ht="33.75" customHeight="1">
      <c r="A311" s="28" t="s">
        <v>53</v>
      </c>
      <c r="B311" s="29" t="s">
        <v>1394</v>
      </c>
      <c r="C311" s="29"/>
      <c r="D311" s="28"/>
      <c r="E311" s="30" t="s">
        <v>1894</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1895</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3"/>
        <v/>
      </c>
      <c r="AJ311" s="40" t="s">
        <v>1896</v>
      </c>
      <c r="AK311" s="46" t="s">
        <v>1897</v>
      </c>
      <c r="AL311" s="42"/>
      <c r="AM311" s="43"/>
      <c r="AN311" s="44" t="s">
        <v>1898</v>
      </c>
      <c r="AO311" s="45" t="s">
        <v>1898</v>
      </c>
      <c r="AP311" s="44" t="s">
        <v>1899</v>
      </c>
      <c r="AQ311" s="45" t="s">
        <v>1900</v>
      </c>
      <c r="AR311" s="44"/>
      <c r="AS311" s="45"/>
      <c r="AT311" s="44"/>
      <c r="AU311" s="45"/>
      <c r="AV311" s="44"/>
      <c r="AW311" s="45"/>
      <c r="AX311" s="44"/>
      <c r="AY311" s="45"/>
      <c r="AZ311" s="44"/>
      <c r="BA311" s="45"/>
      <c r="BB311" s="44" t="s">
        <v>1901</v>
      </c>
      <c r="BC311" s="45"/>
      <c r="BD311" s="44"/>
      <c r="BE311" s="45"/>
    </row>
    <row r="312" ht="33.75" customHeight="1">
      <c r="A312" s="28" t="s">
        <v>53</v>
      </c>
      <c r="B312" s="29" t="s">
        <v>1394</v>
      </c>
      <c r="C312" s="29"/>
      <c r="D312" s="33"/>
      <c r="E312" s="30" t="s">
        <v>1902</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1903</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3"/>
        <v/>
      </c>
      <c r="AJ312" s="40" t="s">
        <v>1878</v>
      </c>
      <c r="AK312" s="46" t="s">
        <v>1904</v>
      </c>
      <c r="AL312" s="42"/>
      <c r="AM312" s="43"/>
      <c r="AN312" s="44" t="s">
        <v>1905</v>
      </c>
      <c r="AO312" s="45" t="s">
        <v>1905</v>
      </c>
      <c r="AP312" s="44" t="s">
        <v>1903</v>
      </c>
      <c r="AQ312" s="45" t="s">
        <v>1906</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1907</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1908</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3"/>
        <v/>
      </c>
      <c r="AJ313" s="40" t="s">
        <v>1909</v>
      </c>
      <c r="AK313" s="46" t="s">
        <v>1910</v>
      </c>
      <c r="AL313" s="44"/>
      <c r="AM313" s="43"/>
      <c r="AN313" s="44" t="s">
        <v>1911</v>
      </c>
      <c r="AO313" s="45" t="s">
        <v>1911</v>
      </c>
      <c r="AP313" s="44" t="s">
        <v>1908</v>
      </c>
      <c r="AQ313" s="45" t="s">
        <v>1912</v>
      </c>
      <c r="AR313" s="42"/>
      <c r="AS313" s="43"/>
      <c r="AT313" s="42"/>
      <c r="AU313" s="43"/>
      <c r="AV313" s="42"/>
      <c r="AW313" s="43"/>
      <c r="AX313" s="42"/>
      <c r="AY313" s="43"/>
      <c r="AZ313" s="42"/>
      <c r="BA313" s="43"/>
      <c r="BB313" s="44" t="s">
        <v>1913</v>
      </c>
      <c r="BC313" s="43"/>
      <c r="BD313" s="42"/>
      <c r="BE313" s="43"/>
    </row>
    <row r="314" ht="33.75" customHeight="1">
      <c r="A314" s="28" t="s">
        <v>53</v>
      </c>
      <c r="B314" s="29" t="s">
        <v>1394</v>
      </c>
      <c r="C314" s="29"/>
      <c r="D314" s="28"/>
      <c r="E314" s="30" t="s">
        <v>1914</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1915</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3"/>
        <v/>
      </c>
      <c r="AJ314" s="40" t="s">
        <v>1916</v>
      </c>
      <c r="AK314" s="46" t="s">
        <v>1917</v>
      </c>
      <c r="AL314" s="42"/>
      <c r="AM314" s="43"/>
      <c r="AN314" s="44" t="s">
        <v>1918</v>
      </c>
      <c r="AO314" s="45" t="s">
        <v>1918</v>
      </c>
      <c r="AP314" s="44" t="s">
        <v>1919</v>
      </c>
      <c r="AQ314" s="45" t="s">
        <v>1920</v>
      </c>
      <c r="AR314" s="42"/>
      <c r="AS314" s="43"/>
      <c r="AT314" s="42"/>
      <c r="AU314" s="43"/>
      <c r="AV314" s="44" t="s">
        <v>1921</v>
      </c>
      <c r="AW314" s="45" t="s">
        <v>248</v>
      </c>
      <c r="AX314" s="42"/>
      <c r="AY314" s="43"/>
      <c r="AZ314" s="42"/>
      <c r="BA314" s="43"/>
      <c r="BB314" s="44" t="s">
        <v>1922</v>
      </c>
      <c r="BC314" s="45" t="s">
        <v>1922</v>
      </c>
      <c r="BD314" s="42"/>
      <c r="BE314" s="43"/>
    </row>
    <row r="315" ht="33.75" customHeight="1">
      <c r="A315" s="28" t="s">
        <v>53</v>
      </c>
      <c r="B315" s="29" t="s">
        <v>1394</v>
      </c>
      <c r="C315" s="29"/>
      <c r="D315" s="28"/>
      <c r="E315" s="30" t="s">
        <v>1923</v>
      </c>
      <c r="F315" s="31" t="str">
        <f t="shared" si="1"/>
        <v>Zoos</v>
      </c>
      <c r="G315" s="30" t="s">
        <v>1924</v>
      </c>
      <c r="H315" s="30" t="s">
        <v>1924</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1925</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3"/>
        <v>animal</v>
      </c>
      <c r="AJ315" s="40" t="s">
        <v>1926</v>
      </c>
      <c r="AK315" s="46" t="s">
        <v>1926</v>
      </c>
      <c r="AL315" s="44" t="s">
        <v>264</v>
      </c>
      <c r="AM315" s="45" t="s">
        <v>264</v>
      </c>
      <c r="AN315" s="44" t="s">
        <v>1927</v>
      </c>
      <c r="AO315" s="45" t="s">
        <v>1927</v>
      </c>
      <c r="AP315" s="44" t="s">
        <v>1928</v>
      </c>
      <c r="AQ315" s="45" t="s">
        <v>1929</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1930</v>
      </c>
      <c r="E316" s="30" t="s">
        <v>1931</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1932</v>
      </c>
      <c r="U316" s="29"/>
      <c r="V316" s="29"/>
      <c r="W316" s="29"/>
      <c r="X316" s="29"/>
      <c r="Y316" s="29"/>
      <c r="Z316" s="29"/>
      <c r="AA316" s="37"/>
      <c r="AB316" s="29"/>
      <c r="AC316" s="31" t="str">
        <f t="array" ref="AC316">IFERROR(INDEX(params!$H:$H,MATCH($AB316,params!$G:$G,0)),"")</f>
        <v/>
      </c>
      <c r="AD316" s="51"/>
      <c r="AE316" s="32"/>
      <c r="AF316" s="37"/>
      <c r="AG316" s="37"/>
      <c r="AH316" s="29"/>
      <c r="AI316" s="31" t="str">
        <f t="shared" si="3"/>
        <v/>
      </c>
      <c r="AJ316" s="49" t="s">
        <v>1933</v>
      </c>
      <c r="AK316" s="46" t="s">
        <v>1934</v>
      </c>
      <c r="AL316" s="42"/>
      <c r="AM316" s="43"/>
      <c r="AN316" s="42"/>
      <c r="AO316" s="43"/>
      <c r="AP316" s="42"/>
      <c r="AQ316" s="43"/>
      <c r="AR316" s="44"/>
      <c r="AS316" s="43"/>
      <c r="AT316" s="44"/>
      <c r="AU316" s="43"/>
      <c r="AV316" s="44" t="s">
        <v>1935</v>
      </c>
      <c r="AW316" s="43" t="s">
        <v>1936</v>
      </c>
      <c r="AX316" s="44"/>
      <c r="AY316" s="43"/>
      <c r="AZ316" s="44"/>
      <c r="BA316" s="43"/>
      <c r="BB316" s="44"/>
      <c r="BC316" s="43"/>
      <c r="BD316" s="44"/>
      <c r="BE316" s="43"/>
    </row>
    <row r="317" ht="36.75" customHeight="1">
      <c r="A317" s="28" t="s">
        <v>56</v>
      </c>
      <c r="B317" s="29" t="s">
        <v>1394</v>
      </c>
      <c r="C317" s="29"/>
      <c r="D317" s="28" t="s">
        <v>1937</v>
      </c>
      <c r="E317" s="30" t="s">
        <v>1938</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1939</v>
      </c>
      <c r="U317" s="29"/>
      <c r="V317" s="29"/>
      <c r="W317" s="29"/>
      <c r="X317" s="29"/>
      <c r="Y317" s="29"/>
      <c r="Z317" s="29"/>
      <c r="AA317" s="37"/>
      <c r="AB317" s="29"/>
      <c r="AC317" s="31" t="str">
        <f t="array" ref="AC317">IFERROR(INDEX(params!$H:$H,MATCH($AB317,params!$G:$G,0)),"")</f>
        <v/>
      </c>
      <c r="AD317" s="51"/>
      <c r="AE317" s="32"/>
      <c r="AF317" s="37"/>
      <c r="AG317" s="37"/>
      <c r="AH317" s="29"/>
      <c r="AI317" s="31" t="str">
        <f t="shared" si="3"/>
        <v/>
      </c>
      <c r="AJ317" s="40" t="s">
        <v>1940</v>
      </c>
      <c r="AK317" s="46" t="s">
        <v>1941</v>
      </c>
      <c r="AL317" s="42"/>
      <c r="AM317" s="43"/>
      <c r="AN317" s="42"/>
      <c r="AO317" s="43"/>
      <c r="AP317" s="42"/>
      <c r="AQ317" s="43"/>
      <c r="AR317" s="44"/>
      <c r="AS317" s="43"/>
      <c r="AT317" s="44"/>
      <c r="AU317" s="43"/>
      <c r="AV317" s="44" t="s">
        <v>1942</v>
      </c>
      <c r="AW317" s="43" t="s">
        <v>1943</v>
      </c>
      <c r="AX317" s="44"/>
      <c r="AY317" s="43"/>
      <c r="AZ317" s="44"/>
      <c r="BA317" s="43"/>
      <c r="BB317" s="44"/>
      <c r="BC317" s="43"/>
      <c r="BD317" s="44"/>
      <c r="BE317" s="43"/>
    </row>
    <row r="318" ht="36.75" customHeight="1">
      <c r="A318" s="28" t="s">
        <v>53</v>
      </c>
      <c r="B318" s="29" t="s">
        <v>1394</v>
      </c>
      <c r="C318" s="29"/>
      <c r="D318" s="33"/>
      <c r="E318" s="30" t="s">
        <v>1944</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1945</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3"/>
        <v/>
      </c>
      <c r="AJ318" s="40" t="s">
        <v>1946</v>
      </c>
      <c r="AK318" s="46" t="s">
        <v>1947</v>
      </c>
      <c r="AL318" s="42"/>
      <c r="AM318" s="43"/>
      <c r="AN318" s="44" t="s">
        <v>1292</v>
      </c>
      <c r="AO318" s="45" t="s">
        <v>1292</v>
      </c>
      <c r="AP318" s="44" t="s">
        <v>1948</v>
      </c>
      <c r="AQ318" s="45" t="s">
        <v>1949</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1950</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3"/>
        <v/>
      </c>
      <c r="AJ319" s="40" t="s">
        <v>1951</v>
      </c>
      <c r="AK319" s="46" t="s">
        <v>1952</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customHeight="1">
      <c r="A320" s="28" t="s">
        <v>53</v>
      </c>
      <c r="B320" s="29" t="s">
        <v>1394</v>
      </c>
      <c r="C320" s="29"/>
      <c r="D320" s="28"/>
      <c r="E320" s="30" t="s">
        <v>1953</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3"/>
        <v/>
      </c>
      <c r="AJ320" s="40" t="s">
        <v>1954</v>
      </c>
      <c r="AK320" s="46" t="s">
        <v>1955</v>
      </c>
      <c r="AL320" s="42"/>
      <c r="AM320" s="43"/>
      <c r="AN320" s="44" t="s">
        <v>991</v>
      </c>
      <c r="AO320" s="45" t="s">
        <v>991</v>
      </c>
      <c r="AP320" s="44" t="s">
        <v>1956</v>
      </c>
      <c r="AQ320" s="45" t="s">
        <v>1257</v>
      </c>
      <c r="AR320" s="44"/>
      <c r="AS320" s="45"/>
      <c r="AT320" s="44"/>
      <c r="AU320" s="45"/>
      <c r="AV320" s="44" t="s">
        <v>1957</v>
      </c>
      <c r="AW320" s="45" t="s">
        <v>1958</v>
      </c>
      <c r="AX320" s="44"/>
      <c r="AY320" s="45"/>
      <c r="AZ320" s="44"/>
      <c r="BA320" s="45"/>
      <c r="BB320" s="44"/>
      <c r="BC320" s="45"/>
      <c r="BD320" s="44"/>
      <c r="BE320" s="45"/>
    </row>
    <row r="321" ht="36.75" customHeight="1">
      <c r="A321" s="28" t="s">
        <v>55</v>
      </c>
      <c r="B321" s="29" t="s">
        <v>1394</v>
      </c>
      <c r="C321" s="29"/>
      <c r="D321" s="28"/>
      <c r="E321" s="34" t="s">
        <v>1959</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si="3"/>
        <v/>
      </c>
      <c r="AJ321" s="49" t="s">
        <v>1960</v>
      </c>
      <c r="AK321" s="41"/>
      <c r="AL321" s="42"/>
      <c r="AM321" s="43"/>
      <c r="AN321" s="44" t="s">
        <v>1961</v>
      </c>
      <c r="AO321" s="45" t="s">
        <v>1961</v>
      </c>
      <c r="AP321" s="44" t="s">
        <v>1962</v>
      </c>
      <c r="AQ321" s="43"/>
      <c r="AR321" s="42"/>
      <c r="AS321" s="43"/>
      <c r="AT321" s="42"/>
      <c r="AU321" s="43"/>
      <c r="AV321" s="44" t="s">
        <v>1543</v>
      </c>
      <c r="AW321" s="43"/>
      <c r="AX321" s="42"/>
      <c r="AY321" s="43"/>
      <c r="AZ321" s="42"/>
      <c r="BA321" s="43"/>
      <c r="BB321" s="42"/>
      <c r="BC321" s="43"/>
      <c r="BD321" s="42"/>
      <c r="BE321" s="43"/>
    </row>
    <row r="322" ht="36.75" customHeight="1">
      <c r="A322" s="28" t="s">
        <v>67</v>
      </c>
      <c r="B322" s="29" t="s">
        <v>1394</v>
      </c>
      <c r="C322" s="29"/>
      <c r="D322" s="28" t="s">
        <v>1963</v>
      </c>
      <c r="E322" s="34" t="s">
        <v>1964</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3"/>
        <v/>
      </c>
      <c r="AJ322" s="49" t="s">
        <v>1965</v>
      </c>
      <c r="AK322" s="46" t="s">
        <v>1965</v>
      </c>
      <c r="AL322" s="42"/>
      <c r="AM322" s="43"/>
      <c r="AN322" s="44" t="s">
        <v>1966</v>
      </c>
      <c r="AO322" s="45" t="s">
        <v>1966</v>
      </c>
      <c r="AP322" s="44" t="s">
        <v>1967</v>
      </c>
      <c r="AQ322" s="43"/>
      <c r="AR322" s="42"/>
      <c r="AS322" s="43"/>
      <c r="AT322" s="42"/>
      <c r="AU322" s="43"/>
      <c r="AV322" s="44" t="s">
        <v>1968</v>
      </c>
      <c r="AW322" s="43"/>
      <c r="AX322" s="42"/>
      <c r="AY322" s="43"/>
      <c r="AZ322" s="42"/>
      <c r="BA322" s="43"/>
      <c r="BB322" s="42"/>
      <c r="BC322" s="43"/>
      <c r="BD322" s="42"/>
      <c r="BE322" s="43"/>
    </row>
    <row r="323" ht="36.75" customHeight="1">
      <c r="A323" s="28" t="s">
        <v>56</v>
      </c>
      <c r="B323" s="29" t="s">
        <v>1394</v>
      </c>
      <c r="C323" s="29"/>
      <c r="D323" s="28" t="s">
        <v>1969</v>
      </c>
      <c r="E323" s="34" t="s">
        <v>1970</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3"/>
        <v/>
      </c>
      <c r="AJ323" s="49" t="s">
        <v>1971</v>
      </c>
      <c r="AK323" s="41"/>
      <c r="AL323" s="42"/>
      <c r="AM323" s="43"/>
      <c r="AN323" s="44" t="s">
        <v>1972</v>
      </c>
      <c r="AO323" s="45" t="s">
        <v>1972</v>
      </c>
      <c r="AP323" s="44" t="s">
        <v>1973</v>
      </c>
      <c r="AQ323" s="43"/>
      <c r="AR323" s="42"/>
      <c r="AS323" s="43"/>
      <c r="AT323" s="42"/>
      <c r="AU323" s="43"/>
      <c r="AV323" s="44" t="s">
        <v>1974</v>
      </c>
      <c r="AW323" s="43"/>
      <c r="AX323" s="42"/>
      <c r="AY323" s="43"/>
      <c r="AZ323" s="42"/>
      <c r="BA323" s="43"/>
      <c r="BB323" s="42"/>
      <c r="BC323" s="43"/>
      <c r="BD323" s="42"/>
      <c r="BE323" s="43"/>
    </row>
    <row r="324" ht="36.75" customHeight="1">
      <c r="A324" s="28" t="s">
        <v>58</v>
      </c>
      <c r="B324" s="29" t="s">
        <v>1394</v>
      </c>
      <c r="C324" s="29"/>
      <c r="D324" s="28" t="s">
        <v>1644</v>
      </c>
      <c r="E324" s="30" t="s">
        <v>1975</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1976</v>
      </c>
      <c r="U324" s="29"/>
      <c r="V324" s="29"/>
      <c r="W324" s="29"/>
      <c r="X324" s="29"/>
      <c r="Y324" s="29"/>
      <c r="Z324" s="29"/>
      <c r="AA324" s="37"/>
      <c r="AB324" s="29"/>
      <c r="AC324" s="31" t="str">
        <f t="array" ref="AC324">IFERROR(INDEX(params!$H:$H,MATCH($AB324,params!$G:$G,0)),"")</f>
        <v/>
      </c>
      <c r="AD324" s="51"/>
      <c r="AE324" s="32"/>
      <c r="AF324" s="29"/>
      <c r="AG324" s="4"/>
      <c r="AH324" s="4"/>
      <c r="AI324" s="31" t="str">
        <f t="shared" si="3"/>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1644</v>
      </c>
      <c r="E325" s="30" t="s">
        <v>1977</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3"/>
        <v/>
      </c>
      <c r="AJ325" s="40" t="s">
        <v>1978</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1979</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3"/>
        <v/>
      </c>
      <c r="AJ326" s="49" t="s">
        <v>1980</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1979</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3"/>
        <v/>
      </c>
      <c r="AJ327" s="49" t="s">
        <v>1981</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1982</v>
      </c>
      <c r="C328" s="37"/>
      <c r="D328" s="33"/>
      <c r="E328" s="30" t="s">
        <v>1983</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3"/>
        <v/>
      </c>
      <c r="AJ328" s="40" t="s">
        <v>1984</v>
      </c>
      <c r="AK328" s="41" t="s">
        <v>1984</v>
      </c>
      <c r="AL328" s="42"/>
      <c r="AM328" s="43"/>
      <c r="AN328" s="42" t="s">
        <v>864</v>
      </c>
      <c r="AO328" s="43" t="s">
        <v>864</v>
      </c>
      <c r="AP328" s="44" t="s">
        <v>1985</v>
      </c>
      <c r="AQ328" s="43" t="s">
        <v>1327</v>
      </c>
      <c r="AR328" s="44" t="s">
        <v>1986</v>
      </c>
      <c r="AS328" s="45" t="s">
        <v>1986</v>
      </c>
      <c r="AT328" s="44" t="s">
        <v>1987</v>
      </c>
      <c r="AU328" s="43" t="s">
        <v>1988</v>
      </c>
      <c r="AV328" s="42"/>
      <c r="AW328" s="43"/>
      <c r="AX328" s="42"/>
      <c r="AY328" s="43"/>
      <c r="AZ328" s="42"/>
      <c r="BA328" s="43"/>
      <c r="BB328" s="42"/>
      <c r="BC328" s="43"/>
      <c r="BD328" s="42"/>
      <c r="BE328" s="43"/>
    </row>
    <row r="329" ht="42.0" customHeight="1">
      <c r="A329" s="28" t="s">
        <v>68</v>
      </c>
      <c r="B329" s="37" t="s">
        <v>1982</v>
      </c>
      <c r="C329" s="37"/>
      <c r="D329" s="33"/>
      <c r="E329" s="34" t="s">
        <v>1989</v>
      </c>
      <c r="F329" s="31" t="str">
        <f t="shared" si="1"/>
        <v>Pushnik hacker alliance</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3"/>
        <v/>
      </c>
      <c r="AJ329" s="49" t="s">
        <v>1990</v>
      </c>
      <c r="AK329" s="41"/>
      <c r="AL329" s="42"/>
      <c r="AM329" s="43"/>
      <c r="AN329" s="44" t="s">
        <v>971</v>
      </c>
      <c r="AO329" s="45" t="s">
        <v>971</v>
      </c>
      <c r="AP329" s="44" t="s">
        <v>1991</v>
      </c>
      <c r="AQ329" s="43"/>
      <c r="AR329" s="44" t="s">
        <v>1992</v>
      </c>
      <c r="AS329" s="43"/>
      <c r="AT329" s="44" t="s">
        <v>1993</v>
      </c>
      <c r="AU329" s="43"/>
      <c r="AV329" s="44"/>
      <c r="AW329" s="43"/>
      <c r="AX329" s="42"/>
      <c r="AY329" s="43"/>
      <c r="AZ329" s="42"/>
      <c r="BA329" s="43"/>
      <c r="BB329" s="42"/>
      <c r="BC329" s="43"/>
      <c r="BD329" s="42"/>
      <c r="BE329" s="43"/>
    </row>
    <row r="330" ht="42.0" customHeight="1">
      <c r="A330" s="28" t="s">
        <v>68</v>
      </c>
      <c r="B330" s="37" t="s">
        <v>1982</v>
      </c>
      <c r="C330" s="37"/>
      <c r="D330" s="33"/>
      <c r="E330" s="34" t="s">
        <v>1994</v>
      </c>
      <c r="F330" s="31" t="str">
        <f t="shared" si="1"/>
        <v>CLM - The hesitant hive mind</v>
      </c>
      <c r="G330" s="30"/>
      <c r="H330" s="30"/>
      <c r="I330" s="32"/>
      <c r="J330" s="33"/>
      <c r="K330" s="28">
        <v>15.0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3"/>
        <v>science</v>
      </c>
      <c r="AJ330" s="49" t="s">
        <v>1995</v>
      </c>
      <c r="AK330" s="41"/>
      <c r="AL330" s="42"/>
      <c r="AM330" s="43"/>
      <c r="AN330" s="44" t="s">
        <v>1996</v>
      </c>
      <c r="AO330" s="45" t="s">
        <v>1996</v>
      </c>
      <c r="AP330" s="44" t="s">
        <v>1997</v>
      </c>
      <c r="AQ330" s="43"/>
      <c r="AR330" s="44" t="s">
        <v>1998</v>
      </c>
      <c r="AS330" s="43"/>
      <c r="AT330" s="44" t="s">
        <v>1999</v>
      </c>
      <c r="AU330" s="43"/>
      <c r="AV330" s="44"/>
      <c r="AW330" s="43"/>
      <c r="AX330" s="42"/>
      <c r="AY330" s="43"/>
      <c r="AZ330" s="42"/>
      <c r="BA330" s="43"/>
      <c r="BB330" s="44" t="s">
        <v>2000</v>
      </c>
      <c r="BC330" s="43"/>
      <c r="BD330" s="42"/>
      <c r="BE330" s="43"/>
    </row>
    <row r="331" ht="42.0" customHeight="1">
      <c r="A331" s="28" t="s">
        <v>53</v>
      </c>
      <c r="B331" s="37" t="s">
        <v>1982</v>
      </c>
      <c r="C331" s="37"/>
      <c r="D331" s="33"/>
      <c r="E331" s="34" t="s">
        <v>2001</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t="s">
        <v>813</v>
      </c>
      <c r="X331" s="29"/>
      <c r="Y331" s="29"/>
      <c r="Z331" s="29"/>
      <c r="AA331" s="37"/>
      <c r="AB331" s="29"/>
      <c r="AC331" s="31" t="str">
        <f t="array" ref="AC331">IFERROR(INDEX(params!$H:$H,MATCH($AB331,params!$G:$G,0)),"")</f>
        <v/>
      </c>
      <c r="AD331" s="51"/>
      <c r="AE331" s="32"/>
      <c r="AF331" s="37"/>
      <c r="AG331" s="4"/>
      <c r="AH331" s="4"/>
      <c r="AI331" s="31" t="str">
        <f t="shared" si="3"/>
        <v/>
      </c>
      <c r="AJ331" s="49" t="s">
        <v>2002</v>
      </c>
      <c r="AK331" s="41"/>
      <c r="AL331" s="42"/>
      <c r="AM331" s="43"/>
      <c r="AN331" s="44" t="s">
        <v>2003</v>
      </c>
      <c r="AO331" s="45" t="s">
        <v>2003</v>
      </c>
      <c r="AP331" s="44" t="s">
        <v>2004</v>
      </c>
      <c r="AQ331" s="43"/>
      <c r="AR331" s="44" t="s">
        <v>2005</v>
      </c>
      <c r="AS331" s="45" t="s">
        <v>2005</v>
      </c>
      <c r="AT331" s="44" t="s">
        <v>2006</v>
      </c>
      <c r="AU331" s="45" t="s">
        <v>2007</v>
      </c>
      <c r="AV331" s="44"/>
      <c r="AW331" s="43"/>
      <c r="AX331" s="42"/>
      <c r="AY331" s="43"/>
      <c r="AZ331" s="42"/>
      <c r="BA331" s="43"/>
      <c r="BB331" s="42"/>
      <c r="BC331" s="43"/>
      <c r="BD331" s="42"/>
      <c r="BE331" s="43"/>
    </row>
    <row r="332" ht="42.0" customHeight="1">
      <c r="A332" s="28" t="s">
        <v>55</v>
      </c>
      <c r="B332" s="37" t="s">
        <v>1982</v>
      </c>
      <c r="C332" s="37"/>
      <c r="D332" s="33"/>
      <c r="E332" s="34" t="s">
        <v>2008</v>
      </c>
      <c r="F332" s="31" t="str">
        <f t="shared" si="1"/>
        <v>Lili's Volunteering Initiative</v>
      </c>
      <c r="G332" s="30"/>
      <c r="H332" s="30"/>
      <c r="I332" s="32"/>
      <c r="J332" s="33"/>
      <c r="K332" s="28">
        <v>40.0</v>
      </c>
      <c r="L332" s="37" t="s">
        <v>66</v>
      </c>
      <c r="M332" s="37" t="s">
        <v>78</v>
      </c>
      <c r="N332" s="37"/>
      <c r="O332" s="29"/>
      <c r="P332" s="31" t="str">
        <f t="array" ref="P332">IFERROR(INDEX(params!$H:$H,MATCH($M332,params!$G:$G,0)),"")&amp;IF(AND($M332&lt;&gt;"",$N332&lt;&gt;""),",","")&amp;IFERROR(INDEX(params!$H:$H,MATCH($N332,params!$G:$G,0)),"")&amp;IF(AND($N332&lt;&gt;"",$O332&lt;&gt;""),",","")&amp;IFERROR(INDEX(params!$H:$H,MATCH($O332,params!$G:$G,0)),"")</f>
        <v>0</v>
      </c>
      <c r="Q332" s="30"/>
      <c r="R332" s="35">
        <f t="shared" si="2"/>
        <v>0</v>
      </c>
      <c r="S332" s="36"/>
      <c r="T332" s="47"/>
      <c r="U332" s="37" t="s">
        <v>813</v>
      </c>
      <c r="V332" s="29"/>
      <c r="W332" s="37"/>
      <c r="X332" s="29"/>
      <c r="Y332" s="29"/>
      <c r="Z332" s="29"/>
      <c r="AA332" s="37"/>
      <c r="AB332" s="29"/>
      <c r="AC332" s="31" t="str">
        <f t="array" ref="AC332">IFERROR(INDEX(params!$H:$H,MATCH($AB332,params!$G:$G,0)),"")</f>
        <v/>
      </c>
      <c r="AD332" s="51"/>
      <c r="AE332" s="32"/>
      <c r="AF332" s="37"/>
      <c r="AG332" s="4"/>
      <c r="AH332" s="4"/>
      <c r="AI332" s="31" t="str">
        <f t="shared" si="3"/>
        <v/>
      </c>
      <c r="AJ332" s="49" t="s">
        <v>2009</v>
      </c>
      <c r="AK332" s="41"/>
      <c r="AL332" s="42"/>
      <c r="AM332" s="43"/>
      <c r="AN332" s="44" t="s">
        <v>2010</v>
      </c>
      <c r="AO332" s="45" t="s">
        <v>2010</v>
      </c>
      <c r="AP332" s="44" t="s">
        <v>2011</v>
      </c>
      <c r="AQ332" s="43"/>
      <c r="AR332" s="44"/>
      <c r="AS332" s="45"/>
      <c r="AT332" s="44"/>
      <c r="AU332" s="45"/>
      <c r="AV332" s="44" t="s">
        <v>2012</v>
      </c>
      <c r="AW332" s="43"/>
      <c r="AX332" s="42"/>
      <c r="AY332" s="43"/>
      <c r="AZ332" s="42"/>
      <c r="BA332" s="43"/>
      <c r="BB332" s="42"/>
      <c r="BC332" s="43"/>
      <c r="BD332" s="42"/>
      <c r="BE332" s="43"/>
    </row>
    <row r="333" ht="15.75" customHeight="1">
      <c r="A333" s="28" t="s">
        <v>53</v>
      </c>
      <c r="B333" s="37" t="s">
        <v>1982</v>
      </c>
      <c r="C333" s="37"/>
      <c r="D333" s="28"/>
      <c r="E333" s="34" t="s">
        <v>2013</v>
      </c>
      <c r="F333" s="31" t="str">
        <f t="shared" si="1"/>
        <v>Solar Logistics</v>
      </c>
      <c r="G333" s="30"/>
      <c r="H333" s="30"/>
      <c r="I333" s="32"/>
      <c r="J333" s="28">
        <v>20.0</v>
      </c>
      <c r="K333" s="33"/>
      <c r="L333" s="37" t="s">
        <v>64</v>
      </c>
      <c r="M333" s="37" t="s">
        <v>98</v>
      </c>
      <c r="N333" s="37" t="s">
        <v>83</v>
      </c>
      <c r="O333" s="29" t="s">
        <v>165</v>
      </c>
      <c r="P333" s="31" t="str">
        <f t="array" ref="P333">IFERROR(INDEX(params!$H:$H,MATCH($M333,params!$G:$G,0)),"")&amp;IF(AND($M333&lt;&gt;"",$N333&lt;&gt;""),",","")&amp;IFERROR(INDEX(params!$H:$H,MATCH($N333,params!$G:$G,0)),"")&amp;IF(AND($N333&lt;&gt;"",$O333&lt;&gt;""),",","")&amp;IFERROR(INDEX(params!$H:$H,MATCH($O333,params!$G:$G,0)),"")</f>
        <v>4,1</v>
      </c>
      <c r="Q333" s="34">
        <v>2.0</v>
      </c>
      <c r="R333" s="35">
        <f t="shared" si="2"/>
        <v>0</v>
      </c>
      <c r="S333" s="36"/>
      <c r="T333" s="47"/>
      <c r="U333" s="37" t="s">
        <v>167</v>
      </c>
      <c r="V333" s="29"/>
      <c r="W333" s="37"/>
      <c r="X333" s="29"/>
      <c r="Y333" s="29"/>
      <c r="Z333" s="29"/>
      <c r="AA333" s="37"/>
      <c r="AB333" s="29"/>
      <c r="AC333" s="31" t="str">
        <f t="array" ref="AC333">IFERROR(INDEX(params!$H:$H,MATCH($AB333,params!$G:$G,0)),"")</f>
        <v/>
      </c>
      <c r="AD333" s="38"/>
      <c r="AE333" s="32"/>
      <c r="AF333" s="29"/>
      <c r="AG333" s="4"/>
      <c r="AH333" s="4"/>
      <c r="AI333" s="31" t="str">
        <f t="shared" si="3"/>
        <v/>
      </c>
      <c r="AJ333" s="49" t="s">
        <v>2014</v>
      </c>
      <c r="AK333" s="41"/>
      <c r="AL333" s="42"/>
      <c r="AM333" s="43"/>
      <c r="AN333" s="44" t="s">
        <v>2015</v>
      </c>
      <c r="AO333" s="45" t="s">
        <v>2015</v>
      </c>
      <c r="AP333" s="44" t="s">
        <v>2016</v>
      </c>
      <c r="AQ333" s="43"/>
      <c r="AR333" s="44" t="s">
        <v>864</v>
      </c>
      <c r="AS333" s="43"/>
      <c r="AT333" s="44" t="s">
        <v>865</v>
      </c>
      <c r="AU333" s="43"/>
      <c r="AV333" s="44"/>
      <c r="AW333" s="43"/>
      <c r="AX333" s="44"/>
      <c r="AY333" s="43"/>
      <c r="AZ333" s="44"/>
      <c r="BA333" s="43"/>
      <c r="BB333" s="42"/>
      <c r="BC333" s="43"/>
      <c r="BD333" s="42"/>
      <c r="BE333" s="43"/>
    </row>
    <row r="334" ht="15.75" customHeight="1">
      <c r="A334" s="28" t="s">
        <v>53</v>
      </c>
      <c r="B334" s="37" t="s">
        <v>1982</v>
      </c>
      <c r="C334" s="37"/>
      <c r="D334" s="28"/>
      <c r="E334" s="34" t="s">
        <v>2017</v>
      </c>
      <c r="F334" s="31" t="str">
        <f t="shared" si="1"/>
        <v>Topsoils Contract</v>
      </c>
      <c r="G334" s="30"/>
      <c r="H334" s="30"/>
      <c r="I334" s="32"/>
      <c r="J334" s="28">
        <v>9.0</v>
      </c>
      <c r="K334" s="33"/>
      <c r="L334" s="37" t="s">
        <v>64</v>
      </c>
      <c r="M334" s="37" t="s">
        <v>98</v>
      </c>
      <c r="N334" s="37" t="s">
        <v>97</v>
      </c>
      <c r="O334" s="29" t="s">
        <v>165</v>
      </c>
      <c r="P334" s="31" t="str">
        <f t="array" ref="P334">IFERROR(INDEX(params!$H:$H,MATCH($M334,params!$G:$G,0)),"")&amp;IF(AND($M334&lt;&gt;"",$N334&lt;&gt;""),",","")&amp;IFERROR(INDEX(params!$H:$H,MATCH($N334,params!$G:$G,0)),"")&amp;IF(AND($N334&lt;&gt;"",$O334&lt;&gt;""),",","")&amp;IFERROR(INDEX(params!$H:$H,MATCH($O334,params!$G:$G,0)),"")</f>
        <v>4,8</v>
      </c>
      <c r="Q334" s="30"/>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3"/>
        <v/>
      </c>
      <c r="AJ334" s="49" t="s">
        <v>2018</v>
      </c>
      <c r="AK334" s="41"/>
      <c r="AL334" s="42"/>
      <c r="AM334" s="43"/>
      <c r="AN334" s="44" t="s">
        <v>2019</v>
      </c>
      <c r="AO334" s="45" t="s">
        <v>2019</v>
      </c>
      <c r="AP334" s="44" t="s">
        <v>2020</v>
      </c>
      <c r="AQ334" s="43"/>
      <c r="AR334" s="42"/>
      <c r="AS334" s="43"/>
      <c r="AT334" s="42"/>
      <c r="AU334" s="43"/>
      <c r="AV334" s="44" t="s">
        <v>391</v>
      </c>
      <c r="AW334" s="43"/>
      <c r="AX334" s="44"/>
      <c r="AY334" s="43"/>
      <c r="AZ334" s="44"/>
      <c r="BA334" s="43"/>
      <c r="BB334" s="42"/>
      <c r="BC334" s="43"/>
      <c r="BD334" s="42"/>
      <c r="BE334" s="43"/>
    </row>
    <row r="335" ht="15.75" customHeight="1">
      <c r="A335" s="28" t="s">
        <v>53</v>
      </c>
      <c r="B335" s="37" t="s">
        <v>1982</v>
      </c>
      <c r="C335" s="37"/>
      <c r="D335" s="28"/>
      <c r="E335" s="34" t="s">
        <v>2021</v>
      </c>
      <c r="F335" s="31" t="str">
        <f t="shared" si="1"/>
        <v>Meat Industry</v>
      </c>
      <c r="G335" s="30"/>
      <c r="H335" s="30"/>
      <c r="I335" s="32"/>
      <c r="J335" s="28">
        <v>5.0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0"/>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3"/>
        <v/>
      </c>
      <c r="AJ335" s="49" t="s">
        <v>2022</v>
      </c>
      <c r="AK335" s="41"/>
      <c r="AL335" s="42"/>
      <c r="AM335" s="43"/>
      <c r="AN335" s="44" t="s">
        <v>2023</v>
      </c>
      <c r="AO335" s="45" t="s">
        <v>2023</v>
      </c>
      <c r="AP335" s="44" t="s">
        <v>2024</v>
      </c>
      <c r="AQ335" s="45" t="s">
        <v>2025</v>
      </c>
      <c r="AR335" s="42"/>
      <c r="AS335" s="43"/>
      <c r="AT335" s="42"/>
      <c r="AU335" s="43"/>
      <c r="AV335" s="44"/>
      <c r="AW335" s="43"/>
      <c r="AX335" s="44"/>
      <c r="AY335" s="43"/>
      <c r="AZ335" s="44"/>
      <c r="BA335" s="43"/>
      <c r="BB335" s="42"/>
      <c r="BC335" s="43"/>
      <c r="BD335" s="42"/>
      <c r="BE335" s="43"/>
    </row>
    <row r="336" ht="15.75" customHeight="1">
      <c r="A336" s="28" t="s">
        <v>53</v>
      </c>
      <c r="B336" s="37" t="s">
        <v>1982</v>
      </c>
      <c r="C336" s="37"/>
      <c r="D336" s="28"/>
      <c r="E336" s="34" t="s">
        <v>2026</v>
      </c>
      <c r="F336" s="31" t="str">
        <f t="shared" si="1"/>
        <v>Rego Plastics</v>
      </c>
      <c r="G336" s="30"/>
      <c r="H336" s="30"/>
      <c r="I336" s="32"/>
      <c r="J336" s="28">
        <v>10.0</v>
      </c>
      <c r="K336" s="33"/>
      <c r="L336" s="37" t="s">
        <v>64</v>
      </c>
      <c r="M336" s="37" t="s">
        <v>78</v>
      </c>
      <c r="N336" s="29" t="s">
        <v>165</v>
      </c>
      <c r="O336" s="29" t="s">
        <v>165</v>
      </c>
      <c r="P336" s="31" t="str">
        <f t="array" ref="P336">IFERROR(INDEX(params!$H:$H,MATCH($M336,params!$G:$G,0)),"")&amp;IF(AND($M336&lt;&gt;"",$N336&lt;&gt;""),",","")&amp;IFERROR(INDEX(params!$H:$H,MATCH($N336,params!$G:$G,0)),"")&amp;IF(AND($N336&lt;&gt;"",$O336&lt;&gt;""),",","")&amp;IFERROR(INDEX(params!$H:$H,MATCH($O336,params!$G:$G,0)),"")</f>
        <v>0</v>
      </c>
      <c r="Q336" s="34">
        <v>1.0</v>
      </c>
      <c r="R336" s="35">
        <f t="shared" si="2"/>
        <v>0</v>
      </c>
      <c r="S336" s="36"/>
      <c r="T336" s="47"/>
      <c r="U336" s="37" t="s">
        <v>167</v>
      </c>
      <c r="V336" s="29"/>
      <c r="W336" s="29"/>
      <c r="X336" s="29"/>
      <c r="Y336" s="29"/>
      <c r="Z336" s="29"/>
      <c r="AA336" s="37"/>
      <c r="AB336" s="29"/>
      <c r="AC336" s="31" t="str">
        <f t="array" ref="AC336">IFERROR(INDEX(params!$H:$H,MATCH($AB336,params!$G:$G,0)),"")</f>
        <v/>
      </c>
      <c r="AD336" s="38"/>
      <c r="AE336" s="32"/>
      <c r="AF336" s="29"/>
      <c r="AG336" s="4"/>
      <c r="AH336" s="4"/>
      <c r="AI336" s="31" t="str">
        <f t="shared" si="3"/>
        <v/>
      </c>
      <c r="AJ336" s="49" t="s">
        <v>2027</v>
      </c>
      <c r="AK336" s="41"/>
      <c r="AL336" s="42"/>
      <c r="AM336" s="43"/>
      <c r="AN336" s="44" t="s">
        <v>2028</v>
      </c>
      <c r="AO336" s="45" t="s">
        <v>2028</v>
      </c>
      <c r="AP336" s="44" t="s">
        <v>2029</v>
      </c>
      <c r="AQ336" s="43"/>
      <c r="AR336" s="42"/>
      <c r="AS336" s="43"/>
      <c r="AT336" s="42"/>
      <c r="AU336" s="43"/>
      <c r="AV336" s="44"/>
      <c r="AW336" s="43"/>
      <c r="AX336" s="44"/>
      <c r="AY336" s="43"/>
      <c r="AZ336" s="44"/>
      <c r="BA336" s="43"/>
      <c r="BB336" s="42"/>
      <c r="BC336" s="43"/>
      <c r="BD336" s="42"/>
      <c r="BE336" s="43"/>
    </row>
    <row r="337" ht="15.75" customHeight="1">
      <c r="A337" s="28" t="s">
        <v>53</v>
      </c>
      <c r="B337" s="37" t="s">
        <v>1982</v>
      </c>
      <c r="C337" s="37"/>
      <c r="D337" s="28"/>
      <c r="E337" s="34" t="s">
        <v>2030</v>
      </c>
      <c r="F337" s="31" t="str">
        <f t="shared" si="1"/>
        <v>Mercurian Alloys</v>
      </c>
      <c r="G337" s="30"/>
      <c r="H337" s="30"/>
      <c r="I337" s="32"/>
      <c r="J337" s="28">
        <v>3.0</v>
      </c>
      <c r="K337" s="33"/>
      <c r="L337" s="37" t="s">
        <v>64</v>
      </c>
      <c r="M337" s="37" t="s">
        <v>83</v>
      </c>
      <c r="N337" s="29" t="s">
        <v>165</v>
      </c>
      <c r="O337" s="29" t="s">
        <v>165</v>
      </c>
      <c r="P337" s="31" t="str">
        <f t="array" ref="P337">IFERROR(INDEX(params!$H:$H,MATCH($M337,params!$G:$G,0)),"")&amp;IF(AND($M337&lt;&gt;"",$N337&lt;&gt;""),",","")&amp;IFERROR(INDEX(params!$H:$H,MATCH($N337,params!$G:$G,0)),"")&amp;IF(AND($N337&lt;&gt;"",$O337&lt;&gt;""),",","")&amp;IFERROR(INDEX(params!$H:$H,MATCH($O337,params!$G:$G,0)),"")</f>
        <v>1</v>
      </c>
      <c r="Q337" s="30"/>
      <c r="R337" s="35">
        <f t="shared" si="2"/>
        <v>0</v>
      </c>
      <c r="S337" s="36"/>
      <c r="T337" s="47"/>
      <c r="U337" s="37" t="s">
        <v>167</v>
      </c>
      <c r="V337" s="29"/>
      <c r="W337" s="29"/>
      <c r="X337" s="29"/>
      <c r="Y337" s="37" t="s">
        <v>188</v>
      </c>
      <c r="Z337" s="37"/>
      <c r="AA337" s="37"/>
      <c r="AB337" s="37"/>
      <c r="AC337" s="31"/>
      <c r="AD337" s="38"/>
      <c r="AE337" s="48"/>
      <c r="AF337" s="29"/>
      <c r="AG337" s="4"/>
      <c r="AH337" s="4"/>
      <c r="AI337" s="31" t="str">
        <f t="shared" si="3"/>
        <v/>
      </c>
      <c r="AJ337" s="49" t="s">
        <v>2031</v>
      </c>
      <c r="AK337" s="41"/>
      <c r="AL337" s="42"/>
      <c r="AM337" s="43"/>
      <c r="AN337" s="44" t="s">
        <v>2032</v>
      </c>
      <c r="AO337" s="45" t="s">
        <v>2032</v>
      </c>
      <c r="AP337" s="44" t="s">
        <v>2033</v>
      </c>
      <c r="AQ337" s="43"/>
      <c r="AR337" s="42"/>
      <c r="AS337" s="43"/>
      <c r="AT337" s="42"/>
      <c r="AU337" s="43"/>
      <c r="AV337" s="44"/>
      <c r="AW337" s="43"/>
      <c r="AX337" s="44" t="s">
        <v>647</v>
      </c>
      <c r="AY337" s="43"/>
      <c r="AZ337" s="44" t="s">
        <v>2034</v>
      </c>
      <c r="BA337" s="43"/>
      <c r="BB337" s="42"/>
      <c r="BC337" s="43"/>
      <c r="BD337" s="42"/>
      <c r="BE337" s="43"/>
    </row>
    <row r="338" ht="42.0" customHeight="1">
      <c r="A338" s="28" t="s">
        <v>53</v>
      </c>
      <c r="B338" s="37" t="s">
        <v>1982</v>
      </c>
      <c r="C338" s="37"/>
      <c r="D338" s="28"/>
      <c r="E338" s="34" t="s">
        <v>2035</v>
      </c>
      <c r="F338" s="31" t="str">
        <f t="shared" si="1"/>
        <v>Solar Probe</v>
      </c>
      <c r="G338" s="30"/>
      <c r="H338" s="30"/>
      <c r="I338" s="32"/>
      <c r="J338" s="28">
        <v>9.0</v>
      </c>
      <c r="K338" s="33"/>
      <c r="L338" s="37" t="s">
        <v>65</v>
      </c>
      <c r="M338" s="37" t="s">
        <v>83</v>
      </c>
      <c r="N338" s="37" t="s">
        <v>87</v>
      </c>
      <c r="O338" s="37" t="s">
        <v>112</v>
      </c>
      <c r="P338" s="31" t="str">
        <f t="array" ref="P338">IFERROR(INDEX(params!$H:$H,MATCH($M338,params!$G:$G,0)),"")&amp;IF(AND($M338&lt;&gt;"",$N338&lt;&gt;""),",","")&amp;IFERROR(INDEX(params!$H:$H,MATCH($N338,params!$G:$G,0)),"")&amp;IF(AND($N338&lt;&gt;"",$O338&lt;&gt;""),",","")&amp;IFERROR(INDEX(params!$H:$H,MATCH($O338,params!$G:$G,0)),"")</f>
        <v>1,2,9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3"/>
        <v/>
      </c>
      <c r="AJ338" s="49" t="s">
        <v>2036</v>
      </c>
      <c r="AK338" s="41"/>
      <c r="AL338" s="42"/>
      <c r="AM338" s="43"/>
      <c r="AN338" s="44"/>
      <c r="AO338" s="43"/>
      <c r="AP338" s="44"/>
      <c r="AQ338" s="43"/>
      <c r="AR338" s="42"/>
      <c r="AS338" s="43"/>
      <c r="AT338" s="42"/>
      <c r="AU338" s="43"/>
      <c r="AV338" s="44" t="s">
        <v>2037</v>
      </c>
      <c r="AW338" s="43"/>
      <c r="AX338" s="44"/>
      <c r="AY338" s="43"/>
      <c r="AZ338" s="44"/>
      <c r="BA338" s="43"/>
      <c r="BB338" s="42"/>
      <c r="BC338" s="43"/>
      <c r="BD338" s="42"/>
      <c r="BE338" s="43"/>
    </row>
    <row r="339" ht="42.0" customHeight="1">
      <c r="A339" s="28" t="s">
        <v>53</v>
      </c>
      <c r="B339" s="37" t="s">
        <v>1982</v>
      </c>
      <c r="C339" s="37"/>
      <c r="D339" s="28"/>
      <c r="E339" s="34" t="s">
        <v>2038</v>
      </c>
      <c r="F339" s="31" t="str">
        <f t="shared" si="1"/>
        <v>Social Event</v>
      </c>
      <c r="G339" s="30"/>
      <c r="H339" s="30"/>
      <c r="I339" s="32"/>
      <c r="J339" s="28">
        <v>18.0</v>
      </c>
      <c r="K339" s="33"/>
      <c r="L339" s="37" t="s">
        <v>65</v>
      </c>
      <c r="M339" s="37" t="s">
        <v>112</v>
      </c>
      <c r="N339" s="37"/>
      <c r="O339" s="37"/>
      <c r="P339" s="31" t="str">
        <f t="array" ref="P339">IFERROR(INDEX(params!$H:$H,MATCH($M339,params!$G:$G,0)),"")&amp;IF(AND($M339&lt;&gt;"",$N339&lt;&gt;""),",","")&amp;IFERROR(INDEX(params!$H:$H,MATCH($N339,params!$G:$G,0)),"")&amp;IF(AND($N339&lt;&gt;"",$O339&lt;&gt;""),",","")&amp;IFERROR(INDEX(params!$H:$H,MATCH($O339,params!$G:$G,0)),"")</f>
        <v>9</v>
      </c>
      <c r="Q339" s="34"/>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3"/>
        <v/>
      </c>
      <c r="AJ339" s="49" t="s">
        <v>2039</v>
      </c>
      <c r="AK339" s="41"/>
      <c r="AL339" s="42"/>
      <c r="AM339" s="43"/>
      <c r="AN339" s="44"/>
      <c r="AO339" s="43"/>
      <c r="AP339" s="44"/>
      <c r="AQ339" s="43"/>
      <c r="AR339" s="42"/>
      <c r="AS339" s="43"/>
      <c r="AT339" s="42"/>
      <c r="AU339" s="43"/>
      <c r="AV339" s="44" t="s">
        <v>2040</v>
      </c>
      <c r="AW339" s="43"/>
      <c r="AX339" s="44"/>
      <c r="AY339" s="43"/>
      <c r="AZ339" s="44"/>
      <c r="BA339" s="43"/>
      <c r="BB339" s="42"/>
      <c r="BC339" s="43"/>
      <c r="BD339" s="42"/>
      <c r="BE339" s="43"/>
    </row>
    <row r="340" ht="42.0" customHeight="1">
      <c r="A340" s="28" t="s">
        <v>53</v>
      </c>
      <c r="B340" s="37" t="s">
        <v>1982</v>
      </c>
      <c r="C340" s="37"/>
      <c r="D340" s="28"/>
      <c r="E340" s="34" t="s">
        <v>2041</v>
      </c>
      <c r="F340" s="31" t="str">
        <f t="shared" si="1"/>
        <v>Bactoviral Research</v>
      </c>
      <c r="G340" s="30"/>
      <c r="H340" s="30"/>
      <c r="I340" s="32"/>
      <c r="J340" s="28">
        <v>5.0</v>
      </c>
      <c r="K340" s="33"/>
      <c r="L340" s="37" t="s">
        <v>65</v>
      </c>
      <c r="M340" s="37" t="s">
        <v>87</v>
      </c>
      <c r="N340" s="37" t="s">
        <v>97</v>
      </c>
      <c r="O340" s="37" t="s">
        <v>112</v>
      </c>
      <c r="P340" s="31" t="str">
        <f t="array" ref="P340">IFERROR(INDEX(params!$H:$H,MATCH($M340,params!$G:$G,0)),"")&amp;IF(AND($M340&lt;&gt;"",$N340&lt;&gt;""),",","")&amp;IFERROR(INDEX(params!$H:$H,MATCH($N340,params!$G:$G,0)),"")&amp;IF(AND($N340&lt;&gt;"",$O340&lt;&gt;""),",","")&amp;IFERROR(INDEX(params!$H:$H,MATCH($O340,params!$G:$G,0)),"")</f>
        <v>2,8,9</v>
      </c>
      <c r="Q340" s="34">
        <v>1.0</v>
      </c>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3"/>
        <v/>
      </c>
      <c r="AJ340" s="49" t="s">
        <v>2042</v>
      </c>
      <c r="AK340" s="41"/>
      <c r="AL340" s="42"/>
      <c r="AM340" s="43"/>
      <c r="AN340" s="44"/>
      <c r="AO340" s="43"/>
      <c r="AP340" s="44"/>
      <c r="AQ340" s="43"/>
      <c r="AR340" s="42"/>
      <c r="AS340" s="43"/>
      <c r="AT340" s="42"/>
      <c r="AU340" s="43"/>
      <c r="AV340" s="44" t="s">
        <v>2043</v>
      </c>
      <c r="AW340" s="43"/>
      <c r="AX340" s="44"/>
      <c r="AY340" s="43"/>
      <c r="AZ340" s="44"/>
      <c r="BA340" s="43"/>
      <c r="BB340" s="42"/>
      <c r="BC340" s="43"/>
      <c r="BD340" s="42"/>
      <c r="BE340" s="43"/>
    </row>
    <row r="341" ht="42.0" customHeight="1">
      <c r="A341" s="28" t="s">
        <v>53</v>
      </c>
      <c r="B341" s="37" t="s">
        <v>1982</v>
      </c>
      <c r="C341" s="37"/>
      <c r="D341" s="28"/>
      <c r="E341" s="34" t="s">
        <v>2044</v>
      </c>
      <c r="F341" s="31" t="str">
        <f t="shared" si="1"/>
        <v>Ceres Spaceport</v>
      </c>
      <c r="G341" s="30"/>
      <c r="H341" s="30"/>
      <c r="I341" s="32"/>
      <c r="J341" s="28">
        <v>40.0</v>
      </c>
      <c r="K341" s="33"/>
      <c r="L341" s="37" t="s">
        <v>62</v>
      </c>
      <c r="M341" s="37" t="s">
        <v>83</v>
      </c>
      <c r="N341" s="37" t="s">
        <v>101</v>
      </c>
      <c r="O341" s="37" t="s">
        <v>101</v>
      </c>
      <c r="P341" s="31" t="str">
        <f t="array" ref="P341">IFERROR(INDEX(params!$H:$H,MATCH($M341,params!$G:$G,0)),"")&amp;IF(AND($M341&lt;&gt;"",$N341&lt;&gt;""),",","")&amp;IFERROR(INDEX(params!$H:$H,MATCH($N341,params!$G:$G,0)),"")&amp;IF(AND($N341&lt;&gt;"",$O341&lt;&gt;""),",","")&amp;IFERROR(INDEX(params!$H:$H,MATCH($O341,params!$G:$G,0)),"")</f>
        <v>1,5,5</v>
      </c>
      <c r="Q341" s="34">
        <v>2.0</v>
      </c>
      <c r="R341" s="35">
        <f t="shared" si="2"/>
        <v>0</v>
      </c>
      <c r="S341" s="36"/>
      <c r="T341" s="47"/>
      <c r="U341" s="37" t="s">
        <v>855</v>
      </c>
      <c r="V341" s="29"/>
      <c r="W341" s="29"/>
      <c r="X341" s="29"/>
      <c r="Y341" s="29"/>
      <c r="Z341" s="29"/>
      <c r="AA341" s="37"/>
      <c r="AB341" s="29"/>
      <c r="AC341" s="31" t="str">
        <f t="array" ref="AC341">IFERROR(INDEX(params!$H:$H,MATCH($AB341,params!$G:$G,0)),"")</f>
        <v/>
      </c>
      <c r="AD341" s="38"/>
      <c r="AE341" s="32"/>
      <c r="AF341" s="29"/>
      <c r="AG341" s="4"/>
      <c r="AH341" s="4"/>
      <c r="AI341" s="31" t="str">
        <f t="shared" si="3"/>
        <v/>
      </c>
      <c r="AJ341" s="49" t="s">
        <v>2045</v>
      </c>
      <c r="AK341" s="41"/>
      <c r="AL341" s="42"/>
      <c r="AM341" s="43"/>
      <c r="AN341" s="44" t="s">
        <v>2046</v>
      </c>
      <c r="AO341" s="45" t="s">
        <v>2046</v>
      </c>
      <c r="AP341" s="44" t="s">
        <v>2047</v>
      </c>
      <c r="AQ341" s="45" t="s">
        <v>2048</v>
      </c>
      <c r="AR341" s="42"/>
      <c r="AS341" s="43"/>
      <c r="AT341" s="42"/>
      <c r="AU341" s="43"/>
      <c r="AV341" s="44" t="s">
        <v>2049</v>
      </c>
      <c r="AW341" s="43"/>
      <c r="AX341" s="44"/>
      <c r="AY341" s="43"/>
      <c r="AZ341" s="44"/>
      <c r="BA341" s="43"/>
      <c r="BB341" s="42"/>
      <c r="BC341" s="43"/>
      <c r="BD341" s="42"/>
      <c r="BE341" s="43"/>
    </row>
    <row r="342" ht="42.0" customHeight="1">
      <c r="A342" s="28" t="s">
        <v>68</v>
      </c>
      <c r="B342" s="37" t="s">
        <v>1982</v>
      </c>
      <c r="C342" s="37"/>
      <c r="D342" s="28"/>
      <c r="E342" s="34" t="s">
        <v>2044</v>
      </c>
      <c r="F342" s="31" t="str">
        <f t="shared" si="1"/>
        <v>Oumuamua Type Object Survey</v>
      </c>
      <c r="G342" s="30"/>
      <c r="H342" s="30"/>
      <c r="I342" s="32"/>
      <c r="J342" s="28">
        <v>20.0</v>
      </c>
      <c r="K342" s="33"/>
      <c r="L342" s="37" t="s">
        <v>65</v>
      </c>
      <c r="M342" s="37" t="s">
        <v>83</v>
      </c>
      <c r="N342" s="37" t="s">
        <v>87</v>
      </c>
      <c r="O342" s="37" t="s">
        <v>112</v>
      </c>
      <c r="P342" s="31" t="str">
        <f t="array" ref="P342">IFERROR(INDEX(params!$H:$H,MATCH($M342,params!$G:$G,0)),"")&amp;IF(AND($M342&lt;&gt;"",$N342&lt;&gt;""),",","")&amp;IFERROR(INDEX(params!$H:$H,MATCH($N342,params!$G:$G,0)),"")&amp;IF(AND($N342&lt;&gt;"",$O342&lt;&gt;""),",","")&amp;IFERROR(INDEX(params!$H:$H,MATCH($O342,params!$G:$G,0)),"")</f>
        <v>1,2,9</v>
      </c>
      <c r="Q342" s="34"/>
      <c r="R342" s="35">
        <f t="shared" si="2"/>
        <v>0</v>
      </c>
      <c r="S342" s="36"/>
      <c r="T342" s="47"/>
      <c r="U342" s="37"/>
      <c r="V342" s="29"/>
      <c r="W342" s="29"/>
      <c r="X342" s="29"/>
      <c r="Y342" s="29"/>
      <c r="Z342" s="29"/>
      <c r="AA342" s="37"/>
      <c r="AB342" s="29"/>
      <c r="AC342" s="31" t="str">
        <f t="array" ref="AC342">IFERROR(INDEX(params!$H:$H,MATCH($AB342,params!$G:$G,0)),"")</f>
        <v/>
      </c>
      <c r="AD342" s="38"/>
      <c r="AE342" s="32"/>
      <c r="AF342" s="29"/>
      <c r="AG342" s="4"/>
      <c r="AH342" s="4"/>
      <c r="AI342" s="31" t="str">
        <f t="shared" si="3"/>
        <v/>
      </c>
      <c r="AJ342" s="49" t="s">
        <v>2050</v>
      </c>
      <c r="AK342" s="41"/>
      <c r="AL342" s="42"/>
      <c r="AM342" s="43"/>
      <c r="AN342" s="44"/>
      <c r="AO342" s="43"/>
      <c r="AP342" s="44"/>
      <c r="AQ342" s="43"/>
      <c r="AR342" s="42"/>
      <c r="AS342" s="43"/>
      <c r="AT342" s="42"/>
      <c r="AU342" s="43"/>
      <c r="AV342" s="44" t="s">
        <v>2051</v>
      </c>
      <c r="AW342" s="43"/>
      <c r="AX342" s="44"/>
      <c r="AY342" s="43"/>
      <c r="AZ342" s="44"/>
      <c r="BA342" s="43"/>
      <c r="BB342" s="42"/>
      <c r="BC342" s="43"/>
      <c r="BD342" s="42"/>
      <c r="BE342" s="43"/>
    </row>
    <row r="343" ht="15.75" customHeight="1">
      <c r="A343" s="28" t="s">
        <v>53</v>
      </c>
      <c r="B343" s="37" t="s">
        <v>1982</v>
      </c>
      <c r="C343" s="37"/>
      <c r="D343" s="28"/>
      <c r="E343" s="34" t="s">
        <v>2052</v>
      </c>
      <c r="F343" s="31" t="str">
        <f t="shared" si="1"/>
        <v>Pride of the earth Arkship</v>
      </c>
      <c r="G343" s="30"/>
      <c r="H343" s="30"/>
      <c r="I343" s="32"/>
      <c r="J343" s="28">
        <v>22.0</v>
      </c>
      <c r="K343" s="33"/>
      <c r="L343" s="37" t="s">
        <v>64</v>
      </c>
      <c r="M343" s="29" t="s">
        <v>87</v>
      </c>
      <c r="N343" s="37" t="s">
        <v>83</v>
      </c>
      <c r="O343" s="37"/>
      <c r="P343" s="31" t="str">
        <f t="array" ref="P343">IFERROR(INDEX(params!$H:$H,MATCH($M343,params!$G:$G,0)),"")&amp;IF(AND($M343&lt;&gt;"",$N343&lt;&gt;""),",","")&amp;IFERROR(INDEX(params!$H:$H,MATCH($N343,params!$G:$G,0)),"")&amp;IF(AND($N343&lt;&gt;"",$O343&lt;&gt;""),",","")&amp;IFERROR(INDEX(params!$H:$H,MATCH($O343,params!$G:$G,0)),"")</f>
        <v>2,1</v>
      </c>
      <c r="Q343" s="34" t="s">
        <v>259</v>
      </c>
      <c r="R343" s="35">
        <f t="shared" si="2"/>
        <v>1</v>
      </c>
      <c r="S343" s="36"/>
      <c r="T343" s="47"/>
      <c r="U343" s="37" t="s">
        <v>179</v>
      </c>
      <c r="V343" s="37" t="s">
        <v>212</v>
      </c>
      <c r="W343" s="37"/>
      <c r="X343" s="29"/>
      <c r="Y343" s="37" t="s">
        <v>188</v>
      </c>
      <c r="Z343" s="37"/>
      <c r="AA343" s="37"/>
      <c r="AB343" s="37"/>
      <c r="AC343" s="31"/>
      <c r="AD343" s="38"/>
      <c r="AE343" s="48"/>
      <c r="AF343" s="37" t="s">
        <v>87</v>
      </c>
      <c r="AG343" s="4"/>
      <c r="AH343" s="4"/>
      <c r="AI343" s="31" t="str">
        <f t="shared" si="3"/>
        <v>science</v>
      </c>
      <c r="AJ343" s="49" t="s">
        <v>2053</v>
      </c>
      <c r="AK343" s="41"/>
      <c r="AL343" s="44" t="s">
        <v>2054</v>
      </c>
      <c r="AM343" s="45" t="s">
        <v>2054</v>
      </c>
      <c r="AN343" s="44" t="s">
        <v>2055</v>
      </c>
      <c r="AO343" s="45" t="s">
        <v>2055</v>
      </c>
      <c r="AP343" s="44" t="s">
        <v>2056</v>
      </c>
      <c r="AQ343" s="45" t="s">
        <v>2057</v>
      </c>
      <c r="AR343" s="44"/>
      <c r="AS343" s="43"/>
      <c r="AT343" s="44"/>
      <c r="AU343" s="43"/>
      <c r="AV343" s="44"/>
      <c r="AW343" s="43"/>
      <c r="AX343" s="44" t="s">
        <v>2058</v>
      </c>
      <c r="AY343" s="43"/>
      <c r="AZ343" s="44" t="s">
        <v>721</v>
      </c>
      <c r="BA343" s="43"/>
      <c r="BB343" s="44" t="s">
        <v>2059</v>
      </c>
      <c r="BC343" s="45" t="s">
        <v>2059</v>
      </c>
      <c r="BD343" s="42"/>
      <c r="BE343" s="43"/>
    </row>
    <row r="344" ht="15.75" customHeight="1">
      <c r="A344" s="28" t="s">
        <v>53</v>
      </c>
      <c r="B344" s="37" t="s">
        <v>1982</v>
      </c>
      <c r="C344" s="37"/>
      <c r="D344" s="33"/>
      <c r="E344" s="34" t="s">
        <v>2060</v>
      </c>
      <c r="F344" s="31" t="str">
        <f t="shared" si="1"/>
        <v>Ganymede Colony</v>
      </c>
      <c r="G344" s="30"/>
      <c r="H344" s="30"/>
      <c r="I344" s="32"/>
      <c r="J344" s="28">
        <v>28.0</v>
      </c>
      <c r="K344" s="33"/>
      <c r="L344" s="29" t="s">
        <v>62</v>
      </c>
      <c r="M344" s="37" t="s">
        <v>83</v>
      </c>
      <c r="N344" s="37" t="s">
        <v>101</v>
      </c>
      <c r="O344" s="29"/>
      <c r="P344" s="31" t="str">
        <f t="array" ref="P344">IFERROR(INDEX(params!$H:$H,MATCH($M344,params!$G:$G,0)),"")&amp;IF(AND($M344&lt;&gt;"",$N344&lt;&gt;""),",","")&amp;IFERROR(INDEX(params!$H:$H,MATCH($N344,params!$G:$G,0)),"")&amp;IF(AND($N344&lt;&gt;"",$O344&lt;&gt;""),",","")&amp;IFERROR(INDEX(params!$H:$H,MATCH($O344,params!$G:$G,0)),"")</f>
        <v>1,5</v>
      </c>
      <c r="Q344" s="34" t="s">
        <v>259</v>
      </c>
      <c r="R344" s="35">
        <f t="shared" si="2"/>
        <v>1</v>
      </c>
      <c r="S344" s="36"/>
      <c r="T344" s="36"/>
      <c r="U344" s="37" t="s">
        <v>813</v>
      </c>
      <c r="V344" s="29"/>
      <c r="W344" s="29"/>
      <c r="X344" s="29"/>
      <c r="Y344" s="29"/>
      <c r="Z344" s="29"/>
      <c r="AA344" s="37"/>
      <c r="AB344" s="29"/>
      <c r="AC344" s="31" t="str">
        <f t="array" ref="AC344">IFERROR(INDEX(params!$H:$H,MATCH($AB344,params!$G:$G,0)),"")</f>
        <v/>
      </c>
      <c r="AD344" s="51"/>
      <c r="AE344" s="32"/>
      <c r="AF344" s="29"/>
      <c r="AG344" s="37"/>
      <c r="AH344" s="29"/>
      <c r="AI344" s="31" t="str">
        <f t="shared" si="3"/>
        <v/>
      </c>
      <c r="AJ344" s="49" t="s">
        <v>2061</v>
      </c>
      <c r="AK344" s="41"/>
      <c r="AL344" s="44" t="s">
        <v>615</v>
      </c>
      <c r="AM344" s="45" t="s">
        <v>615</v>
      </c>
      <c r="AN344" s="44" t="s">
        <v>991</v>
      </c>
      <c r="AO344" s="45" t="s">
        <v>991</v>
      </c>
      <c r="AP344" s="44" t="s">
        <v>992</v>
      </c>
      <c r="AQ344" s="43"/>
      <c r="AR344" s="42"/>
      <c r="AS344" s="43"/>
      <c r="AT344" s="42"/>
      <c r="AU344" s="43"/>
      <c r="AV344" s="44" t="s">
        <v>1736</v>
      </c>
      <c r="AW344" s="43"/>
      <c r="AX344" s="42"/>
      <c r="AY344" s="43"/>
      <c r="AZ344" s="42"/>
      <c r="BA344" s="43"/>
      <c r="BB344" s="42"/>
      <c r="BC344" s="43"/>
      <c r="BD344" s="42"/>
      <c r="BE344" s="43"/>
    </row>
    <row r="345" ht="15.75" customHeight="1">
      <c r="A345" s="28" t="s">
        <v>53</v>
      </c>
      <c r="B345" s="37" t="s">
        <v>1982</v>
      </c>
      <c r="C345" s="37"/>
      <c r="D345" s="28"/>
      <c r="E345" s="34" t="s">
        <v>2062</v>
      </c>
      <c r="F345" s="31" t="str">
        <f t="shared" si="1"/>
        <v>Space Relay</v>
      </c>
      <c r="G345" s="30"/>
      <c r="H345" s="30"/>
      <c r="I345" s="32"/>
      <c r="J345" s="28">
        <v>13.0</v>
      </c>
      <c r="K345" s="33"/>
      <c r="L345" s="37" t="s">
        <v>64</v>
      </c>
      <c r="M345" s="37" t="s">
        <v>83</v>
      </c>
      <c r="N345" s="37" t="s">
        <v>101</v>
      </c>
      <c r="O345" s="29" t="s">
        <v>165</v>
      </c>
      <c r="P345" s="31" t="str">
        <f t="array" ref="P345">IFERROR(INDEX(params!$H:$H,MATCH($M345,params!$G:$G,0)),"")&amp;IF(AND($M345&lt;&gt;"",$N345&lt;&gt;""),",","")&amp;IFERROR(INDEX(params!$H:$H,MATCH($N345,params!$G:$G,0)),"")&amp;IF(AND($N345&lt;&gt;"",$O345&lt;&gt;""),",","")&amp;IFERROR(INDEX(params!$H:$H,MATCH($O345,params!$G:$G,0)),"")</f>
        <v>1,5</v>
      </c>
      <c r="Q345" s="30"/>
      <c r="R345" s="35">
        <f t="shared" si="2"/>
        <v>0</v>
      </c>
      <c r="S345" s="36"/>
      <c r="T345" s="47"/>
      <c r="U345" s="37" t="s">
        <v>167</v>
      </c>
      <c r="V345" s="29"/>
      <c r="W345" s="29"/>
      <c r="X345" s="29"/>
      <c r="Y345" s="37" t="s">
        <v>188</v>
      </c>
      <c r="Z345" s="37"/>
      <c r="AA345" s="37"/>
      <c r="AB345" s="37"/>
      <c r="AC345" s="31"/>
      <c r="AD345" s="38"/>
      <c r="AE345" s="48"/>
      <c r="AF345" s="29"/>
      <c r="AG345" s="4"/>
      <c r="AH345" s="4"/>
      <c r="AI345" s="31" t="str">
        <f t="shared" si="3"/>
        <v/>
      </c>
      <c r="AJ345" s="49" t="s">
        <v>2063</v>
      </c>
      <c r="AK345" s="41"/>
      <c r="AL345" s="42"/>
      <c r="AM345" s="43"/>
      <c r="AN345" s="44" t="s">
        <v>2064</v>
      </c>
      <c r="AO345" s="45" t="s">
        <v>2064</v>
      </c>
      <c r="AP345" s="44" t="s">
        <v>2065</v>
      </c>
      <c r="AQ345" s="43"/>
      <c r="AR345" s="42"/>
      <c r="AS345" s="43"/>
      <c r="AT345" s="42"/>
      <c r="AU345" s="43"/>
      <c r="AV345" s="44"/>
      <c r="AW345" s="43"/>
      <c r="AX345" s="44"/>
      <c r="AY345" s="43"/>
      <c r="AZ345" s="44"/>
      <c r="BA345" s="43"/>
      <c r="BB345" s="42"/>
      <c r="BC345" s="43"/>
      <c r="BD345" s="42"/>
      <c r="BE345" s="43"/>
    </row>
    <row r="346" ht="42.0" customHeight="1">
      <c r="A346" s="28" t="s">
        <v>53</v>
      </c>
      <c r="B346" s="37" t="s">
        <v>1982</v>
      </c>
      <c r="C346" s="29"/>
      <c r="D346" s="33"/>
      <c r="E346" s="34" t="s">
        <v>2066</v>
      </c>
      <c r="F346" s="31" t="str">
        <f t="shared" si="1"/>
        <v>Ants</v>
      </c>
      <c r="G346" s="30" t="s">
        <v>177</v>
      </c>
      <c r="H346" s="30" t="s">
        <v>177</v>
      </c>
      <c r="I346" s="32"/>
      <c r="J346" s="28">
        <v>10.0</v>
      </c>
      <c r="K346" s="33"/>
      <c r="L346" s="29" t="s">
        <v>64</v>
      </c>
      <c r="M346" s="29" t="s">
        <v>97</v>
      </c>
      <c r="N346" s="29" t="s">
        <v>165</v>
      </c>
      <c r="O346" s="29" t="s">
        <v>165</v>
      </c>
      <c r="P346" s="31" t="str">
        <f t="array" ref="P346">IFERROR(INDEX(params!$H:$H,MATCH($M346,params!$G:$G,0)),"")&amp;IF(AND($M346&lt;&gt;"",$N346&lt;&gt;""),",","")&amp;IFERROR(INDEX(params!$H:$H,MATCH($N346,params!$G:$G,0)),"")&amp;IF(AND($N346&lt;&gt;"",$O346&lt;&gt;""),",","")&amp;IFERROR(INDEX(params!$H:$H,MATCH($O346,params!$G:$G,0)),"")</f>
        <v>8</v>
      </c>
      <c r="Q346" s="34" t="s">
        <v>259</v>
      </c>
      <c r="R346" s="35">
        <f t="shared" si="2"/>
        <v>1</v>
      </c>
      <c r="S346" s="36"/>
      <c r="T346" s="36" t="s">
        <v>582</v>
      </c>
      <c r="U346" s="37" t="s">
        <v>179</v>
      </c>
      <c r="V346" s="37" t="s">
        <v>212</v>
      </c>
      <c r="W346" s="37"/>
      <c r="X346" s="29"/>
      <c r="Y346" s="29"/>
      <c r="Z346" s="29"/>
      <c r="AA346" s="37"/>
      <c r="AB346" s="29"/>
      <c r="AC346" s="31" t="str">
        <f t="array" ref="AC346">IFERROR(INDEX(params!$H:$H,MATCH($AB346,params!$G:$G,0)),"")</f>
        <v/>
      </c>
      <c r="AD346" s="51"/>
      <c r="AE346" s="32"/>
      <c r="AF346" s="37" t="s">
        <v>97</v>
      </c>
      <c r="AG346" s="29"/>
      <c r="AH346" s="29"/>
      <c r="AI346" s="31" t="str">
        <f t="shared" si="3"/>
        <v>microbe</v>
      </c>
      <c r="AJ346" s="49" t="s">
        <v>2067</v>
      </c>
      <c r="AK346" s="46" t="s">
        <v>2067</v>
      </c>
      <c r="AL346" s="44" t="s">
        <v>2068</v>
      </c>
      <c r="AM346" s="45" t="s">
        <v>2068</v>
      </c>
      <c r="AN346" s="44" t="s">
        <v>2069</v>
      </c>
      <c r="AO346" s="45" t="s">
        <v>2069</v>
      </c>
      <c r="AP346" s="44" t="s">
        <v>2070</v>
      </c>
      <c r="AQ346" s="45" t="s">
        <v>2071</v>
      </c>
      <c r="AR346" s="44"/>
      <c r="AS346" s="45"/>
      <c r="AT346" s="44"/>
      <c r="AU346" s="45"/>
      <c r="AV346" s="44"/>
      <c r="AW346" s="45"/>
      <c r="AX346" s="44"/>
      <c r="AY346" s="45"/>
      <c r="AZ346" s="44"/>
      <c r="BA346" s="45"/>
      <c r="BB346" s="44" t="s">
        <v>2072</v>
      </c>
      <c r="BC346" s="45" t="s">
        <v>2072</v>
      </c>
      <c r="BD346" s="44"/>
      <c r="BE346" s="45"/>
    </row>
    <row r="347" ht="42.0" customHeight="1">
      <c r="A347" s="28" t="s">
        <v>53</v>
      </c>
      <c r="B347" s="37" t="s">
        <v>1982</v>
      </c>
      <c r="C347" s="29"/>
      <c r="D347" s="33"/>
      <c r="E347" s="34" t="s">
        <v>2073</v>
      </c>
      <c r="F347" s="31" t="str">
        <f t="shared" si="1"/>
        <v>Lunar Embassy</v>
      </c>
      <c r="G347" s="30" t="s">
        <v>811</v>
      </c>
      <c r="H347" s="30" t="s">
        <v>811</v>
      </c>
      <c r="I347" s="32"/>
      <c r="J347" s="28">
        <v>28.0</v>
      </c>
      <c r="K347" s="33"/>
      <c r="L347" s="29" t="s">
        <v>62</v>
      </c>
      <c r="M347" s="29" t="s">
        <v>98</v>
      </c>
      <c r="N347" s="37" t="s">
        <v>83</v>
      </c>
      <c r="O347" s="29" t="s">
        <v>165</v>
      </c>
      <c r="P347" s="31" t="str">
        <f t="array" ref="P347">IFERROR(INDEX(params!$H:$H,MATCH($M347,params!$G:$G,0)),"")&amp;IF(AND($M347&lt;&gt;"",$N347&lt;&gt;""),",","")&amp;IFERROR(INDEX(params!$H:$H,MATCH($N347,params!$G:$G,0)),"")&amp;IF(AND($N347&lt;&gt;"",$O347&lt;&gt;""),",","")&amp;IFERROR(INDEX(params!$H:$H,MATCH($O347,params!$G:$G,0)),"")</f>
        <v>4,1</v>
      </c>
      <c r="Q347" s="34">
        <v>2.0</v>
      </c>
      <c r="R347" s="35">
        <f t="shared" si="2"/>
        <v>0</v>
      </c>
      <c r="S347" s="36"/>
      <c r="T347" s="47" t="s">
        <v>2074</v>
      </c>
      <c r="U347" s="37" t="s">
        <v>813</v>
      </c>
      <c r="V347" s="29"/>
      <c r="W347" s="29"/>
      <c r="X347" s="29"/>
      <c r="Y347" s="29"/>
      <c r="Z347" s="29"/>
      <c r="AA347" s="37"/>
      <c r="AB347" s="37"/>
      <c r="AC347" s="31" t="str">
        <f t="array" ref="AC347">IFERROR(INDEX(params!$H:$H,MATCH($AB347,params!$G:$G,0)),"")</f>
        <v/>
      </c>
      <c r="AD347" s="51"/>
      <c r="AE347" s="32"/>
      <c r="AF347" s="29"/>
      <c r="AG347" s="29"/>
      <c r="AH347" s="29"/>
      <c r="AI347" s="31" t="str">
        <f t="shared" si="3"/>
        <v/>
      </c>
      <c r="AJ347" s="49" t="s">
        <v>2075</v>
      </c>
      <c r="AK347" s="46" t="s">
        <v>2076</v>
      </c>
      <c r="AL347" s="42"/>
      <c r="AM347" s="43"/>
      <c r="AN347" s="44" t="s">
        <v>2077</v>
      </c>
      <c r="AO347" s="45" t="s">
        <v>2077</v>
      </c>
      <c r="AP347" s="44" t="s">
        <v>2078</v>
      </c>
      <c r="AQ347" s="45" t="s">
        <v>2079</v>
      </c>
      <c r="AR347" s="42"/>
      <c r="AS347" s="45"/>
      <c r="AT347" s="42"/>
      <c r="AU347" s="45"/>
      <c r="AV347" s="44" t="s">
        <v>2080</v>
      </c>
      <c r="AW347" s="45" t="s">
        <v>2081</v>
      </c>
      <c r="AX347" s="42"/>
      <c r="AY347" s="45"/>
      <c r="AZ347" s="42"/>
      <c r="BA347" s="45"/>
      <c r="BB347" s="42"/>
      <c r="BC347" s="45"/>
      <c r="BD347" s="42"/>
      <c r="BE347" s="45"/>
    </row>
    <row r="348" ht="42.0" customHeight="1">
      <c r="A348" s="28" t="s">
        <v>55</v>
      </c>
      <c r="B348" s="37" t="s">
        <v>1982</v>
      </c>
      <c r="C348" s="29"/>
      <c r="D348" s="33"/>
      <c r="E348" s="34" t="s">
        <v>2082</v>
      </c>
      <c r="F348" s="31" t="str">
        <f t="shared" si="1"/>
        <v>Ecology Research</v>
      </c>
      <c r="G348" s="30" t="s">
        <v>811</v>
      </c>
      <c r="H348" s="30" t="s">
        <v>811</v>
      </c>
      <c r="I348" s="32"/>
      <c r="J348" s="28">
        <v>21.0</v>
      </c>
      <c r="K348" s="33"/>
      <c r="L348" s="29" t="s">
        <v>62</v>
      </c>
      <c r="M348" s="37" t="s">
        <v>87</v>
      </c>
      <c r="N348" s="37" t="s">
        <v>97</v>
      </c>
      <c r="O348" s="37" t="s">
        <v>76</v>
      </c>
      <c r="P348" s="31" t="str">
        <f t="array" ref="P348">IFERROR(INDEX(params!$H:$H,MATCH($M348,params!$G:$G,0)),"")&amp;IF(AND($M348&lt;&gt;"",$N348&lt;&gt;""),",","")&amp;IFERROR(INDEX(params!$H:$H,MATCH($N348,params!$G:$G,0)),"")&amp;IF(AND($N348&lt;&gt;"",$O348&lt;&gt;""),",","")&amp;IFERROR(INDEX(params!$H:$H,MATCH($O348,params!$G:$G,0)),"")</f>
        <v>2,8,7</v>
      </c>
      <c r="Q348" s="34">
        <v>1.0</v>
      </c>
      <c r="R348" s="35">
        <f t="shared" si="2"/>
        <v>0</v>
      </c>
      <c r="S348" s="36"/>
      <c r="T348" s="47"/>
      <c r="U348" s="37" t="s">
        <v>813</v>
      </c>
      <c r="V348" s="29"/>
      <c r="W348" s="29"/>
      <c r="X348" s="29"/>
      <c r="Y348" s="29"/>
      <c r="Z348" s="29"/>
      <c r="AA348" s="37"/>
      <c r="AB348" s="37"/>
      <c r="AC348" s="31" t="str">
        <f t="array" ref="AC348">IFERROR(INDEX(params!$H:$H,MATCH($AB348,params!$G:$G,0)),"")</f>
        <v/>
      </c>
      <c r="AD348" s="51"/>
      <c r="AE348" s="32"/>
      <c r="AF348" s="29"/>
      <c r="AG348" s="29"/>
      <c r="AH348" s="29"/>
      <c r="AI348" s="31" t="str">
        <f t="shared" si="3"/>
        <v/>
      </c>
      <c r="AJ348" s="49" t="s">
        <v>2083</v>
      </c>
      <c r="AK348" s="46" t="s">
        <v>2084</v>
      </c>
      <c r="AL348" s="42"/>
      <c r="AM348" s="43"/>
      <c r="AN348" s="44" t="s">
        <v>2085</v>
      </c>
      <c r="AO348" s="45" t="s">
        <v>2085</v>
      </c>
      <c r="AP348" s="44" t="s">
        <v>2086</v>
      </c>
      <c r="AQ348" s="45" t="s">
        <v>2087</v>
      </c>
      <c r="AR348" s="42"/>
      <c r="AS348" s="45"/>
      <c r="AT348" s="42"/>
      <c r="AU348" s="45"/>
      <c r="AV348" s="44" t="s">
        <v>2088</v>
      </c>
      <c r="AW348" s="45" t="s">
        <v>2089</v>
      </c>
      <c r="AX348" s="42"/>
      <c r="AY348" s="45"/>
      <c r="AZ348" s="42"/>
      <c r="BA348" s="45"/>
      <c r="BB348" s="42"/>
      <c r="BC348" s="45"/>
      <c r="BD348" s="42"/>
      <c r="BE348" s="45"/>
    </row>
    <row r="349" ht="42.0" customHeight="1">
      <c r="A349" s="28" t="s">
        <v>55</v>
      </c>
      <c r="B349" s="37" t="s">
        <v>1982</v>
      </c>
      <c r="C349" s="29"/>
      <c r="D349" s="33"/>
      <c r="E349" s="34" t="s">
        <v>2090</v>
      </c>
      <c r="F349" s="31" t="str">
        <f t="shared" si="1"/>
        <v>Galilean Waystation</v>
      </c>
      <c r="G349" s="30" t="s">
        <v>811</v>
      </c>
      <c r="H349" s="30" t="s">
        <v>811</v>
      </c>
      <c r="I349" s="32"/>
      <c r="J349" s="28">
        <v>15.0</v>
      </c>
      <c r="K349" s="33"/>
      <c r="L349" s="29" t="s">
        <v>62</v>
      </c>
      <c r="M349" s="37" t="s">
        <v>83</v>
      </c>
      <c r="N349" s="37" t="s">
        <v>101</v>
      </c>
      <c r="O349" s="29" t="s">
        <v>165</v>
      </c>
      <c r="P349" s="31" t="str">
        <f t="array" ref="P349">IFERROR(INDEX(params!$H:$H,MATCH($M349,params!$G:$G,0)),"")&amp;IF(AND($M349&lt;&gt;"",$N349&lt;&gt;""),",","")&amp;IFERROR(INDEX(params!$H:$H,MATCH($N349,params!$G:$G,0)),"")&amp;IF(AND($N349&lt;&gt;"",$O349&lt;&gt;""),",","")&amp;IFERROR(INDEX(params!$H:$H,MATCH($O349,params!$G:$G,0)),"")</f>
        <v>1,5</v>
      </c>
      <c r="Q349" s="34">
        <v>1.0</v>
      </c>
      <c r="R349" s="35">
        <f t="shared" si="2"/>
        <v>0</v>
      </c>
      <c r="S349" s="36"/>
      <c r="T349" s="47"/>
      <c r="U349" s="37" t="s">
        <v>813</v>
      </c>
      <c r="V349" s="29"/>
      <c r="W349" s="29"/>
      <c r="X349" s="29"/>
      <c r="Y349" s="29"/>
      <c r="Z349" s="29"/>
      <c r="AA349" s="37"/>
      <c r="AB349" s="37"/>
      <c r="AC349" s="31" t="str">
        <f t="array" ref="AC349">IFERROR(INDEX(params!$H:$H,MATCH($AB349,params!$G:$G,0)),"")</f>
        <v/>
      </c>
      <c r="AD349" s="51"/>
      <c r="AE349" s="32"/>
      <c r="AF349" s="29"/>
      <c r="AG349" s="29"/>
      <c r="AH349" s="29"/>
      <c r="AI349" s="31" t="str">
        <f t="shared" si="3"/>
        <v/>
      </c>
      <c r="AJ349" s="49" t="s">
        <v>2091</v>
      </c>
      <c r="AK349" s="46" t="s">
        <v>2092</v>
      </c>
      <c r="AL349" s="42"/>
      <c r="AM349" s="43"/>
      <c r="AN349" s="44" t="s">
        <v>2093</v>
      </c>
      <c r="AO349" s="45" t="s">
        <v>2093</v>
      </c>
      <c r="AP349" s="44" t="s">
        <v>2094</v>
      </c>
      <c r="AQ349" s="45" t="s">
        <v>2095</v>
      </c>
      <c r="AR349" s="42"/>
      <c r="AS349" s="45"/>
      <c r="AT349" s="42"/>
      <c r="AU349" s="45"/>
      <c r="AV349" s="44"/>
      <c r="AW349" s="45"/>
      <c r="AX349" s="42"/>
      <c r="AY349" s="45"/>
      <c r="AZ349" s="42"/>
      <c r="BA349" s="45"/>
      <c r="BB349" s="42"/>
      <c r="BC349" s="45"/>
      <c r="BD349" s="42"/>
      <c r="BE349" s="45"/>
    </row>
    <row r="350" ht="42.0" customHeight="1">
      <c r="A350" s="28" t="s">
        <v>55</v>
      </c>
      <c r="B350" s="37" t="s">
        <v>1982</v>
      </c>
      <c r="C350" s="29"/>
      <c r="D350" s="33"/>
      <c r="E350" s="34" t="s">
        <v>2096</v>
      </c>
      <c r="F350" s="31" t="str">
        <f t="shared" si="1"/>
        <v>Earth Elevator</v>
      </c>
      <c r="G350" s="30" t="s">
        <v>811</v>
      </c>
      <c r="H350" s="30" t="s">
        <v>811</v>
      </c>
      <c r="I350" s="32"/>
      <c r="J350" s="28">
        <v>43.0</v>
      </c>
      <c r="K350" s="33"/>
      <c r="L350" s="29" t="s">
        <v>62</v>
      </c>
      <c r="M350" s="37" t="s">
        <v>83</v>
      </c>
      <c r="N350" s="37" t="s">
        <v>78</v>
      </c>
      <c r="O350" s="37" t="s">
        <v>98</v>
      </c>
      <c r="P350" s="31" t="str">
        <f t="array" ref="P350">IFERROR(INDEX(params!$H:$H,MATCH($M350,params!$G:$G,0)),"")&amp;IF(AND($M350&lt;&gt;"",$N350&lt;&gt;""),",","")&amp;IFERROR(INDEX(params!$H:$H,MATCH($N350,params!$G:$G,0)),"")&amp;IF(AND($N350&lt;&gt;"",$O350&lt;&gt;""),",","")&amp;IFERROR(INDEX(params!$H:$H,MATCH($O350,params!$G:$G,0)),"")</f>
        <v>1,0,4</v>
      </c>
      <c r="Q350" s="34">
        <v>4.0</v>
      </c>
      <c r="R350" s="35">
        <f t="shared" si="2"/>
        <v>0</v>
      </c>
      <c r="S350" s="36"/>
      <c r="T350" s="47"/>
      <c r="U350" s="37" t="s">
        <v>855</v>
      </c>
      <c r="V350" s="29"/>
      <c r="W350" s="29"/>
      <c r="X350" s="29"/>
      <c r="Y350" s="29"/>
      <c r="Z350" s="29"/>
      <c r="AA350" s="37"/>
      <c r="AB350" s="37"/>
      <c r="AC350" s="31" t="str">
        <f t="array" ref="AC350">IFERROR(INDEX(params!$H:$H,MATCH($AB350,params!$G:$G,0)),"")</f>
        <v/>
      </c>
      <c r="AD350" s="51"/>
      <c r="AE350" s="32"/>
      <c r="AF350" s="29"/>
      <c r="AG350" s="29"/>
      <c r="AH350" s="29"/>
      <c r="AI350" s="31" t="str">
        <f t="shared" si="3"/>
        <v/>
      </c>
      <c r="AJ350" s="49" t="s">
        <v>2097</v>
      </c>
      <c r="AK350" s="46" t="s">
        <v>2098</v>
      </c>
      <c r="AL350" s="42"/>
      <c r="AM350" s="43"/>
      <c r="AN350" s="44" t="s">
        <v>2046</v>
      </c>
      <c r="AO350" s="45" t="s">
        <v>2046</v>
      </c>
      <c r="AP350" s="44" t="s">
        <v>2047</v>
      </c>
      <c r="AQ350" s="45" t="s">
        <v>2048</v>
      </c>
      <c r="AR350" s="42"/>
      <c r="AS350" s="45"/>
      <c r="AT350" s="42"/>
      <c r="AU350" s="45"/>
      <c r="AV350" s="44"/>
      <c r="AW350" s="45"/>
      <c r="AX350" s="42"/>
      <c r="AY350" s="45"/>
      <c r="AZ350" s="42"/>
      <c r="BA350" s="45"/>
      <c r="BB350" s="42"/>
      <c r="BC350" s="45"/>
      <c r="BD350" s="42"/>
      <c r="BE350" s="45"/>
    </row>
    <row r="351" ht="42.0" customHeight="1">
      <c r="A351" s="28" t="s">
        <v>55</v>
      </c>
      <c r="B351" s="37" t="s">
        <v>1982</v>
      </c>
      <c r="C351" s="29"/>
      <c r="D351" s="33"/>
      <c r="E351" s="34" t="s">
        <v>2099</v>
      </c>
      <c r="F351" s="31" t="str">
        <f t="shared" si="1"/>
        <v>Interplanetary Trade</v>
      </c>
      <c r="G351" s="30" t="s">
        <v>811</v>
      </c>
      <c r="H351" s="30" t="s">
        <v>811</v>
      </c>
      <c r="I351" s="32"/>
      <c r="J351" s="28">
        <v>27.0</v>
      </c>
      <c r="K351" s="33"/>
      <c r="L351" s="29" t="s">
        <v>62</v>
      </c>
      <c r="M351" s="37" t="s">
        <v>83</v>
      </c>
      <c r="N351" s="37"/>
      <c r="O351" s="29" t="s">
        <v>165</v>
      </c>
      <c r="P351" s="31" t="str">
        <f t="array" ref="P351">IFERROR(INDEX(params!$H:$H,MATCH($M351,params!$G:$G,0)),"")&amp;IF(AND($M351&lt;&gt;"",$N351&lt;&gt;""),",","")&amp;IFERROR(INDEX(params!$H:$H,MATCH($N351,params!$G:$G,0)),"")&amp;IF(AND($N351&lt;&gt;"",$O351&lt;&gt;""),",","")&amp;IFERROR(INDEX(params!$H:$H,MATCH($O351,params!$G:$G,0)),"")</f>
        <v>1</v>
      </c>
      <c r="Q351" s="34">
        <v>1.0</v>
      </c>
      <c r="R351" s="35">
        <f t="shared" si="2"/>
        <v>0</v>
      </c>
      <c r="S351" s="36"/>
      <c r="T351" s="47"/>
      <c r="U351" s="37" t="s">
        <v>813</v>
      </c>
      <c r="V351" s="29"/>
      <c r="W351" s="29"/>
      <c r="X351" s="29"/>
      <c r="Y351" s="29"/>
      <c r="Z351" s="29"/>
      <c r="AA351" s="37"/>
      <c r="AB351" s="37"/>
      <c r="AC351" s="31" t="str">
        <f t="array" ref="AC351">IFERROR(INDEX(params!$H:$H,MATCH($AB351,params!$G:$G,0)),"")</f>
        <v/>
      </c>
      <c r="AD351" s="51"/>
      <c r="AE351" s="32"/>
      <c r="AF351" s="29"/>
      <c r="AG351" s="29"/>
      <c r="AH351" s="29"/>
      <c r="AI351" s="31" t="str">
        <f t="shared" si="3"/>
        <v/>
      </c>
      <c r="AJ351" s="49" t="s">
        <v>2100</v>
      </c>
      <c r="AK351" s="46" t="s">
        <v>2100</v>
      </c>
      <c r="AL351" s="42"/>
      <c r="AM351" s="43"/>
      <c r="AN351" s="44" t="s">
        <v>2101</v>
      </c>
      <c r="AO351" s="45" t="s">
        <v>2101</v>
      </c>
      <c r="AP351" s="44" t="s">
        <v>2102</v>
      </c>
      <c r="AQ351" s="45" t="s">
        <v>2103</v>
      </c>
      <c r="AR351" s="42"/>
      <c r="AS351" s="45"/>
      <c r="AT351" s="42"/>
      <c r="AU351" s="45"/>
      <c r="AV351" s="44"/>
      <c r="AW351" s="45"/>
      <c r="AX351" s="42"/>
      <c r="AY351" s="45"/>
      <c r="AZ351" s="42"/>
      <c r="BA351" s="45"/>
      <c r="BB351" s="42"/>
      <c r="BC351" s="45"/>
      <c r="BD351" s="42"/>
      <c r="BE351" s="45"/>
    </row>
    <row r="352" ht="42.0" customHeight="1">
      <c r="A352" s="28" t="s">
        <v>55</v>
      </c>
      <c r="B352" s="37" t="s">
        <v>1982</v>
      </c>
      <c r="C352" s="37"/>
      <c r="D352" s="28"/>
      <c r="E352" s="34" t="s">
        <v>2104</v>
      </c>
      <c r="F352" s="31" t="str">
        <f t="shared" si="1"/>
        <v>Io Sulphur Research</v>
      </c>
      <c r="G352" s="30"/>
      <c r="H352" s="30"/>
      <c r="I352" s="32"/>
      <c r="J352" s="28">
        <v>17.0</v>
      </c>
      <c r="K352" s="33"/>
      <c r="L352" s="37" t="s">
        <v>65</v>
      </c>
      <c r="M352" s="37" t="s">
        <v>112</v>
      </c>
      <c r="N352" s="37" t="s">
        <v>87</v>
      </c>
      <c r="O352" s="37" t="s">
        <v>101</v>
      </c>
      <c r="P352" s="31" t="str">
        <f t="array" ref="P352">IFERROR(INDEX(params!$H:$H,MATCH($M352,params!$G:$G,0)),"")&amp;IF(AND($M352&lt;&gt;"",$N352&lt;&gt;""),",","")&amp;IFERROR(INDEX(params!$H:$H,MATCH($N352,params!$G:$G,0)),"")&amp;IF(AND($N352&lt;&gt;"",$O352&lt;&gt;""),",","")&amp;IFERROR(INDEX(params!$H:$H,MATCH($O352,params!$G:$G,0)),"")</f>
        <v>9,2,5</v>
      </c>
      <c r="Q352" s="34">
        <v>2.0</v>
      </c>
      <c r="R352" s="35">
        <f t="shared" si="2"/>
        <v>0</v>
      </c>
      <c r="S352" s="36"/>
      <c r="T352" s="47"/>
      <c r="U352" s="37"/>
      <c r="V352" s="29"/>
      <c r="W352" s="29"/>
      <c r="X352" s="29"/>
      <c r="Y352" s="29"/>
      <c r="Z352" s="29"/>
      <c r="AA352" s="37"/>
      <c r="AB352" s="29"/>
      <c r="AC352" s="31" t="str">
        <f t="array" ref="AC352">IFERROR(INDEX(params!$H:$H,MATCH($AB352,params!$G:$G,0)),"")</f>
        <v/>
      </c>
      <c r="AD352" s="38"/>
      <c r="AE352" s="32"/>
      <c r="AF352" s="29"/>
      <c r="AG352" s="4"/>
      <c r="AH352" s="4"/>
      <c r="AI352" s="31" t="str">
        <f t="shared" si="3"/>
        <v/>
      </c>
      <c r="AJ352" s="49" t="s">
        <v>2105</v>
      </c>
      <c r="AK352" s="46" t="s">
        <v>2106</v>
      </c>
      <c r="AL352" s="42"/>
      <c r="AM352" s="43"/>
      <c r="AN352" s="44"/>
      <c r="AO352" s="43"/>
      <c r="AP352" s="44"/>
      <c r="AQ352" s="43"/>
      <c r="AR352" s="42"/>
      <c r="AS352" s="43"/>
      <c r="AT352" s="42"/>
      <c r="AU352" s="43"/>
      <c r="AV352" s="44" t="s">
        <v>2107</v>
      </c>
      <c r="AW352" s="45" t="s">
        <v>2108</v>
      </c>
      <c r="AX352" s="44"/>
      <c r="AY352" s="43"/>
      <c r="AZ352" s="44"/>
      <c r="BA352" s="43"/>
      <c r="BB352" s="42"/>
      <c r="BC352" s="43"/>
      <c r="BD352" s="42"/>
      <c r="BE352" s="43"/>
    </row>
    <row r="353" ht="42.0" customHeight="1">
      <c r="A353" s="28" t="s">
        <v>55</v>
      </c>
      <c r="B353" s="37" t="s">
        <v>1982</v>
      </c>
      <c r="C353" s="37"/>
      <c r="D353" s="28"/>
      <c r="E353" s="34" t="s">
        <v>2109</v>
      </c>
      <c r="F353" s="31" t="str">
        <f t="shared" si="1"/>
        <v>Magnetic Shield</v>
      </c>
      <c r="G353" s="30"/>
      <c r="H353" s="30"/>
      <c r="I353" s="32"/>
      <c r="J353" s="28">
        <v>24.0</v>
      </c>
      <c r="K353" s="33"/>
      <c r="L353" s="37" t="s">
        <v>65</v>
      </c>
      <c r="M353" s="37" t="s">
        <v>112</v>
      </c>
      <c r="N353" s="37" t="s">
        <v>83</v>
      </c>
      <c r="O353" s="37"/>
      <c r="P353" s="31" t="str">
        <f t="array" ref="P353">IFERROR(INDEX(params!$H:$H,MATCH($M353,params!$G:$G,0)),"")&amp;IF(AND($M353&lt;&gt;"",$N353&lt;&gt;""),",","")&amp;IFERROR(INDEX(params!$H:$H,MATCH($N353,params!$G:$G,0)),"")&amp;IF(AND($N353&lt;&gt;"",$O353&lt;&gt;""),",","")&amp;IFERROR(INDEX(params!$H:$H,MATCH($O353,params!$G:$G,0)),"")</f>
        <v>9,1</v>
      </c>
      <c r="Q353" s="34"/>
      <c r="R353" s="35">
        <f t="shared" si="2"/>
        <v>0</v>
      </c>
      <c r="S353" s="36"/>
      <c r="T353" s="47"/>
      <c r="U353" s="37"/>
      <c r="V353" s="29"/>
      <c r="W353" s="29"/>
      <c r="X353" s="29"/>
      <c r="Y353" s="29"/>
      <c r="Z353" s="29"/>
      <c r="AA353" s="37"/>
      <c r="AB353" s="29"/>
      <c r="AC353" s="31" t="str">
        <f t="array" ref="AC353">IFERROR(INDEX(params!$H:$H,MATCH($AB353,params!$G:$G,0)),"")</f>
        <v/>
      </c>
      <c r="AD353" s="38"/>
      <c r="AE353" s="32"/>
      <c r="AF353" s="29"/>
      <c r="AG353" s="4"/>
      <c r="AH353" s="4"/>
      <c r="AI353" s="31" t="str">
        <f t="shared" si="3"/>
        <v/>
      </c>
      <c r="AJ353" s="49" t="s">
        <v>2110</v>
      </c>
      <c r="AK353" s="46" t="s">
        <v>2111</v>
      </c>
      <c r="AL353" s="42"/>
      <c r="AM353" s="43"/>
      <c r="AN353" s="44"/>
      <c r="AO353" s="43"/>
      <c r="AP353" s="44"/>
      <c r="AQ353" s="43"/>
      <c r="AR353" s="42"/>
      <c r="AS353" s="43"/>
      <c r="AT353" s="42"/>
      <c r="AU353" s="43"/>
      <c r="AV353" s="44" t="s">
        <v>2112</v>
      </c>
      <c r="AW353" s="45" t="s">
        <v>2113</v>
      </c>
      <c r="AX353" s="44" t="s">
        <v>2114</v>
      </c>
      <c r="AY353" s="45" t="s">
        <v>2115</v>
      </c>
      <c r="AZ353" s="44" t="s">
        <v>2116</v>
      </c>
      <c r="BA353" s="45" t="s">
        <v>2116</v>
      </c>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3"/>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3"/>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3"/>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3"/>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3"/>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3"/>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3"/>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3"/>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3"/>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3"/>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3"/>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3"/>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3"/>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3"/>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3"/>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3"/>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3"/>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3"/>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3"/>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3"/>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3"/>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3"/>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3"/>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3"/>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3"/>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3"/>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3"/>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3"/>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3"/>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3"/>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3"/>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3"/>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3"/>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3"/>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3"/>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3"/>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3"/>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3"/>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3"/>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3"/>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3"/>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3"/>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3"/>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3"/>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3"/>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3"/>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3"/>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3"/>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3"/>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3"/>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3"/>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3"/>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3"/>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3"/>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3"/>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3"/>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3"/>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3"/>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3"/>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3"/>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3"/>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3"/>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3"/>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3"/>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3"/>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3"/>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3"/>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3"/>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3"/>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3"/>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3"/>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3"/>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3"/>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3"/>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3"/>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3"/>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3"/>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3"/>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3"/>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3"/>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3"/>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3"/>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3"/>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3"/>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3"/>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3"/>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3"/>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3"/>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3"/>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3"/>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3"/>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3"/>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3"/>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3"/>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3"/>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3"/>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3"/>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3"/>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3"/>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3"/>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3"/>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3"/>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3"/>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3"/>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3"/>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3"/>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3"/>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3"/>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3"/>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3"/>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3"/>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3"/>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3"/>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3"/>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3"/>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3"/>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3"/>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3"/>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3"/>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3"/>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3"/>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3"/>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3"/>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3"/>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3"/>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3"/>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3"/>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3"/>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3"/>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3"/>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3"/>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3"/>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3"/>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3"/>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3"/>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3"/>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3"/>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3"/>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3"/>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3"/>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3"/>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3"/>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3"/>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3"/>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3"/>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3"/>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3"/>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3"/>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3"/>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3"/>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3"/>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3"/>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3"/>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3"/>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3"/>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3"/>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3"/>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3"/>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3"/>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3"/>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3"/>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3"/>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3"/>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3"/>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3"/>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3"/>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3"/>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3"/>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3"/>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3"/>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3"/>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3"/>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3"/>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3"/>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3"/>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3"/>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3"/>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3"/>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3"/>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3"/>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3"/>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3"/>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3"/>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3"/>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3"/>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3"/>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3"/>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3"/>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3"/>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3"/>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3"/>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3"/>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3"/>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3"/>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3"/>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3"/>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3"/>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3"/>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3"/>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3"/>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3"/>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3"/>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3"/>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3"/>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3"/>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3"/>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3"/>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3"/>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3"/>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3"/>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3"/>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3"/>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3"/>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3"/>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3"/>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3"/>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3"/>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3"/>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3"/>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3"/>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3"/>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3"/>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3"/>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3"/>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3"/>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3"/>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3"/>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3"/>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3"/>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3"/>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3"/>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3"/>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3"/>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3"/>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3"/>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3"/>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3"/>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3"/>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3"/>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3"/>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3"/>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3"/>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3"/>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3"/>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3"/>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3"/>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3"/>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3"/>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3"/>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3"/>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3"/>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3"/>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3"/>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3"/>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3"/>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3"/>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3"/>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3"/>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3"/>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3"/>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3"/>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3"/>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3"/>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3"/>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3"/>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3"/>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3"/>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3"/>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3"/>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3"/>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3"/>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3"/>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3"/>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3"/>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3"/>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3"/>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3"/>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3"/>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3"/>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3"/>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3"/>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3"/>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3"/>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3"/>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3"/>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3"/>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3"/>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3"/>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3"/>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3"/>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3"/>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3"/>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3"/>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3"/>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3"/>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3"/>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3"/>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3"/>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3"/>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3"/>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3"/>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3"/>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3"/>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3"/>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3"/>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3"/>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3"/>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3"/>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3"/>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3"/>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3"/>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3"/>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3"/>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3"/>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3"/>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3"/>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3"/>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3"/>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3"/>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3"/>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3"/>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3"/>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3"/>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3"/>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3"/>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3"/>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3"/>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3"/>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3"/>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3"/>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3"/>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3"/>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3"/>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3"/>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3"/>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3"/>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3"/>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3"/>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3"/>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3"/>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3"/>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3"/>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3"/>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3"/>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3"/>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3"/>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3"/>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3"/>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3"/>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3"/>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3"/>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3"/>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3"/>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3"/>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3"/>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3"/>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3"/>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3"/>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3"/>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3"/>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3"/>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3"/>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3"/>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3"/>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3"/>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3"/>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3"/>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3"/>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3"/>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3"/>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3"/>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3"/>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3"/>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3"/>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3"/>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3"/>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3"/>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3"/>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3"/>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3"/>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3"/>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3"/>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3"/>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3"/>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3"/>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3"/>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3"/>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3"/>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3"/>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3"/>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3"/>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3"/>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3"/>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3"/>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3"/>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3"/>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3"/>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3"/>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3"/>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3"/>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3"/>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3"/>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3"/>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3"/>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3"/>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3"/>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3"/>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3"/>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3"/>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3"/>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3"/>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3"/>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3"/>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3"/>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3"/>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3"/>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3"/>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3"/>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3"/>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3"/>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3"/>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3"/>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3"/>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3"/>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3"/>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3"/>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3"/>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3"/>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3"/>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3"/>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3"/>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3"/>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3"/>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3"/>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3"/>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3"/>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3"/>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3"/>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3"/>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3"/>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3"/>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3"/>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3"/>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3"/>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3"/>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3"/>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3"/>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3"/>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3"/>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3"/>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3"/>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3"/>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3"/>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3"/>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3"/>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3"/>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3"/>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3"/>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3"/>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3"/>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3"/>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3"/>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3"/>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3"/>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3"/>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3"/>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3"/>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3"/>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3"/>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3"/>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3"/>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3"/>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3"/>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3"/>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3"/>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3"/>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3"/>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3"/>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3"/>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3"/>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3"/>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3"/>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3"/>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3"/>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3"/>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3"/>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3"/>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3"/>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3"/>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3"/>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3"/>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3"/>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3"/>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3"/>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3"/>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3"/>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3"/>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3"/>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3"/>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3"/>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3"/>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3"/>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3"/>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3"/>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3"/>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3"/>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3"/>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3"/>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3"/>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3"/>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3"/>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3"/>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3"/>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3"/>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3"/>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3"/>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3"/>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3"/>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3"/>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3"/>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3"/>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3"/>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3"/>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3"/>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3"/>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3"/>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3"/>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3"/>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3"/>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3"/>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3"/>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3"/>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3"/>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3"/>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3"/>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3"/>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3"/>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3"/>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3"/>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3"/>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3"/>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3"/>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3"/>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3"/>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3"/>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3"/>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3"/>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3"/>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3"/>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3"/>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3"/>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3"/>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3"/>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3"/>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3"/>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3"/>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3"/>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3"/>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3"/>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3"/>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3"/>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3"/>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3"/>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3"/>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3"/>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3"/>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3"/>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3"/>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3"/>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3"/>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3"/>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3"/>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3"/>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3"/>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3"/>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3"/>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3"/>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3"/>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3"/>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3"/>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3"/>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3"/>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3"/>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3"/>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3"/>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3"/>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3"/>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3"/>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3"/>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3"/>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3"/>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3"/>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3"/>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3"/>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3"/>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3"/>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3"/>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3"/>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3"/>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3"/>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3"/>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3"/>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3"/>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3"/>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3"/>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3"/>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3"/>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3"/>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3"/>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3"/>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3"/>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3"/>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3"/>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3"/>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3"/>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3"/>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3"/>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3"/>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3"/>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3"/>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3"/>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3"/>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3"/>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3"/>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3"/>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3"/>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3"/>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3"/>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3"/>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3"/>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3"/>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3"/>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3"/>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3"/>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3"/>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3"/>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3"/>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3"/>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3"/>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3"/>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3"/>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3"/>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3"/>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3"/>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3"/>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3"/>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3"/>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3"/>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3"/>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3"/>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3"/>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3"/>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3"/>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3"/>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3"/>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3"/>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3"/>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3"/>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3"/>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3"/>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3"/>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3"/>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row r="1016" ht="15.75" customHeight="1">
      <c r="A1016" s="33"/>
      <c r="B1016" s="29"/>
      <c r="C1016" s="29"/>
      <c r="D1016" s="33"/>
      <c r="E1016" s="30"/>
      <c r="F1016" s="31" t="str">
        <f t="shared" si="1"/>
        <v/>
      </c>
      <c r="G1016" s="30"/>
      <c r="H1016" s="30"/>
      <c r="I1016" s="32"/>
      <c r="J1016" s="33"/>
      <c r="K1016" s="33"/>
      <c r="L1016" s="29"/>
      <c r="M1016" s="29"/>
      <c r="N1016" s="29"/>
      <c r="O1016" s="29"/>
      <c r="P1016" s="31" t="str">
        <f t="array" ref="P1016">IFERROR(INDEX(params!$H:$H,MATCH($M1016,params!$G:$G,0)),"")&amp;IF(AND($M1016&lt;&gt;"",$N1016&lt;&gt;""),",","")&amp;IFERROR(INDEX(params!$H:$H,MATCH($N1016,params!$G:$G,0)),"")&amp;IF(AND($N1016&lt;&gt;"",$O1016&lt;&gt;""),",","")&amp;IFERROR(INDEX(params!$H:$H,MATCH($O1016,params!$G:$G,0)),"")</f>
        <v/>
      </c>
      <c r="Q1016" s="30"/>
      <c r="R1016" s="35">
        <f t="shared" si="2"/>
        <v>0</v>
      </c>
      <c r="S1016" s="36"/>
      <c r="T1016" s="36"/>
      <c r="U1016" s="29"/>
      <c r="V1016" s="29"/>
      <c r="W1016" s="29"/>
      <c r="X1016" s="29"/>
      <c r="Y1016" s="29"/>
      <c r="Z1016" s="29"/>
      <c r="AA1016" s="37"/>
      <c r="AB1016" s="29"/>
      <c r="AC1016" s="31" t="str">
        <f t="array" ref="AC1016">IFERROR(INDEX(params!$H:$H,MATCH($AB1016,params!$G:$G,0)),"")</f>
        <v/>
      </c>
      <c r="AD1016" s="51"/>
      <c r="AE1016" s="32"/>
      <c r="AF1016" s="29"/>
      <c r="AG1016" s="4"/>
      <c r="AH1016" s="4"/>
      <c r="AI1016" s="31" t="str">
        <f t="shared" si="3"/>
        <v/>
      </c>
      <c r="AJ1016" s="40"/>
      <c r="AK1016" s="41"/>
      <c r="AL1016" s="42"/>
      <c r="AM1016" s="43"/>
      <c r="AN1016" s="42"/>
      <c r="AO1016" s="43"/>
      <c r="AP1016" s="42"/>
      <c r="AQ1016" s="43"/>
      <c r="AR1016" s="42"/>
      <c r="AS1016" s="43"/>
      <c r="AT1016" s="42"/>
      <c r="AU1016" s="43"/>
      <c r="AV1016" s="42"/>
      <c r="AW1016" s="43"/>
      <c r="AX1016" s="42"/>
      <c r="AY1016" s="43"/>
      <c r="AZ1016" s="42"/>
      <c r="BA1016" s="43"/>
      <c r="BB1016" s="42"/>
      <c r="BC1016" s="43"/>
      <c r="BD1016" s="42"/>
      <c r="BE1016" s="43"/>
    </row>
  </sheetData>
  <autoFilter ref="$A$1:$BE$1016"/>
  <dataValidations>
    <dataValidation type="list" allowBlank="1" showErrorMessage="1" sqref="C2:C1016">
      <formula1>params!$X$2:$X$4</formula1>
    </dataValidation>
    <dataValidation type="list" allowBlank="1" showErrorMessage="1" sqref="V2:V1016">
      <formula1>params!$E$2:$E$8</formula1>
    </dataValidation>
    <dataValidation type="list" allowBlank="1" showErrorMessage="1" sqref="AA2:AA1016">
      <formula1>params!$R$2:$R$5</formula1>
    </dataValidation>
    <dataValidation type="list" allowBlank="1" showErrorMessage="1" sqref="AD2:AD1016">
      <formula1>params!$P$2:$P$5</formula1>
    </dataValidation>
    <dataValidation type="list" allowBlank="1" showErrorMessage="1" sqref="B2:B1016">
      <formula1>params!$N$2:$N$6</formula1>
    </dataValidation>
    <dataValidation type="list" allowBlank="1" showErrorMessage="1" sqref="Z2:Z1016">
      <formula1>params!$J$2:$J$4</formula1>
    </dataValidation>
    <dataValidation type="list" allowBlank="1" showErrorMessage="1" sqref="M2:O1016 AB2:AB1016">
      <formula1>params!$G$2:$G$15</formula1>
    </dataValidation>
    <dataValidation type="list" allowBlank="1" showErrorMessage="1" sqref="AF2:AH1016">
      <formula1>params!$T$2:$T$5</formula1>
    </dataValidation>
    <dataValidation type="list" allowBlank="1" showErrorMessage="1" sqref="L2:L222 L229:L320 L324:L325 L328 L333:L353">
      <formula1>params!$A$2:$A$5</formula1>
    </dataValidation>
    <dataValidation type="list" allowBlank="1" showErrorMessage="1" sqref="A2:A1016">
      <formula1>params!$V$3:$V$10</formula1>
    </dataValidation>
    <dataValidation type="list" allowBlank="1" showErrorMessage="1" sqref="W2:W7 W8:X8 W9:W22 W23:X23 W24:W55 W56:X56 W57:W63 W64:X66 W211:W218 W220:W237 W268 W270:W273 W274:X274 W293 W295 W298:X298 W300:W315 W321:W323 W326:W346 U2:U1016 W352:W1016">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6 W347:Y351 X352:Y1016">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2117</v>
      </c>
      <c r="C1" s="3" t="s">
        <v>24</v>
      </c>
      <c r="E1" s="8" t="s">
        <v>2118</v>
      </c>
      <c r="G1" s="3" t="s">
        <v>2119</v>
      </c>
      <c r="H1" s="3" t="s">
        <v>19</v>
      </c>
      <c r="J1" s="3" t="s">
        <v>26</v>
      </c>
      <c r="L1" s="3" t="s">
        <v>25</v>
      </c>
      <c r="N1" s="3" t="s">
        <v>11</v>
      </c>
      <c r="P1" s="3" t="s">
        <v>140</v>
      </c>
      <c r="R1" s="8" t="s">
        <v>139</v>
      </c>
      <c r="T1" s="3" t="s">
        <v>142</v>
      </c>
      <c r="V1" s="8" t="s">
        <v>2120</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1982</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5" max="5" width="15.86"/>
    <col customWidth="1" min="6" max="6" width="47.14"/>
    <col customWidth="1" min="7" max="7" width="24.29"/>
  </cols>
  <sheetData>
    <row r="1">
      <c r="A1" s="8" t="s">
        <v>2121</v>
      </c>
      <c r="E1" s="8" t="s">
        <v>2122</v>
      </c>
      <c r="F1" s="8" t="s">
        <v>2123</v>
      </c>
    </row>
    <row r="2">
      <c r="A2" s="8" t="s">
        <v>2124</v>
      </c>
      <c r="F2" s="8" t="s">
        <v>2125</v>
      </c>
    </row>
    <row r="3">
      <c r="A3" s="8" t="s">
        <v>2126</v>
      </c>
      <c r="F3" s="8" t="s">
        <v>2127</v>
      </c>
    </row>
    <row r="4">
      <c r="A4" s="8" t="s">
        <v>2128</v>
      </c>
      <c r="F4" s="8" t="s">
        <v>2129</v>
      </c>
    </row>
    <row r="5">
      <c r="A5" s="8" t="s">
        <v>2130</v>
      </c>
      <c r="F5" s="8" t="s">
        <v>2131</v>
      </c>
    </row>
    <row r="6">
      <c r="A6" s="8" t="s">
        <v>2132</v>
      </c>
      <c r="F6" s="8" t="s">
        <v>2133</v>
      </c>
    </row>
    <row r="7">
      <c r="A7" s="8" t="s">
        <v>2134</v>
      </c>
      <c r="F7" s="8" t="s">
        <v>2135</v>
      </c>
    </row>
    <row r="8">
      <c r="F8" s="8" t="s">
        <v>2136</v>
      </c>
    </row>
    <row r="9">
      <c r="A9" s="8" t="s">
        <v>2137</v>
      </c>
      <c r="F9" s="8" t="s">
        <v>2138</v>
      </c>
    </row>
    <row r="10">
      <c r="A10" s="8" t="s">
        <v>2139</v>
      </c>
      <c r="F10" s="8" t="s">
        <v>2140</v>
      </c>
    </row>
    <row r="11">
      <c r="A11" s="8" t="s">
        <v>2141</v>
      </c>
      <c r="F11" s="8" t="s">
        <v>2142</v>
      </c>
    </row>
    <row r="12">
      <c r="A12" s="8" t="s">
        <v>2143</v>
      </c>
      <c r="F12" s="8" t="s">
        <v>2144</v>
      </c>
    </row>
    <row r="13">
      <c r="A13" s="8" t="s">
        <v>2145</v>
      </c>
      <c r="F13" s="8" t="s">
        <v>2146</v>
      </c>
    </row>
    <row r="14">
      <c r="A14" s="8" t="s">
        <v>2147</v>
      </c>
      <c r="F14" s="8" t="s">
        <v>2148</v>
      </c>
    </row>
    <row r="15">
      <c r="A15" s="8" t="s">
        <v>2149</v>
      </c>
      <c r="F15" s="8" t="s">
        <v>2150</v>
      </c>
    </row>
    <row r="16">
      <c r="A16" s="8" t="s">
        <v>2151</v>
      </c>
      <c r="F16" s="8" t="s">
        <v>2152</v>
      </c>
    </row>
    <row r="17">
      <c r="F17" s="8" t="s">
        <v>2153</v>
      </c>
    </row>
    <row r="18">
      <c r="A18" s="8" t="s">
        <v>2154</v>
      </c>
      <c r="F18" s="8" t="s">
        <v>2155</v>
      </c>
    </row>
    <row r="19">
      <c r="A19" s="8" t="s">
        <v>2156</v>
      </c>
      <c r="F19" s="8" t="s">
        <v>2157</v>
      </c>
    </row>
    <row r="20">
      <c r="A20" s="8" t="s">
        <v>2158</v>
      </c>
      <c r="F20" s="8" t="s">
        <v>2159</v>
      </c>
    </row>
    <row r="21">
      <c r="A21" s="8" t="s">
        <v>2160</v>
      </c>
      <c r="F21" s="8" t="s">
        <v>2161</v>
      </c>
    </row>
    <row r="22">
      <c r="A22" s="8" t="s">
        <v>2162</v>
      </c>
      <c r="F22" s="8" t="s">
        <v>2163</v>
      </c>
    </row>
    <row r="23">
      <c r="A23" s="8" t="s">
        <v>2164</v>
      </c>
      <c r="F23" s="8" t="s">
        <v>2165</v>
      </c>
    </row>
    <row r="24">
      <c r="A24" s="8" t="s">
        <v>2166</v>
      </c>
      <c r="F24" s="8" t="s">
        <v>2167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