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My Files\Git Files\Python_University\4_curs\Prinat\"/>
    </mc:Choice>
  </mc:AlternateContent>
  <xr:revisionPtr revIDLastSave="0" documentId="13_ncr:1_{0C77238E-55A7-40C8-B730-AD722BEE4A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solver_adj" localSheetId="0" hidden="1">Лист1!$F$17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Лист1!$E$20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300000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/>
  <c r="B6" i="2"/>
  <c r="C6" i="2"/>
  <c r="D6" i="2"/>
  <c r="E6" i="2"/>
  <c r="F6" i="2"/>
  <c r="G6" i="2"/>
  <c r="H6" i="2"/>
  <c r="I6" i="2"/>
  <c r="J6" i="2"/>
  <c r="K6" i="2"/>
  <c r="L6" i="2"/>
  <c r="M6" i="2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64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64" i="1"/>
  <c r="C58" i="1"/>
  <c r="C57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64" i="1"/>
  <c r="G20" i="1" l="1"/>
  <c r="G13" i="1" l="1"/>
  <c r="G11" i="1"/>
  <c r="G10" i="1"/>
  <c r="G9" i="1"/>
  <c r="G7" i="1"/>
  <c r="G6" i="1"/>
  <c r="G5" i="1"/>
  <c r="C5" i="1"/>
  <c r="C18" i="1" l="1"/>
  <c r="C17" i="1"/>
  <c r="C16" i="1"/>
  <c r="C15" i="1"/>
  <c r="CV6" i="2"/>
  <c r="C25" i="1" l="1"/>
  <c r="C30" i="1"/>
  <c r="C20" i="1"/>
  <c r="C31" i="1"/>
  <c r="C21" i="1"/>
  <c r="C26" i="1"/>
  <c r="C32" i="1"/>
  <c r="C22" i="1"/>
  <c r="C27" i="1"/>
  <c r="C23" i="1"/>
  <c r="C33" i="1"/>
  <c r="C28" i="1"/>
  <c r="F15" i="1" l="1"/>
  <c r="F16" i="1"/>
  <c r="E20" i="1"/>
  <c r="F18" i="1"/>
  <c r="N6" i="2" l="1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</calcChain>
</file>

<file path=xl/sharedStrings.xml><?xml version="1.0" encoding="utf-8"?>
<sst xmlns="http://schemas.openxmlformats.org/spreadsheetml/2006/main" count="186" uniqueCount="142">
  <si>
    <t xml:space="preserve"> Реализация метода Монте-Карло средствами MSExcel</t>
  </si>
  <si>
    <t>Показатель</t>
  </si>
  <si>
    <t>Тип распределения</t>
  </si>
  <si>
    <t>Параметры закона распределения</t>
  </si>
  <si>
    <t>Мат ожидание</t>
  </si>
  <si>
    <t>Объем выпуска</t>
  </si>
  <si>
    <t>Цена продукции</t>
  </si>
  <si>
    <t>Переменнные затраты</t>
  </si>
  <si>
    <t>Постоянные затраты</t>
  </si>
  <si>
    <t>Норма дисконта</t>
  </si>
  <si>
    <t xml:space="preserve">Остаточная стоимость </t>
  </si>
  <si>
    <t>CFt</t>
  </si>
  <si>
    <t>NPV</t>
  </si>
  <si>
    <t>PI</t>
  </si>
  <si>
    <t>IRR</t>
  </si>
  <si>
    <t xml:space="preserve">Объем выпуска </t>
  </si>
  <si>
    <t>нормальное</t>
  </si>
  <si>
    <t>Цена</t>
  </si>
  <si>
    <t>Переменные затраты</t>
  </si>
  <si>
    <t xml:space="preserve">треугольное </t>
  </si>
  <si>
    <t>Среднее</t>
  </si>
  <si>
    <t>Постояннные затраты</t>
  </si>
  <si>
    <t>равномерное</t>
  </si>
  <si>
    <t>Стандартная ошибка</t>
  </si>
  <si>
    <t>Амортизация</t>
  </si>
  <si>
    <t>постоянное</t>
  </si>
  <si>
    <t>Медиана</t>
  </si>
  <si>
    <t>Налог на прибыль</t>
  </si>
  <si>
    <t>Мода</t>
  </si>
  <si>
    <t>Норма дискона</t>
  </si>
  <si>
    <t>Стандартное отклонение</t>
  </si>
  <si>
    <t>экспоненциальное</t>
  </si>
  <si>
    <t>Дисперсия выборки</t>
  </si>
  <si>
    <t>Начальные инвестиции</t>
  </si>
  <si>
    <t xml:space="preserve">постоянное </t>
  </si>
  <si>
    <t>Эксцесс</t>
  </si>
  <si>
    <t>Уровень реинвестиций</t>
  </si>
  <si>
    <t>Асимметричность</t>
  </si>
  <si>
    <t>Интервал</t>
  </si>
  <si>
    <t>CF1</t>
  </si>
  <si>
    <t>Минимум</t>
  </si>
  <si>
    <t>CF2</t>
  </si>
  <si>
    <t>Максимум</t>
  </si>
  <si>
    <t>CF3</t>
  </si>
  <si>
    <t>Сумма</t>
  </si>
  <si>
    <t>CF4</t>
  </si>
  <si>
    <t>MIRR</t>
  </si>
  <si>
    <t>Счет</t>
  </si>
  <si>
    <t>Поиск IRR через вкладку поиск решения</t>
  </si>
  <si>
    <t>CF1/(1+i)</t>
  </si>
  <si>
    <t>=</t>
  </si>
  <si>
    <t>CF2/(1+i)^2</t>
  </si>
  <si>
    <t>Карман</t>
  </si>
  <si>
    <t>Частота</t>
  </si>
  <si>
    <t>CF3/(1+i)^3</t>
  </si>
  <si>
    <t>CF4/(1+i)^4</t>
  </si>
  <si>
    <t>CF1*(1+d)^3</t>
  </si>
  <si>
    <t>CF2*(1+d)^2</t>
  </si>
  <si>
    <t>CF3*(1+d)^1</t>
  </si>
  <si>
    <t>CF4*(1+d)^0</t>
  </si>
  <si>
    <t>СF1/(1+IRR)^1</t>
  </si>
  <si>
    <t>СF2/(1+IRR)^2</t>
  </si>
  <si>
    <t>СF3/(1+IRR)^3</t>
  </si>
  <si>
    <t>Еще</t>
  </si>
  <si>
    <t>СF4/(1+IRR)^4</t>
  </si>
  <si>
    <t>Параметры</t>
  </si>
  <si>
    <t xml:space="preserve">Начальные инвестиции </t>
  </si>
  <si>
    <t xml:space="preserve">Срок проекта </t>
  </si>
  <si>
    <t xml:space="preserve">Ставка налога </t>
  </si>
  <si>
    <t xml:space="preserve">Амортизация </t>
  </si>
  <si>
    <t>Значения</t>
  </si>
  <si>
    <t>0.173327054888145</t>
  </si>
  <si>
    <t>0.0513342889812907</t>
  </si>
  <si>
    <t>0.11417194025724</t>
  </si>
  <si>
    <t>0.0851290635940143</t>
  </si>
  <si>
    <t>-0.0443271436931032</t>
  </si>
  <si>
    <t>0.311897767691923</t>
  </si>
  <si>
    <t>-0.5529026629121</t>
  </si>
  <si>
    <t>0.479493183933544</t>
  </si>
  <si>
    <t>0.0770377771642776</t>
  </si>
  <si>
    <t>0.103356475128266</t>
  </si>
  <si>
    <t>-0.0206022280480751</t>
  </si>
  <si>
    <t>0.00323145946064973</t>
  </si>
  <si>
    <t>-0.165674380298991</t>
  </si>
  <si>
    <t>-0.298454861372073</t>
  </si>
  <si>
    <t>0.597916288203101</t>
  </si>
  <si>
    <t>0.530985297018035</t>
  </si>
  <si>
    <t>0.649097652856574</t>
  </si>
  <si>
    <t>0.537596085967847</t>
  </si>
  <si>
    <t>0.150934749131995</t>
  </si>
  <si>
    <t>-0.202898600739508</t>
  </si>
  <si>
    <t>0.49770232544851</t>
  </si>
  <si>
    <t>-0.0673291786939068</t>
  </si>
  <si>
    <t>0.446008867739146</t>
  </si>
  <si>
    <t>0.449557707427908</t>
  </si>
  <si>
    <t>0.378920376010451</t>
  </si>
  <si>
    <t>-0.129127655535233</t>
  </si>
  <si>
    <t>0.193266012004188</t>
  </si>
  <si>
    <t>0.58828406345534</t>
  </si>
  <si>
    <t>0.558930209480258</t>
  </si>
  <si>
    <t>-0.107368182068636</t>
  </si>
  <si>
    <t>0.346941895477126</t>
  </si>
  <si>
    <t>0.211840861179294</t>
  </si>
  <si>
    <t>0.0667427869964516</t>
  </si>
  <si>
    <t>0.156842078764026</t>
  </si>
  <si>
    <t>0.296005363269627</t>
  </si>
  <si>
    <t>0.599819779437331</t>
  </si>
  <si>
    <t>0.703178101678688</t>
  </si>
  <si>
    <t>0.864014819211383</t>
  </si>
  <si>
    <t>-0.457961940522029</t>
  </si>
  <si>
    <t>0.433240961308856</t>
  </si>
  <si>
    <t>0.225330844533116</t>
  </si>
  <si>
    <t>0.0932946677242834</t>
  </si>
  <si>
    <t>-0.25573984690492</t>
  </si>
  <si>
    <t>0.143635384179647</t>
  </si>
  <si>
    <t>-0.216226970370106</t>
  </si>
  <si>
    <t>0.0674883611796324</t>
  </si>
  <si>
    <t>0.143616312549318</t>
  </si>
  <si>
    <t>0.280512855894793</t>
  </si>
  <si>
    <t>-0.42062805353845</t>
  </si>
  <si>
    <t>-0.493061329742495</t>
  </si>
  <si>
    <t>0.599371865267874</t>
  </si>
  <si>
    <t>0.678035662671636</t>
  </si>
  <si>
    <t>-0.403858737626463</t>
  </si>
  <si>
    <t>0.322975365292737</t>
  </si>
  <si>
    <t>0.531128441637921</t>
  </si>
  <si>
    <t>0.0922649109527671</t>
  </si>
  <si>
    <t>0.410443574423589</t>
  </si>
  <si>
    <t>0.0543398704087639</t>
  </si>
  <si>
    <t>0.481432871292647</t>
  </si>
  <si>
    <t>0.136747265836461</t>
  </si>
  <si>
    <t>-0.492247969584966</t>
  </si>
  <si>
    <t>0.507752030415034</t>
  </si>
  <si>
    <t>&gt; 0</t>
  </si>
  <si>
    <t>&gt; уровень реинвестиций</t>
  </si>
  <si>
    <t>F(цена)</t>
  </si>
  <si>
    <t>F(Остат стоимость)</t>
  </si>
  <si>
    <t>F(Переменн)</t>
  </si>
  <si>
    <t>Pi</t>
  </si>
  <si>
    <t>Столбец1</t>
  </si>
  <si>
    <t>Столбец2</t>
  </si>
  <si>
    <t>Столбец3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</si>
</sst>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E699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3" fontId="0" fillId="0" borderId="1" xfId="0" applyNumberFormat="1" applyBorder="1" applyAlignment="1">
      <alignment horizontal="center"/>
    </xf>
    <xf numFmtId="164" fontId="0" fillId="0" borderId="4" xfId="0" applyNumberFormat="1" applyBorder="1"/>
    <xf numFmtId="0" fontId="0" fillId="2" borderId="1" xfId="0" applyFill="1" applyBorder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3" xfId="0" applyBorder="1"/>
    <xf numFmtId="0" fontId="1" fillId="0" borderId="0" xfId="0" applyFont="1" applyAlignment="1">
      <alignment horizontal="centerContinuous"/>
    </xf>
    <xf numFmtId="0" fontId="2" fillId="0" borderId="0" xfId="0" applyFont="1"/>
    <xf numFmtId="0" fontId="0" fillId="0" borderId="9" xfId="0" applyBorder="1"/>
    <xf numFmtId="0" fontId="0" fillId="4" borderId="9" xfId="0" applyFill="1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3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10" xfId="0" applyFill="1" applyBorder="1"/>
    <xf numFmtId="0" fontId="0" fillId="0" borderId="11" xfId="0" applyBorder="1"/>
    <xf numFmtId="0" fontId="0" fillId="0" borderId="20" xfId="0" applyBorder="1"/>
    <xf numFmtId="0" fontId="0" fillId="3" borderId="21" xfId="0" applyFill="1" applyBorder="1"/>
    <xf numFmtId="0" fontId="0" fillId="0" borderId="22" xfId="0" applyBorder="1"/>
    <xf numFmtId="0" fontId="0" fillId="3" borderId="23" xfId="0" applyFill="1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26" xfId="0" applyFill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7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0" fontId="0" fillId="0" borderId="0" xfId="0" applyNumberFormat="1"/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spPr>
            <a:ln w="19050">
              <a:solidFill>
                <a:schemeClr val="tx1"/>
              </a:solidFill>
            </a:ln>
          </c:spPr>
          <c:invertIfNegative val="0"/>
          <c:cat>
            <c:strRef>
              <c:f>Лист1!$S$81:$S$91</c:f>
              <c:strCache>
                <c:ptCount val="11"/>
                <c:pt idx="0">
                  <c:v>22258,72719</c:v>
                </c:pt>
                <c:pt idx="1">
                  <c:v>90662,62196</c:v>
                </c:pt>
                <c:pt idx="2">
                  <c:v>159066,5167</c:v>
                </c:pt>
                <c:pt idx="3">
                  <c:v>227470,4115</c:v>
                </c:pt>
                <c:pt idx="4">
                  <c:v>295874,3063</c:v>
                </c:pt>
                <c:pt idx="5">
                  <c:v>364278,201</c:v>
                </c:pt>
                <c:pt idx="6">
                  <c:v>432682,0958</c:v>
                </c:pt>
                <c:pt idx="7">
                  <c:v>501085,9906</c:v>
                </c:pt>
                <c:pt idx="8">
                  <c:v>569489,8853</c:v>
                </c:pt>
                <c:pt idx="9">
                  <c:v>637893,7801</c:v>
                </c:pt>
                <c:pt idx="10">
                  <c:v>Еще</c:v>
                </c:pt>
              </c:strCache>
            </c:strRef>
          </c:cat>
          <c:val>
            <c:numRef>
              <c:f>Лист1!$T$81:$T$91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13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7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23-4200-8105-12D92FF2B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5535839"/>
        <c:axId val="107319727"/>
      </c:barChart>
      <c:catAx>
        <c:axId val="105535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319727"/>
        <c:crosses val="autoZero"/>
        <c:auto val="1"/>
        <c:lblAlgn val="ctr"/>
        <c:lblOffset val="100"/>
        <c:noMultiLvlLbl val="0"/>
      </c:catAx>
      <c:valAx>
        <c:axId val="1073197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53583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spPr>
            <a:ln w="31750">
              <a:solidFill>
                <a:schemeClr val="tx1"/>
              </a:solidFill>
            </a:ln>
          </c:spPr>
          <c:invertIfNegative val="0"/>
          <c:cat>
            <c:strRef>
              <c:f>Лист1!$S$94:$S$104</c:f>
              <c:strCache>
                <c:ptCount val="11"/>
                <c:pt idx="0">
                  <c:v>1,074195757</c:v>
                </c:pt>
                <c:pt idx="1">
                  <c:v>1,30220874</c:v>
                </c:pt>
                <c:pt idx="2">
                  <c:v>1,530221722</c:v>
                </c:pt>
                <c:pt idx="3">
                  <c:v>1,758234705</c:v>
                </c:pt>
                <c:pt idx="4">
                  <c:v>1,986247688</c:v>
                </c:pt>
                <c:pt idx="5">
                  <c:v>2,21426067</c:v>
                </c:pt>
                <c:pt idx="6">
                  <c:v>2,442273653</c:v>
                </c:pt>
                <c:pt idx="7">
                  <c:v>2,670286635</c:v>
                </c:pt>
                <c:pt idx="8">
                  <c:v>2,898299618</c:v>
                </c:pt>
                <c:pt idx="9">
                  <c:v>3,1263126</c:v>
                </c:pt>
                <c:pt idx="10">
                  <c:v>Еще</c:v>
                </c:pt>
              </c:strCache>
            </c:strRef>
          </c:cat>
          <c:val>
            <c:numRef>
              <c:f>Лист1!$T$94:$T$104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13</c:v>
                </c:pt>
                <c:pt idx="6">
                  <c:v>21</c:v>
                </c:pt>
                <c:pt idx="7">
                  <c:v>17</c:v>
                </c:pt>
                <c:pt idx="8">
                  <c:v>11</c:v>
                </c:pt>
                <c:pt idx="9">
                  <c:v>7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01-4C74-94D3-EC057594C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67319119"/>
        <c:axId val="107326671"/>
      </c:barChart>
      <c:catAx>
        <c:axId val="1967319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326671"/>
        <c:crosses val="autoZero"/>
        <c:auto val="1"/>
        <c:lblAlgn val="ctr"/>
        <c:lblOffset val="100"/>
        <c:noMultiLvlLbl val="0"/>
      </c:catAx>
      <c:valAx>
        <c:axId val="1073266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731911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spPr>
            <a:ln w="25400">
              <a:solidFill>
                <a:schemeClr val="tx1"/>
              </a:solidFill>
            </a:ln>
          </c:spPr>
          <c:invertIfNegative val="0"/>
          <c:cat>
            <c:strRef>
              <c:f>Лист1!$S$107:$S$117</c:f>
              <c:strCache>
                <c:ptCount val="11"/>
                <c:pt idx="0">
                  <c:v>0,143322786</c:v>
                </c:pt>
                <c:pt idx="1">
                  <c:v>0,231531604</c:v>
                </c:pt>
                <c:pt idx="2">
                  <c:v>0,319740422</c:v>
                </c:pt>
                <c:pt idx="3">
                  <c:v>0,40794924</c:v>
                </c:pt>
                <c:pt idx="4">
                  <c:v>0,496158058</c:v>
                </c:pt>
                <c:pt idx="5">
                  <c:v>0,584366876</c:v>
                </c:pt>
                <c:pt idx="6">
                  <c:v>0,672575694</c:v>
                </c:pt>
                <c:pt idx="7">
                  <c:v>0,760784512</c:v>
                </c:pt>
                <c:pt idx="8">
                  <c:v>0,84899333</c:v>
                </c:pt>
                <c:pt idx="9">
                  <c:v>0,937202148</c:v>
                </c:pt>
                <c:pt idx="10">
                  <c:v>Еще</c:v>
                </c:pt>
              </c:strCache>
            </c:strRef>
          </c:cat>
          <c:val>
            <c:numRef>
              <c:f>Лист1!$T$107:$T$117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8</c:v>
                </c:pt>
                <c:pt idx="6">
                  <c:v>20</c:v>
                </c:pt>
                <c:pt idx="7">
                  <c:v>18</c:v>
                </c:pt>
                <c:pt idx="8">
                  <c:v>20</c:v>
                </c:pt>
                <c:pt idx="9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3-475B-AF1B-0131512C7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9271183"/>
        <c:axId val="73805119"/>
      </c:barChart>
      <c:catAx>
        <c:axId val="69271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805119"/>
        <c:crosses val="autoZero"/>
        <c:auto val="1"/>
        <c:lblAlgn val="ctr"/>
        <c:lblOffset val="100"/>
        <c:noMultiLvlLbl val="0"/>
      </c:catAx>
      <c:valAx>
        <c:axId val="738051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27118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106638</xdr:colOff>
      <xdr:row>79</xdr:row>
      <xdr:rowOff>107881</xdr:rowOff>
    </xdr:from>
    <xdr:to>
      <xdr:col>26</xdr:col>
      <xdr:colOff>1146313</xdr:colOff>
      <xdr:row>89</xdr:row>
      <xdr:rowOff>98356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A381A0C-F2C2-87E7-58DE-CFBDBFF23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101974</xdr:colOff>
      <xdr:row>92</xdr:row>
      <xdr:rowOff>2242</xdr:rowOff>
    </xdr:from>
    <xdr:to>
      <xdr:col>26</xdr:col>
      <xdr:colOff>1111624</xdr:colOff>
      <xdr:row>101</xdr:row>
      <xdr:rowOff>164167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AB935CE-FDA1-D549-6004-FC0F5D267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92447</xdr:colOff>
      <xdr:row>104</xdr:row>
      <xdr:rowOff>196663</xdr:rowOff>
    </xdr:from>
    <xdr:to>
      <xdr:col>26</xdr:col>
      <xdr:colOff>1109383</xdr:colOff>
      <xdr:row>114</xdr:row>
      <xdr:rowOff>177613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11D5CB74-5AD9-6A23-2E0A-486321CEA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4"/>
  <sheetViews>
    <sheetView tabSelected="1" topLeftCell="B75" zoomScale="70" zoomScaleNormal="70" workbookViewId="0">
      <selection activeCell="Q67" sqref="Q67"/>
    </sheetView>
  </sheetViews>
  <sheetFormatPr defaultRowHeight="15" x14ac:dyDescent="0.25"/>
  <cols>
    <col min="1" max="1" width="15.28515625" bestFit="1" customWidth="1"/>
    <col min="2" max="2" width="22.7109375" bestFit="1" customWidth="1"/>
    <col min="3" max="3" width="19.7109375" bestFit="1" customWidth="1"/>
    <col min="4" max="4" width="12.5703125" bestFit="1" customWidth="1"/>
    <col min="5" max="5" width="13.42578125" bestFit="1" customWidth="1"/>
    <col min="6" max="6" width="22.7109375" customWidth="1"/>
    <col min="7" max="7" width="23.42578125" bestFit="1" customWidth="1"/>
    <col min="9" max="9" width="25.140625" customWidth="1"/>
    <col min="10" max="10" width="15.28515625" bestFit="1" customWidth="1"/>
    <col min="11" max="11" width="16.28515625" bestFit="1" customWidth="1"/>
    <col min="12" max="12" width="15.28515625" customWidth="1"/>
    <col min="13" max="13" width="16.7109375" customWidth="1"/>
    <col min="14" max="14" width="15.85546875" bestFit="1" customWidth="1"/>
    <col min="15" max="15" width="13.85546875" customWidth="1"/>
    <col min="19" max="19" width="9.140625" style="35"/>
    <col min="20" max="20" width="13" style="35" customWidth="1"/>
    <col min="21" max="21" width="9.140625" style="35"/>
    <col min="22" max="22" width="14.7109375" style="35" customWidth="1"/>
    <col min="23" max="23" width="13.42578125" style="35" customWidth="1"/>
    <col min="24" max="24" width="10.7109375" style="35" customWidth="1"/>
    <col min="25" max="25" width="9.140625" style="35"/>
    <col min="27" max="27" width="24.5703125" bestFit="1" customWidth="1"/>
    <col min="28" max="28" width="12.7109375" bestFit="1" customWidth="1"/>
    <col min="29" max="29" width="24.5703125" bestFit="1" customWidth="1"/>
    <col min="31" max="31" width="24.5703125" bestFit="1" customWidth="1"/>
    <col min="33" max="33" width="12.28515625" customWidth="1"/>
    <col min="35" max="35" width="16.140625" customWidth="1"/>
    <col min="44" max="44" width="13" customWidth="1"/>
    <col min="45" max="45" width="11.85546875" customWidth="1"/>
    <col min="46" max="46" width="12" customWidth="1"/>
  </cols>
  <sheetData>
    <row r="1" spans="2:37" ht="15.75" thickBot="1" x14ac:dyDescent="0.3"/>
    <row r="2" spans="2:37" ht="15" customHeight="1" thickBot="1" x14ac:dyDescent="0.3">
      <c r="B2" s="45" t="s">
        <v>1</v>
      </c>
      <c r="C2" s="45" t="s">
        <v>2</v>
      </c>
      <c r="D2" s="48" t="s">
        <v>3</v>
      </c>
      <c r="E2" s="48"/>
      <c r="F2" s="48"/>
      <c r="G2" s="49" t="s">
        <v>4</v>
      </c>
    </row>
    <row r="3" spans="2:37" ht="28.5" customHeight="1" x14ac:dyDescent="0.25">
      <c r="B3" s="45"/>
      <c r="C3" s="45"/>
      <c r="D3" s="48"/>
      <c r="E3" s="48"/>
      <c r="F3" s="48"/>
      <c r="G3" s="49"/>
      <c r="S3" s="36"/>
      <c r="T3" s="36"/>
      <c r="V3" s="36"/>
      <c r="W3" s="36"/>
      <c r="X3" s="36"/>
      <c r="Y3" s="36"/>
      <c r="AA3" s="40"/>
      <c r="AJ3" s="8"/>
      <c r="AK3" s="8"/>
    </row>
    <row r="4" spans="2:37" x14ac:dyDescent="0.25">
      <c r="B4" s="10" t="s">
        <v>15</v>
      </c>
      <c r="C4" s="11" t="s">
        <v>16</v>
      </c>
      <c r="D4" s="50">
        <v>5500</v>
      </c>
      <c r="E4" s="50"/>
      <c r="F4" s="12">
        <v>250</v>
      </c>
      <c r="G4" s="13">
        <v>5500</v>
      </c>
    </row>
    <row r="5" spans="2:37" x14ac:dyDescent="0.25">
      <c r="B5" s="10" t="s">
        <v>17</v>
      </c>
      <c r="C5" s="11" t="str">
        <f>C6</f>
        <v xml:space="preserve">треугольное </v>
      </c>
      <c r="D5" s="14">
        <v>180</v>
      </c>
      <c r="E5" s="15">
        <v>230</v>
      </c>
      <c r="F5" s="12">
        <v>210</v>
      </c>
      <c r="G5" s="13">
        <f>(D5+E5+F5)/3</f>
        <v>206.66666666666666</v>
      </c>
      <c r="AI5" s="41"/>
    </row>
    <row r="6" spans="2:37" x14ac:dyDescent="0.25">
      <c r="B6" s="10" t="s">
        <v>18</v>
      </c>
      <c r="C6" s="10" t="s">
        <v>19</v>
      </c>
      <c r="D6" s="16">
        <v>100</v>
      </c>
      <c r="E6" s="2">
        <v>160</v>
      </c>
      <c r="F6" s="12">
        <v>130</v>
      </c>
      <c r="G6" s="13">
        <f>(D6+E6+F6)/3</f>
        <v>130</v>
      </c>
    </row>
    <row r="7" spans="2:37" x14ac:dyDescent="0.25">
      <c r="B7" s="10" t="s">
        <v>21</v>
      </c>
      <c r="C7" s="10" t="s">
        <v>22</v>
      </c>
      <c r="D7" s="50">
        <v>39000</v>
      </c>
      <c r="E7" s="50"/>
      <c r="F7" s="12">
        <v>61000</v>
      </c>
      <c r="G7" s="13">
        <f>(D7+F7)/2</f>
        <v>50000</v>
      </c>
    </row>
    <row r="8" spans="2:37" x14ac:dyDescent="0.25">
      <c r="B8" s="10" t="s">
        <v>24</v>
      </c>
      <c r="C8" s="10" t="s">
        <v>25</v>
      </c>
      <c r="D8" s="51">
        <v>2000</v>
      </c>
      <c r="E8" s="51"/>
      <c r="F8" s="51"/>
      <c r="G8" s="13">
        <v>2000</v>
      </c>
    </row>
    <row r="9" spans="2:37" x14ac:dyDescent="0.25">
      <c r="B9" s="10" t="s">
        <v>27</v>
      </c>
      <c r="C9" s="10" t="s">
        <v>25</v>
      </c>
      <c r="D9" s="52">
        <v>42</v>
      </c>
      <c r="E9" s="52"/>
      <c r="F9" s="52"/>
      <c r="G9" s="13">
        <f>42/100</f>
        <v>0.42</v>
      </c>
    </row>
    <row r="10" spans="2:37" x14ac:dyDescent="0.25">
      <c r="B10" s="10" t="s">
        <v>29</v>
      </c>
      <c r="C10" s="10" t="s">
        <v>22</v>
      </c>
      <c r="D10" s="53">
        <v>8</v>
      </c>
      <c r="E10" s="53"/>
      <c r="F10" s="12">
        <v>16</v>
      </c>
      <c r="G10" s="13">
        <f>(D10+F10)/2/100</f>
        <v>0.12</v>
      </c>
    </row>
    <row r="11" spans="2:37" x14ac:dyDescent="0.25">
      <c r="B11" s="10" t="s">
        <v>10</v>
      </c>
      <c r="C11" s="10" t="s">
        <v>31</v>
      </c>
      <c r="D11" s="52">
        <v>5.0000000000000002E-5</v>
      </c>
      <c r="E11" s="52"/>
      <c r="F11" s="52"/>
      <c r="G11" s="13">
        <f>D11^(-1)</f>
        <v>20000</v>
      </c>
    </row>
    <row r="12" spans="2:37" x14ac:dyDescent="0.25">
      <c r="B12" s="10" t="s">
        <v>33</v>
      </c>
      <c r="C12" s="10" t="s">
        <v>34</v>
      </c>
      <c r="D12" s="52">
        <v>300000</v>
      </c>
      <c r="E12" s="52"/>
      <c r="F12" s="52"/>
      <c r="G12" s="13">
        <v>300000</v>
      </c>
    </row>
    <row r="13" spans="2:37" ht="15.75" thickBot="1" x14ac:dyDescent="0.3">
      <c r="B13" s="17" t="s">
        <v>36</v>
      </c>
      <c r="C13" s="17" t="s">
        <v>34</v>
      </c>
      <c r="D13" s="46">
        <v>7</v>
      </c>
      <c r="E13" s="46"/>
      <c r="F13" s="46"/>
      <c r="G13" s="18">
        <f>7/100</f>
        <v>7.0000000000000007E-2</v>
      </c>
    </row>
    <row r="14" spans="2:37" ht="15.75" thickBot="1" x14ac:dyDescent="0.3"/>
    <row r="15" spans="2:37" x14ac:dyDescent="0.25">
      <c r="B15" s="19" t="s">
        <v>39</v>
      </c>
      <c r="C15" s="20">
        <f>(1-$G$9)*($G$4*$G$5-$G$6*$G$4+$G$8-$G$7)</f>
        <v>216726.6666666666</v>
      </c>
      <c r="E15" s="19" t="s">
        <v>12</v>
      </c>
      <c r="F15" s="21">
        <f>SUM(C20:C23)-G12</f>
        <v>370984.96096461511</v>
      </c>
      <c r="G15" s="22" t="s">
        <v>133</v>
      </c>
    </row>
    <row r="16" spans="2:37" x14ac:dyDescent="0.25">
      <c r="B16" s="23" t="s">
        <v>41</v>
      </c>
      <c r="C16" s="24">
        <f>(1-$G$9)*($G$4*$G$5-$G$6*$G$4+$G$8-$G$7)</f>
        <v>216726.6666666666</v>
      </c>
      <c r="E16" s="23" t="s">
        <v>13</v>
      </c>
      <c r="F16" s="1">
        <f>SUM(C20:C23)/G12</f>
        <v>2.2366165365487172</v>
      </c>
      <c r="G16" s="25"/>
    </row>
    <row r="17" spans="2:47" x14ac:dyDescent="0.25">
      <c r="B17" s="23" t="s">
        <v>43</v>
      </c>
      <c r="C17" s="24">
        <f>(1-$G$9)*($G$4*$G$5-$G$6*$G$4+$G$8-$G$7)</f>
        <v>216726.6666666666</v>
      </c>
      <c r="E17" s="23" t="s">
        <v>14</v>
      </c>
      <c r="F17" s="1">
        <v>0.624726053916002</v>
      </c>
      <c r="G17" s="25"/>
    </row>
    <row r="18" spans="2:47" ht="15.75" thickBot="1" x14ac:dyDescent="0.3">
      <c r="B18" s="26" t="s">
        <v>45</v>
      </c>
      <c r="C18" s="27">
        <f>(1-$G$9)*($G$4*$G$5-$G$6*$G$4+$G$8-$G$7)+G11</f>
        <v>236726.6666666666</v>
      </c>
      <c r="E18" s="28" t="s">
        <v>46</v>
      </c>
      <c r="F18" s="3">
        <f>(SUM(C25:C28)/G12)^(1/4)-1</f>
        <v>0.34516526063931474</v>
      </c>
      <c r="G18" s="25" t="s">
        <v>134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R18" s="6"/>
      <c r="AS18" s="6"/>
      <c r="AT18" s="6"/>
      <c r="AU18" s="6"/>
    </row>
    <row r="19" spans="2:47" ht="15" customHeight="1" x14ac:dyDescent="0.25">
      <c r="B19" s="29"/>
      <c r="C19" s="25"/>
      <c r="E19" s="47" t="s">
        <v>48</v>
      </c>
      <c r="F19" s="47"/>
      <c r="G19" s="47"/>
    </row>
    <row r="20" spans="2:47" ht="15.75" thickBot="1" x14ac:dyDescent="0.3">
      <c r="B20" s="23" t="s">
        <v>49</v>
      </c>
      <c r="C20" s="24">
        <f>C15/(1+$G$10)</f>
        <v>193505.95238095231</v>
      </c>
      <c r="E20" s="30">
        <f>SUM(C30:C33)</f>
        <v>299999.48848685378</v>
      </c>
      <c r="F20" s="31" t="s">
        <v>50</v>
      </c>
      <c r="G20" s="27">
        <f>G12</f>
        <v>300000</v>
      </c>
    </row>
    <row r="21" spans="2:47" x14ac:dyDescent="0.25">
      <c r="B21" s="23" t="s">
        <v>51</v>
      </c>
      <c r="C21" s="24">
        <f>C16/(1+$G$10)^2</f>
        <v>172773.1717687074</v>
      </c>
    </row>
    <row r="22" spans="2:47" x14ac:dyDescent="0.25">
      <c r="B22" s="23" t="s">
        <v>54</v>
      </c>
      <c r="C22" s="24">
        <f>C17/((1+$G$10)^3)</f>
        <v>154261.76050777445</v>
      </c>
    </row>
    <row r="23" spans="2:47" x14ac:dyDescent="0.25">
      <c r="B23" s="23" t="s">
        <v>55</v>
      </c>
      <c r="C23" s="24">
        <f>C18/((1+$G$10)^4)</f>
        <v>150444.07630718095</v>
      </c>
    </row>
    <row r="24" spans="2:47" x14ac:dyDescent="0.25">
      <c r="B24" s="29"/>
      <c r="C24" s="25"/>
    </row>
    <row r="25" spans="2:47" x14ac:dyDescent="0.25">
      <c r="B25" s="23" t="s">
        <v>56</v>
      </c>
      <c r="C25" s="24">
        <f>C15*(1+G13)^3</f>
        <v>265499.48591333325</v>
      </c>
    </row>
    <row r="26" spans="2:47" x14ac:dyDescent="0.25">
      <c r="B26" s="23" t="s">
        <v>57</v>
      </c>
      <c r="C26" s="24">
        <f>C16*(1+$G$13)^2</f>
        <v>248130.36066666659</v>
      </c>
    </row>
    <row r="27" spans="2:47" x14ac:dyDescent="0.25">
      <c r="B27" s="23" t="s">
        <v>58</v>
      </c>
      <c r="C27" s="24">
        <f>C17*(1+$G$13)^1</f>
        <v>231897.53333333327</v>
      </c>
    </row>
    <row r="28" spans="2:47" x14ac:dyDescent="0.25">
      <c r="B28" s="23" t="s">
        <v>59</v>
      </c>
      <c r="C28" s="24">
        <f>C18*(1+$G$13)^0</f>
        <v>236726.6666666666</v>
      </c>
    </row>
    <row r="29" spans="2:47" x14ac:dyDescent="0.25">
      <c r="B29" s="29"/>
      <c r="C29" s="25"/>
    </row>
    <row r="30" spans="2:47" x14ac:dyDescent="0.25">
      <c r="B30" s="23" t="s">
        <v>60</v>
      </c>
      <c r="C30" s="24">
        <f>C15/(1+$F$17)</f>
        <v>133392.74405325152</v>
      </c>
      <c r="AC30" s="42"/>
      <c r="AF30" s="42"/>
    </row>
    <row r="31" spans="2:47" x14ac:dyDescent="0.25">
      <c r="B31" s="23" t="s">
        <v>61</v>
      </c>
      <c r="C31" s="24">
        <f>C16/(1+$F$17)^2</f>
        <v>82101.683377170673</v>
      </c>
      <c r="AC31" s="42"/>
      <c r="AF31" s="42"/>
    </row>
    <row r="32" spans="2:47" x14ac:dyDescent="0.25">
      <c r="B32" s="23" t="s">
        <v>62</v>
      </c>
      <c r="C32" s="24">
        <f>C17/(1+$F$17)^3</f>
        <v>50532.631750001659</v>
      </c>
      <c r="AC32" s="42"/>
      <c r="AF32" s="42"/>
    </row>
    <row r="33" spans="2:7" ht="15.75" thickBot="1" x14ac:dyDescent="0.3">
      <c r="B33" s="26" t="s">
        <v>64</v>
      </c>
      <c r="C33" s="27">
        <f>C18/(1+$F$17)^4</f>
        <v>33972.429306429935</v>
      </c>
    </row>
    <row r="36" spans="2:7" x14ac:dyDescent="0.25">
      <c r="B36" s="54"/>
      <c r="C36" s="54"/>
      <c r="D36" s="55"/>
      <c r="E36" s="55"/>
      <c r="F36" s="55"/>
      <c r="G36" s="55"/>
    </row>
    <row r="37" spans="2:7" x14ac:dyDescent="0.25">
      <c r="B37" s="54"/>
      <c r="C37" s="54"/>
      <c r="D37" s="55"/>
      <c r="E37" s="55"/>
      <c r="F37" s="55"/>
      <c r="G37" s="55"/>
    </row>
    <row r="38" spans="2:7" x14ac:dyDescent="0.25">
      <c r="B38" s="56"/>
      <c r="C38" s="56"/>
      <c r="D38" s="55"/>
      <c r="E38" s="55"/>
      <c r="F38" s="57"/>
      <c r="G38" s="56"/>
    </row>
    <row r="39" spans="2:7" x14ac:dyDescent="0.25">
      <c r="B39" s="56"/>
      <c r="C39" s="56"/>
      <c r="D39" s="55"/>
      <c r="E39" s="55"/>
      <c r="F39" s="57"/>
      <c r="G39" s="56"/>
    </row>
    <row r="40" spans="2:7" x14ac:dyDescent="0.25">
      <c r="B40" s="56"/>
      <c r="C40" s="56"/>
      <c r="D40" s="57"/>
      <c r="E40" s="58"/>
      <c r="F40" s="57"/>
      <c r="G40" s="56"/>
    </row>
    <row r="41" spans="2:7" x14ac:dyDescent="0.25">
      <c r="B41" s="56"/>
      <c r="C41" s="56"/>
      <c r="D41" s="55"/>
      <c r="E41" s="55"/>
      <c r="F41" s="57"/>
      <c r="G41" s="56"/>
    </row>
    <row r="42" spans="2:7" x14ac:dyDescent="0.25">
      <c r="B42" s="56"/>
      <c r="C42" s="56"/>
      <c r="D42" s="55"/>
      <c r="E42" s="55"/>
      <c r="F42" s="55"/>
      <c r="G42" s="56"/>
    </row>
    <row r="43" spans="2:7" x14ac:dyDescent="0.25">
      <c r="B43" s="56"/>
      <c r="C43" s="56"/>
      <c r="D43" s="59"/>
      <c r="E43" s="59"/>
      <c r="F43" s="59"/>
      <c r="G43" s="56"/>
    </row>
    <row r="44" spans="2:7" x14ac:dyDescent="0.25">
      <c r="B44" s="56"/>
      <c r="C44" s="56"/>
      <c r="D44" s="59"/>
      <c r="E44" s="59"/>
      <c r="F44" s="57"/>
      <c r="G44" s="56"/>
    </row>
    <row r="45" spans="2:7" x14ac:dyDescent="0.25">
      <c r="B45" s="56"/>
      <c r="C45" s="56"/>
      <c r="D45" s="59"/>
      <c r="E45" s="59"/>
      <c r="F45" s="59"/>
      <c r="G45" s="56"/>
    </row>
    <row r="46" spans="2:7" x14ac:dyDescent="0.25">
      <c r="B46" s="56"/>
      <c r="C46" s="56"/>
      <c r="D46" s="59"/>
      <c r="E46" s="59"/>
      <c r="F46" s="59"/>
      <c r="G46" s="56"/>
    </row>
    <row r="47" spans="2:7" x14ac:dyDescent="0.25">
      <c r="B47" s="56"/>
      <c r="C47" s="56"/>
      <c r="D47" s="55"/>
      <c r="E47" s="55"/>
      <c r="F47" s="55"/>
      <c r="G47" s="56"/>
    </row>
    <row r="48" spans="2:7" x14ac:dyDescent="0.25">
      <c r="B48" s="56"/>
      <c r="C48" s="56"/>
      <c r="D48" s="56"/>
      <c r="E48" s="56"/>
      <c r="F48" s="56"/>
      <c r="G48" s="56"/>
    </row>
    <row r="49" spans="1:28" x14ac:dyDescent="0.25">
      <c r="B49" s="56"/>
      <c r="C49" s="56"/>
      <c r="D49" s="56"/>
      <c r="E49" s="56"/>
      <c r="F49" s="56"/>
      <c r="G49" s="56"/>
      <c r="AB49" s="9"/>
    </row>
    <row r="50" spans="1:28" x14ac:dyDescent="0.25">
      <c r="B50" s="56"/>
      <c r="C50" s="56"/>
      <c r="D50" s="56"/>
      <c r="E50" s="56"/>
      <c r="F50" s="56"/>
      <c r="G50" s="56"/>
    </row>
    <row r="51" spans="1:28" x14ac:dyDescent="0.25">
      <c r="B51" s="56"/>
      <c r="C51" s="56"/>
      <c r="D51" s="56"/>
      <c r="E51" s="56"/>
      <c r="F51" s="56"/>
      <c r="G51" s="56"/>
    </row>
    <row r="52" spans="1:28" x14ac:dyDescent="0.25">
      <c r="B52" s="56"/>
      <c r="C52" s="60"/>
      <c r="D52" s="56"/>
      <c r="E52" s="56"/>
      <c r="F52" s="56"/>
      <c r="G52" s="56"/>
    </row>
    <row r="54" spans="1:28" x14ac:dyDescent="0.25">
      <c r="B54" s="4" t="s">
        <v>65</v>
      </c>
      <c r="C54" s="4" t="s">
        <v>70</v>
      </c>
      <c r="AB54" s="9"/>
    </row>
    <row r="55" spans="1:28" x14ac:dyDescent="0.25">
      <c r="B55" s="1" t="s">
        <v>67</v>
      </c>
      <c r="C55" s="1">
        <v>4</v>
      </c>
    </row>
    <row r="56" spans="1:28" x14ac:dyDescent="0.25">
      <c r="B56" s="1" t="s">
        <v>68</v>
      </c>
      <c r="C56" s="1">
        <v>0.42</v>
      </c>
    </row>
    <row r="57" spans="1:28" x14ac:dyDescent="0.25">
      <c r="B57" s="1" t="s">
        <v>69</v>
      </c>
      <c r="C57" s="1">
        <f>G8</f>
        <v>2000</v>
      </c>
    </row>
    <row r="58" spans="1:28" x14ac:dyDescent="0.25">
      <c r="B58" s="1" t="s">
        <v>66</v>
      </c>
      <c r="C58" s="1">
        <f>G12</f>
        <v>300000</v>
      </c>
    </row>
    <row r="61" spans="1:28" x14ac:dyDescent="0.25">
      <c r="A61" s="43" t="s">
        <v>0</v>
      </c>
      <c r="B61" s="43"/>
      <c r="C61" s="43"/>
      <c r="D61" s="43"/>
      <c r="E61" s="43"/>
      <c r="F61" s="43"/>
    </row>
    <row r="62" spans="1:28" ht="15.75" thickBot="1" x14ac:dyDescent="0.3">
      <c r="A62" s="44"/>
      <c r="B62" s="44"/>
      <c r="C62" s="44"/>
      <c r="D62" s="44"/>
      <c r="E62" s="44"/>
      <c r="F62" s="44"/>
    </row>
    <row r="63" spans="1:28" ht="49.5" customHeight="1" x14ac:dyDescent="0.25">
      <c r="A63" s="32" t="s">
        <v>5</v>
      </c>
      <c r="B63" s="32" t="s">
        <v>6</v>
      </c>
      <c r="C63" s="33" t="s">
        <v>7</v>
      </c>
      <c r="D63" s="33" t="s">
        <v>8</v>
      </c>
      <c r="E63" s="33" t="s">
        <v>9</v>
      </c>
      <c r="F63" s="33" t="s">
        <v>10</v>
      </c>
      <c r="H63" s="33" t="s">
        <v>135</v>
      </c>
      <c r="I63" s="33" t="s">
        <v>136</v>
      </c>
      <c r="J63" s="33" t="s">
        <v>137</v>
      </c>
      <c r="L63" s="33" t="s">
        <v>11</v>
      </c>
      <c r="M63" s="33" t="s">
        <v>12</v>
      </c>
      <c r="N63" s="34" t="s">
        <v>138</v>
      </c>
      <c r="O63" s="34" t="s">
        <v>14</v>
      </c>
      <c r="S63" s="38" t="s">
        <v>139</v>
      </c>
      <c r="T63" s="38" t="s">
        <v>12</v>
      </c>
      <c r="U63" s="38" t="s">
        <v>140</v>
      </c>
      <c r="V63" s="38" t="s">
        <v>13</v>
      </c>
      <c r="W63" s="38" t="s">
        <v>141</v>
      </c>
      <c r="X63" s="38" t="s">
        <v>14</v>
      </c>
    </row>
    <row r="64" spans="1:28" x14ac:dyDescent="0.25">
      <c r="A64">
        <v>5726.1035774608899</v>
      </c>
      <c r="B64" s="1">
        <f>IF(H64&lt;=($F$5-$D$5)/($E$5-$D$5),$D$5+SQRT(($F$5-$D$5)*($E$5-$D$5)*H64),$E$5-SQRT((1-H64)*($E$5-$F$5)*($E$5-$D$5)))</f>
        <v>207.14393330054179</v>
      </c>
      <c r="C64" s="1">
        <f>IF(J64&lt;=($F$6-$D$6)/($E$6-$D$6),$D$6+SQRT(($F$6-$D$6)*($E$6-$D$6)*J64),$E$6-SQRT((1-J64)*($E$6-$F$6)*($E$6-$D$6)))</f>
        <v>142.60854106997596</v>
      </c>
      <c r="D64">
        <v>40409.558397167879</v>
      </c>
      <c r="E64">
        <v>9.0224921414838094E-2</v>
      </c>
      <c r="F64" s="1">
        <f>-1/$D$11*LN(1-I64)</f>
        <v>42162.801841538007</v>
      </c>
      <c r="H64">
        <v>0.49119541001617478</v>
      </c>
      <c r="I64">
        <v>0.87853633228553119</v>
      </c>
      <c r="J64">
        <v>0.83196508682515946</v>
      </c>
      <c r="L64">
        <f>(1-$C$56)*(A64*B64-A64*C64+$C$57-D64)</f>
        <v>192053.5335177278</v>
      </c>
      <c r="M64">
        <f>L64/(1+E64) +L64/(1+E64)^2 +L64/(1+E64)^3 +L64/(1+E64)^4 -$C$58</f>
        <v>321892.59831572988</v>
      </c>
      <c r="N64">
        <f>(L64/(1+E64) +L64/(1+E64)^2 +L64/(1+E64)^3 +L64/(1+E64)^4)/$C$58</f>
        <v>2.0729753277190994</v>
      </c>
      <c r="O64">
        <v>0.52036337298878599</v>
      </c>
      <c r="S64"/>
      <c r="T64"/>
      <c r="U64"/>
      <c r="V64"/>
      <c r="W64"/>
      <c r="X64"/>
    </row>
    <row r="65" spans="1:24" x14ac:dyDescent="0.25">
      <c r="A65">
        <v>5422.0648760456243</v>
      </c>
      <c r="B65" s="1">
        <f t="shared" ref="B65:B128" si="0">IF(H65&lt;=($F$5-$D$5)/($E$5-$D$5),$D$5+SQRT(($F$5-$D$5)*($E$5-$D$5)*H65),$E$5-SQRT((1-H65)*($E$5-$F$5)*($E$5-$D$5)))</f>
        <v>198.2266078824604</v>
      </c>
      <c r="C65" s="1">
        <f t="shared" ref="C65:C128" si="1">IF(J65&lt;=($F$6-$D$6)/($E$6-$D$6),$D$6+SQRT(($F$6-$D$6)*($E$6-$D$6)*J65),$E$6-SQRT((1-J65)*($E$6-$F$6)*($E$6-$D$6)))</f>
        <v>153.23542661298509</v>
      </c>
      <c r="D65">
        <v>56085.08560441908</v>
      </c>
      <c r="E65">
        <v>0.137872859889523</v>
      </c>
      <c r="F65" s="1">
        <f t="shared" ref="F65:F128" si="2">-1/$D$11*LN(1-I65)</f>
        <v>4712.0748661496418</v>
      </c>
      <c r="H65">
        <v>0.22147282326731163</v>
      </c>
      <c r="I65">
        <v>0.20990630817590869</v>
      </c>
      <c r="J65">
        <v>0.97457808160649428</v>
      </c>
      <c r="L65">
        <f t="shared" ref="L65:L128" si="3">(1-$C$56)*(A65*B65-A65*C65+$C$57-D65)</f>
        <v>110118.81049139074</v>
      </c>
      <c r="M65">
        <f t="shared" ref="M65:M128" si="4">L65/(1+E65) +L65/(1+E65)^2 +L65/(1+E65)^3 +L65/(1+E65)^4 -$C$58</f>
        <v>22258.727194121922</v>
      </c>
      <c r="N65">
        <f t="shared" ref="N65:N128" si="5">(L65/(1+E65) +L65/(1+E65)^2 +L65/(1+E65)^3 +L65/(1+E65)^4)/$C$58</f>
        <v>1.0741957573137397</v>
      </c>
      <c r="O65">
        <v>0.17351806772887279</v>
      </c>
      <c r="S65" t="s">
        <v>20</v>
      </c>
      <c r="T65">
        <v>364566.73171812331</v>
      </c>
      <c r="U65" t="s">
        <v>20</v>
      </c>
      <c r="V65">
        <v>2.2152224390604109</v>
      </c>
      <c r="W65" t="s">
        <v>20</v>
      </c>
      <c r="X65">
        <v>0.62093209998794707</v>
      </c>
    </row>
    <row r="66" spans="1:24" x14ac:dyDescent="0.25">
      <c r="A66">
        <v>5825.8530341554433</v>
      </c>
      <c r="B66" s="1">
        <f t="shared" si="0"/>
        <v>203.92786026840773</v>
      </c>
      <c r="C66" s="1">
        <f t="shared" si="1"/>
        <v>116.02025147397337</v>
      </c>
      <c r="D66">
        <v>46829.432050538649</v>
      </c>
      <c r="E66">
        <v>8.3415631580553609E-2</v>
      </c>
      <c r="F66" s="1">
        <f t="shared" si="2"/>
        <v>39778.128123266666</v>
      </c>
      <c r="H66">
        <v>0.38169499801629686</v>
      </c>
      <c r="I66">
        <v>0.86315500350962859</v>
      </c>
      <c r="J66">
        <v>0.14258247627185888</v>
      </c>
      <c r="L66">
        <f t="shared" si="3"/>
        <v>271038.27887452254</v>
      </c>
      <c r="M66">
        <f t="shared" si="4"/>
        <v>590930.10181116534</v>
      </c>
      <c r="N66">
        <f t="shared" si="5"/>
        <v>2.9697670060372179</v>
      </c>
      <c r="O66">
        <v>0.82136504513606279</v>
      </c>
      <c r="S66" t="s">
        <v>23</v>
      </c>
      <c r="T66">
        <v>15351.964792894907</v>
      </c>
      <c r="U66" t="s">
        <v>23</v>
      </c>
      <c r="V66">
        <v>5.1173215976316654E-2</v>
      </c>
      <c r="W66" t="s">
        <v>23</v>
      </c>
      <c r="X66">
        <v>1.9587488434479446E-2</v>
      </c>
    </row>
    <row r="67" spans="1:24" x14ac:dyDescent="0.25">
      <c r="A67">
        <v>5750.1488552297815</v>
      </c>
      <c r="B67" s="1">
        <f t="shared" si="0"/>
        <v>193.56901498520401</v>
      </c>
      <c r="C67" s="1">
        <f t="shared" si="1"/>
        <v>120.83334198024255</v>
      </c>
      <c r="D67">
        <v>59168.065431684314</v>
      </c>
      <c r="E67">
        <v>0.1145738090151677</v>
      </c>
      <c r="F67" s="1">
        <f t="shared" si="2"/>
        <v>3116.5102636179581</v>
      </c>
      <c r="H67">
        <v>0.1227454451124607</v>
      </c>
      <c r="I67">
        <v>0.14429151280251473</v>
      </c>
      <c r="J67">
        <v>0.24112674336985382</v>
      </c>
      <c r="L67">
        <f t="shared" si="3"/>
        <v>209422.27123065424</v>
      </c>
      <c r="M67">
        <f t="shared" si="4"/>
        <v>343426.89670376375</v>
      </c>
      <c r="N67">
        <f t="shared" si="5"/>
        <v>2.144756322345879</v>
      </c>
      <c r="O67">
        <v>0.58841483583664411</v>
      </c>
      <c r="S67" t="s">
        <v>26</v>
      </c>
      <c r="T67">
        <v>383388.55349021591</v>
      </c>
      <c r="U67" t="s">
        <v>26</v>
      </c>
      <c r="V67">
        <v>2.2779618449673862</v>
      </c>
      <c r="W67" t="s">
        <v>26</v>
      </c>
      <c r="X67">
        <v>0.6514093987615569</v>
      </c>
    </row>
    <row r="68" spans="1:24" x14ac:dyDescent="0.25">
      <c r="A68">
        <v>5521.9073399421177</v>
      </c>
      <c r="B68" s="1">
        <f t="shared" si="0"/>
        <v>220.49232809422287</v>
      </c>
      <c r="C68" s="1">
        <f t="shared" si="1"/>
        <v>128.99387091990536</v>
      </c>
      <c r="D68">
        <v>44794.457838679162</v>
      </c>
      <c r="E68">
        <v>0.1380169072542497</v>
      </c>
      <c r="F68" s="1">
        <f t="shared" si="2"/>
        <v>15059.572715396374</v>
      </c>
      <c r="H68">
        <v>0.90960417493209633</v>
      </c>
      <c r="I68">
        <v>0.52903836176641128</v>
      </c>
      <c r="J68">
        <v>0.46702475051118503</v>
      </c>
      <c r="L68">
        <f t="shared" si="3"/>
        <v>268221.89576682734</v>
      </c>
      <c r="M68">
        <f t="shared" si="4"/>
        <v>484709.3071304413</v>
      </c>
      <c r="N68">
        <f t="shared" si="5"/>
        <v>2.6156976904348044</v>
      </c>
      <c r="O68">
        <v>0.81094390448339615</v>
      </c>
      <c r="S68" t="s">
        <v>28</v>
      </c>
      <c r="T68" t="e">
        <v>#N/A</v>
      </c>
      <c r="U68" t="s">
        <v>28</v>
      </c>
      <c r="V68" t="e">
        <v>#N/A</v>
      </c>
      <c r="W68" t="s">
        <v>28</v>
      </c>
      <c r="X68" t="e">
        <v>#N/A</v>
      </c>
    </row>
    <row r="69" spans="1:24" x14ac:dyDescent="0.25">
      <c r="A69">
        <v>5795.3178181996918</v>
      </c>
      <c r="B69" s="1">
        <f t="shared" si="0"/>
        <v>227.40884734438137</v>
      </c>
      <c r="C69" s="1">
        <f t="shared" si="1"/>
        <v>138.20027234439996</v>
      </c>
      <c r="D69">
        <v>40915.555284279915</v>
      </c>
      <c r="E69">
        <v>0.11612414929654835</v>
      </c>
      <c r="F69" s="1">
        <f t="shared" si="2"/>
        <v>8248.6456702464457</v>
      </c>
      <c r="H69">
        <v>0.99328592791528059</v>
      </c>
      <c r="I69">
        <v>0.33796197393719291</v>
      </c>
      <c r="J69">
        <v>0.73598437452314824</v>
      </c>
      <c r="L69">
        <f t="shared" si="3"/>
        <v>277284.36359060329</v>
      </c>
      <c r="M69">
        <f t="shared" si="4"/>
        <v>549130.9031064983</v>
      </c>
      <c r="N69">
        <f t="shared" si="5"/>
        <v>2.8304363436883277</v>
      </c>
      <c r="O69">
        <v>0.84441356388989131</v>
      </c>
      <c r="S69" t="s">
        <v>30</v>
      </c>
      <c r="T69">
        <v>153519.64792894907</v>
      </c>
      <c r="U69" t="s">
        <v>30</v>
      </c>
      <c r="V69">
        <v>0.51173215976316655</v>
      </c>
      <c r="W69" t="s">
        <v>30</v>
      </c>
      <c r="X69">
        <v>0.19587488434479447</v>
      </c>
    </row>
    <row r="70" spans="1:24" x14ac:dyDescent="0.25">
      <c r="A70">
        <v>5926.4186827640515</v>
      </c>
      <c r="B70" s="1">
        <f t="shared" si="0"/>
        <v>207.04001571793071</v>
      </c>
      <c r="C70" s="1">
        <f t="shared" si="1"/>
        <v>109.99893179511525</v>
      </c>
      <c r="D70">
        <v>40763.573107089447</v>
      </c>
      <c r="E70">
        <v>0.1589501632740257</v>
      </c>
      <c r="F70" s="1">
        <f t="shared" si="2"/>
        <v>17254.527786277373</v>
      </c>
      <c r="H70">
        <v>0.48744163335062718</v>
      </c>
      <c r="I70">
        <v>0.57799005096591083</v>
      </c>
      <c r="J70">
        <v>5.5543687246314893E-2</v>
      </c>
      <c r="L70">
        <f t="shared" si="3"/>
        <v>311078.66139627987</v>
      </c>
      <c r="M70">
        <f t="shared" si="4"/>
        <v>572281.68841299519</v>
      </c>
      <c r="N70">
        <f t="shared" si="5"/>
        <v>2.9076056280433171</v>
      </c>
      <c r="O70">
        <v>0.96776930901015334</v>
      </c>
      <c r="S70" t="s">
        <v>32</v>
      </c>
      <c r="T70">
        <v>23568282300.228477</v>
      </c>
      <c r="U70" t="s">
        <v>32</v>
      </c>
      <c r="V70">
        <v>0.26186980333587506</v>
      </c>
      <c r="W70" t="s">
        <v>32</v>
      </c>
      <c r="X70">
        <v>3.8366970317086614E-2</v>
      </c>
    </row>
    <row r="71" spans="1:24" x14ac:dyDescent="0.25">
      <c r="A71">
        <v>5597.9104925136198</v>
      </c>
      <c r="B71" s="1">
        <f t="shared" si="0"/>
        <v>187.39005228041702</v>
      </c>
      <c r="C71" s="1">
        <f t="shared" si="1"/>
        <v>123.94908690096547</v>
      </c>
      <c r="D71">
        <v>44933.622241889709</v>
      </c>
      <c r="E71">
        <v>9.1648304696798605E-2</v>
      </c>
      <c r="F71" s="1">
        <f t="shared" si="2"/>
        <v>23376.00911786205</v>
      </c>
      <c r="H71">
        <v>3.640858180486465E-2</v>
      </c>
      <c r="I71">
        <v>0.68926053651539654</v>
      </c>
      <c r="J71">
        <v>0.31864375743888668</v>
      </c>
      <c r="L71">
        <f t="shared" si="3"/>
        <v>181077.86963634251</v>
      </c>
      <c r="M71">
        <f t="shared" si="4"/>
        <v>284525.38940584578</v>
      </c>
      <c r="N71">
        <f t="shared" si="5"/>
        <v>1.9484179646861526</v>
      </c>
      <c r="O71">
        <v>0.47663866991427351</v>
      </c>
      <c r="S71" t="s">
        <v>35</v>
      </c>
      <c r="T71">
        <v>-0.5043725886406798</v>
      </c>
      <c r="U71" t="s">
        <v>35</v>
      </c>
      <c r="V71">
        <v>-0.50437258864067891</v>
      </c>
      <c r="W71" t="s">
        <v>35</v>
      </c>
      <c r="X71">
        <v>-0.44970760040071989</v>
      </c>
    </row>
    <row r="72" spans="1:24" x14ac:dyDescent="0.25">
      <c r="A72">
        <v>5698.5780500035617</v>
      </c>
      <c r="B72" s="1">
        <f t="shared" si="0"/>
        <v>227.49874142828466</v>
      </c>
      <c r="C72" s="1">
        <f t="shared" si="1"/>
        <v>131.87945414767765</v>
      </c>
      <c r="D72">
        <v>46235.541856135744</v>
      </c>
      <c r="E72">
        <v>9.2168340098269602E-2</v>
      </c>
      <c r="F72" s="1">
        <f t="shared" si="2"/>
        <v>40329.82487187619</v>
      </c>
      <c r="H72">
        <v>0.99374370555742053</v>
      </c>
      <c r="I72">
        <v>0.86687826166570026</v>
      </c>
      <c r="J72">
        <v>0.56068605609302047</v>
      </c>
      <c r="L72">
        <f t="shared" si="3"/>
        <v>290381.88928290742</v>
      </c>
      <c r="M72">
        <f t="shared" si="4"/>
        <v>636295.8917462891</v>
      </c>
      <c r="N72">
        <f t="shared" si="5"/>
        <v>3.1209863058209635</v>
      </c>
      <c r="O72">
        <v>0.8924782633067021</v>
      </c>
      <c r="S72" t="s">
        <v>37</v>
      </c>
      <c r="T72">
        <v>-0.35625782047825633</v>
      </c>
      <c r="U72" t="s">
        <v>37</v>
      </c>
      <c r="V72">
        <v>-0.35625782047825588</v>
      </c>
      <c r="W72" t="s">
        <v>37</v>
      </c>
      <c r="X72">
        <v>-0.41567204126123902</v>
      </c>
    </row>
    <row r="73" spans="1:24" x14ac:dyDescent="0.25">
      <c r="A73">
        <v>5154.8383023764472</v>
      </c>
      <c r="B73" s="1">
        <f t="shared" si="0"/>
        <v>213.05183752768207</v>
      </c>
      <c r="C73" s="1">
        <f t="shared" si="1"/>
        <v>116.44496031830425</v>
      </c>
      <c r="D73">
        <v>56044.190801721241</v>
      </c>
      <c r="E73">
        <v>0.1483150730918302</v>
      </c>
      <c r="F73" s="1">
        <f t="shared" si="2"/>
        <v>6668.8657735431734</v>
      </c>
      <c r="H73">
        <v>0.71275978881191437</v>
      </c>
      <c r="I73">
        <v>0.2835474715414899</v>
      </c>
      <c r="J73">
        <v>0.15024262215033418</v>
      </c>
      <c r="L73">
        <f t="shared" si="3"/>
        <v>257490.21126389157</v>
      </c>
      <c r="M73">
        <f t="shared" si="4"/>
        <v>437641.63339979318</v>
      </c>
      <c r="N73">
        <f t="shared" si="5"/>
        <v>2.4588054446659773</v>
      </c>
      <c r="O73">
        <v>0.77106320003330575</v>
      </c>
      <c r="S73" t="s">
        <v>38</v>
      </c>
      <c r="T73">
        <v>684038.94766003767</v>
      </c>
      <c r="U73" t="s">
        <v>38</v>
      </c>
      <c r="V73">
        <v>2.280129825533459</v>
      </c>
      <c r="W73" t="s">
        <v>38</v>
      </c>
      <c r="X73">
        <v>0.88208817916748772</v>
      </c>
    </row>
    <row r="74" spans="1:24" x14ac:dyDescent="0.25">
      <c r="A74">
        <v>5367.0825789304217</v>
      </c>
      <c r="B74" s="1">
        <f t="shared" si="0"/>
        <v>190.34766594438264</v>
      </c>
      <c r="C74" s="1">
        <f t="shared" si="1"/>
        <v>136.97476508447465</v>
      </c>
      <c r="D74">
        <v>50036.927396465951</v>
      </c>
      <c r="E74">
        <v>0.12610736411633655</v>
      </c>
      <c r="F74" s="1">
        <f t="shared" si="2"/>
        <v>5307.191196354921</v>
      </c>
      <c r="H74">
        <v>7.138279366435743E-2</v>
      </c>
      <c r="I74">
        <v>0.23306985686819057</v>
      </c>
      <c r="J74">
        <v>0.70546586504715114</v>
      </c>
      <c r="L74">
        <f t="shared" si="3"/>
        <v>138283.50661752146</v>
      </c>
      <c r="M74">
        <f t="shared" si="4"/>
        <v>114669.39929555322</v>
      </c>
      <c r="N74">
        <f t="shared" si="5"/>
        <v>1.3822313309851775</v>
      </c>
      <c r="O74">
        <v>0.29911526242229614</v>
      </c>
      <c r="S74" t="s">
        <v>40</v>
      </c>
      <c r="T74">
        <v>22258.727194121922</v>
      </c>
      <c r="U74" t="s">
        <v>40</v>
      </c>
      <c r="V74">
        <v>1.0741957573137397</v>
      </c>
      <c r="W74" t="s">
        <v>40</v>
      </c>
      <c r="X74">
        <v>0.14332278632193884</v>
      </c>
    </row>
    <row r="75" spans="1:24" x14ac:dyDescent="0.25">
      <c r="A75">
        <v>5514.3099100569088</v>
      </c>
      <c r="B75" s="1">
        <f t="shared" si="0"/>
        <v>191.1298980212342</v>
      </c>
      <c r="C75" s="1">
        <f t="shared" si="1"/>
        <v>139.01035486732815</v>
      </c>
      <c r="D75">
        <v>54123.966185491503</v>
      </c>
      <c r="E75">
        <v>0.11603625598925749</v>
      </c>
      <c r="F75" s="1">
        <f t="shared" si="2"/>
        <v>3033.228712547233</v>
      </c>
      <c r="H75">
        <v>8.2583086642048401E-2</v>
      </c>
      <c r="I75">
        <v>0.14072084719382305</v>
      </c>
      <c r="J75">
        <v>0.75524155400250248</v>
      </c>
      <c r="L75">
        <f t="shared" si="3"/>
        <v>136462.0213387243</v>
      </c>
      <c r="M75">
        <f t="shared" si="4"/>
        <v>117966.90125141607</v>
      </c>
      <c r="N75">
        <f t="shared" si="5"/>
        <v>1.3932230041713869</v>
      </c>
      <c r="O75">
        <v>0.29124711009847015</v>
      </c>
      <c r="S75" t="s">
        <v>42</v>
      </c>
      <c r="T75">
        <v>706297.67485415959</v>
      </c>
      <c r="U75" t="s">
        <v>42</v>
      </c>
      <c r="V75">
        <v>3.3543255828471987</v>
      </c>
      <c r="W75" t="s">
        <v>42</v>
      </c>
      <c r="X75">
        <v>1.0254109654894266</v>
      </c>
    </row>
    <row r="76" spans="1:24" x14ac:dyDescent="0.25">
      <c r="A76">
        <v>5493.4416109681479</v>
      </c>
      <c r="B76" s="1">
        <f t="shared" si="0"/>
        <v>204.02142206276341</v>
      </c>
      <c r="C76" s="1">
        <f t="shared" si="1"/>
        <v>146.50337526044632</v>
      </c>
      <c r="D76">
        <v>44710.226752525406</v>
      </c>
      <c r="E76">
        <v>0.13034577471236306</v>
      </c>
      <c r="F76" s="1">
        <f t="shared" si="2"/>
        <v>17557.652213037614</v>
      </c>
      <c r="H76">
        <v>0.38468581194494461</v>
      </c>
      <c r="I76">
        <v>0.58433790093691829</v>
      </c>
      <c r="J76">
        <v>0.8988006225775933</v>
      </c>
      <c r="L76">
        <f t="shared" si="3"/>
        <v>158491.84686110329</v>
      </c>
      <c r="M76">
        <f t="shared" si="4"/>
        <v>171090.96184560272</v>
      </c>
      <c r="N76">
        <f t="shared" si="5"/>
        <v>1.570303206152009</v>
      </c>
      <c r="O76">
        <v>0.38453604716339673</v>
      </c>
      <c r="S76" t="s">
        <v>44</v>
      </c>
      <c r="T76">
        <v>36456673.171812333</v>
      </c>
      <c r="U76" t="s">
        <v>44</v>
      </c>
      <c r="V76">
        <v>221.5222439060411</v>
      </c>
      <c r="W76" t="s">
        <v>44</v>
      </c>
      <c r="X76">
        <v>62.093209998794705</v>
      </c>
    </row>
    <row r="77" spans="1:24" ht="15.75" thickBot="1" x14ac:dyDescent="0.3">
      <c r="A77">
        <v>5866.7289320219425</v>
      </c>
      <c r="B77" s="1">
        <f t="shared" si="0"/>
        <v>196.42741367475432</v>
      </c>
      <c r="C77" s="1">
        <f t="shared" si="1"/>
        <v>139.76049048784731</v>
      </c>
      <c r="D77">
        <v>51272.316660054319</v>
      </c>
      <c r="E77">
        <v>0.11305032502212592</v>
      </c>
      <c r="F77" s="1">
        <f t="shared" si="2"/>
        <v>59400.661138935371</v>
      </c>
      <c r="H77">
        <v>0.17990661336100344</v>
      </c>
      <c r="I77">
        <v>0.94869838557084873</v>
      </c>
      <c r="J77">
        <v>0.77242347483748897</v>
      </c>
      <c r="L77">
        <f t="shared" si="3"/>
        <v>164242.75343175809</v>
      </c>
      <c r="M77">
        <f t="shared" si="4"/>
        <v>206253.30351923191</v>
      </c>
      <c r="N77">
        <f t="shared" si="5"/>
        <v>1.687511011730773</v>
      </c>
      <c r="O77">
        <v>0.40828919918940287</v>
      </c>
      <c r="S77" s="37" t="s">
        <v>47</v>
      </c>
      <c r="T77" s="37">
        <v>100</v>
      </c>
      <c r="U77" s="37" t="s">
        <v>47</v>
      </c>
      <c r="V77" s="37">
        <v>100</v>
      </c>
      <c r="W77" s="37" t="s">
        <v>47</v>
      </c>
      <c r="X77" s="37">
        <v>100</v>
      </c>
    </row>
    <row r="78" spans="1:24" x14ac:dyDescent="0.25">
      <c r="A78">
        <v>5704.8583382929792</v>
      </c>
      <c r="B78" s="1">
        <f t="shared" si="0"/>
        <v>189.81409271946455</v>
      </c>
      <c r="C78" s="1">
        <f t="shared" si="1"/>
        <v>118.46242758516368</v>
      </c>
      <c r="D78">
        <v>46028.015991698965</v>
      </c>
      <c r="E78">
        <v>0.11425641651661733</v>
      </c>
      <c r="F78" s="1">
        <f t="shared" si="2"/>
        <v>23141.677204597068</v>
      </c>
      <c r="H78">
        <v>6.4210943937498099E-2</v>
      </c>
      <c r="I78">
        <v>0.68559831537827698</v>
      </c>
      <c r="J78">
        <v>0.18936735129856258</v>
      </c>
      <c r="L78">
        <f t="shared" si="3"/>
        <v>210553.41296446737</v>
      </c>
      <c r="M78">
        <f t="shared" si="4"/>
        <v>347338.09070972097</v>
      </c>
      <c r="N78">
        <f t="shared" si="5"/>
        <v>2.1577936356990701</v>
      </c>
      <c r="O78">
        <v>0.59280295929190707</v>
      </c>
    </row>
    <row r="79" spans="1:24" ht="15.75" thickBot="1" x14ac:dyDescent="0.3">
      <c r="A79">
        <v>5903.8624410895864</v>
      </c>
      <c r="B79" s="1">
        <f t="shared" si="0"/>
        <v>225.2961803425197</v>
      </c>
      <c r="C79" s="1">
        <f t="shared" si="1"/>
        <v>129.17613204508257</v>
      </c>
      <c r="D79">
        <v>40224.005859553821</v>
      </c>
      <c r="E79">
        <v>0.14403759880367445</v>
      </c>
      <c r="F79" s="1">
        <f t="shared" si="2"/>
        <v>26809.086140896015</v>
      </c>
      <c r="H79">
        <v>0.977874080629902</v>
      </c>
      <c r="I79">
        <v>0.73827326273384808</v>
      </c>
      <c r="J79">
        <v>0.47291482284005248</v>
      </c>
      <c r="L79">
        <f t="shared" si="3"/>
        <v>306968.21152925334</v>
      </c>
      <c r="M79">
        <f t="shared" si="4"/>
        <v>587064.22986497602</v>
      </c>
      <c r="N79">
        <f t="shared" si="5"/>
        <v>2.9568807662165866</v>
      </c>
      <c r="O79">
        <v>0.9528758284347052</v>
      </c>
    </row>
    <row r="80" spans="1:24" x14ac:dyDescent="0.25">
      <c r="A80">
        <v>5365.6116531492444</v>
      </c>
      <c r="B80" s="1">
        <f t="shared" si="0"/>
        <v>220.39969278525362</v>
      </c>
      <c r="C80" s="1">
        <f t="shared" si="1"/>
        <v>132.34730079304038</v>
      </c>
      <c r="D80">
        <v>46882.534257026884</v>
      </c>
      <c r="E80">
        <v>0.11040375988036745</v>
      </c>
      <c r="F80" s="1">
        <f t="shared" si="2"/>
        <v>603.51543209032241</v>
      </c>
      <c r="H80">
        <v>0.90783410138248843</v>
      </c>
      <c r="I80">
        <v>2.9725028229621267E-2</v>
      </c>
      <c r="J80">
        <v>0.57518234809411906</v>
      </c>
      <c r="L80">
        <f t="shared" si="3"/>
        <v>247991.99565635342</v>
      </c>
      <c r="M80">
        <f t="shared" si="4"/>
        <v>468718.91094933008</v>
      </c>
      <c r="N80">
        <f t="shared" si="5"/>
        <v>2.5623963698311001</v>
      </c>
      <c r="O80">
        <v>0.73552417612982102</v>
      </c>
      <c r="R80" s="39" t="s">
        <v>12</v>
      </c>
      <c r="S80" s="38" t="s">
        <v>52</v>
      </c>
      <c r="T80" s="38" t="s">
        <v>53</v>
      </c>
    </row>
    <row r="81" spans="1:20" x14ac:dyDescent="0.25">
      <c r="A81">
        <v>5821.3211584807141</v>
      </c>
      <c r="B81" s="1">
        <f t="shared" si="0"/>
        <v>207.20542026530529</v>
      </c>
      <c r="C81" s="1">
        <f t="shared" si="1"/>
        <v>120.84125087340195</v>
      </c>
      <c r="D81">
        <v>55252.540665913875</v>
      </c>
      <c r="E81">
        <v>9.6484878078554645E-2</v>
      </c>
      <c r="F81" s="1">
        <f t="shared" si="2"/>
        <v>17721.315627714048</v>
      </c>
      <c r="H81">
        <v>0.49342326120792263</v>
      </c>
      <c r="I81">
        <v>0.58772545548875388</v>
      </c>
      <c r="J81">
        <v>0.2413098544267098</v>
      </c>
      <c r="L81">
        <f t="shared" si="3"/>
        <v>260710.59505087565</v>
      </c>
      <c r="M81">
        <f t="shared" si="4"/>
        <v>532745.28735935572</v>
      </c>
      <c r="N81">
        <f t="shared" si="5"/>
        <v>2.7758176245311859</v>
      </c>
      <c r="O81">
        <v>0.78306004624730985</v>
      </c>
      <c r="S81">
        <v>22258.727194121922</v>
      </c>
      <c r="T81">
        <v>1</v>
      </c>
    </row>
    <row r="82" spans="1:20" x14ac:dyDescent="0.25">
      <c r="A82">
        <v>5746.9307446517632</v>
      </c>
      <c r="B82" s="1">
        <f t="shared" si="0"/>
        <v>222.63787579367403</v>
      </c>
      <c r="C82" s="1">
        <f t="shared" si="1"/>
        <v>124.35508073440266</v>
      </c>
      <c r="D82">
        <v>46854.457228308966</v>
      </c>
      <c r="E82">
        <v>0.12576311532944731</v>
      </c>
      <c r="F82" s="1">
        <f t="shared" si="2"/>
        <v>29783.17735140994</v>
      </c>
      <c r="H82">
        <v>0.94579912717062897</v>
      </c>
      <c r="I82">
        <v>0.77443769646290472</v>
      </c>
      <c r="J82">
        <v>0.3295388653218177</v>
      </c>
      <c r="L82">
        <f t="shared" si="3"/>
        <v>301582.5764335132</v>
      </c>
      <c r="M82">
        <f t="shared" si="4"/>
        <v>605003.37649394316</v>
      </c>
      <c r="N82">
        <f t="shared" si="5"/>
        <v>3.016677921646477</v>
      </c>
      <c r="O82">
        <v>0.93331853955843802</v>
      </c>
      <c r="S82">
        <v>90662.621960125689</v>
      </c>
      <c r="T82">
        <v>5</v>
      </c>
    </row>
    <row r="83" spans="1:20" x14ac:dyDescent="0.25">
      <c r="A83">
        <v>5299.8485014250036</v>
      </c>
      <c r="B83" s="1">
        <f t="shared" si="0"/>
        <v>206.12033303473356</v>
      </c>
      <c r="C83" s="1">
        <f t="shared" si="1"/>
        <v>122.80227720958072</v>
      </c>
      <c r="D83">
        <v>46667.073580126351</v>
      </c>
      <c r="E83">
        <v>0.14609820856349376</v>
      </c>
      <c r="F83" s="1">
        <f t="shared" si="2"/>
        <v>21527.387307064604</v>
      </c>
      <c r="H83">
        <v>0.45484786523026216</v>
      </c>
      <c r="I83">
        <v>0.65916928617206338</v>
      </c>
      <c r="J83">
        <v>0.28885769219031343</v>
      </c>
      <c r="L83">
        <f t="shared" si="3"/>
        <v>230205.4798413438</v>
      </c>
      <c r="M83">
        <f t="shared" si="4"/>
        <v>362453.09655498643</v>
      </c>
      <c r="N83">
        <f t="shared" si="5"/>
        <v>2.2081769885166214</v>
      </c>
      <c r="O83">
        <v>0.66828913829420822</v>
      </c>
      <c r="S83">
        <v>159066.51672612946</v>
      </c>
      <c r="T83">
        <v>7</v>
      </c>
    </row>
    <row r="84" spans="1:20" x14ac:dyDescent="0.25">
      <c r="A84">
        <v>5328.4400817283313</v>
      </c>
      <c r="B84" s="1">
        <f t="shared" si="0"/>
        <v>202.85641803105028</v>
      </c>
      <c r="C84" s="1">
        <f t="shared" si="1"/>
        <v>140.42973974317218</v>
      </c>
      <c r="D84">
        <v>59102.145451216165</v>
      </c>
      <c r="E84">
        <v>0.14837611011078219</v>
      </c>
      <c r="F84" s="1">
        <f t="shared" si="2"/>
        <v>1881.4988677853403</v>
      </c>
      <c r="H84">
        <v>0.34827723014007994</v>
      </c>
      <c r="I84">
        <v>8.9785454878383741E-2</v>
      </c>
      <c r="J84">
        <v>0.78722495193334763</v>
      </c>
      <c r="L84">
        <f t="shared" si="3"/>
        <v>159810.10819810251</v>
      </c>
      <c r="M84">
        <f t="shared" si="4"/>
        <v>157757.22043974313</v>
      </c>
      <c r="N84">
        <f t="shared" si="5"/>
        <v>1.5258574014658104</v>
      </c>
      <c r="O84">
        <v>0.39000071415972681</v>
      </c>
      <c r="S84">
        <v>227470.41149213322</v>
      </c>
      <c r="T84">
        <v>8</v>
      </c>
    </row>
    <row r="85" spans="1:20" x14ac:dyDescent="0.25">
      <c r="A85">
        <v>5173.2899489870761</v>
      </c>
      <c r="B85" s="1">
        <f t="shared" si="0"/>
        <v>217.71280884914057</v>
      </c>
      <c r="C85" s="1">
        <f t="shared" si="1"/>
        <v>130.54746174531218</v>
      </c>
      <c r="D85">
        <v>48983.428449354535</v>
      </c>
      <c r="E85">
        <v>0.10838465529343547</v>
      </c>
      <c r="F85" s="1">
        <f t="shared" si="2"/>
        <v>30759.115934945046</v>
      </c>
      <c r="H85">
        <v>0.84902493362224185</v>
      </c>
      <c r="I85">
        <v>0.78518021179845576</v>
      </c>
      <c r="J85">
        <v>0.51808221686452838</v>
      </c>
      <c r="L85">
        <f t="shared" si="3"/>
        <v>234289.94766125345</v>
      </c>
      <c r="M85">
        <f t="shared" si="4"/>
        <v>429385.87038574263</v>
      </c>
      <c r="N85">
        <f t="shared" si="5"/>
        <v>2.431286234619142</v>
      </c>
      <c r="O85">
        <v>0.68381342116798183</v>
      </c>
      <c r="S85">
        <v>295874.30625813699</v>
      </c>
      <c r="T85">
        <v>9</v>
      </c>
    </row>
    <row r="86" spans="1:20" x14ac:dyDescent="0.25">
      <c r="A86">
        <v>4737.8492606803775</v>
      </c>
      <c r="B86" s="1">
        <f t="shared" si="0"/>
        <v>225.00053410244237</v>
      </c>
      <c r="C86" s="1">
        <f t="shared" si="1"/>
        <v>112.21469971494409</v>
      </c>
      <c r="D86">
        <v>59374.370555742062</v>
      </c>
      <c r="E86">
        <v>0.13778984954374829</v>
      </c>
      <c r="F86" s="1">
        <f t="shared" si="2"/>
        <v>14354.17144338839</v>
      </c>
      <c r="H86">
        <v>0.97500534073915834</v>
      </c>
      <c r="I86">
        <v>0.51213110751670887</v>
      </c>
      <c r="J86">
        <v>8.2888271736808378E-2</v>
      </c>
      <c r="L86">
        <f t="shared" si="3"/>
        <v>276652.98867712606</v>
      </c>
      <c r="M86">
        <f t="shared" si="4"/>
        <v>509753.17967789201</v>
      </c>
      <c r="N86">
        <f t="shared" si="5"/>
        <v>2.6991772655929736</v>
      </c>
      <c r="O86">
        <v>0.84208760732566801</v>
      </c>
      <c r="S86">
        <v>364278.20102414076</v>
      </c>
      <c r="T86">
        <v>13</v>
      </c>
    </row>
    <row r="87" spans="1:20" x14ac:dyDescent="0.25">
      <c r="A87">
        <v>5592.788650363218</v>
      </c>
      <c r="B87" s="1">
        <f t="shared" si="0"/>
        <v>212.62855729368857</v>
      </c>
      <c r="C87" s="1">
        <f t="shared" si="1"/>
        <v>123.66295207196073</v>
      </c>
      <c r="D87">
        <v>53322.550126651811</v>
      </c>
      <c r="E87">
        <v>0.13140293588061158</v>
      </c>
      <c r="F87" s="1">
        <f t="shared" si="2"/>
        <v>1392.6356870755521</v>
      </c>
      <c r="H87">
        <v>0.69823297830133979</v>
      </c>
      <c r="I87">
        <v>6.7262794885097815E-2</v>
      </c>
      <c r="J87">
        <v>0.31107516708883937</v>
      </c>
      <c r="L87">
        <f t="shared" si="3"/>
        <v>258821.10067747103</v>
      </c>
      <c r="M87">
        <f t="shared" si="4"/>
        <v>467617.2227275318</v>
      </c>
      <c r="N87">
        <f t="shared" si="5"/>
        <v>2.5587240757584393</v>
      </c>
      <c r="O87">
        <v>0.77602427763748705</v>
      </c>
      <c r="S87">
        <v>432682.09579014452</v>
      </c>
      <c r="T87">
        <v>21</v>
      </c>
    </row>
    <row r="88" spans="1:20" x14ac:dyDescent="0.25">
      <c r="A88">
        <v>5480.4954995852313</v>
      </c>
      <c r="B88" s="1">
        <f t="shared" si="0"/>
        <v>214.75437872144283</v>
      </c>
      <c r="C88" s="1">
        <f t="shared" si="1"/>
        <v>139.82845867466543</v>
      </c>
      <c r="D88">
        <v>50444.654683065281</v>
      </c>
      <c r="E88">
        <v>0.11472273934141056</v>
      </c>
      <c r="F88" s="1">
        <f t="shared" si="2"/>
        <v>3672.6942903149934</v>
      </c>
      <c r="H88">
        <v>0.76757103183080533</v>
      </c>
      <c r="I88">
        <v>0.16776024658955657</v>
      </c>
      <c r="J88">
        <v>0.77394940031128878</v>
      </c>
      <c r="L88">
        <f t="shared" si="3"/>
        <v>210068.17750263715</v>
      </c>
      <c r="M88">
        <f t="shared" si="4"/>
        <v>345207.47912037012</v>
      </c>
      <c r="N88">
        <f t="shared" si="5"/>
        <v>2.1506915970679006</v>
      </c>
      <c r="O88">
        <v>0.59092116430776298</v>
      </c>
      <c r="S88">
        <v>501085.99055614829</v>
      </c>
      <c r="T88">
        <v>17</v>
      </c>
    </row>
    <row r="89" spans="1:20" x14ac:dyDescent="0.25">
      <c r="A89">
        <v>5406.8390138745599</v>
      </c>
      <c r="B89" s="1">
        <f t="shared" si="0"/>
        <v>213.11859480117658</v>
      </c>
      <c r="C89" s="1">
        <f t="shared" si="1"/>
        <v>136.63491269200074</v>
      </c>
      <c r="D89">
        <v>49193.395794549389</v>
      </c>
      <c r="E89">
        <v>8.33326212347789E-2</v>
      </c>
      <c r="F89" s="1">
        <f t="shared" si="2"/>
        <v>3160.7833465357198</v>
      </c>
      <c r="H89">
        <v>0.71501815851313821</v>
      </c>
      <c r="I89">
        <v>0.14618366039002656</v>
      </c>
      <c r="J89">
        <v>0.69670705282753986</v>
      </c>
      <c r="L89">
        <f t="shared" si="3"/>
        <v>212478.10512371099</v>
      </c>
      <c r="M89">
        <f t="shared" si="4"/>
        <v>398565.37054271717</v>
      </c>
      <c r="N89">
        <f t="shared" si="5"/>
        <v>2.3285512351423905</v>
      </c>
      <c r="O89">
        <v>0.60025810389583478</v>
      </c>
      <c r="S89">
        <v>569489.88532215205</v>
      </c>
      <c r="T89">
        <v>11</v>
      </c>
    </row>
    <row r="90" spans="1:20" x14ac:dyDescent="0.25">
      <c r="A90">
        <v>5233.7317381607136</v>
      </c>
      <c r="B90" s="1">
        <f t="shared" si="0"/>
        <v>200.80233653018098</v>
      </c>
      <c r="C90" s="1">
        <f t="shared" si="1"/>
        <v>120.53723468147724</v>
      </c>
      <c r="D90">
        <v>51538.438062685018</v>
      </c>
      <c r="E90">
        <v>0.1486300241096225</v>
      </c>
      <c r="F90" s="1">
        <f t="shared" si="2"/>
        <v>2977.8997182247804</v>
      </c>
      <c r="H90">
        <v>0.28849147007660148</v>
      </c>
      <c r="I90">
        <v>0.13834040345469528</v>
      </c>
      <c r="J90">
        <v>0.23432111575670644</v>
      </c>
      <c r="L90">
        <f t="shared" si="3"/>
        <v>214917.59231075514</v>
      </c>
      <c r="M90">
        <f t="shared" si="4"/>
        <v>315289.3743841534</v>
      </c>
      <c r="N90">
        <f t="shared" si="5"/>
        <v>2.0509645812805113</v>
      </c>
      <c r="O90">
        <v>0.60968689989309222</v>
      </c>
      <c r="S90">
        <v>637893.78008815588</v>
      </c>
      <c r="T90">
        <v>7</v>
      </c>
    </row>
    <row r="91" spans="1:20" ht="15.75" thickBot="1" x14ac:dyDescent="0.3">
      <c r="A91">
        <v>5693.2302893692395</v>
      </c>
      <c r="B91" s="1">
        <f t="shared" si="0"/>
        <v>196.13925272054553</v>
      </c>
      <c r="C91" s="1">
        <f t="shared" si="1"/>
        <v>129.52798009220152</v>
      </c>
      <c r="D91">
        <v>51925.412762840664</v>
      </c>
      <c r="E91">
        <v>9.8853114413892024E-2</v>
      </c>
      <c r="F91" s="1">
        <f t="shared" si="2"/>
        <v>17264.654735027147</v>
      </c>
      <c r="H91">
        <v>0.17365031891842403</v>
      </c>
      <c r="I91">
        <v>0.5782036805322428</v>
      </c>
      <c r="J91">
        <v>0.48438978240302744</v>
      </c>
      <c r="L91">
        <f t="shared" si="3"/>
        <v>190998.58326340222</v>
      </c>
      <c r="M91">
        <f t="shared" si="4"/>
        <v>306945.97430630121</v>
      </c>
      <c r="N91">
        <f t="shared" si="5"/>
        <v>2.0231532476876706</v>
      </c>
      <c r="O91">
        <v>0.51618655966837546</v>
      </c>
      <c r="S91" s="37" t="s">
        <v>63</v>
      </c>
      <c r="T91" s="37">
        <v>1</v>
      </c>
    </row>
    <row r="92" spans="1:20" ht="15.75" thickBot="1" x14ac:dyDescent="0.3">
      <c r="A92">
        <v>5275.5641061303322</v>
      </c>
      <c r="B92" s="1">
        <f t="shared" si="0"/>
        <v>211.089265111061</v>
      </c>
      <c r="C92" s="1">
        <f t="shared" si="1"/>
        <v>123.34862390959333</v>
      </c>
      <c r="D92">
        <v>48916.89809869686</v>
      </c>
      <c r="E92">
        <v>0.15137913144322029</v>
      </c>
      <c r="F92" s="1">
        <f t="shared" si="2"/>
        <v>48961.713810497349</v>
      </c>
      <c r="H92">
        <v>0.64238410596026485</v>
      </c>
      <c r="I92">
        <v>0.91354106265449997</v>
      </c>
      <c r="J92">
        <v>0.30286568803979613</v>
      </c>
      <c r="L92">
        <f t="shared" si="3"/>
        <v>241259.39797812325</v>
      </c>
      <c r="M92">
        <f t="shared" si="4"/>
        <v>386873.23929343349</v>
      </c>
      <c r="N92">
        <f t="shared" si="5"/>
        <v>2.2895774643114448</v>
      </c>
      <c r="O92">
        <v>0.71018424160472349</v>
      </c>
    </row>
    <row r="93" spans="1:20" x14ac:dyDescent="0.25">
      <c r="A93">
        <v>4566.9370163232088</v>
      </c>
      <c r="B93" s="1">
        <f t="shared" si="0"/>
        <v>208.48286392553308</v>
      </c>
      <c r="C93" s="1">
        <f t="shared" si="1"/>
        <v>117.40408889460082</v>
      </c>
      <c r="D93">
        <v>52225.714896084472</v>
      </c>
      <c r="E93">
        <v>9.9631946775719474E-2</v>
      </c>
      <c r="F93" s="1">
        <f t="shared" si="2"/>
        <v>26288.858859686945</v>
      </c>
      <c r="H93">
        <v>0.54084902493362219</v>
      </c>
      <c r="I93">
        <v>0.73137607959227269</v>
      </c>
      <c r="J93">
        <v>0.16827906125064851</v>
      </c>
      <c r="L93">
        <f t="shared" si="3"/>
        <v>212120.68223255136</v>
      </c>
      <c r="M93">
        <f t="shared" si="4"/>
        <v>372930.08350255364</v>
      </c>
      <c r="N93">
        <f t="shared" si="5"/>
        <v>2.2431002783418457</v>
      </c>
      <c r="O93">
        <v>0.59887473586835016</v>
      </c>
      <c r="R93" s="39" t="s">
        <v>13</v>
      </c>
      <c r="S93" s="38" t="s">
        <v>52</v>
      </c>
      <c r="T93" s="38" t="s">
        <v>53</v>
      </c>
    </row>
    <row r="94" spans="1:20" x14ac:dyDescent="0.25">
      <c r="A94">
        <v>5291.7099108235561</v>
      </c>
      <c r="B94" s="1">
        <f t="shared" si="0"/>
        <v>204.48667302176671</v>
      </c>
      <c r="C94" s="1">
        <f t="shared" si="1"/>
        <v>107.21261750356865</v>
      </c>
      <c r="D94">
        <v>43230.689413129061</v>
      </c>
      <c r="E94">
        <v>0.13108310190130312</v>
      </c>
      <c r="F94" s="1">
        <f t="shared" si="2"/>
        <v>56503.774819558887</v>
      </c>
      <c r="H94">
        <v>0.39973143711661124</v>
      </c>
      <c r="I94">
        <v>0.94070253608813748</v>
      </c>
      <c r="J94">
        <v>2.8901028473769342E-2</v>
      </c>
      <c r="L94">
        <f t="shared" si="3"/>
        <v>274638.92865834193</v>
      </c>
      <c r="M94">
        <f t="shared" si="4"/>
        <v>515070.63826695422</v>
      </c>
      <c r="N94">
        <f t="shared" si="5"/>
        <v>2.7169021275565139</v>
      </c>
      <c r="O94">
        <v>0.83466215151217993</v>
      </c>
      <c r="S94">
        <v>1.0741957573137397</v>
      </c>
      <c r="T94">
        <v>1</v>
      </c>
    </row>
    <row r="95" spans="1:20" x14ac:dyDescent="0.25">
      <c r="A95">
        <v>5382.1531221437908</v>
      </c>
      <c r="B95" s="1">
        <f t="shared" si="0"/>
        <v>199.56628329861465</v>
      </c>
      <c r="C95" s="1">
        <f t="shared" si="1"/>
        <v>123.92958204816856</v>
      </c>
      <c r="D95">
        <v>46081.1181981872</v>
      </c>
      <c r="E95">
        <v>0.10695394756920072</v>
      </c>
      <c r="F95" s="1">
        <f t="shared" si="2"/>
        <v>10941.808290927422</v>
      </c>
      <c r="H95">
        <v>0.25522629474776454</v>
      </c>
      <c r="I95">
        <v>0.42136906033509325</v>
      </c>
      <c r="J95">
        <v>0.31812494277779474</v>
      </c>
      <c r="L95">
        <f t="shared" si="3"/>
        <v>210544.1699596238</v>
      </c>
      <c r="M95">
        <f t="shared" si="4"/>
        <v>357472.81209212297</v>
      </c>
      <c r="N95">
        <f t="shared" si="5"/>
        <v>2.1915760403070768</v>
      </c>
      <c r="O95">
        <v>0.5927671225395843</v>
      </c>
      <c r="S95">
        <v>1.3022087398670856</v>
      </c>
      <c r="T95">
        <v>5</v>
      </c>
    </row>
    <row r="96" spans="1:20" x14ac:dyDescent="0.25">
      <c r="A96">
        <v>5406.8172201077687</v>
      </c>
      <c r="B96" s="1">
        <f t="shared" si="0"/>
        <v>210.16994718619679</v>
      </c>
      <c r="C96" s="1">
        <f t="shared" si="1"/>
        <v>133.58063728013795</v>
      </c>
      <c r="D96">
        <v>43944.822534867395</v>
      </c>
      <c r="E96">
        <v>0.11207373271889401</v>
      </c>
      <c r="F96" s="1">
        <f t="shared" si="2"/>
        <v>39609.350750349382</v>
      </c>
      <c r="H96">
        <v>0.60676900540177614</v>
      </c>
      <c r="I96">
        <v>0.86199530014954073</v>
      </c>
      <c r="J96">
        <v>0.6122318185979797</v>
      </c>
      <c r="L96">
        <f t="shared" si="3"/>
        <v>215852.55474200164</v>
      </c>
      <c r="M96">
        <f t="shared" si="4"/>
        <v>366716.5348199209</v>
      </c>
      <c r="N96">
        <f t="shared" si="5"/>
        <v>2.2223884493997361</v>
      </c>
      <c r="O96">
        <v>0.61329466722304571</v>
      </c>
      <c r="S96">
        <v>1.5302217224204315</v>
      </c>
      <c r="T96">
        <v>7</v>
      </c>
    </row>
    <row r="97" spans="1:20" x14ac:dyDescent="0.25">
      <c r="A97">
        <v>5586.4374555931136</v>
      </c>
      <c r="B97" s="1">
        <f t="shared" si="0"/>
        <v>211.43125959953622</v>
      </c>
      <c r="C97" s="1">
        <f t="shared" si="1"/>
        <v>127.4973121590043</v>
      </c>
      <c r="D97">
        <v>59065.523239844966</v>
      </c>
      <c r="E97">
        <v>0.14832239753410442</v>
      </c>
      <c r="F97" s="1">
        <f t="shared" si="2"/>
        <v>29107.401439844423</v>
      </c>
      <c r="H97">
        <v>0.65520187994018375</v>
      </c>
      <c r="I97">
        <v>0.76668599505600143</v>
      </c>
      <c r="J97">
        <v>0.42005676442762535</v>
      </c>
      <c r="L97">
        <f t="shared" si="3"/>
        <v>238859.21023188133</v>
      </c>
      <c r="M97">
        <f t="shared" si="4"/>
        <v>384258.56194536225</v>
      </c>
      <c r="N97">
        <f t="shared" si="5"/>
        <v>2.2808618731512076</v>
      </c>
      <c r="O97">
        <v>0.70111893228961408</v>
      </c>
      <c r="S97">
        <v>1.7582347049737774</v>
      </c>
      <c r="T97">
        <v>8</v>
      </c>
    </row>
    <row r="98" spans="1:20" x14ac:dyDescent="0.25">
      <c r="A98">
        <v>5805.5989509448409</v>
      </c>
      <c r="B98" s="1">
        <f t="shared" si="0"/>
        <v>193.95815763253754</v>
      </c>
      <c r="C98" s="1">
        <f t="shared" si="1"/>
        <v>146.59731568767958</v>
      </c>
      <c r="D98">
        <v>53696.096682638017</v>
      </c>
      <c r="E98">
        <v>0.1353605761894589</v>
      </c>
      <c r="F98" s="1">
        <f t="shared" si="2"/>
        <v>5740.827780684871</v>
      </c>
      <c r="H98">
        <v>0.12988677632984405</v>
      </c>
      <c r="I98">
        <v>0.24951933347575306</v>
      </c>
      <c r="J98">
        <v>0.90020447401348913</v>
      </c>
      <c r="L98">
        <f t="shared" si="3"/>
        <v>129491.93542441036</v>
      </c>
      <c r="M98">
        <f t="shared" si="4"/>
        <v>80919.12224847998</v>
      </c>
      <c r="N98">
        <f t="shared" si="5"/>
        <v>1.2697304074949334</v>
      </c>
      <c r="O98">
        <v>0.26084494864887531</v>
      </c>
      <c r="S98">
        <v>1.9862476875271233</v>
      </c>
      <c r="T98">
        <v>9</v>
      </c>
    </row>
    <row r="99" spans="1:20" x14ac:dyDescent="0.25">
      <c r="A99">
        <v>5286.1871861459804</v>
      </c>
      <c r="B99" s="1">
        <f t="shared" si="0"/>
        <v>208.93333672740391</v>
      </c>
      <c r="C99" s="1">
        <f t="shared" si="1"/>
        <v>124.24657417330991</v>
      </c>
      <c r="D99">
        <v>41463.057344279303</v>
      </c>
      <c r="E99">
        <v>0.1351310769981994</v>
      </c>
      <c r="F99" s="1">
        <f t="shared" si="2"/>
        <v>1685.3141904782474</v>
      </c>
      <c r="H99">
        <v>0.55809198278756067</v>
      </c>
      <c r="I99">
        <v>8.0813013092440572E-2</v>
      </c>
      <c r="J99">
        <v>0.32660908841212194</v>
      </c>
      <c r="L99">
        <f t="shared" si="3"/>
        <v>236760.0725891086</v>
      </c>
      <c r="M99">
        <f t="shared" si="4"/>
        <v>396793.59471708385</v>
      </c>
      <c r="N99">
        <f t="shared" si="5"/>
        <v>2.3226453157236127</v>
      </c>
      <c r="O99">
        <v>0.69317659865799319</v>
      </c>
      <c r="S99">
        <v>2.2142606700804692</v>
      </c>
      <c r="T99">
        <v>13</v>
      </c>
    </row>
    <row r="100" spans="1:20" x14ac:dyDescent="0.25">
      <c r="A100">
        <v>5974.8683750221971</v>
      </c>
      <c r="B100" s="1">
        <f t="shared" si="0"/>
        <v>190.90972900471817</v>
      </c>
      <c r="C100" s="1">
        <f t="shared" si="1"/>
        <v>119.63051754675399</v>
      </c>
      <c r="D100">
        <v>58287.911618396553</v>
      </c>
      <c r="E100">
        <v>0.10843348490859707</v>
      </c>
      <c r="F100" s="1">
        <f t="shared" si="2"/>
        <v>20193.906432535776</v>
      </c>
      <c r="H100">
        <v>7.9348124637592707E-2</v>
      </c>
      <c r="I100">
        <v>0.63567003387554555</v>
      </c>
      <c r="J100">
        <v>0.2140873439741203</v>
      </c>
      <c r="L100">
        <f t="shared" si="3"/>
        <v>214365.67693662184</v>
      </c>
      <c r="M100">
        <f t="shared" si="4"/>
        <v>367288.38222632289</v>
      </c>
      <c r="N100">
        <f t="shared" si="5"/>
        <v>2.2242946074210761</v>
      </c>
      <c r="O100">
        <v>0.60755567461603111</v>
      </c>
      <c r="S100">
        <v>2.4422736526338151</v>
      </c>
      <c r="T100">
        <v>21</v>
      </c>
    </row>
    <row r="101" spans="1:20" x14ac:dyDescent="0.25">
      <c r="A101">
        <v>5778.6397544696229</v>
      </c>
      <c r="B101" s="1">
        <f t="shared" si="0"/>
        <v>207.65021591485217</v>
      </c>
      <c r="C101" s="1">
        <f t="shared" si="1"/>
        <v>121.21999999798652</v>
      </c>
      <c r="D101">
        <v>52114.627521591843</v>
      </c>
      <c r="E101">
        <v>0.10486404004028443</v>
      </c>
      <c r="F101" s="1">
        <f t="shared" si="2"/>
        <v>21590.16481253353</v>
      </c>
      <c r="H101">
        <v>0.50968962675862906</v>
      </c>
      <c r="I101">
        <v>0.66023743400372326</v>
      </c>
      <c r="J101">
        <v>0.25016022217474898</v>
      </c>
      <c r="L101">
        <f t="shared" si="3"/>
        <v>260613.98341454071</v>
      </c>
      <c r="M101">
        <f t="shared" si="4"/>
        <v>517487.46235105617</v>
      </c>
      <c r="N101">
        <f t="shared" si="5"/>
        <v>2.7249582078368539</v>
      </c>
      <c r="O101">
        <v>0.78270051479987046</v>
      </c>
      <c r="S101">
        <v>2.670286635187161</v>
      </c>
      <c r="T101">
        <v>17</v>
      </c>
    </row>
    <row r="102" spans="1:20" x14ac:dyDescent="0.25">
      <c r="A102">
        <v>5914.2755642533302</v>
      </c>
      <c r="B102" s="1">
        <f t="shared" si="0"/>
        <v>207.4257988725974</v>
      </c>
      <c r="C102" s="1">
        <f t="shared" si="1"/>
        <v>150.53156964240168</v>
      </c>
      <c r="D102">
        <v>53702.810754722741</v>
      </c>
      <c r="E102">
        <v>0.10400463881344035</v>
      </c>
      <c r="F102" s="1">
        <f t="shared" si="2"/>
        <v>14379.209002992791</v>
      </c>
      <c r="H102">
        <v>0.50144962920010983</v>
      </c>
      <c r="I102">
        <v>0.5127414777062288</v>
      </c>
      <c r="J102">
        <v>0.95019379253517255</v>
      </c>
      <c r="L102">
        <f t="shared" si="3"/>
        <v>165175.49657850189</v>
      </c>
      <c r="M102">
        <f t="shared" si="4"/>
        <v>219077.27372177364</v>
      </c>
      <c r="N102">
        <f t="shared" si="5"/>
        <v>1.7302575790725787</v>
      </c>
      <c r="O102">
        <v>0.41212106170691132</v>
      </c>
      <c r="S102">
        <v>2.8982996177405069</v>
      </c>
      <c r="T102">
        <v>11</v>
      </c>
    </row>
    <row r="103" spans="1:20" x14ac:dyDescent="0.25">
      <c r="A103">
        <v>5502.0139282241871</v>
      </c>
      <c r="B103" s="1">
        <f t="shared" si="0"/>
        <v>203.95367396994089</v>
      </c>
      <c r="C103" s="1">
        <f t="shared" si="1"/>
        <v>119.62352039181891</v>
      </c>
      <c r="D103">
        <v>41829.279457991273</v>
      </c>
      <c r="E103">
        <v>8.8906521805475022E-2</v>
      </c>
      <c r="F103" s="1">
        <f t="shared" si="2"/>
        <v>23794.820630531816</v>
      </c>
      <c r="H103">
        <v>0.38251899777214882</v>
      </c>
      <c r="I103">
        <v>0.69569994201483198</v>
      </c>
      <c r="J103">
        <v>0.21393475142674032</v>
      </c>
      <c r="L103">
        <f t="shared" si="3"/>
        <v>246010.71205691004</v>
      </c>
      <c r="M103">
        <f t="shared" si="4"/>
        <v>498922.4778572513</v>
      </c>
      <c r="N103">
        <f t="shared" si="5"/>
        <v>2.6630749261908377</v>
      </c>
      <c r="O103">
        <v>0.72808034953643386</v>
      </c>
      <c r="S103">
        <v>3.1263126002938528</v>
      </c>
      <c r="T103">
        <v>7</v>
      </c>
    </row>
    <row r="104" spans="1:20" ht="15.75" thickBot="1" x14ac:dyDescent="0.3">
      <c r="A104">
        <v>5526.615100523486</v>
      </c>
      <c r="B104" s="1">
        <f t="shared" si="0"/>
        <v>208.88979399631592</v>
      </c>
      <c r="C104" s="1">
        <f t="shared" si="1"/>
        <v>128.9436190742644</v>
      </c>
      <c r="D104">
        <v>42474.440748313849</v>
      </c>
      <c r="E104">
        <v>0.14437452314828944</v>
      </c>
      <c r="F104" s="1">
        <f t="shared" si="2"/>
        <v>40555.763874150805</v>
      </c>
      <c r="H104">
        <v>0.55641346476638076</v>
      </c>
      <c r="I104">
        <v>0.86837366863002408</v>
      </c>
      <c r="J104">
        <v>0.46540726950895717</v>
      </c>
      <c r="L104">
        <f t="shared" si="3"/>
        <v>232787.23214689313</v>
      </c>
      <c r="M104">
        <f t="shared" si="4"/>
        <v>372237.19212109316</v>
      </c>
      <c r="N104">
        <f t="shared" si="5"/>
        <v>2.240790640403644</v>
      </c>
      <c r="O104">
        <v>0.67810802234194756</v>
      </c>
      <c r="S104" s="37" t="s">
        <v>63</v>
      </c>
      <c r="T104" s="37">
        <v>1</v>
      </c>
    </row>
    <row r="105" spans="1:20" ht="15.75" thickBot="1" x14ac:dyDescent="0.3">
      <c r="A105">
        <v>5066.1616139841499</v>
      </c>
      <c r="B105" s="1">
        <f t="shared" si="0"/>
        <v>221.32306719645214</v>
      </c>
      <c r="C105" s="1">
        <f t="shared" si="1"/>
        <v>136.00050356068914</v>
      </c>
      <c r="D105">
        <v>44358.653523361922</v>
      </c>
      <c r="E105">
        <v>0.11600451673940246</v>
      </c>
      <c r="F105" s="1">
        <f t="shared" si="2"/>
        <v>38901.119913657218</v>
      </c>
      <c r="H105">
        <v>0.92471083712271496</v>
      </c>
      <c r="I105">
        <v>0.85702078310495311</v>
      </c>
      <c r="J105">
        <v>0.68001342814416943</v>
      </c>
      <c r="L105">
        <f t="shared" si="3"/>
        <v>226141.5610414191</v>
      </c>
      <c r="M105">
        <f t="shared" si="4"/>
        <v>392691.19337753428</v>
      </c>
      <c r="N105">
        <f t="shared" si="5"/>
        <v>2.3089706445917808</v>
      </c>
      <c r="O105">
        <v>0.65278948220469424</v>
      </c>
    </row>
    <row r="106" spans="1:20" x14ac:dyDescent="0.25">
      <c r="A106">
        <v>5621.1500148201594</v>
      </c>
      <c r="B106" s="1">
        <f t="shared" si="0"/>
        <v>210.66159740002112</v>
      </c>
      <c r="C106" s="1">
        <f t="shared" si="1"/>
        <v>124.6588095110381</v>
      </c>
      <c r="D106">
        <v>40555.436872463149</v>
      </c>
      <c r="E106">
        <v>0.12135868404187139</v>
      </c>
      <c r="F106" s="1">
        <f t="shared" si="2"/>
        <v>38896.851425752851</v>
      </c>
      <c r="H106">
        <v>0.62602618488113038</v>
      </c>
      <c r="I106">
        <v>0.85699026459547711</v>
      </c>
      <c r="J106">
        <v>0.33780938138981292</v>
      </c>
      <c r="L106">
        <f t="shared" si="3"/>
        <v>258029.89861567589</v>
      </c>
      <c r="M106">
        <f t="shared" si="4"/>
        <v>481489.54213509266</v>
      </c>
      <c r="N106">
        <f t="shared" si="5"/>
        <v>2.6049651404503087</v>
      </c>
      <c r="O106">
        <v>0.7730754971527356</v>
      </c>
      <c r="R106" s="39" t="s">
        <v>14</v>
      </c>
      <c r="S106" s="38" t="s">
        <v>52</v>
      </c>
      <c r="T106" s="38" t="s">
        <v>53</v>
      </c>
    </row>
    <row r="107" spans="1:20" x14ac:dyDescent="0.25">
      <c r="A107">
        <v>5658.488569468318</v>
      </c>
      <c r="B107" s="1">
        <f t="shared" si="0"/>
        <v>196.21847813987551</v>
      </c>
      <c r="C107" s="1">
        <f t="shared" si="1"/>
        <v>124.52142101314027</v>
      </c>
      <c r="D107">
        <v>56487.319559312724</v>
      </c>
      <c r="E107">
        <v>0.10154606769005402</v>
      </c>
      <c r="F107" s="1">
        <f t="shared" si="2"/>
        <v>37.267281260958995</v>
      </c>
      <c r="H107">
        <v>0.17535935544907988</v>
      </c>
      <c r="I107">
        <v>1.8616290780358287E-3</v>
      </c>
      <c r="J107">
        <v>0.33405560472426526</v>
      </c>
      <c r="L107">
        <f t="shared" si="3"/>
        <v>203701.60202096475</v>
      </c>
      <c r="M107">
        <f t="shared" si="4"/>
        <v>343551.54979725764</v>
      </c>
      <c r="N107">
        <f t="shared" si="5"/>
        <v>2.1451718326575255</v>
      </c>
      <c r="O107">
        <v>0.56614355339207867</v>
      </c>
      <c r="S107">
        <v>0.14332278632193884</v>
      </c>
      <c r="T107">
        <v>1</v>
      </c>
    </row>
    <row r="108" spans="1:20" x14ac:dyDescent="0.25">
      <c r="A108">
        <v>5244.5684584818082</v>
      </c>
      <c r="B108" s="1">
        <f t="shared" si="0"/>
        <v>217.84014069114258</v>
      </c>
      <c r="C108" s="1">
        <f t="shared" si="1"/>
        <v>123.72554951694434</v>
      </c>
      <c r="D108">
        <v>54924.161503952149</v>
      </c>
      <c r="E108">
        <v>0.14125431073946348</v>
      </c>
      <c r="F108" s="1">
        <f t="shared" si="2"/>
        <v>14080.807346694264</v>
      </c>
      <c r="H108">
        <v>0.85213782158879359</v>
      </c>
      <c r="I108">
        <v>0.50541703543198946</v>
      </c>
      <c r="J108">
        <v>0.31272316660054322</v>
      </c>
      <c r="L108">
        <f t="shared" si="3"/>
        <v>255586.42781367185</v>
      </c>
      <c r="M108">
        <f t="shared" si="4"/>
        <v>442794.48919939564</v>
      </c>
      <c r="N108">
        <f t="shared" si="5"/>
        <v>2.475981630664652</v>
      </c>
      <c r="O108">
        <v>0.76395878641101267</v>
      </c>
      <c r="S108">
        <v>0.23153160423868763</v>
      </c>
      <c r="T108">
        <v>2</v>
      </c>
    </row>
    <row r="109" spans="1:20" x14ac:dyDescent="0.25">
      <c r="A109">
        <v>5566.9713244860759</v>
      </c>
      <c r="B109" s="1">
        <f t="shared" si="0"/>
        <v>207.20205471568329</v>
      </c>
      <c r="C109" s="1">
        <f t="shared" si="1"/>
        <v>124.92029593177149</v>
      </c>
      <c r="D109">
        <v>51535.996581926942</v>
      </c>
      <c r="E109">
        <v>0.13426190984832301</v>
      </c>
      <c r="F109" s="1">
        <f t="shared" si="2"/>
        <v>16531.566062182319</v>
      </c>
      <c r="H109">
        <v>0.49330118717001864</v>
      </c>
      <c r="I109">
        <v>0.56245612964262826</v>
      </c>
      <c r="J109">
        <v>0.34501174962614828</v>
      </c>
      <c r="L109">
        <f t="shared" si="3"/>
        <v>236944.03315590633</v>
      </c>
      <c r="M109">
        <f t="shared" si="4"/>
        <v>398587.5082218973</v>
      </c>
      <c r="N109">
        <f t="shared" si="5"/>
        <v>2.3286250274063245</v>
      </c>
      <c r="O109">
        <v>0.69387316666637955</v>
      </c>
      <c r="S109">
        <v>0.31974042215543641</v>
      </c>
      <c r="T109">
        <v>6</v>
      </c>
    </row>
    <row r="110" spans="1:20" x14ac:dyDescent="0.25">
      <c r="A110">
        <v>5722.1681143055321</v>
      </c>
      <c r="B110" s="1">
        <f t="shared" si="0"/>
        <v>193.27915463244221</v>
      </c>
      <c r="C110" s="1">
        <f t="shared" si="1"/>
        <v>120.4138223562577</v>
      </c>
      <c r="D110">
        <v>44083.376567888423</v>
      </c>
      <c r="E110">
        <v>0.10006164738914151</v>
      </c>
      <c r="F110" s="1">
        <f t="shared" si="2"/>
        <v>844.00182799624338</v>
      </c>
      <c r="H110">
        <v>0.11755729850154119</v>
      </c>
      <c r="I110">
        <v>4.1322061830500197E-2</v>
      </c>
      <c r="J110">
        <v>0.2315134128849147</v>
      </c>
      <c r="L110">
        <f t="shared" si="3"/>
        <v>217421.29656427994</v>
      </c>
      <c r="M110">
        <f t="shared" si="4"/>
        <v>389104.29348496534</v>
      </c>
      <c r="N110">
        <f t="shared" si="5"/>
        <v>2.2970143116165511</v>
      </c>
      <c r="O110">
        <v>0.6193407538177349</v>
      </c>
      <c r="S110">
        <v>0.40794924007218514</v>
      </c>
      <c r="T110">
        <v>8</v>
      </c>
    </row>
    <row r="111" spans="1:20" x14ac:dyDescent="0.25">
      <c r="A111">
        <v>5788.2805802073563</v>
      </c>
      <c r="B111" s="1">
        <f t="shared" si="0"/>
        <v>204.96526105959146</v>
      </c>
      <c r="C111" s="1">
        <f t="shared" si="1"/>
        <v>128.69391148043854</v>
      </c>
      <c r="D111">
        <v>54825.891903439435</v>
      </c>
      <c r="E111">
        <v>0.12454725791192359</v>
      </c>
      <c r="F111" s="1">
        <f t="shared" si="2"/>
        <v>2009.3163226689057</v>
      </c>
      <c r="H111">
        <v>0.41550950651570179</v>
      </c>
      <c r="I111">
        <v>9.558397167882321E-2</v>
      </c>
      <c r="J111">
        <v>0.45741142002624591</v>
      </c>
      <c r="L111">
        <f t="shared" si="3"/>
        <v>225419.36622123123</v>
      </c>
      <c r="M111">
        <f t="shared" si="4"/>
        <v>378171.49714412063</v>
      </c>
      <c r="N111">
        <f t="shared" si="5"/>
        <v>2.2605716571470689</v>
      </c>
      <c r="O111">
        <v>0.65002931531841956</v>
      </c>
      <c r="S111">
        <v>0.49615805798893392</v>
      </c>
      <c r="T111">
        <v>9</v>
      </c>
    </row>
    <row r="112" spans="1:20" x14ac:dyDescent="0.25">
      <c r="A112">
        <v>6083.2331225974485</v>
      </c>
      <c r="B112" s="1">
        <f t="shared" si="0"/>
        <v>190.06509772459128</v>
      </c>
      <c r="C112" s="1">
        <f t="shared" si="1"/>
        <v>114.51634266025246</v>
      </c>
      <c r="D112">
        <v>40834.376049073762</v>
      </c>
      <c r="E112">
        <v>9.6328623310037539E-2</v>
      </c>
      <c r="F112" s="1">
        <f t="shared" si="2"/>
        <v>20287.945228793938</v>
      </c>
      <c r="H112">
        <v>6.7537461470381782E-2</v>
      </c>
      <c r="I112">
        <v>0.63737907040620134</v>
      </c>
      <c r="J112">
        <v>0.11706900234992523</v>
      </c>
      <c r="L112">
        <f t="shared" si="3"/>
        <v>244032.86161500216</v>
      </c>
      <c r="M112">
        <f t="shared" si="4"/>
        <v>479739.33932757482</v>
      </c>
      <c r="N112">
        <f t="shared" si="5"/>
        <v>2.5991311310919163</v>
      </c>
      <c r="O112">
        <v>0.72063847911045165</v>
      </c>
      <c r="S112">
        <v>0.5843668759056827</v>
      </c>
      <c r="T112">
        <v>8</v>
      </c>
    </row>
    <row r="113" spans="1:20" x14ac:dyDescent="0.25">
      <c r="A113">
        <v>5387.8523456369294</v>
      </c>
      <c r="B113" s="1">
        <f t="shared" si="0"/>
        <v>215.83996443304954</v>
      </c>
      <c r="C113" s="1">
        <f t="shared" si="1"/>
        <v>134.72512029596444</v>
      </c>
      <c r="D113">
        <v>47938.474684896391</v>
      </c>
      <c r="E113">
        <v>9.258827478865933E-2</v>
      </c>
      <c r="F113" s="1">
        <f t="shared" si="2"/>
        <v>40306.912737396458</v>
      </c>
      <c r="H113">
        <v>0.79949339274269848</v>
      </c>
      <c r="I113">
        <v>0.86672566911832027</v>
      </c>
      <c r="J113">
        <v>0.64510025330362863</v>
      </c>
      <c r="L113">
        <f t="shared" si="3"/>
        <v>226835.8705677414</v>
      </c>
      <c r="M113">
        <f t="shared" si="4"/>
        <v>430728.99650571356</v>
      </c>
      <c r="N113">
        <f t="shared" si="5"/>
        <v>2.435763321685712</v>
      </c>
      <c r="O113">
        <v>0.65544142356420898</v>
      </c>
      <c r="S113">
        <v>0.67257569382243143</v>
      </c>
      <c r="T113">
        <v>20</v>
      </c>
    </row>
    <row r="114" spans="1:20" x14ac:dyDescent="0.25">
      <c r="A114">
        <v>5515.137459286052</v>
      </c>
      <c r="B114" s="1">
        <f t="shared" si="0"/>
        <v>189.6660445250767</v>
      </c>
      <c r="C114" s="1">
        <f t="shared" si="1"/>
        <v>129.48143386052669</v>
      </c>
      <c r="D114">
        <v>41731.009857478559</v>
      </c>
      <c r="E114">
        <v>0.10707113864558855</v>
      </c>
      <c r="F114" s="1">
        <f t="shared" si="2"/>
        <v>4712.0748661496418</v>
      </c>
      <c r="H114">
        <v>6.2288277840510269E-2</v>
      </c>
      <c r="I114">
        <v>0.20990630817590869</v>
      </c>
      <c r="J114">
        <v>0.48286385692922756</v>
      </c>
      <c r="L114">
        <f t="shared" si="3"/>
        <v>169473.32671685432</v>
      </c>
      <c r="M114">
        <f t="shared" si="4"/>
        <v>229086.66995463078</v>
      </c>
      <c r="N114">
        <f t="shared" si="5"/>
        <v>1.7636222331821025</v>
      </c>
      <c r="O114">
        <v>0.42970594878701451</v>
      </c>
      <c r="S114">
        <v>0.76078451173918027</v>
      </c>
      <c r="T114">
        <v>18</v>
      </c>
    </row>
    <row r="115" spans="1:20" x14ac:dyDescent="0.25">
      <c r="A115">
        <v>5405.478591699648</v>
      </c>
      <c r="B115" s="1">
        <f t="shared" si="0"/>
        <v>216.93048977439642</v>
      </c>
      <c r="C115" s="1">
        <f t="shared" si="1"/>
        <v>126.00123714398943</v>
      </c>
      <c r="D115">
        <v>53546.555986205633</v>
      </c>
      <c r="E115">
        <v>0.15957518234809412</v>
      </c>
      <c r="F115" s="1">
        <f t="shared" si="2"/>
        <v>32281.750371185757</v>
      </c>
      <c r="H115">
        <v>0.82918790246284368</v>
      </c>
      <c r="I115">
        <v>0.80092776268807031</v>
      </c>
      <c r="J115">
        <v>0.37559129612109743</v>
      </c>
      <c r="L115">
        <f t="shared" si="3"/>
        <v>255182.35203069085</v>
      </c>
      <c r="M115">
        <f t="shared" si="4"/>
        <v>414652.27777166746</v>
      </c>
      <c r="N115">
        <f t="shared" si="5"/>
        <v>2.3821742592388917</v>
      </c>
      <c r="O115">
        <v>0.76244969047553712</v>
      </c>
      <c r="S115">
        <v>0.848993329655929</v>
      </c>
      <c r="T115">
        <v>20</v>
      </c>
    </row>
    <row r="116" spans="1:20" x14ac:dyDescent="0.25">
      <c r="A116">
        <v>5705.5747700069332</v>
      </c>
      <c r="B116" s="1">
        <f t="shared" si="0"/>
        <v>209.21987474913669</v>
      </c>
      <c r="C116" s="1">
        <f t="shared" si="1"/>
        <v>152.06913321067424</v>
      </c>
      <c r="D116">
        <v>53003.326517532885</v>
      </c>
      <c r="E116">
        <v>0.15698477126377147</v>
      </c>
      <c r="F116" s="1">
        <f t="shared" si="2"/>
        <v>14807.154683608454</v>
      </c>
      <c r="H116">
        <v>0.56920072023682367</v>
      </c>
      <c r="I116">
        <v>0.52305673390911589</v>
      </c>
      <c r="J116">
        <v>0.96505630664998321</v>
      </c>
      <c r="L116">
        <f t="shared" si="3"/>
        <v>159543.21144507331</v>
      </c>
      <c r="M116">
        <f t="shared" si="4"/>
        <v>149131.31743686658</v>
      </c>
      <c r="N116">
        <f t="shared" si="5"/>
        <v>1.4971043914562219</v>
      </c>
      <c r="O116">
        <v>0.38889530105390246</v>
      </c>
      <c r="S116">
        <v>0.93720214757267772</v>
      </c>
      <c r="T116">
        <v>5</v>
      </c>
    </row>
    <row r="117" spans="1:20" ht="15.75" thickBot="1" x14ac:dyDescent="0.3">
      <c r="A117">
        <v>5847.7493237369345</v>
      </c>
      <c r="B117" s="1">
        <f t="shared" si="0"/>
        <v>210.18842382921542</v>
      </c>
      <c r="C117" s="1">
        <f t="shared" si="1"/>
        <v>128.02074054504573</v>
      </c>
      <c r="D117">
        <v>56475.722525711841</v>
      </c>
      <c r="E117">
        <v>9.1689809869685973E-2</v>
      </c>
      <c r="F117" s="1">
        <f t="shared" si="2"/>
        <v>7144.7502936751162</v>
      </c>
      <c r="H117">
        <v>0.60750144962920016</v>
      </c>
      <c r="I117">
        <v>0.30039368877224037</v>
      </c>
      <c r="J117">
        <v>0.43620105594042785</v>
      </c>
      <c r="L117">
        <f t="shared" si="3"/>
        <v>247091.76926274688</v>
      </c>
      <c r="M117">
        <f t="shared" si="4"/>
        <v>497547.96144724172</v>
      </c>
      <c r="N117">
        <f t="shared" si="5"/>
        <v>2.658493204824139</v>
      </c>
      <c r="O117">
        <v>0.73214330769299441</v>
      </c>
      <c r="S117" s="37" t="s">
        <v>63</v>
      </c>
      <c r="T117" s="37">
        <v>3</v>
      </c>
    </row>
    <row r="118" spans="1:20" x14ac:dyDescent="0.25">
      <c r="A118">
        <v>5440.1837840196094</v>
      </c>
      <c r="B118" s="1">
        <f t="shared" si="0"/>
        <v>190.70000879902457</v>
      </c>
      <c r="C118" s="1">
        <f t="shared" si="1"/>
        <v>135.8817725710532</v>
      </c>
      <c r="D118">
        <v>50873.134556108278</v>
      </c>
      <c r="E118">
        <v>9.1721549119541002E-2</v>
      </c>
      <c r="F118" s="1">
        <f t="shared" si="2"/>
        <v>8599.2789387742214</v>
      </c>
      <c r="H118">
        <v>7.6326792199468974E-2</v>
      </c>
      <c r="I118">
        <v>0.34946745200964385</v>
      </c>
      <c r="J118">
        <v>0.6768395031586657</v>
      </c>
      <c r="L118">
        <f t="shared" si="3"/>
        <v>144621.92423911756</v>
      </c>
      <c r="M118">
        <f t="shared" si="4"/>
        <v>166769.51252306497</v>
      </c>
      <c r="N118">
        <f t="shared" si="5"/>
        <v>1.5558983750768833</v>
      </c>
      <c r="O118">
        <v>0.32626387128889367</v>
      </c>
    </row>
    <row r="119" spans="1:20" x14ac:dyDescent="0.25">
      <c r="A119">
        <v>5714.0958258678438</v>
      </c>
      <c r="B119" s="1">
        <f t="shared" si="0"/>
        <v>202.64716472880454</v>
      </c>
      <c r="C119" s="1">
        <f t="shared" si="1"/>
        <v>125.98538691769133</v>
      </c>
      <c r="D119">
        <v>52212.286751915031</v>
      </c>
      <c r="E119">
        <v>0.12429334391308329</v>
      </c>
      <c r="F119" s="1">
        <f t="shared" si="2"/>
        <v>50949.268655010281</v>
      </c>
      <c r="H119">
        <v>0.34192938016907254</v>
      </c>
      <c r="I119">
        <v>0.92172002319406721</v>
      </c>
      <c r="J119">
        <v>0.37513351847895748</v>
      </c>
      <c r="L119">
        <f t="shared" si="3"/>
        <v>224947.46554846162</v>
      </c>
      <c r="M119">
        <f t="shared" si="4"/>
        <v>377111.62691561412</v>
      </c>
      <c r="N119">
        <f t="shared" si="5"/>
        <v>2.2570387563853802</v>
      </c>
      <c r="O119">
        <v>0.64822480004552419</v>
      </c>
    </row>
    <row r="120" spans="1:20" x14ac:dyDescent="0.25">
      <c r="A120">
        <v>5692.8570327436319</v>
      </c>
      <c r="B120" s="1">
        <f t="shared" si="0"/>
        <v>214.46781350202883</v>
      </c>
      <c r="C120" s="1">
        <f t="shared" si="1"/>
        <v>125.89538571468469</v>
      </c>
      <c r="D120">
        <v>47675.405133213295</v>
      </c>
      <c r="E120">
        <v>0.11323587755973999</v>
      </c>
      <c r="F120" s="1">
        <f t="shared" si="2"/>
        <v>63580.007039039505</v>
      </c>
      <c r="H120">
        <v>0.75875118259224217</v>
      </c>
      <c r="I120">
        <v>0.95837275307473979</v>
      </c>
      <c r="J120">
        <v>0.37253944517349774</v>
      </c>
      <c r="L120">
        <f t="shared" si="3"/>
        <v>265961.76271582482</v>
      </c>
      <c r="M120">
        <f t="shared" si="4"/>
        <v>519463.35967833991</v>
      </c>
      <c r="N120">
        <f t="shared" si="5"/>
        <v>2.7315445322611329</v>
      </c>
      <c r="O120">
        <v>0.80256778291752529</v>
      </c>
    </row>
    <row r="121" spans="1:20" x14ac:dyDescent="0.25">
      <c r="A121">
        <v>5555.1468247067533</v>
      </c>
      <c r="B121" s="1">
        <f t="shared" si="0"/>
        <v>212.046267878642</v>
      </c>
      <c r="C121" s="1">
        <f t="shared" si="1"/>
        <v>131.35303116363863</v>
      </c>
      <c r="D121">
        <v>53616.748558000429</v>
      </c>
      <c r="E121">
        <v>9.2490615558336126E-2</v>
      </c>
      <c r="F121" s="1">
        <f t="shared" si="2"/>
        <v>8716.9069626963574</v>
      </c>
      <c r="H121">
        <v>0.6776635029145176</v>
      </c>
      <c r="I121">
        <v>0.3532822656941435</v>
      </c>
      <c r="J121">
        <v>0.54408398693807791</v>
      </c>
      <c r="L121">
        <f t="shared" si="3"/>
        <v>230054.6969097034</v>
      </c>
      <c r="M121">
        <f t="shared" si="4"/>
        <v>441256.43902513362</v>
      </c>
      <c r="N121">
        <f t="shared" si="5"/>
        <v>2.4708547967504453</v>
      </c>
      <c r="O121">
        <v>0.66771502248207493</v>
      </c>
    </row>
    <row r="122" spans="1:20" x14ac:dyDescent="0.25">
      <c r="A122">
        <v>5327.2754965000786</v>
      </c>
      <c r="B122" s="1">
        <f t="shared" si="0"/>
        <v>206.90764052845506</v>
      </c>
      <c r="C122" s="1">
        <f t="shared" si="1"/>
        <v>137.36941638135465</v>
      </c>
      <c r="D122">
        <v>56486.709189123205</v>
      </c>
      <c r="E122">
        <v>0.13830744346446119</v>
      </c>
      <c r="F122" s="1">
        <f t="shared" si="2"/>
        <v>39094.150902701658</v>
      </c>
      <c r="H122">
        <v>0.48268074587237159</v>
      </c>
      <c r="I122">
        <v>0.85839411603137306</v>
      </c>
      <c r="J122">
        <v>0.71547593615527816</v>
      </c>
      <c r="L122">
        <f t="shared" si="3"/>
        <v>183258.28966031584</v>
      </c>
      <c r="M122">
        <f t="shared" si="4"/>
        <v>235819.97611950699</v>
      </c>
      <c r="N122">
        <f t="shared" si="5"/>
        <v>1.7860665870650232</v>
      </c>
      <c r="O122">
        <v>0.4853737880072051</v>
      </c>
    </row>
    <row r="123" spans="1:20" x14ac:dyDescent="0.25">
      <c r="A123">
        <v>5251.0544062606641</v>
      </c>
      <c r="B123" s="1">
        <f t="shared" si="0"/>
        <v>211.91416619108375</v>
      </c>
      <c r="C123" s="1">
        <f t="shared" si="1"/>
        <v>114.17554492052267</v>
      </c>
      <c r="D123">
        <v>42739.951780755029</v>
      </c>
      <c r="E123">
        <v>0.14460158085879088</v>
      </c>
      <c r="F123" s="1">
        <f t="shared" si="2"/>
        <v>3481.4589367425815</v>
      </c>
      <c r="H123">
        <v>0.67290261543626206</v>
      </c>
      <c r="I123">
        <v>0.15976439710684531</v>
      </c>
      <c r="J123">
        <v>0.11163670766319773</v>
      </c>
      <c r="L123">
        <f t="shared" si="3"/>
        <v>274044.70234024292</v>
      </c>
      <c r="M123">
        <f t="shared" si="4"/>
        <v>491013.41650903795</v>
      </c>
      <c r="N123">
        <f t="shared" si="5"/>
        <v>2.6367113883634596</v>
      </c>
      <c r="O123">
        <v>0.83246966463502203</v>
      </c>
    </row>
    <row r="124" spans="1:20" x14ac:dyDescent="0.25">
      <c r="A124">
        <v>5970.0013050751295</v>
      </c>
      <c r="B124" s="1">
        <f t="shared" si="0"/>
        <v>220.77581415955424</v>
      </c>
      <c r="C124" s="1">
        <f t="shared" si="1"/>
        <v>140.43816249383423</v>
      </c>
      <c r="D124">
        <v>58560.747093111975</v>
      </c>
      <c r="E124">
        <v>9.1025727103488274E-2</v>
      </c>
      <c r="F124" s="1">
        <f t="shared" si="2"/>
        <v>20825.31390119965</v>
      </c>
      <c r="H124">
        <v>0.9149143955809198</v>
      </c>
      <c r="I124">
        <v>0.64699240089114052</v>
      </c>
      <c r="J124">
        <v>0.78740806299020361</v>
      </c>
      <c r="L124">
        <f t="shared" si="3"/>
        <v>245371.98015478649</v>
      </c>
      <c r="M124">
        <f t="shared" si="4"/>
        <v>493150.02813435264</v>
      </c>
      <c r="N124">
        <f t="shared" si="5"/>
        <v>2.643833427114509</v>
      </c>
      <c r="O124">
        <v>0.72567825812722764</v>
      </c>
    </row>
    <row r="125" spans="1:20" x14ac:dyDescent="0.25">
      <c r="A125">
        <v>5360.7504153369518</v>
      </c>
      <c r="B125" s="1">
        <f t="shared" si="0"/>
        <v>203.42222718574229</v>
      </c>
      <c r="C125" s="1">
        <f t="shared" si="1"/>
        <v>145.40628661960247</v>
      </c>
      <c r="D125">
        <v>59843.745231482899</v>
      </c>
      <c r="E125">
        <v>8.6262398144474631E-2</v>
      </c>
      <c r="F125" s="1">
        <f t="shared" si="2"/>
        <v>87043.437526387497</v>
      </c>
      <c r="H125">
        <v>0.36573381756035034</v>
      </c>
      <c r="I125">
        <v>0.98712118900112922</v>
      </c>
      <c r="J125">
        <v>0.88167973876155892</v>
      </c>
      <c r="L125">
        <f t="shared" si="3"/>
        <v>146835.83470767681</v>
      </c>
      <c r="M125">
        <f t="shared" si="4"/>
        <v>179635.94349349005</v>
      </c>
      <c r="N125">
        <f t="shared" si="5"/>
        <v>1.5987864783116335</v>
      </c>
      <c r="O125">
        <v>0.33566579816394837</v>
      </c>
    </row>
    <row r="126" spans="1:20" x14ac:dyDescent="0.25">
      <c r="A126">
        <v>5796.2589405797189</v>
      </c>
      <c r="B126" s="1">
        <f t="shared" si="0"/>
        <v>194.40522839742721</v>
      </c>
      <c r="C126" s="1">
        <f t="shared" si="1"/>
        <v>132.86871826542188</v>
      </c>
      <c r="D126">
        <v>42291.329691457868</v>
      </c>
      <c r="E126">
        <v>8.5710623493148591E-2</v>
      </c>
      <c r="F126" s="1">
        <f t="shared" si="2"/>
        <v>2859.2469230085103</v>
      </c>
      <c r="H126">
        <v>0.13834040345469528</v>
      </c>
      <c r="I126">
        <v>0.13321329386272773</v>
      </c>
      <c r="J126">
        <v>0.59105197302163759</v>
      </c>
      <c r="L126">
        <f t="shared" si="3"/>
        <v>183506.32605328647</v>
      </c>
      <c r="M126">
        <f t="shared" si="4"/>
        <v>300149.77023479843</v>
      </c>
      <c r="N126">
        <f t="shared" si="5"/>
        <v>2.0004992341159946</v>
      </c>
      <c r="O126">
        <v>0.48636588118213697</v>
      </c>
    </row>
    <row r="127" spans="1:20" x14ac:dyDescent="0.25">
      <c r="A127">
        <v>5940.8946551848203</v>
      </c>
      <c r="B127" s="1">
        <f t="shared" si="0"/>
        <v>225.2994254754741</v>
      </c>
      <c r="C127" s="1">
        <f t="shared" si="1"/>
        <v>147.666697322685</v>
      </c>
      <c r="D127">
        <v>48468.276009399699</v>
      </c>
      <c r="E127">
        <v>0.10576494644001587</v>
      </c>
      <c r="F127" s="1">
        <f t="shared" si="2"/>
        <v>78465.729880062194</v>
      </c>
      <c r="H127">
        <v>0.97790459913937799</v>
      </c>
      <c r="I127">
        <v>0.98022400585955383</v>
      </c>
      <c r="J127">
        <v>0.91549424726096373</v>
      </c>
      <c r="L127">
        <f t="shared" si="3"/>
        <v>240548.95856973433</v>
      </c>
      <c r="M127">
        <f t="shared" si="4"/>
        <v>453088.64263975155</v>
      </c>
      <c r="N127">
        <f t="shared" si="5"/>
        <v>2.5102954754658384</v>
      </c>
      <c r="O127">
        <v>0.70750273839092759</v>
      </c>
    </row>
    <row r="128" spans="1:20" x14ac:dyDescent="0.25">
      <c r="A128">
        <v>5325.6253093131818</v>
      </c>
      <c r="B128" s="1">
        <f t="shared" si="0"/>
        <v>219.45875277767826</v>
      </c>
      <c r="C128" s="1">
        <f t="shared" si="1"/>
        <v>140.88269479296684</v>
      </c>
      <c r="D128">
        <v>42138.737144077881</v>
      </c>
      <c r="E128">
        <v>0.10879970702230904</v>
      </c>
      <c r="F128" s="1">
        <f t="shared" si="2"/>
        <v>26137.197219578633</v>
      </c>
      <c r="H128">
        <v>0.88888210699789427</v>
      </c>
      <c r="I128">
        <v>0.72933133945738093</v>
      </c>
      <c r="J128">
        <v>0.79696035645619068</v>
      </c>
      <c r="L128">
        <f t="shared" si="3"/>
        <v>219430.18545990964</v>
      </c>
      <c r="M128">
        <f t="shared" si="4"/>
        <v>382518.54503506958</v>
      </c>
      <c r="N128">
        <f t="shared" si="5"/>
        <v>2.2750618167835652</v>
      </c>
      <c r="O128">
        <v>0.62707011294486481</v>
      </c>
    </row>
    <row r="129" spans="1:15" x14ac:dyDescent="0.25">
      <c r="A129">
        <v>5521.0785628951271</v>
      </c>
      <c r="B129" s="1">
        <f t="shared" ref="B129:B163" si="6">IF(H129&lt;=($F$5-$D$5)/($E$5-$D$5),$D$5+SQRT(($F$5-$D$5)*($E$5-$D$5)*H129),$E$5-SQRT((1-H129)*($E$5-$F$5)*($E$5-$D$5)))</f>
        <v>211.60381149315617</v>
      </c>
      <c r="C129" s="1">
        <f t="shared" ref="C129:C163" si="7">IF(J129&lt;=($F$6-$D$6)/($E$6-$D$6),$D$6+SQRT(($F$6-$D$6)*($E$6-$D$6)*J129),$E$6-SQRT((1-J129)*($E$6-$F$6)*($E$6-$D$6)))</f>
        <v>128.4950760556361</v>
      </c>
      <c r="D129">
        <v>56234.626300851465</v>
      </c>
      <c r="E129">
        <v>0.1549070711386456</v>
      </c>
      <c r="F129" s="1">
        <f t="shared" ref="F129:F163" si="8">-1/$D$11*LN(1-I129)</f>
        <v>22402.263726725854</v>
      </c>
      <c r="H129">
        <v>0.66158024842066709</v>
      </c>
      <c r="I129">
        <v>0.67375713370158996</v>
      </c>
      <c r="J129">
        <v>0.4510940885647145</v>
      </c>
      <c r="L129">
        <f t="shared" ref="L129:L163" si="9">(1-$C$56)*(A129*B129-A129*C129+$C$57-D129)</f>
        <v>234676.83416128659</v>
      </c>
      <c r="M129">
        <f t="shared" ref="M129:M163" si="10">L129/(1+E129) +L129/(1+E129)^2 +L129/(1+E129)^3 +L129/(1+E129)^4 -$C$58</f>
        <v>363401.06702348578</v>
      </c>
      <c r="N129">
        <f t="shared" ref="N129:N163" si="11">(L129/(1+E129) +L129/(1+E129)^2 +L129/(1+E129)^3 +L129/(1+E129)^4)/$C$58</f>
        <v>2.2113368900782859</v>
      </c>
      <c r="O129">
        <v>0.68528118280698891</v>
      </c>
    </row>
    <row r="130" spans="1:15" x14ac:dyDescent="0.25">
      <c r="A130">
        <v>5854.9744178599212</v>
      </c>
      <c r="B130" s="1">
        <f t="shared" si="6"/>
        <v>222.47794465797421</v>
      </c>
      <c r="C130" s="1">
        <f t="shared" si="7"/>
        <v>130.1427082742311</v>
      </c>
      <c r="D130">
        <v>43502.304147465438</v>
      </c>
      <c r="E130">
        <v>0.11654652546769616</v>
      </c>
      <c r="F130" s="1">
        <f t="shared" si="8"/>
        <v>17308.114117620924</v>
      </c>
      <c r="H130">
        <v>0.94341868343150126</v>
      </c>
      <c r="I130">
        <v>0.57911923581652269</v>
      </c>
      <c r="J130">
        <v>0.50474562822351754</v>
      </c>
      <c r="L130">
        <f t="shared" si="9"/>
        <v>289488.52279291151</v>
      </c>
      <c r="M130">
        <f t="shared" si="10"/>
        <v>585711.62660198286</v>
      </c>
      <c r="N130">
        <f t="shared" si="11"/>
        <v>2.9523720886732763</v>
      </c>
      <c r="O130">
        <v>0.88921072202508289</v>
      </c>
    </row>
    <row r="131" spans="1:15" x14ac:dyDescent="0.25">
      <c r="A131">
        <v>5366.2660800619051</v>
      </c>
      <c r="B131" s="1">
        <f t="shared" si="6"/>
        <v>205.92065287312062</v>
      </c>
      <c r="C131" s="1">
        <f t="shared" si="7"/>
        <v>110.44760742906487</v>
      </c>
      <c r="D131">
        <v>58416.08935819575</v>
      </c>
      <c r="E131">
        <v>0.13498947111423079</v>
      </c>
      <c r="F131" s="1">
        <f t="shared" si="8"/>
        <v>4594.2258413342033</v>
      </c>
      <c r="H131">
        <v>0.44792016357921077</v>
      </c>
      <c r="I131">
        <v>0.20523697622608111</v>
      </c>
      <c r="J131">
        <v>6.0640278328806418E-2</v>
      </c>
      <c r="L131">
        <f t="shared" si="9"/>
        <v>264432.25206170062</v>
      </c>
      <c r="M131">
        <f t="shared" si="10"/>
        <v>478461.28763994586</v>
      </c>
      <c r="N131">
        <f t="shared" si="11"/>
        <v>2.5948709587998193</v>
      </c>
      <c r="O131">
        <v>0.79689257224234744</v>
      </c>
    </row>
    <row r="132" spans="1:15" x14ac:dyDescent="0.25">
      <c r="A132">
        <v>5653.0487224954413</v>
      </c>
      <c r="B132" s="1">
        <f t="shared" si="6"/>
        <v>221.90912842605854</v>
      </c>
      <c r="C132" s="1">
        <f t="shared" si="7"/>
        <v>128.36658647507542</v>
      </c>
      <c r="D132">
        <v>57379.070406201361</v>
      </c>
      <c r="E132">
        <v>0.11984740745262001</v>
      </c>
      <c r="F132" s="1">
        <f t="shared" si="8"/>
        <v>2689.5582845710692</v>
      </c>
      <c r="H132">
        <v>0.934537797173986</v>
      </c>
      <c r="I132">
        <v>0.12582781456953643</v>
      </c>
      <c r="J132">
        <v>0.44703512680440688</v>
      </c>
      <c r="L132">
        <f t="shared" si="9"/>
        <v>274584.45658389246</v>
      </c>
      <c r="M132">
        <f t="shared" si="10"/>
        <v>534277.02275490854</v>
      </c>
      <c r="N132">
        <f t="shared" si="11"/>
        <v>2.7809234091830284</v>
      </c>
      <c r="O132">
        <v>0.83446120084159503</v>
      </c>
    </row>
    <row r="133" spans="1:15" x14ac:dyDescent="0.25">
      <c r="A133">
        <v>5526.9886641035555</v>
      </c>
      <c r="B133" s="1">
        <f t="shared" si="6"/>
        <v>216.71510104292503</v>
      </c>
      <c r="C133" s="1">
        <f t="shared" si="7"/>
        <v>104.5928633497862</v>
      </c>
      <c r="D133">
        <v>57805.719168675801</v>
      </c>
      <c r="E133">
        <v>0.11389507736442153</v>
      </c>
      <c r="F133" s="1">
        <f t="shared" si="8"/>
        <v>92328.673491260997</v>
      </c>
      <c r="H133">
        <v>0.82351145970030826</v>
      </c>
      <c r="I133">
        <v>0.99011200292977686</v>
      </c>
      <c r="J133">
        <v>1.1719107638782922E-2</v>
      </c>
      <c r="L133">
        <f t="shared" si="9"/>
        <v>327057.71818203159</v>
      </c>
      <c r="M133">
        <f t="shared" si="10"/>
        <v>706297.67485415959</v>
      </c>
      <c r="N133">
        <f t="shared" si="11"/>
        <v>3.3543255828471987</v>
      </c>
      <c r="O133">
        <v>1.0254109654894266</v>
      </c>
    </row>
    <row r="134" spans="1:15" x14ac:dyDescent="0.25">
      <c r="A134">
        <v>5701.8139639403671</v>
      </c>
      <c r="B134" s="1">
        <f t="shared" si="6"/>
        <v>209.05412143063498</v>
      </c>
      <c r="C134" s="1">
        <f t="shared" si="7"/>
        <v>155.22534539693498</v>
      </c>
      <c r="D134">
        <v>49296.548356578263</v>
      </c>
      <c r="E134">
        <v>0.11834345530564287</v>
      </c>
      <c r="F134" s="1">
        <f t="shared" si="8"/>
        <v>60004.571754687393</v>
      </c>
      <c r="H134">
        <v>0.56276131473738822</v>
      </c>
      <c r="I134">
        <v>0.95022431104464855</v>
      </c>
      <c r="J134">
        <v>0.98733481856746119</v>
      </c>
      <c r="L134">
        <f t="shared" si="9"/>
        <v>150582.56872663074</v>
      </c>
      <c r="M134">
        <f t="shared" si="10"/>
        <v>158972.17558314704</v>
      </c>
      <c r="N134">
        <f t="shared" si="11"/>
        <v>1.5299072519438235</v>
      </c>
      <c r="O134">
        <v>0.35148722968161827</v>
      </c>
    </row>
    <row r="135" spans="1:15" x14ac:dyDescent="0.25">
      <c r="A135">
        <v>6043.1571480585262</v>
      </c>
      <c r="B135" s="1">
        <f t="shared" si="6"/>
        <v>200.06756068361375</v>
      </c>
      <c r="C135" s="1">
        <f t="shared" si="7"/>
        <v>107.01962857991397</v>
      </c>
      <c r="D135">
        <v>52362.437818536942</v>
      </c>
      <c r="E135">
        <v>0.12784569841608937</v>
      </c>
      <c r="F135" s="1">
        <f t="shared" si="8"/>
        <v>19240.293533728724</v>
      </c>
      <c r="H135">
        <v>0.26847132786034728</v>
      </c>
      <c r="I135">
        <v>0.61787774285103914</v>
      </c>
      <c r="J135">
        <v>2.7375102999969481E-2</v>
      </c>
      <c r="L135">
        <f t="shared" si="9"/>
        <v>296925.68614788051</v>
      </c>
      <c r="M135">
        <f t="shared" si="10"/>
        <v>587164.88476974238</v>
      </c>
      <c r="N135">
        <f t="shared" si="11"/>
        <v>2.9572162825658079</v>
      </c>
      <c r="O135">
        <v>0.91636644500006303</v>
      </c>
    </row>
    <row r="136" spans="1:15" x14ac:dyDescent="0.25">
      <c r="A136">
        <v>5090.9414337802446</v>
      </c>
      <c r="B136" s="1">
        <f t="shared" si="6"/>
        <v>206.11507478947954</v>
      </c>
      <c r="C136" s="1">
        <f t="shared" si="7"/>
        <v>132.45777468617902</v>
      </c>
      <c r="D136">
        <v>52997.833185827199</v>
      </c>
      <c r="E136">
        <v>0.12295052949613941</v>
      </c>
      <c r="F136" s="1">
        <f t="shared" si="8"/>
        <v>38110.139123404646</v>
      </c>
      <c r="H136">
        <v>0.45466475417340618</v>
      </c>
      <c r="I136">
        <v>0.85125278481398969</v>
      </c>
      <c r="J136">
        <v>0.57856990264595476</v>
      </c>
      <c r="L136">
        <f t="shared" si="9"/>
        <v>187912.55733006171</v>
      </c>
      <c r="M136">
        <f t="shared" si="10"/>
        <v>267227.37077672442</v>
      </c>
      <c r="N136">
        <f t="shared" si="11"/>
        <v>1.8907579025890815</v>
      </c>
      <c r="O136">
        <v>0.50393738986118231</v>
      </c>
    </row>
    <row r="137" spans="1:15" x14ac:dyDescent="0.25">
      <c r="A137">
        <v>5956.4167284115683</v>
      </c>
      <c r="B137" s="1">
        <f t="shared" si="6"/>
        <v>199.9290712859538</v>
      </c>
      <c r="C137" s="1">
        <f t="shared" si="7"/>
        <v>136.59732555761531</v>
      </c>
      <c r="D137">
        <v>44237.189855647448</v>
      </c>
      <c r="E137">
        <v>0.15036591692861723</v>
      </c>
      <c r="F137" s="1">
        <f t="shared" si="8"/>
        <v>7157.8412984407169</v>
      </c>
      <c r="H137">
        <v>0.26477858821375166</v>
      </c>
      <c r="I137">
        <v>0.30085146641438032</v>
      </c>
      <c r="J137">
        <v>0.69573046052430798</v>
      </c>
      <c r="L137">
        <f t="shared" si="9"/>
        <v>194295.98630727874</v>
      </c>
      <c r="M137">
        <f t="shared" si="10"/>
        <v>254300.49788356177</v>
      </c>
      <c r="N137">
        <f t="shared" si="11"/>
        <v>1.8476683262785392</v>
      </c>
      <c r="O137">
        <v>0.52922438084093826</v>
      </c>
    </row>
    <row r="138" spans="1:15" x14ac:dyDescent="0.25">
      <c r="A138">
        <v>5537.6823436454288</v>
      </c>
      <c r="B138" s="1">
        <f t="shared" si="6"/>
        <v>204.2480845339289</v>
      </c>
      <c r="C138" s="1">
        <f t="shared" si="7"/>
        <v>117.91271908250502</v>
      </c>
      <c r="D138">
        <v>53141.880550553913</v>
      </c>
      <c r="E138">
        <v>0.13925962096011232</v>
      </c>
      <c r="F138" s="1">
        <f t="shared" si="8"/>
        <v>11115.556602653551</v>
      </c>
      <c r="H138">
        <v>0.39197973570970795</v>
      </c>
      <c r="I138">
        <v>0.42637409588915676</v>
      </c>
      <c r="J138">
        <v>0.17825861384929961</v>
      </c>
      <c r="L138">
        <f t="shared" si="9"/>
        <v>247634.45003834355</v>
      </c>
      <c r="M138">
        <f t="shared" si="10"/>
        <v>422632.05277513969</v>
      </c>
      <c r="N138">
        <f t="shared" si="11"/>
        <v>2.4087735092504654</v>
      </c>
      <c r="O138">
        <v>0.73418165385681289</v>
      </c>
    </row>
    <row r="139" spans="1:15" x14ac:dyDescent="0.25">
      <c r="A139">
        <v>5339.7906438185601</v>
      </c>
      <c r="B139" s="1">
        <f t="shared" si="6"/>
        <v>217.62988251823575</v>
      </c>
      <c r="C139" s="1">
        <f t="shared" si="7"/>
        <v>122.86843191783572</v>
      </c>
      <c r="D139">
        <v>42374.950407422104</v>
      </c>
      <c r="E139">
        <v>0.15114963225196082</v>
      </c>
      <c r="F139" s="1">
        <f t="shared" si="8"/>
        <v>8820.9950099015314</v>
      </c>
      <c r="H139">
        <v>0.8469801934873501</v>
      </c>
      <c r="I139">
        <v>0.35663930173650321</v>
      </c>
      <c r="J139">
        <v>0.29053621021149328</v>
      </c>
      <c r="L139">
        <f t="shared" si="9"/>
        <v>270066.18700389587</v>
      </c>
      <c r="M139">
        <f t="shared" si="10"/>
        <v>469243.52144957206</v>
      </c>
      <c r="N139">
        <f t="shared" si="11"/>
        <v>2.5641450714985736</v>
      </c>
      <c r="O139">
        <v>0.81777016512312173</v>
      </c>
    </row>
    <row r="140" spans="1:15" x14ac:dyDescent="0.25">
      <c r="A140">
        <v>5031.4033185422886</v>
      </c>
      <c r="B140" s="1">
        <f t="shared" si="6"/>
        <v>222.54928401179868</v>
      </c>
      <c r="C140" s="1">
        <f t="shared" si="7"/>
        <v>132.76363619102287</v>
      </c>
      <c r="D140">
        <v>45381.023590807825</v>
      </c>
      <c r="E140">
        <v>0.12378795739616077</v>
      </c>
      <c r="F140" s="1">
        <f t="shared" si="8"/>
        <v>62192.331000913218</v>
      </c>
      <c r="H140">
        <v>0.94448683126316113</v>
      </c>
      <c r="I140">
        <v>0.95538193914609215</v>
      </c>
      <c r="J140">
        <v>0.58787804803613386</v>
      </c>
      <c r="L140">
        <f t="shared" si="9"/>
        <v>236852.73403102541</v>
      </c>
      <c r="M140">
        <f t="shared" si="10"/>
        <v>413702.63937791577</v>
      </c>
      <c r="N140">
        <f t="shared" si="11"/>
        <v>2.3790087979263861</v>
      </c>
      <c r="O140">
        <v>0.69352747471740872</v>
      </c>
    </row>
    <row r="141" spans="1:15" x14ac:dyDescent="0.25">
      <c r="A141">
        <v>5988.773412143928</v>
      </c>
      <c r="B141" s="1">
        <f t="shared" si="6"/>
        <v>217.67313264933097</v>
      </c>
      <c r="C141" s="1">
        <f t="shared" si="7"/>
        <v>125.15724042520034</v>
      </c>
      <c r="D141">
        <v>58608.96633808405</v>
      </c>
      <c r="E141">
        <v>0.14887417218543048</v>
      </c>
      <c r="F141" s="1">
        <f t="shared" si="8"/>
        <v>16434.154235878217</v>
      </c>
      <c r="H141">
        <v>0.84804834131900997</v>
      </c>
      <c r="I141">
        <v>0.5603198339793084</v>
      </c>
      <c r="J141">
        <v>0.35160374767296365</v>
      </c>
      <c r="L141">
        <f t="shared" si="9"/>
        <v>288519.69454444625</v>
      </c>
      <c r="M141">
        <f t="shared" si="10"/>
        <v>525596.93277019716</v>
      </c>
      <c r="N141">
        <f t="shared" si="11"/>
        <v>2.7519897759006571</v>
      </c>
      <c r="O141">
        <v>0.88566542593670405</v>
      </c>
    </row>
    <row r="142" spans="1:15" x14ac:dyDescent="0.25">
      <c r="A142">
        <v>5013.2340700365603</v>
      </c>
      <c r="B142" s="1">
        <f t="shared" si="6"/>
        <v>201.17097280285515</v>
      </c>
      <c r="C142" s="1">
        <f t="shared" si="7"/>
        <v>147.9209731309659</v>
      </c>
      <c r="D142">
        <v>59097.262489700006</v>
      </c>
      <c r="E142">
        <v>0.14082461012604144</v>
      </c>
      <c r="F142" s="1">
        <f t="shared" si="8"/>
        <v>8089.7798472190752</v>
      </c>
      <c r="H142">
        <v>0.29880672627948851</v>
      </c>
      <c r="I142">
        <v>0.33268227179784537</v>
      </c>
      <c r="J142">
        <v>0.91894283883175143</v>
      </c>
      <c r="L142">
        <f t="shared" si="9"/>
        <v>121717.32105501344</v>
      </c>
      <c r="M142">
        <f t="shared" si="10"/>
        <v>54050.574158734526</v>
      </c>
      <c r="N142">
        <f t="shared" si="11"/>
        <v>1.1801685805291151</v>
      </c>
      <c r="O142">
        <v>0.22633713930646748</v>
      </c>
    </row>
    <row r="143" spans="1:15" x14ac:dyDescent="0.25">
      <c r="A143">
        <v>5367.5951928817085</v>
      </c>
      <c r="B143" s="1">
        <f t="shared" si="6"/>
        <v>213.07616439951528</v>
      </c>
      <c r="C143" s="1">
        <f t="shared" si="7"/>
        <v>135.41928491057089</v>
      </c>
      <c r="D143">
        <v>46405.224768822292</v>
      </c>
      <c r="E143">
        <v>0.15472884304330575</v>
      </c>
      <c r="F143" s="1">
        <f t="shared" si="8"/>
        <v>9637.1977213135724</v>
      </c>
      <c r="H143">
        <v>0.71358378856776639</v>
      </c>
      <c r="I143">
        <v>0.38236640522476883</v>
      </c>
      <c r="J143">
        <v>0.66432691427350687</v>
      </c>
      <c r="L143">
        <f t="shared" si="9"/>
        <v>216006.77159673328</v>
      </c>
      <c r="M143">
        <f t="shared" si="10"/>
        <v>310841.99598002154</v>
      </c>
      <c r="N143">
        <f t="shared" si="11"/>
        <v>2.0361399866000718</v>
      </c>
      <c r="O143">
        <v>0.61388943628967629</v>
      </c>
    </row>
    <row r="144" spans="1:15" x14ac:dyDescent="0.25">
      <c r="A144">
        <v>5484.573082656425</v>
      </c>
      <c r="B144" s="1">
        <f t="shared" si="6"/>
        <v>220.70002925515482</v>
      </c>
      <c r="C144" s="1">
        <f t="shared" si="7"/>
        <v>130.51949781371502</v>
      </c>
      <c r="D144">
        <v>40296.639912106693</v>
      </c>
      <c r="E144">
        <v>8.9643848994415118E-2</v>
      </c>
      <c r="F144" s="1">
        <f t="shared" si="8"/>
        <v>5690.4662887181121</v>
      </c>
      <c r="H144">
        <v>0.91351054414502397</v>
      </c>
      <c r="I144">
        <v>0.24762718588824123</v>
      </c>
      <c r="J144">
        <v>0.51716666158024838</v>
      </c>
      <c r="L144">
        <f t="shared" si="9"/>
        <v>264656.94373853394</v>
      </c>
      <c r="M144">
        <f t="shared" si="10"/>
        <v>558085.06182901701</v>
      </c>
      <c r="N144">
        <f t="shared" si="11"/>
        <v>2.8602835394300565</v>
      </c>
      <c r="O144">
        <v>0.7977266323411627</v>
      </c>
    </row>
    <row r="145" spans="1:15" x14ac:dyDescent="0.25">
      <c r="A145">
        <v>5180.308155802777</v>
      </c>
      <c r="B145" s="1">
        <f t="shared" si="6"/>
        <v>199.14051846227287</v>
      </c>
      <c r="C145" s="1">
        <f t="shared" si="7"/>
        <v>146.46273492534522</v>
      </c>
      <c r="D145">
        <v>54758.140812402722</v>
      </c>
      <c r="E145">
        <v>0.15729972228156378</v>
      </c>
      <c r="F145" s="1">
        <f t="shared" si="8"/>
        <v>28938.074475960177</v>
      </c>
      <c r="H145">
        <v>0.24423963133640553</v>
      </c>
      <c r="I145">
        <v>0.76470229194006167</v>
      </c>
      <c r="J145">
        <v>0.89819025238807337</v>
      </c>
      <c r="L145">
        <f t="shared" si="9"/>
        <v>127674.82630666297</v>
      </c>
      <c r="M145">
        <f t="shared" si="10"/>
        <v>59191.628233644296</v>
      </c>
      <c r="N145">
        <f t="shared" si="11"/>
        <v>1.1973054274454811</v>
      </c>
      <c r="O145">
        <v>0.25283845900316337</v>
      </c>
    </row>
    <row r="146" spans="1:15" x14ac:dyDescent="0.25">
      <c r="A146">
        <v>5896.4304596593138</v>
      </c>
      <c r="B146" s="1">
        <f t="shared" si="6"/>
        <v>196.01539299833189</v>
      </c>
      <c r="C146" s="1">
        <f t="shared" si="7"/>
        <v>141.83906292040533</v>
      </c>
      <c r="D146">
        <v>42215.033417767874</v>
      </c>
      <c r="E146">
        <v>9.0210272530289626E-2</v>
      </c>
      <c r="F146" s="1">
        <f t="shared" si="8"/>
        <v>47630.39151596088</v>
      </c>
      <c r="H146">
        <v>0.17099520859401227</v>
      </c>
      <c r="I146">
        <v>0.90758995330668046</v>
      </c>
      <c r="J146">
        <v>0.81676686910611285</v>
      </c>
      <c r="L146">
        <f t="shared" si="9"/>
        <v>161954.51907883977</v>
      </c>
      <c r="M146">
        <f t="shared" si="10"/>
        <v>224445.20217316668</v>
      </c>
      <c r="N146">
        <f t="shared" si="11"/>
        <v>1.7481506739105557</v>
      </c>
      <c r="O146">
        <v>0.39886465787041026</v>
      </c>
    </row>
    <row r="147" spans="1:15" x14ac:dyDescent="0.25">
      <c r="A147">
        <v>5405.6544766062871</v>
      </c>
      <c r="B147" s="1">
        <f t="shared" si="6"/>
        <v>181.87746846697291</v>
      </c>
      <c r="C147" s="1">
        <f t="shared" si="7"/>
        <v>138.16250643113921</v>
      </c>
      <c r="D147">
        <v>59577.6238288522</v>
      </c>
      <c r="E147">
        <v>0.1045905941953795</v>
      </c>
      <c r="F147" s="1">
        <f t="shared" si="8"/>
        <v>32056.138222650254</v>
      </c>
      <c r="H147">
        <v>2.3499252296517838E-3</v>
      </c>
      <c r="I147">
        <v>0.79866939298684647</v>
      </c>
      <c r="J147">
        <v>0.73506881923886835</v>
      </c>
      <c r="L147">
        <f t="shared" si="9"/>
        <v>103663.60670899921</v>
      </c>
      <c r="M147">
        <f t="shared" si="10"/>
        <v>25360.705068484764</v>
      </c>
      <c r="N147">
        <f t="shared" si="11"/>
        <v>1.0845356835616158</v>
      </c>
      <c r="O147">
        <v>0.14332278632193884</v>
      </c>
    </row>
    <row r="148" spans="1:15" x14ac:dyDescent="0.25">
      <c r="A148">
        <v>5687.5362841019523</v>
      </c>
      <c r="B148" s="1">
        <f t="shared" si="6"/>
        <v>190.05599727270828</v>
      </c>
      <c r="C148" s="1">
        <f t="shared" si="7"/>
        <v>145.38559831136359</v>
      </c>
      <c r="D148">
        <v>41519.21140171514</v>
      </c>
      <c r="E148">
        <v>0.15988280892361217</v>
      </c>
      <c r="F148" s="1">
        <f t="shared" si="8"/>
        <v>12345.413991812209</v>
      </c>
      <c r="H148">
        <v>6.7415387432477797E-2</v>
      </c>
      <c r="I148">
        <v>0.46058534501174964</v>
      </c>
      <c r="J148">
        <v>0.88134403515732296</v>
      </c>
      <c r="L148">
        <f t="shared" si="9"/>
        <v>124436.27603942098</v>
      </c>
      <c r="M148">
        <f t="shared" si="10"/>
        <v>48276.65090941079</v>
      </c>
      <c r="N148">
        <f t="shared" si="11"/>
        <v>1.1609221696980359</v>
      </c>
      <c r="O148">
        <v>0.23848116977461964</v>
      </c>
    </row>
    <row r="149" spans="1:15" x14ac:dyDescent="0.25">
      <c r="A149">
        <v>5153.4312231233343</v>
      </c>
      <c r="B149" s="1">
        <f t="shared" si="6"/>
        <v>207.72957095777875</v>
      </c>
      <c r="C149" s="1">
        <f t="shared" si="7"/>
        <v>129.05632719126561</v>
      </c>
      <c r="D149">
        <v>43911.862544633317</v>
      </c>
      <c r="E149">
        <v>8.541520432142094E-2</v>
      </c>
      <c r="F149" s="1">
        <f t="shared" si="8"/>
        <v>1799.1873400961608</v>
      </c>
      <c r="H149">
        <v>0.51261940366832481</v>
      </c>
      <c r="I149">
        <v>8.6031678212836082E-2</v>
      </c>
      <c r="J149">
        <v>0.46903897213660084</v>
      </c>
      <c r="L149">
        <f t="shared" si="9"/>
        <v>210844.66721754312</v>
      </c>
      <c r="M149">
        <f t="shared" si="10"/>
        <v>390008.73027139821</v>
      </c>
      <c r="N149">
        <f t="shared" si="11"/>
        <v>2.3000291009046605</v>
      </c>
      <c r="O149">
        <v>0.59393203235633862</v>
      </c>
    </row>
    <row r="150" spans="1:15" x14ac:dyDescent="0.25">
      <c r="A150">
        <v>5243.0459643510403</v>
      </c>
      <c r="B150" s="1">
        <f t="shared" si="6"/>
        <v>215.93728541836742</v>
      </c>
      <c r="C150" s="1">
        <f t="shared" si="7"/>
        <v>149.29528611403023</v>
      </c>
      <c r="D150">
        <v>51172.215948973055</v>
      </c>
      <c r="E150">
        <v>0.11455671864986114</v>
      </c>
      <c r="F150" s="1">
        <f t="shared" si="8"/>
        <v>527.54252770022674</v>
      </c>
      <c r="H150">
        <v>0.80224005859553815</v>
      </c>
      <c r="I150">
        <v>2.6032288583025604E-2</v>
      </c>
      <c r="J150">
        <v>0.93633838923306989</v>
      </c>
      <c r="L150">
        <f t="shared" si="9"/>
        <v>174136.2127447518</v>
      </c>
      <c r="M150">
        <f t="shared" si="10"/>
        <v>235033.76376208977</v>
      </c>
      <c r="N150">
        <f t="shared" si="11"/>
        <v>1.7834458792069658</v>
      </c>
      <c r="O150">
        <v>0.44865704860776101</v>
      </c>
    </row>
    <row r="151" spans="1:15" x14ac:dyDescent="0.25">
      <c r="A151">
        <v>5222.9036125645507</v>
      </c>
      <c r="B151" s="1">
        <f t="shared" si="6"/>
        <v>220.98327613575438</v>
      </c>
      <c r="C151" s="1">
        <f t="shared" si="7"/>
        <v>127.26962253126788</v>
      </c>
      <c r="D151">
        <v>58804.284798730427</v>
      </c>
      <c r="E151">
        <v>9.000274666585284E-2</v>
      </c>
      <c r="F151" s="1">
        <f t="shared" si="8"/>
        <v>7340.2586998550505</v>
      </c>
      <c r="H151">
        <v>0.91869869075594346</v>
      </c>
      <c r="I151">
        <v>0.30719931638538772</v>
      </c>
      <c r="J151">
        <v>0.41312906277657402</v>
      </c>
      <c r="L151">
        <f t="shared" si="9"/>
        <v>250938.79519208372</v>
      </c>
      <c r="M151">
        <f t="shared" si="10"/>
        <v>512966.50147726317</v>
      </c>
      <c r="N151">
        <f t="shared" si="11"/>
        <v>2.709888338257544</v>
      </c>
      <c r="O151">
        <v>0.74657563429802476</v>
      </c>
    </row>
    <row r="152" spans="1:15" x14ac:dyDescent="0.25">
      <c r="A152">
        <v>5589.9014366950723</v>
      </c>
      <c r="B152" s="1">
        <f t="shared" si="6"/>
        <v>208.21967374486584</v>
      </c>
      <c r="C152" s="1">
        <f t="shared" si="7"/>
        <v>115.71909857852745</v>
      </c>
      <c r="D152">
        <v>59494.613483077483</v>
      </c>
      <c r="E152">
        <v>0.13469161046174505</v>
      </c>
      <c r="F152" s="1">
        <f t="shared" si="8"/>
        <v>185.80256579575718</v>
      </c>
      <c r="H152">
        <v>0.53089999084444717</v>
      </c>
      <c r="I152">
        <v>9.2471083712271501E-3</v>
      </c>
      <c r="J152">
        <v>0.13727225562303538</v>
      </c>
      <c r="L152">
        <f t="shared" si="9"/>
        <v>266553.2010299277</v>
      </c>
      <c r="M152">
        <f t="shared" si="10"/>
        <v>485187.77455553878</v>
      </c>
      <c r="N152">
        <f t="shared" si="11"/>
        <v>2.617292581851796</v>
      </c>
      <c r="O152">
        <v>0.80476082179439223</v>
      </c>
    </row>
    <row r="153" spans="1:15" x14ac:dyDescent="0.25">
      <c r="A153">
        <v>5434.7525317716645</v>
      </c>
      <c r="B153" s="1">
        <f t="shared" si="6"/>
        <v>208.90801075353497</v>
      </c>
      <c r="C153" s="1">
        <f t="shared" si="7"/>
        <v>134.17684109655767</v>
      </c>
      <c r="D153">
        <v>41187.780388805812</v>
      </c>
      <c r="E153">
        <v>0.12860255745109411</v>
      </c>
      <c r="F153" s="1">
        <f t="shared" si="8"/>
        <v>4942.8421745205987</v>
      </c>
      <c r="H153">
        <v>0.55711539048432879</v>
      </c>
      <c r="I153">
        <v>0.21897030549027985</v>
      </c>
      <c r="J153">
        <v>0.62953581347087006</v>
      </c>
      <c r="L153">
        <f t="shared" si="9"/>
        <v>212835.42720189143</v>
      </c>
      <c r="M153">
        <f t="shared" si="10"/>
        <v>334915.44784733059</v>
      </c>
      <c r="N153">
        <f t="shared" si="11"/>
        <v>2.1163848261577685</v>
      </c>
      <c r="O153">
        <v>0.60164059234866007</v>
      </c>
    </row>
    <row r="154" spans="1:15" x14ac:dyDescent="0.25">
      <c r="A154">
        <v>5515.8615648615523</v>
      </c>
      <c r="B154" s="1">
        <f t="shared" si="6"/>
        <v>194.85579352561396</v>
      </c>
      <c r="C154" s="1">
        <f t="shared" si="7"/>
        <v>122.18687571844984</v>
      </c>
      <c r="D154">
        <v>51247.901852473529</v>
      </c>
      <c r="E154">
        <v>0.159785149693289</v>
      </c>
      <c r="F154" s="1">
        <f t="shared" si="8"/>
        <v>6688.4698578761336</v>
      </c>
      <c r="H154">
        <v>0.14712973418378247</v>
      </c>
      <c r="I154">
        <v>0.28424939725943787</v>
      </c>
      <c r="J154">
        <v>0.27347636341441084</v>
      </c>
      <c r="L154">
        <f t="shared" si="9"/>
        <v>203918.59752728487</v>
      </c>
      <c r="M154">
        <f t="shared" si="10"/>
        <v>270845.88363648602</v>
      </c>
      <c r="N154">
        <f t="shared" si="11"/>
        <v>1.9028196121216201</v>
      </c>
      <c r="O154">
        <v>0.56699079509666728</v>
      </c>
    </row>
    <row r="155" spans="1:15" x14ac:dyDescent="0.25">
      <c r="A155">
        <v>5214.7324847901473</v>
      </c>
      <c r="B155" s="1">
        <f t="shared" si="6"/>
        <v>192.19744783532548</v>
      </c>
      <c r="C155" s="1">
        <f t="shared" si="7"/>
        <v>115.59982674780721</v>
      </c>
      <c r="D155">
        <v>46340.525528733175</v>
      </c>
      <c r="E155">
        <v>0.15698965422528766</v>
      </c>
      <c r="F155" s="1">
        <f t="shared" si="8"/>
        <v>17295.066384201757</v>
      </c>
      <c r="H155">
        <v>9.9185155796990873E-2</v>
      </c>
      <c r="I155">
        <v>0.57884456923123873</v>
      </c>
      <c r="J155">
        <v>0.13519699697866755</v>
      </c>
      <c r="L155">
        <f t="shared" si="9"/>
        <v>205955.43490011722</v>
      </c>
      <c r="M155">
        <f t="shared" si="10"/>
        <v>279781.04946518189</v>
      </c>
      <c r="N155">
        <f t="shared" si="11"/>
        <v>1.9326034982172731</v>
      </c>
      <c r="O155">
        <v>0.57493393231676571</v>
      </c>
    </row>
    <row r="156" spans="1:15" x14ac:dyDescent="0.25">
      <c r="A156">
        <v>5913.2724370720098</v>
      </c>
      <c r="B156" s="1">
        <f t="shared" si="6"/>
        <v>204.26506961293154</v>
      </c>
      <c r="C156" s="1">
        <f t="shared" si="7"/>
        <v>119.07127400655339</v>
      </c>
      <c r="D156">
        <v>43167.210913418989</v>
      </c>
      <c r="E156">
        <v>0.10465651417584765</v>
      </c>
      <c r="F156" s="1">
        <f t="shared" si="8"/>
        <v>54.396855292301794</v>
      </c>
      <c r="H156">
        <v>0.39252906888027589</v>
      </c>
      <c r="I156">
        <v>2.7161473433637501E-3</v>
      </c>
      <c r="J156">
        <v>0.20206305124057741</v>
      </c>
      <c r="L156">
        <f t="shared" si="9"/>
        <v>268312.00922408764</v>
      </c>
      <c r="M156">
        <f t="shared" si="10"/>
        <v>542010.13459172682</v>
      </c>
      <c r="N156">
        <f t="shared" si="11"/>
        <v>2.8067004486390892</v>
      </c>
      <c r="O156">
        <v>0.81127762199673703</v>
      </c>
    </row>
    <row r="157" spans="1:15" x14ac:dyDescent="0.25">
      <c r="A157">
        <v>5365.8222239100724</v>
      </c>
      <c r="B157" s="1">
        <f t="shared" si="6"/>
        <v>210.41306091746949</v>
      </c>
      <c r="C157" s="1">
        <f t="shared" si="7"/>
        <v>128.37045931098331</v>
      </c>
      <c r="D157">
        <v>42611.774040955839</v>
      </c>
      <c r="E157">
        <v>8.9233680227057716E-2</v>
      </c>
      <c r="F157" s="1">
        <f t="shared" si="8"/>
        <v>71369.302374274004</v>
      </c>
      <c r="H157">
        <v>0.61635181737723932</v>
      </c>
      <c r="I157">
        <v>0.97180089724417862</v>
      </c>
      <c r="J157">
        <v>0.44715720084231086</v>
      </c>
      <c r="L157">
        <f t="shared" si="9"/>
        <v>231776.25976058617</v>
      </c>
      <c r="M157">
        <f t="shared" si="10"/>
        <v>452154.9215067426</v>
      </c>
      <c r="N157">
        <f t="shared" si="11"/>
        <v>2.5071830716891421</v>
      </c>
      <c r="O157">
        <v>0.67426563765707925</v>
      </c>
    </row>
    <row r="158" spans="1:15" x14ac:dyDescent="0.25">
      <c r="A158">
        <v>5349.2018676188309</v>
      </c>
      <c r="B158" s="1">
        <f t="shared" si="6"/>
        <v>206.73868211962187</v>
      </c>
      <c r="C158" s="1">
        <f t="shared" si="7"/>
        <v>135.59759936203699</v>
      </c>
      <c r="D158">
        <v>55783.562730796228</v>
      </c>
      <c r="E158">
        <v>0.15647694326609091</v>
      </c>
      <c r="F158" s="1">
        <f t="shared" si="8"/>
        <v>8671.6559417427434</v>
      </c>
      <c r="H158">
        <v>0.47663808099612415</v>
      </c>
      <c r="I158">
        <v>0.35181737723929563</v>
      </c>
      <c r="J158">
        <v>0.6691793572801904</v>
      </c>
      <c r="L158">
        <f t="shared" si="9"/>
        <v>189523.38101189162</v>
      </c>
      <c r="M158">
        <f t="shared" si="10"/>
        <v>234072.19849239977</v>
      </c>
      <c r="N158">
        <f t="shared" si="11"/>
        <v>1.7802406616413327</v>
      </c>
      <c r="O158">
        <v>0.51033691454714725</v>
      </c>
    </row>
    <row r="159" spans="1:15" x14ac:dyDescent="0.25">
      <c r="A159">
        <v>5530.7488562611979</v>
      </c>
      <c r="B159" s="1">
        <f t="shared" si="6"/>
        <v>200.14837991129099</v>
      </c>
      <c r="C159" s="1">
        <f t="shared" si="7"/>
        <v>138.70634838768171</v>
      </c>
      <c r="D159">
        <v>47914.059877315594</v>
      </c>
      <c r="E159">
        <v>0.14070497756889555</v>
      </c>
      <c r="F159" s="1">
        <f t="shared" si="8"/>
        <v>34534.960460805763</v>
      </c>
      <c r="H159">
        <v>0.27063814203314313</v>
      </c>
      <c r="I159">
        <v>0.82213812677388831</v>
      </c>
      <c r="J159">
        <v>0.74810022278511923</v>
      </c>
      <c r="L159">
        <f t="shared" si="9"/>
        <v>170465.70370498547</v>
      </c>
      <c r="M159">
        <f t="shared" si="10"/>
        <v>195971.05769972096</v>
      </c>
      <c r="N159">
        <f t="shared" si="11"/>
        <v>1.6532368589990698</v>
      </c>
      <c r="O159">
        <v>0.43375008809720139</v>
      </c>
    </row>
    <row r="160" spans="1:15" x14ac:dyDescent="0.25">
      <c r="A160">
        <v>5317.2196683299262</v>
      </c>
      <c r="B160" s="1">
        <f t="shared" si="6"/>
        <v>203.02304783980298</v>
      </c>
      <c r="C160" s="1">
        <f t="shared" si="7"/>
        <v>148.48917202191825</v>
      </c>
      <c r="D160">
        <v>48100.833155308697</v>
      </c>
      <c r="E160">
        <v>0.12355357524338512</v>
      </c>
      <c r="F160" s="1">
        <f t="shared" si="8"/>
        <v>21777.874880984738</v>
      </c>
      <c r="H160">
        <v>0.35337382122257149</v>
      </c>
      <c r="I160">
        <v>0.66341135898922698</v>
      </c>
      <c r="J160">
        <v>0.92638935514389475</v>
      </c>
      <c r="L160">
        <f t="shared" si="9"/>
        <v>141443.30308160966</v>
      </c>
      <c r="M160">
        <f t="shared" si="10"/>
        <v>126417.09504231974</v>
      </c>
      <c r="N160">
        <f t="shared" si="11"/>
        <v>1.4213903168077324</v>
      </c>
      <c r="O160">
        <v>0.31269309361737396</v>
      </c>
    </row>
    <row r="161" spans="1:15" x14ac:dyDescent="0.25">
      <c r="A161">
        <v>5054.7392245498486</v>
      </c>
      <c r="B161" s="1">
        <f t="shared" si="6"/>
        <v>205.77631606343186</v>
      </c>
      <c r="C161" s="1">
        <f t="shared" si="7"/>
        <v>136.63843958637912</v>
      </c>
      <c r="D161">
        <v>53261.513107699822</v>
      </c>
      <c r="E161">
        <v>0.12819727164525285</v>
      </c>
      <c r="F161" s="1">
        <f t="shared" si="8"/>
        <v>20022.088369263296</v>
      </c>
      <c r="H161">
        <v>0.44294564653462326</v>
      </c>
      <c r="I161">
        <v>0.63252662739951782</v>
      </c>
      <c r="J161">
        <v>0.69679860835596785</v>
      </c>
      <c r="L161">
        <f t="shared" si="9"/>
        <v>172963.20535330579</v>
      </c>
      <c r="M161">
        <f t="shared" si="10"/>
        <v>216407.10005458584</v>
      </c>
      <c r="N161">
        <f t="shared" si="11"/>
        <v>1.7213570001819527</v>
      </c>
      <c r="O161">
        <v>0.44390176898926437</v>
      </c>
    </row>
    <row r="162" spans="1:15" x14ac:dyDescent="0.25">
      <c r="A162">
        <v>5431.7922629415989</v>
      </c>
      <c r="B162" s="1">
        <f t="shared" si="6"/>
        <v>206.41139093445986</v>
      </c>
      <c r="C162" s="1">
        <f t="shared" si="7"/>
        <v>123.95367396994088</v>
      </c>
      <c r="D162">
        <v>44241.462446974088</v>
      </c>
      <c r="E162">
        <v>0.13527756584368419</v>
      </c>
      <c r="F162" s="1">
        <f t="shared" si="8"/>
        <v>121593.78153638107</v>
      </c>
      <c r="H162">
        <v>0.46504104739524521</v>
      </c>
      <c r="I162">
        <v>0.99771111178930016</v>
      </c>
      <c r="J162">
        <v>0.31876583147679066</v>
      </c>
      <c r="L162">
        <f t="shared" si="9"/>
        <v>235278.00141682249</v>
      </c>
      <c r="M162">
        <f t="shared" si="10"/>
        <v>392222.55441077822</v>
      </c>
      <c r="N162">
        <f t="shared" si="11"/>
        <v>2.307408514702594</v>
      </c>
      <c r="O162">
        <v>0.68756095872251288</v>
      </c>
    </row>
    <row r="163" spans="1:15" x14ac:dyDescent="0.25">
      <c r="A163">
        <v>5195.3010395372985</v>
      </c>
      <c r="B163" s="1">
        <f t="shared" si="6"/>
        <v>193.06191897178826</v>
      </c>
      <c r="C163" s="1">
        <f t="shared" si="7"/>
        <v>133.35702113111404</v>
      </c>
      <c r="D163">
        <v>51045.869319742422</v>
      </c>
      <c r="E163">
        <v>0.12924954985198522</v>
      </c>
      <c r="F163" s="1">
        <f t="shared" si="8"/>
        <v>8018.5631547588919</v>
      </c>
      <c r="H163">
        <v>0.11374248481704154</v>
      </c>
      <c r="I163">
        <v>0.33030182805871761</v>
      </c>
      <c r="J163">
        <v>0.60563982055116428</v>
      </c>
      <c r="L163">
        <f t="shared" si="9"/>
        <v>151460.64812848074</v>
      </c>
      <c r="M163">
        <f t="shared" si="10"/>
        <v>151218.72845507495</v>
      </c>
      <c r="N163">
        <f t="shared" si="11"/>
        <v>1.504062428183583</v>
      </c>
      <c r="O163">
        <v>0.3551792366260087</v>
      </c>
    </row>
    <row r="164" spans="1:15" x14ac:dyDescent="0.25">
      <c r="A164" s="1"/>
      <c r="B164" s="1"/>
      <c r="C164" s="1"/>
      <c r="D164" s="1"/>
      <c r="E164" s="1"/>
      <c r="F164" s="1"/>
      <c r="H164" s="1"/>
    </row>
  </sheetData>
  <sortState xmlns:xlrd2="http://schemas.microsoft.com/office/spreadsheetml/2017/richdata2" ref="AI19:AJ29">
    <sortCondition descending="1" ref="AJ19"/>
  </sortState>
  <mergeCells count="27">
    <mergeCell ref="B2:B3"/>
    <mergeCell ref="D13:F13"/>
    <mergeCell ref="E19:G19"/>
    <mergeCell ref="C2:C3"/>
    <mergeCell ref="D2:F3"/>
    <mergeCell ref="G2:G3"/>
    <mergeCell ref="D4:E4"/>
    <mergeCell ref="D7:E7"/>
    <mergeCell ref="D8:F8"/>
    <mergeCell ref="D9:F9"/>
    <mergeCell ref="D10:E10"/>
    <mergeCell ref="D11:F11"/>
    <mergeCell ref="D12:F12"/>
    <mergeCell ref="A61:F62"/>
    <mergeCell ref="B36:B37"/>
    <mergeCell ref="C36:C37"/>
    <mergeCell ref="D36:F37"/>
    <mergeCell ref="G36:G37"/>
    <mergeCell ref="D38:E38"/>
    <mergeCell ref="D45:F45"/>
    <mergeCell ref="D46:F46"/>
    <mergeCell ref="D47:F47"/>
    <mergeCell ref="D39:E39"/>
    <mergeCell ref="D41:E41"/>
    <mergeCell ref="D42:F42"/>
    <mergeCell ref="D43:F43"/>
    <mergeCell ref="D44:E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109"/>
  <sheetViews>
    <sheetView workbookViewId="0">
      <selection activeCell="CR23" sqref="CR23"/>
    </sheetView>
  </sheetViews>
  <sheetFormatPr defaultRowHeight="15" x14ac:dyDescent="0.25"/>
  <sheetData>
    <row r="1" spans="1:101" x14ac:dyDescent="0.25">
      <c r="A1" s="13">
        <v>-300000</v>
      </c>
      <c r="B1" s="13">
        <v>-300000</v>
      </c>
      <c r="C1" s="13">
        <v>-300000</v>
      </c>
      <c r="D1" s="13">
        <v>-300000</v>
      </c>
      <c r="E1" s="13">
        <v>-300000</v>
      </c>
      <c r="F1" s="13">
        <v>-300000</v>
      </c>
      <c r="G1" s="13">
        <v>-300000</v>
      </c>
      <c r="H1" s="13">
        <v>-300000</v>
      </c>
      <c r="I1" s="13">
        <v>-300000</v>
      </c>
      <c r="J1" s="13">
        <v>-300000</v>
      </c>
      <c r="K1" s="13">
        <v>-300000</v>
      </c>
      <c r="L1" s="13">
        <v>-300000</v>
      </c>
      <c r="M1" s="13">
        <v>-300000</v>
      </c>
      <c r="N1" s="13">
        <v>-300000</v>
      </c>
      <c r="O1" s="13">
        <v>-300000</v>
      </c>
      <c r="P1" s="13">
        <v>-300000</v>
      </c>
      <c r="Q1" s="13">
        <v>-300000</v>
      </c>
      <c r="R1" s="13">
        <v>-300000</v>
      </c>
      <c r="S1" s="13">
        <v>-300000</v>
      </c>
      <c r="T1" s="13">
        <v>-300000</v>
      </c>
      <c r="U1" s="13">
        <v>-300000</v>
      </c>
      <c r="V1" s="13">
        <v>-300000</v>
      </c>
      <c r="W1" s="13">
        <v>-300000</v>
      </c>
      <c r="X1" s="13">
        <v>-300000</v>
      </c>
      <c r="Y1" s="13">
        <v>-300000</v>
      </c>
      <c r="Z1" s="13">
        <v>-300000</v>
      </c>
      <c r="AA1" s="13">
        <v>-300000</v>
      </c>
      <c r="AB1" s="13">
        <v>-300000</v>
      </c>
      <c r="AC1" s="13">
        <v>-300000</v>
      </c>
      <c r="AD1" s="13">
        <v>-300000</v>
      </c>
      <c r="AE1" s="13">
        <v>-300000</v>
      </c>
      <c r="AF1" s="13">
        <v>-300000</v>
      </c>
      <c r="AG1" s="13">
        <v>-300000</v>
      </c>
      <c r="AH1" s="13">
        <v>-300000</v>
      </c>
      <c r="AI1" s="13">
        <v>-300000</v>
      </c>
      <c r="AJ1" s="13">
        <v>-300000</v>
      </c>
      <c r="AK1" s="13">
        <v>-300000</v>
      </c>
      <c r="AL1" s="13">
        <v>-300000</v>
      </c>
      <c r="AM1" s="13">
        <v>-300000</v>
      </c>
      <c r="AN1" s="13">
        <v>-300000</v>
      </c>
      <c r="AO1" s="13">
        <v>-300000</v>
      </c>
      <c r="AP1" s="13">
        <v>-300000</v>
      </c>
      <c r="AQ1" s="13">
        <v>-300000</v>
      </c>
      <c r="AR1" s="13">
        <v>-300000</v>
      </c>
      <c r="AS1" s="13">
        <v>-300000</v>
      </c>
      <c r="AT1" s="13">
        <v>-300000</v>
      </c>
      <c r="AU1" s="13">
        <v>-300000</v>
      </c>
      <c r="AV1" s="13">
        <v>-300000</v>
      </c>
      <c r="AW1" s="13">
        <v>-300000</v>
      </c>
      <c r="AX1" s="13">
        <v>-300000</v>
      </c>
      <c r="AY1" s="13">
        <v>-300000</v>
      </c>
      <c r="AZ1" s="13">
        <v>-300000</v>
      </c>
      <c r="BA1" s="13">
        <v>-300000</v>
      </c>
      <c r="BB1" s="13">
        <v>-300000</v>
      </c>
      <c r="BC1" s="13">
        <v>-300000</v>
      </c>
      <c r="BD1" s="13">
        <v>-300000</v>
      </c>
      <c r="BE1" s="13">
        <v>-300000</v>
      </c>
      <c r="BF1" s="13">
        <v>-300000</v>
      </c>
      <c r="BG1" s="13">
        <v>-300000</v>
      </c>
      <c r="BH1" s="13">
        <v>-300000</v>
      </c>
      <c r="BI1" s="13">
        <v>-300000</v>
      </c>
      <c r="BJ1" s="13">
        <v>-300000</v>
      </c>
      <c r="BK1" s="13">
        <v>-300000</v>
      </c>
      <c r="BL1" s="13">
        <v>-300000</v>
      </c>
      <c r="BM1" s="13">
        <v>-300000</v>
      </c>
      <c r="BN1" s="13">
        <v>-300000</v>
      </c>
      <c r="BO1" s="13">
        <v>-300000</v>
      </c>
      <c r="BP1" s="13">
        <v>-300000</v>
      </c>
      <c r="BQ1" s="13">
        <v>-300000</v>
      </c>
      <c r="BR1" s="13">
        <v>-300000</v>
      </c>
      <c r="BS1" s="13">
        <v>-300000</v>
      </c>
      <c r="BT1" s="13">
        <v>-300000</v>
      </c>
      <c r="BU1" s="13">
        <v>-300000</v>
      </c>
      <c r="BV1" s="13">
        <v>-300000</v>
      </c>
      <c r="BW1" s="13">
        <v>-300000</v>
      </c>
      <c r="BX1" s="13">
        <v>-300000</v>
      </c>
      <c r="BY1" s="13">
        <v>-300000</v>
      </c>
      <c r="BZ1" s="13">
        <v>-300000</v>
      </c>
      <c r="CA1" s="13">
        <v>-300000</v>
      </c>
      <c r="CB1" s="13">
        <v>-300000</v>
      </c>
      <c r="CC1" s="13">
        <v>-300000</v>
      </c>
      <c r="CD1" s="13">
        <v>-300000</v>
      </c>
      <c r="CE1" s="13">
        <v>-300000</v>
      </c>
      <c r="CF1" s="13">
        <v>-300000</v>
      </c>
      <c r="CG1" s="13">
        <v>-300000</v>
      </c>
      <c r="CH1" s="13">
        <v>-300000</v>
      </c>
      <c r="CI1" s="13">
        <v>-300000</v>
      </c>
      <c r="CJ1" s="13">
        <v>-300000</v>
      </c>
      <c r="CK1" s="13">
        <v>-300000</v>
      </c>
      <c r="CL1" s="13">
        <v>-300000</v>
      </c>
      <c r="CM1" s="13">
        <v>-300000</v>
      </c>
      <c r="CN1" s="13">
        <v>-300000</v>
      </c>
      <c r="CO1" s="13">
        <v>-300000</v>
      </c>
      <c r="CP1" s="13">
        <v>-300000</v>
      </c>
      <c r="CQ1" s="13">
        <v>-300000</v>
      </c>
      <c r="CR1" s="13">
        <v>-300000</v>
      </c>
      <c r="CS1" s="13">
        <v>-300000</v>
      </c>
      <c r="CT1" s="13">
        <v>-300000</v>
      </c>
      <c r="CU1" s="13">
        <v>-300000</v>
      </c>
      <c r="CV1" s="13">
        <v>-300000</v>
      </c>
    </row>
    <row r="2" spans="1:101" x14ac:dyDescent="0.25">
      <c r="A2">
        <v>192053.5335177278</v>
      </c>
      <c r="B2">
        <v>110118.81049139074</v>
      </c>
      <c r="C2">
        <v>271038.27887452254</v>
      </c>
      <c r="D2">
        <v>209422.27123065424</v>
      </c>
      <c r="E2">
        <v>268221.89576682734</v>
      </c>
      <c r="F2">
        <v>277284.36359060329</v>
      </c>
      <c r="G2">
        <v>311078.66139627987</v>
      </c>
      <c r="H2">
        <v>181077.86963634251</v>
      </c>
      <c r="I2">
        <v>290381.88928290742</v>
      </c>
      <c r="J2">
        <v>257490.21126389157</v>
      </c>
      <c r="K2">
        <v>138283.50661752146</v>
      </c>
      <c r="L2">
        <v>136462.0213387243</v>
      </c>
      <c r="M2">
        <v>158491.84686110329</v>
      </c>
      <c r="N2">
        <v>164242.75343175809</v>
      </c>
      <c r="O2">
        <v>210553.41296446737</v>
      </c>
      <c r="P2">
        <v>306968.21152925334</v>
      </c>
      <c r="Q2">
        <v>247991.99565635342</v>
      </c>
      <c r="R2">
        <v>260710.59505087565</v>
      </c>
      <c r="S2">
        <v>301582.5764335132</v>
      </c>
      <c r="T2">
        <v>230205.4798413438</v>
      </c>
      <c r="U2">
        <v>159810.10819810251</v>
      </c>
      <c r="V2">
        <v>234289.94766125345</v>
      </c>
      <c r="W2">
        <v>276652.98867712606</v>
      </c>
      <c r="X2">
        <v>258821.10067747103</v>
      </c>
      <c r="Y2">
        <v>210068.17750263715</v>
      </c>
      <c r="Z2">
        <v>212478.10512371099</v>
      </c>
      <c r="AA2">
        <v>214917.59231075514</v>
      </c>
      <c r="AB2">
        <v>190998.58326340222</v>
      </c>
      <c r="AC2">
        <v>241259.39797812325</v>
      </c>
      <c r="AD2">
        <v>212120.68223255136</v>
      </c>
      <c r="AE2">
        <v>274638.92865834193</v>
      </c>
      <c r="AF2">
        <v>210544.1699596238</v>
      </c>
      <c r="AG2">
        <v>215852.55474200164</v>
      </c>
      <c r="AH2">
        <v>238859.21023188133</v>
      </c>
      <c r="AI2">
        <v>129491.93542441036</v>
      </c>
      <c r="AJ2">
        <v>236760.0725891086</v>
      </c>
      <c r="AK2">
        <v>214365.67693662184</v>
      </c>
      <c r="AL2">
        <v>260613.98341454071</v>
      </c>
      <c r="AM2">
        <v>165175.49657850189</v>
      </c>
      <c r="AN2">
        <v>246010.71205691004</v>
      </c>
      <c r="AO2">
        <v>232787.23214689313</v>
      </c>
      <c r="AP2">
        <v>226141.5610414191</v>
      </c>
      <c r="AQ2">
        <v>258029.89861567589</v>
      </c>
      <c r="AR2">
        <v>203701.60202096475</v>
      </c>
      <c r="AS2">
        <v>255586.42781367185</v>
      </c>
      <c r="AT2">
        <v>236944.03315590633</v>
      </c>
      <c r="AU2">
        <v>217421.29656427994</v>
      </c>
      <c r="AV2">
        <v>225419.36622123123</v>
      </c>
      <c r="AW2">
        <v>244032.86161500216</v>
      </c>
      <c r="AX2">
        <v>226835.8705677414</v>
      </c>
      <c r="AY2">
        <v>169473.32671685432</v>
      </c>
      <c r="AZ2">
        <v>255182.35203069085</v>
      </c>
      <c r="BA2">
        <v>159543.21144507331</v>
      </c>
      <c r="BB2">
        <v>247091.76926274688</v>
      </c>
      <c r="BC2">
        <v>144621.92423911756</v>
      </c>
      <c r="BD2">
        <v>224947.46554846162</v>
      </c>
      <c r="BE2">
        <v>265961.76271582482</v>
      </c>
      <c r="BF2">
        <v>230054.6969097034</v>
      </c>
      <c r="BG2">
        <v>183258.28966031584</v>
      </c>
      <c r="BH2">
        <v>274044.70234024292</v>
      </c>
      <c r="BI2">
        <v>245371.98015478649</v>
      </c>
      <c r="BJ2">
        <v>146835.83470767681</v>
      </c>
      <c r="BK2">
        <v>183506.32605328647</v>
      </c>
      <c r="BL2">
        <v>240548.95856973433</v>
      </c>
      <c r="BM2">
        <v>219430.18545990964</v>
      </c>
      <c r="BN2">
        <v>234676.83416128659</v>
      </c>
      <c r="BO2">
        <v>289488.52279291151</v>
      </c>
      <c r="BP2">
        <v>264432.25206170062</v>
      </c>
      <c r="BQ2">
        <v>274584.45658389246</v>
      </c>
      <c r="BR2">
        <v>327057.71818203159</v>
      </c>
      <c r="BS2">
        <v>150582.56872663074</v>
      </c>
      <c r="BT2">
        <v>296925.68614788051</v>
      </c>
      <c r="BU2">
        <v>187912.55733006171</v>
      </c>
      <c r="BV2">
        <v>194295.98630727874</v>
      </c>
      <c r="BW2">
        <v>247634.45003834355</v>
      </c>
      <c r="BX2">
        <v>270066.18700389587</v>
      </c>
      <c r="BY2">
        <v>236852.73403102541</v>
      </c>
      <c r="BZ2">
        <v>288519.69454444625</v>
      </c>
      <c r="CA2">
        <v>121717.32105501344</v>
      </c>
      <c r="CB2">
        <v>216006.77159673328</v>
      </c>
      <c r="CC2">
        <v>264656.94373853394</v>
      </c>
      <c r="CD2">
        <v>127674.82630666297</v>
      </c>
      <c r="CE2">
        <v>161954.51907883977</v>
      </c>
      <c r="CF2">
        <v>103663.60670899921</v>
      </c>
      <c r="CG2">
        <v>124436.27603942098</v>
      </c>
      <c r="CH2">
        <v>210844.66721754312</v>
      </c>
      <c r="CI2">
        <v>174136.2127447518</v>
      </c>
      <c r="CJ2">
        <v>250938.79519208372</v>
      </c>
      <c r="CK2">
        <v>266553.2010299277</v>
      </c>
      <c r="CL2">
        <v>212835.42720189143</v>
      </c>
      <c r="CM2">
        <v>203918.59752728487</v>
      </c>
      <c r="CN2">
        <v>205955.43490011722</v>
      </c>
      <c r="CO2">
        <v>268312.00922408764</v>
      </c>
      <c r="CP2">
        <v>231776.25976058617</v>
      </c>
      <c r="CQ2">
        <v>189523.38101189162</v>
      </c>
      <c r="CR2">
        <v>170465.70370498547</v>
      </c>
      <c r="CS2">
        <v>141443.30308160966</v>
      </c>
      <c r="CT2">
        <v>172963.20535330579</v>
      </c>
      <c r="CU2">
        <v>235278.00141682249</v>
      </c>
      <c r="CV2">
        <v>151460.64812848074</v>
      </c>
    </row>
    <row r="3" spans="1:101" x14ac:dyDescent="0.25">
      <c r="A3">
        <v>192053.5335177278</v>
      </c>
      <c r="B3">
        <v>110118.81049139074</v>
      </c>
      <c r="C3">
        <v>271038.27887452254</v>
      </c>
      <c r="D3">
        <v>209422.27123065424</v>
      </c>
      <c r="E3">
        <v>268221.89576682734</v>
      </c>
      <c r="F3">
        <v>277284.36359060329</v>
      </c>
      <c r="G3">
        <v>311078.66139627987</v>
      </c>
      <c r="H3">
        <v>181077.86963634251</v>
      </c>
      <c r="I3">
        <v>290381.88928290742</v>
      </c>
      <c r="J3">
        <v>257490.21126389157</v>
      </c>
      <c r="K3">
        <v>138283.50661752146</v>
      </c>
      <c r="L3">
        <v>136462.0213387243</v>
      </c>
      <c r="M3">
        <v>158491.84686110329</v>
      </c>
      <c r="N3">
        <v>164242.75343175809</v>
      </c>
      <c r="O3">
        <v>210553.41296446737</v>
      </c>
      <c r="P3">
        <v>306968.21152925334</v>
      </c>
      <c r="Q3">
        <v>247991.99565635342</v>
      </c>
      <c r="R3">
        <v>260710.59505087565</v>
      </c>
      <c r="S3">
        <v>301582.5764335132</v>
      </c>
      <c r="T3">
        <v>230205.4798413438</v>
      </c>
      <c r="U3">
        <v>159810.10819810251</v>
      </c>
      <c r="V3">
        <v>234289.94766125345</v>
      </c>
      <c r="W3">
        <v>276652.98867712606</v>
      </c>
      <c r="X3">
        <v>258821.10067747103</v>
      </c>
      <c r="Y3">
        <v>210068.17750263715</v>
      </c>
      <c r="Z3">
        <v>212478.10512371099</v>
      </c>
      <c r="AA3">
        <v>214917.59231075514</v>
      </c>
      <c r="AB3">
        <v>190998.58326340222</v>
      </c>
      <c r="AC3">
        <v>241259.39797812325</v>
      </c>
      <c r="AD3">
        <v>212120.68223255136</v>
      </c>
      <c r="AE3">
        <v>274638.92865834193</v>
      </c>
      <c r="AF3">
        <v>210544.1699596238</v>
      </c>
      <c r="AG3">
        <v>215852.55474200164</v>
      </c>
      <c r="AH3">
        <v>238859.21023188133</v>
      </c>
      <c r="AI3">
        <v>129491.93542441036</v>
      </c>
      <c r="AJ3">
        <v>236760.0725891086</v>
      </c>
      <c r="AK3">
        <v>214365.67693662184</v>
      </c>
      <c r="AL3">
        <v>260613.98341454071</v>
      </c>
      <c r="AM3">
        <v>165175.49657850189</v>
      </c>
      <c r="AN3">
        <v>246010.71205691004</v>
      </c>
      <c r="AO3">
        <v>232787.23214689313</v>
      </c>
      <c r="AP3">
        <v>226141.5610414191</v>
      </c>
      <c r="AQ3">
        <v>258029.89861567589</v>
      </c>
      <c r="AR3">
        <v>203701.60202096475</v>
      </c>
      <c r="AS3">
        <v>255586.42781367185</v>
      </c>
      <c r="AT3">
        <v>236944.03315590633</v>
      </c>
      <c r="AU3">
        <v>217421.29656427994</v>
      </c>
      <c r="AV3">
        <v>225419.36622123123</v>
      </c>
      <c r="AW3">
        <v>244032.86161500216</v>
      </c>
      <c r="AX3">
        <v>226835.8705677414</v>
      </c>
      <c r="AY3">
        <v>169473.32671685432</v>
      </c>
      <c r="AZ3">
        <v>255182.35203069085</v>
      </c>
      <c r="BA3">
        <v>159543.21144507331</v>
      </c>
      <c r="BB3">
        <v>247091.76926274688</v>
      </c>
      <c r="BC3">
        <v>144621.92423911756</v>
      </c>
      <c r="BD3">
        <v>224947.46554846162</v>
      </c>
      <c r="BE3">
        <v>265961.76271582482</v>
      </c>
      <c r="BF3">
        <v>230054.6969097034</v>
      </c>
      <c r="BG3">
        <v>183258.28966031584</v>
      </c>
      <c r="BH3">
        <v>274044.70234024292</v>
      </c>
      <c r="BI3">
        <v>245371.98015478649</v>
      </c>
      <c r="BJ3">
        <v>146835.83470767681</v>
      </c>
      <c r="BK3">
        <v>183506.32605328647</v>
      </c>
      <c r="BL3">
        <v>240548.95856973433</v>
      </c>
      <c r="BM3">
        <v>219430.18545990964</v>
      </c>
      <c r="BN3">
        <v>234676.83416128659</v>
      </c>
      <c r="BO3">
        <v>289488.52279291151</v>
      </c>
      <c r="BP3">
        <v>264432.25206170062</v>
      </c>
      <c r="BQ3">
        <v>274584.45658389246</v>
      </c>
      <c r="BR3">
        <v>327057.71818203159</v>
      </c>
      <c r="BS3">
        <v>150582.56872663074</v>
      </c>
      <c r="BT3">
        <v>296925.68614788051</v>
      </c>
      <c r="BU3">
        <v>187912.55733006171</v>
      </c>
      <c r="BV3">
        <v>194295.98630727874</v>
      </c>
      <c r="BW3">
        <v>247634.45003834355</v>
      </c>
      <c r="BX3">
        <v>270066.18700389587</v>
      </c>
      <c r="BY3">
        <v>236852.73403102541</v>
      </c>
      <c r="BZ3">
        <v>288519.69454444625</v>
      </c>
      <c r="CA3">
        <v>121717.32105501344</v>
      </c>
      <c r="CB3">
        <v>216006.77159673328</v>
      </c>
      <c r="CC3">
        <v>264656.94373853394</v>
      </c>
      <c r="CD3">
        <v>127674.82630666297</v>
      </c>
      <c r="CE3">
        <v>161954.51907883977</v>
      </c>
      <c r="CF3">
        <v>103663.60670899921</v>
      </c>
      <c r="CG3">
        <v>124436.27603942098</v>
      </c>
      <c r="CH3">
        <v>210844.66721754312</v>
      </c>
      <c r="CI3">
        <v>174136.2127447518</v>
      </c>
      <c r="CJ3">
        <v>250938.79519208372</v>
      </c>
      <c r="CK3">
        <v>266553.2010299277</v>
      </c>
      <c r="CL3">
        <v>212835.42720189143</v>
      </c>
      <c r="CM3">
        <v>203918.59752728487</v>
      </c>
      <c r="CN3">
        <v>205955.43490011722</v>
      </c>
      <c r="CO3">
        <v>268312.00922408764</v>
      </c>
      <c r="CP3">
        <v>231776.25976058617</v>
      </c>
      <c r="CQ3">
        <v>189523.38101189162</v>
      </c>
      <c r="CR3">
        <v>170465.70370498547</v>
      </c>
      <c r="CS3">
        <v>141443.30308160966</v>
      </c>
      <c r="CT3">
        <v>172963.20535330579</v>
      </c>
      <c r="CU3">
        <v>235278.00141682249</v>
      </c>
      <c r="CV3">
        <v>151460.64812848074</v>
      </c>
    </row>
    <row r="4" spans="1:101" x14ac:dyDescent="0.25">
      <c r="A4">
        <v>192053.5335177278</v>
      </c>
      <c r="B4">
        <v>110118.81049139074</v>
      </c>
      <c r="C4">
        <v>271038.27887452254</v>
      </c>
      <c r="D4">
        <v>209422.27123065424</v>
      </c>
      <c r="E4">
        <v>268221.89576682734</v>
      </c>
      <c r="F4">
        <v>277284.36359060329</v>
      </c>
      <c r="G4">
        <v>311078.66139627987</v>
      </c>
      <c r="H4">
        <v>181077.86963634251</v>
      </c>
      <c r="I4">
        <v>290381.88928290742</v>
      </c>
      <c r="J4">
        <v>257490.21126389157</v>
      </c>
      <c r="K4">
        <v>138283.50661752146</v>
      </c>
      <c r="L4">
        <v>136462.0213387243</v>
      </c>
      <c r="M4">
        <v>158491.84686110329</v>
      </c>
      <c r="N4">
        <v>164242.75343175809</v>
      </c>
      <c r="O4">
        <v>210553.41296446737</v>
      </c>
      <c r="P4">
        <v>306968.21152925334</v>
      </c>
      <c r="Q4">
        <v>247991.99565635342</v>
      </c>
      <c r="R4">
        <v>260710.59505087565</v>
      </c>
      <c r="S4">
        <v>301582.5764335132</v>
      </c>
      <c r="T4">
        <v>230205.4798413438</v>
      </c>
      <c r="U4">
        <v>159810.10819810251</v>
      </c>
      <c r="V4">
        <v>234289.94766125345</v>
      </c>
      <c r="W4">
        <v>276652.98867712606</v>
      </c>
      <c r="X4">
        <v>258821.10067747103</v>
      </c>
      <c r="Y4">
        <v>210068.17750263715</v>
      </c>
      <c r="Z4">
        <v>212478.10512371099</v>
      </c>
      <c r="AA4">
        <v>214917.59231075514</v>
      </c>
      <c r="AB4">
        <v>190998.58326340222</v>
      </c>
      <c r="AC4">
        <v>241259.39797812325</v>
      </c>
      <c r="AD4">
        <v>212120.68223255136</v>
      </c>
      <c r="AE4">
        <v>274638.92865834193</v>
      </c>
      <c r="AF4">
        <v>210544.1699596238</v>
      </c>
      <c r="AG4">
        <v>215852.55474200164</v>
      </c>
      <c r="AH4">
        <v>238859.21023188133</v>
      </c>
      <c r="AI4">
        <v>129491.93542441036</v>
      </c>
      <c r="AJ4">
        <v>236760.0725891086</v>
      </c>
      <c r="AK4">
        <v>214365.67693662184</v>
      </c>
      <c r="AL4">
        <v>260613.98341454071</v>
      </c>
      <c r="AM4">
        <v>165175.49657850189</v>
      </c>
      <c r="AN4">
        <v>246010.71205691004</v>
      </c>
      <c r="AO4">
        <v>232787.23214689313</v>
      </c>
      <c r="AP4">
        <v>226141.5610414191</v>
      </c>
      <c r="AQ4">
        <v>258029.89861567589</v>
      </c>
      <c r="AR4">
        <v>203701.60202096475</v>
      </c>
      <c r="AS4">
        <v>255586.42781367185</v>
      </c>
      <c r="AT4">
        <v>236944.03315590633</v>
      </c>
      <c r="AU4">
        <v>217421.29656427994</v>
      </c>
      <c r="AV4">
        <v>225419.36622123123</v>
      </c>
      <c r="AW4">
        <v>244032.86161500216</v>
      </c>
      <c r="AX4">
        <v>226835.8705677414</v>
      </c>
      <c r="AY4">
        <v>169473.32671685432</v>
      </c>
      <c r="AZ4">
        <v>255182.35203069085</v>
      </c>
      <c r="BA4">
        <v>159543.21144507331</v>
      </c>
      <c r="BB4">
        <v>247091.76926274688</v>
      </c>
      <c r="BC4">
        <v>144621.92423911756</v>
      </c>
      <c r="BD4">
        <v>224947.46554846162</v>
      </c>
      <c r="BE4">
        <v>265961.76271582482</v>
      </c>
      <c r="BF4">
        <v>230054.6969097034</v>
      </c>
      <c r="BG4">
        <v>183258.28966031584</v>
      </c>
      <c r="BH4">
        <v>274044.70234024292</v>
      </c>
      <c r="BI4">
        <v>245371.98015478649</v>
      </c>
      <c r="BJ4">
        <v>146835.83470767681</v>
      </c>
      <c r="BK4">
        <v>183506.32605328647</v>
      </c>
      <c r="BL4">
        <v>240548.95856973433</v>
      </c>
      <c r="BM4">
        <v>219430.18545990964</v>
      </c>
      <c r="BN4">
        <v>234676.83416128659</v>
      </c>
      <c r="BO4">
        <v>289488.52279291151</v>
      </c>
      <c r="BP4">
        <v>264432.25206170062</v>
      </c>
      <c r="BQ4">
        <v>274584.45658389246</v>
      </c>
      <c r="BR4">
        <v>327057.71818203159</v>
      </c>
      <c r="BS4">
        <v>150582.56872663074</v>
      </c>
      <c r="BT4">
        <v>296925.68614788051</v>
      </c>
      <c r="BU4">
        <v>187912.55733006171</v>
      </c>
      <c r="BV4">
        <v>194295.98630727874</v>
      </c>
      <c r="BW4">
        <v>247634.45003834355</v>
      </c>
      <c r="BX4">
        <v>270066.18700389587</v>
      </c>
      <c r="BY4">
        <v>236852.73403102541</v>
      </c>
      <c r="BZ4">
        <v>288519.69454444625</v>
      </c>
      <c r="CA4">
        <v>121717.32105501344</v>
      </c>
      <c r="CB4">
        <v>216006.77159673328</v>
      </c>
      <c r="CC4">
        <v>264656.94373853394</v>
      </c>
      <c r="CD4">
        <v>127674.82630666297</v>
      </c>
      <c r="CE4">
        <v>161954.51907883977</v>
      </c>
      <c r="CF4">
        <v>103663.60670899921</v>
      </c>
      <c r="CG4">
        <v>124436.27603942098</v>
      </c>
      <c r="CH4">
        <v>210844.66721754312</v>
      </c>
      <c r="CI4">
        <v>174136.2127447518</v>
      </c>
      <c r="CJ4">
        <v>250938.79519208372</v>
      </c>
      <c r="CK4">
        <v>266553.2010299277</v>
      </c>
      <c r="CL4">
        <v>212835.42720189143</v>
      </c>
      <c r="CM4">
        <v>203918.59752728487</v>
      </c>
      <c r="CN4">
        <v>205955.43490011722</v>
      </c>
      <c r="CO4">
        <v>268312.00922408764</v>
      </c>
      <c r="CP4">
        <v>231776.25976058617</v>
      </c>
      <c r="CQ4">
        <v>189523.38101189162</v>
      </c>
      <c r="CR4">
        <v>170465.70370498547</v>
      </c>
      <c r="CS4">
        <v>141443.30308160966</v>
      </c>
      <c r="CT4">
        <v>172963.20535330579</v>
      </c>
      <c r="CU4">
        <v>235278.00141682249</v>
      </c>
      <c r="CV4">
        <v>151460.64812848074</v>
      </c>
    </row>
    <row r="5" spans="1:101" x14ac:dyDescent="0.25">
      <c r="A5">
        <v>192053.5335177278</v>
      </c>
      <c r="B5">
        <v>110118.81049139074</v>
      </c>
      <c r="C5">
        <v>271038.27887452254</v>
      </c>
      <c r="D5">
        <v>209422.27123065424</v>
      </c>
      <c r="E5">
        <v>268221.89576682734</v>
      </c>
      <c r="F5">
        <v>277284.36359060329</v>
      </c>
      <c r="G5">
        <v>311078.66139627987</v>
      </c>
      <c r="H5">
        <v>181077.86963634251</v>
      </c>
      <c r="I5">
        <v>290381.88928290742</v>
      </c>
      <c r="J5">
        <v>257490.21126389157</v>
      </c>
      <c r="K5">
        <v>138283.50661752146</v>
      </c>
      <c r="L5">
        <v>136462.0213387243</v>
      </c>
      <c r="M5">
        <v>158491.84686110329</v>
      </c>
      <c r="N5">
        <v>164242.75343175809</v>
      </c>
      <c r="O5">
        <v>210553.41296446737</v>
      </c>
      <c r="P5">
        <v>306968.21152925334</v>
      </c>
      <c r="Q5">
        <v>247991.99565635342</v>
      </c>
      <c r="R5">
        <v>260710.59505087565</v>
      </c>
      <c r="S5">
        <v>301582.5764335132</v>
      </c>
      <c r="T5">
        <v>230205.4798413438</v>
      </c>
      <c r="U5">
        <v>159810.10819810251</v>
      </c>
      <c r="V5">
        <v>234289.94766125345</v>
      </c>
      <c r="W5">
        <v>276652.98867712606</v>
      </c>
      <c r="X5">
        <v>258821.10067747103</v>
      </c>
      <c r="Y5">
        <v>210068.17750263715</v>
      </c>
      <c r="Z5">
        <v>212478.10512371099</v>
      </c>
      <c r="AA5">
        <v>214917.59231075514</v>
      </c>
      <c r="AB5">
        <v>190998.58326340222</v>
      </c>
      <c r="AC5">
        <v>241259.39797812325</v>
      </c>
      <c r="AD5">
        <v>212120.68223255136</v>
      </c>
      <c r="AE5">
        <v>274638.92865834193</v>
      </c>
      <c r="AF5">
        <v>210544.1699596238</v>
      </c>
      <c r="AG5">
        <v>215852.55474200164</v>
      </c>
      <c r="AH5">
        <v>238859.21023188133</v>
      </c>
      <c r="AI5">
        <v>129491.93542441036</v>
      </c>
      <c r="AJ5">
        <v>236760.0725891086</v>
      </c>
      <c r="AK5">
        <v>214365.67693662184</v>
      </c>
      <c r="AL5">
        <v>260613.98341454071</v>
      </c>
      <c r="AM5">
        <v>165175.49657850189</v>
      </c>
      <c r="AN5">
        <v>246010.71205691004</v>
      </c>
      <c r="AO5">
        <v>232787.23214689313</v>
      </c>
      <c r="AP5">
        <v>226141.5610414191</v>
      </c>
      <c r="AQ5">
        <v>258029.89861567589</v>
      </c>
      <c r="AR5">
        <v>203701.60202096475</v>
      </c>
      <c r="AS5">
        <v>255586.42781367185</v>
      </c>
      <c r="AT5">
        <v>236944.03315590633</v>
      </c>
      <c r="AU5">
        <v>217421.29656427994</v>
      </c>
      <c r="AV5">
        <v>225419.36622123123</v>
      </c>
      <c r="AW5">
        <v>244032.86161500216</v>
      </c>
      <c r="AX5">
        <v>226835.8705677414</v>
      </c>
      <c r="AY5">
        <v>169473.32671685432</v>
      </c>
      <c r="AZ5">
        <v>255182.35203069085</v>
      </c>
      <c r="BA5">
        <v>159543.21144507331</v>
      </c>
      <c r="BB5">
        <v>247091.76926274688</v>
      </c>
      <c r="BC5">
        <v>144621.92423911756</v>
      </c>
      <c r="BD5">
        <v>224947.46554846162</v>
      </c>
      <c r="BE5">
        <v>265961.76271582482</v>
      </c>
      <c r="BF5">
        <v>230054.6969097034</v>
      </c>
      <c r="BG5">
        <v>183258.28966031584</v>
      </c>
      <c r="BH5">
        <v>274044.70234024292</v>
      </c>
      <c r="BI5">
        <v>245371.98015478649</v>
      </c>
      <c r="BJ5">
        <v>146835.83470767681</v>
      </c>
      <c r="BK5">
        <v>183506.32605328647</v>
      </c>
      <c r="BL5">
        <v>240548.95856973433</v>
      </c>
      <c r="BM5">
        <v>219430.18545990964</v>
      </c>
      <c r="BN5">
        <v>234676.83416128659</v>
      </c>
      <c r="BO5">
        <v>289488.52279291151</v>
      </c>
      <c r="BP5">
        <v>264432.25206170062</v>
      </c>
      <c r="BQ5">
        <v>274584.45658389246</v>
      </c>
      <c r="BR5">
        <v>327057.71818203159</v>
      </c>
      <c r="BS5">
        <v>150582.56872663074</v>
      </c>
      <c r="BT5">
        <v>296925.68614788051</v>
      </c>
      <c r="BU5">
        <v>187912.55733006171</v>
      </c>
      <c r="BV5">
        <v>194295.98630727874</v>
      </c>
      <c r="BW5">
        <v>247634.45003834355</v>
      </c>
      <c r="BX5">
        <v>270066.18700389587</v>
      </c>
      <c r="BY5">
        <v>236852.73403102541</v>
      </c>
      <c r="BZ5">
        <v>288519.69454444625</v>
      </c>
      <c r="CA5">
        <v>121717.32105501344</v>
      </c>
      <c r="CB5">
        <v>216006.77159673328</v>
      </c>
      <c r="CC5">
        <v>264656.94373853394</v>
      </c>
      <c r="CD5">
        <v>127674.82630666297</v>
      </c>
      <c r="CE5">
        <v>161954.51907883977</v>
      </c>
      <c r="CF5">
        <v>103663.60670899921</v>
      </c>
      <c r="CG5">
        <v>124436.27603942098</v>
      </c>
      <c r="CH5">
        <v>210844.66721754312</v>
      </c>
      <c r="CI5">
        <v>174136.2127447518</v>
      </c>
      <c r="CJ5">
        <v>250938.79519208372</v>
      </c>
      <c r="CK5">
        <v>266553.2010299277</v>
      </c>
      <c r="CL5">
        <v>212835.42720189143</v>
      </c>
      <c r="CM5">
        <v>203918.59752728487</v>
      </c>
      <c r="CN5">
        <v>205955.43490011722</v>
      </c>
      <c r="CO5">
        <v>268312.00922408764</v>
      </c>
      <c r="CP5">
        <v>231776.25976058617</v>
      </c>
      <c r="CQ5">
        <v>189523.38101189162</v>
      </c>
      <c r="CR5">
        <v>170465.70370498547</v>
      </c>
      <c r="CS5">
        <v>141443.30308160966</v>
      </c>
      <c r="CT5">
        <v>172963.20535330579</v>
      </c>
      <c r="CU5">
        <v>235278.00141682249</v>
      </c>
      <c r="CV5">
        <v>151460.64812848074</v>
      </c>
    </row>
    <row r="6" spans="1:101" x14ac:dyDescent="0.25">
      <c r="A6" s="5">
        <f>IRR(A1:A5)</f>
        <v>0.52036337298878599</v>
      </c>
      <c r="B6" s="5">
        <f t="shared" ref="B6:M6" si="0">IRR(B1:B5)</f>
        <v>0.17351806772887279</v>
      </c>
      <c r="C6" s="5">
        <f t="shared" si="0"/>
        <v>0.82136504513606279</v>
      </c>
      <c r="D6" s="5">
        <f t="shared" si="0"/>
        <v>0.58841483583664411</v>
      </c>
      <c r="E6" s="5">
        <f t="shared" si="0"/>
        <v>0.81094390448339615</v>
      </c>
      <c r="F6" s="5">
        <f t="shared" si="0"/>
        <v>0.84441356388989131</v>
      </c>
      <c r="G6" s="5">
        <f t="shared" si="0"/>
        <v>0.96776930901015334</v>
      </c>
      <c r="H6" s="5">
        <f t="shared" si="0"/>
        <v>0.47663866991427351</v>
      </c>
      <c r="I6" s="5">
        <f t="shared" si="0"/>
        <v>0.8924782633067021</v>
      </c>
      <c r="J6" s="5">
        <f t="shared" si="0"/>
        <v>0.77106320003330575</v>
      </c>
      <c r="K6" s="5">
        <f t="shared" si="0"/>
        <v>0.29911526242229614</v>
      </c>
      <c r="L6" s="5">
        <f t="shared" si="0"/>
        <v>0.29124711009847015</v>
      </c>
      <c r="M6" s="5">
        <f t="shared" si="0"/>
        <v>0.38453604716339673</v>
      </c>
      <c r="N6" s="5">
        <f t="shared" ref="N6:BM6" si="1">IRR(N1:N5)</f>
        <v>0.40828919918940287</v>
      </c>
      <c r="O6" s="5">
        <f t="shared" si="1"/>
        <v>0.59280295929190707</v>
      </c>
      <c r="P6" s="5">
        <f t="shared" si="1"/>
        <v>0.9528758284347052</v>
      </c>
      <c r="Q6" s="5">
        <f t="shared" si="1"/>
        <v>0.73552417612982102</v>
      </c>
      <c r="R6" s="5">
        <f t="shared" si="1"/>
        <v>0.78306004624730985</v>
      </c>
      <c r="S6" s="5">
        <f t="shared" si="1"/>
        <v>0.93331853955843802</v>
      </c>
      <c r="T6" s="5">
        <f t="shared" si="1"/>
        <v>0.66828913829420822</v>
      </c>
      <c r="U6" s="5">
        <f t="shared" si="1"/>
        <v>0.39000071415972681</v>
      </c>
      <c r="V6" s="5">
        <f t="shared" si="1"/>
        <v>0.68381342116798183</v>
      </c>
      <c r="W6" s="5">
        <f t="shared" si="1"/>
        <v>0.84208760732566801</v>
      </c>
      <c r="X6" s="5">
        <f t="shared" si="1"/>
        <v>0.77602427763748705</v>
      </c>
      <c r="Y6" s="5">
        <f t="shared" si="1"/>
        <v>0.59092116430776298</v>
      </c>
      <c r="Z6" s="5">
        <f t="shared" si="1"/>
        <v>0.60025810389583478</v>
      </c>
      <c r="AA6" s="5">
        <f t="shared" si="1"/>
        <v>0.60968689989309222</v>
      </c>
      <c r="AB6" s="5">
        <f t="shared" si="1"/>
        <v>0.51618655966837546</v>
      </c>
      <c r="AC6" s="5">
        <f t="shared" si="1"/>
        <v>0.71018424160472349</v>
      </c>
      <c r="AD6" s="5">
        <f t="shared" si="1"/>
        <v>0.59887473586835016</v>
      </c>
      <c r="AE6" s="5">
        <f t="shared" si="1"/>
        <v>0.83466215151217993</v>
      </c>
      <c r="AF6" s="5">
        <f t="shared" si="1"/>
        <v>0.5927671225395843</v>
      </c>
      <c r="AG6" s="5">
        <f t="shared" si="1"/>
        <v>0.61329466722304571</v>
      </c>
      <c r="AH6" s="5">
        <f t="shared" si="1"/>
        <v>0.70111893228961408</v>
      </c>
      <c r="AI6" s="5">
        <f t="shared" si="1"/>
        <v>0.26084494864887531</v>
      </c>
      <c r="AJ6" s="5">
        <f t="shared" si="1"/>
        <v>0.69317659865799319</v>
      </c>
      <c r="AK6" s="5">
        <f t="shared" si="1"/>
        <v>0.60755567461603111</v>
      </c>
      <c r="AL6" s="5">
        <f t="shared" si="1"/>
        <v>0.78270051479987046</v>
      </c>
      <c r="AM6" s="5">
        <f t="shared" si="1"/>
        <v>0.41212106170691132</v>
      </c>
      <c r="AN6" s="5">
        <f t="shared" si="1"/>
        <v>0.72808034953643386</v>
      </c>
      <c r="AO6" s="5">
        <f t="shared" si="1"/>
        <v>0.67810802234194756</v>
      </c>
      <c r="AP6" s="5">
        <f t="shared" si="1"/>
        <v>0.65278948220469424</v>
      </c>
      <c r="AQ6" s="5">
        <f t="shared" si="1"/>
        <v>0.7730754971527356</v>
      </c>
      <c r="AR6" s="5">
        <f t="shared" si="1"/>
        <v>0.56614355339207867</v>
      </c>
      <c r="AS6" s="5">
        <f t="shared" si="1"/>
        <v>0.76395878641101267</v>
      </c>
      <c r="AT6" s="5">
        <f t="shared" si="1"/>
        <v>0.69387316666637955</v>
      </c>
      <c r="AU6" s="5">
        <f t="shared" si="1"/>
        <v>0.6193407538177349</v>
      </c>
      <c r="AV6" s="5">
        <f t="shared" si="1"/>
        <v>0.65002931531841956</v>
      </c>
      <c r="AW6" s="5">
        <f t="shared" si="1"/>
        <v>0.72063847911045165</v>
      </c>
      <c r="AX6" s="5">
        <f t="shared" si="1"/>
        <v>0.65544142356420898</v>
      </c>
      <c r="AY6" s="5">
        <f t="shared" si="1"/>
        <v>0.42970594878701451</v>
      </c>
      <c r="AZ6" s="5">
        <f t="shared" si="1"/>
        <v>0.76244969047553712</v>
      </c>
      <c r="BA6" s="5">
        <f t="shared" si="1"/>
        <v>0.38889530105390246</v>
      </c>
      <c r="BB6" s="5">
        <f t="shared" si="1"/>
        <v>0.73214330769299441</v>
      </c>
      <c r="BC6" s="5">
        <f t="shared" si="1"/>
        <v>0.32626387128889367</v>
      </c>
      <c r="BD6" s="5">
        <f t="shared" si="1"/>
        <v>0.64822480004552419</v>
      </c>
      <c r="BE6" s="5">
        <f t="shared" si="1"/>
        <v>0.80256778291752529</v>
      </c>
      <c r="BF6" s="5">
        <f t="shared" si="1"/>
        <v>0.66771502248207493</v>
      </c>
      <c r="BG6" s="5">
        <f t="shared" si="1"/>
        <v>0.4853737880072051</v>
      </c>
      <c r="BH6" s="5">
        <f t="shared" si="1"/>
        <v>0.83246966463502203</v>
      </c>
      <c r="BI6" s="5">
        <f t="shared" si="1"/>
        <v>0.72567825812722764</v>
      </c>
      <c r="BJ6" s="5">
        <f t="shared" si="1"/>
        <v>0.33566579816394837</v>
      </c>
      <c r="BK6" s="5">
        <f t="shared" si="1"/>
        <v>0.48636588118213697</v>
      </c>
      <c r="BL6" s="5">
        <f t="shared" si="1"/>
        <v>0.70750273839092759</v>
      </c>
      <c r="BM6" s="5">
        <f t="shared" si="1"/>
        <v>0.62707011294486481</v>
      </c>
      <c r="BN6" s="5">
        <f t="shared" ref="BN6:CU6" si="2">IRR(BN1:BN5)</f>
        <v>0.68528118280698891</v>
      </c>
      <c r="BO6" s="5">
        <f t="shared" si="2"/>
        <v>0.88921072202508289</v>
      </c>
      <c r="BP6" s="5">
        <f t="shared" si="2"/>
        <v>0.79689257224234744</v>
      </c>
      <c r="BQ6" s="5">
        <f t="shared" si="2"/>
        <v>0.83446120084159503</v>
      </c>
      <c r="BR6" s="5">
        <f t="shared" si="2"/>
        <v>1.0254109654894266</v>
      </c>
      <c r="BS6" s="5">
        <f t="shared" si="2"/>
        <v>0.35148722968161827</v>
      </c>
      <c r="BT6" s="5">
        <f t="shared" si="2"/>
        <v>0.91636644500006303</v>
      </c>
      <c r="BU6" s="5">
        <f t="shared" si="2"/>
        <v>0.50393738986118231</v>
      </c>
      <c r="BV6" s="5">
        <f t="shared" si="2"/>
        <v>0.52922438084093826</v>
      </c>
      <c r="BW6" s="5">
        <f t="shared" si="2"/>
        <v>0.73418165385681289</v>
      </c>
      <c r="BX6" s="5">
        <f t="shared" si="2"/>
        <v>0.81777016512312173</v>
      </c>
      <c r="BY6" s="5">
        <f t="shared" si="2"/>
        <v>0.69352747471740872</v>
      </c>
      <c r="BZ6" s="5">
        <f t="shared" si="2"/>
        <v>0.88566542593670405</v>
      </c>
      <c r="CA6" s="5">
        <f t="shared" si="2"/>
        <v>0.22633713930646748</v>
      </c>
      <c r="CB6" s="5">
        <f t="shared" si="2"/>
        <v>0.61388943628967629</v>
      </c>
      <c r="CC6" s="5">
        <f t="shared" si="2"/>
        <v>0.7977266323411627</v>
      </c>
      <c r="CD6" s="5">
        <f t="shared" si="2"/>
        <v>0.25283845900316337</v>
      </c>
      <c r="CE6" s="5">
        <f t="shared" si="2"/>
        <v>0.39886465787041026</v>
      </c>
      <c r="CF6" s="5">
        <f t="shared" si="2"/>
        <v>0.14332278632193884</v>
      </c>
      <c r="CG6" s="5">
        <f t="shared" si="2"/>
        <v>0.23848116977461964</v>
      </c>
      <c r="CH6" s="5">
        <f t="shared" si="2"/>
        <v>0.59393203235633862</v>
      </c>
      <c r="CI6" s="5">
        <f t="shared" si="2"/>
        <v>0.44865704860776101</v>
      </c>
      <c r="CJ6" s="5">
        <f t="shared" si="2"/>
        <v>0.74657563429802476</v>
      </c>
      <c r="CK6" s="5">
        <f t="shared" si="2"/>
        <v>0.80476082179439223</v>
      </c>
      <c r="CL6" s="5">
        <f t="shared" si="2"/>
        <v>0.60164059234866007</v>
      </c>
      <c r="CM6" s="5">
        <f t="shared" si="2"/>
        <v>0.56699079509666728</v>
      </c>
      <c r="CN6" s="5">
        <f t="shared" si="2"/>
        <v>0.57493393231676571</v>
      </c>
      <c r="CO6" s="5">
        <f t="shared" si="2"/>
        <v>0.81127762199673703</v>
      </c>
      <c r="CP6" s="5">
        <f t="shared" si="2"/>
        <v>0.67426563765707925</v>
      </c>
      <c r="CQ6" s="5">
        <f t="shared" si="2"/>
        <v>0.51033691454714725</v>
      </c>
      <c r="CR6" s="5">
        <f t="shared" si="2"/>
        <v>0.43375008809720139</v>
      </c>
      <c r="CS6" s="5">
        <f t="shared" si="2"/>
        <v>0.31269309361737396</v>
      </c>
      <c r="CT6" s="5">
        <f t="shared" si="2"/>
        <v>0.44390176898926437</v>
      </c>
      <c r="CU6" s="5">
        <f t="shared" si="2"/>
        <v>0.68756095872251288</v>
      </c>
      <c r="CV6" s="5">
        <f>IRR(CV1:CV5)</f>
        <v>0.3551792366260087</v>
      </c>
      <c r="CW6" s="5"/>
    </row>
    <row r="10" spans="1:101" x14ac:dyDescent="0.25">
      <c r="A10" s="13">
        <v>300000</v>
      </c>
      <c r="F10">
        <v>192053.5335177278</v>
      </c>
    </row>
    <row r="11" spans="1:101" x14ac:dyDescent="0.25">
      <c r="F11">
        <v>110118.81049139074</v>
      </c>
    </row>
    <row r="12" spans="1:101" x14ac:dyDescent="0.25">
      <c r="F12">
        <v>271038.27887452254</v>
      </c>
    </row>
    <row r="13" spans="1:101" x14ac:dyDescent="0.25">
      <c r="F13">
        <v>209422.27123065424</v>
      </c>
    </row>
    <row r="14" spans="1:101" x14ac:dyDescent="0.25">
      <c r="F14">
        <v>268221.89576682734</v>
      </c>
    </row>
    <row r="15" spans="1:101" x14ac:dyDescent="0.25">
      <c r="F15">
        <v>277284.36359060329</v>
      </c>
    </row>
    <row r="16" spans="1:101" x14ac:dyDescent="0.25">
      <c r="F16">
        <v>311078.66139627987</v>
      </c>
    </row>
    <row r="17" spans="6:6" x14ac:dyDescent="0.25">
      <c r="F17">
        <v>181077.86963634251</v>
      </c>
    </row>
    <row r="18" spans="6:6" x14ac:dyDescent="0.25">
      <c r="F18">
        <v>290381.88928290742</v>
      </c>
    </row>
    <row r="19" spans="6:6" x14ac:dyDescent="0.25">
      <c r="F19">
        <v>257490.21126389157</v>
      </c>
    </row>
    <row r="20" spans="6:6" x14ac:dyDescent="0.25">
      <c r="F20">
        <v>138283.50661752146</v>
      </c>
    </row>
    <row r="21" spans="6:6" x14ac:dyDescent="0.25">
      <c r="F21">
        <v>136462.0213387243</v>
      </c>
    </row>
    <row r="22" spans="6:6" x14ac:dyDescent="0.25">
      <c r="F22">
        <v>158491.84686110329</v>
      </c>
    </row>
    <row r="23" spans="6:6" x14ac:dyDescent="0.25">
      <c r="F23">
        <v>164242.75343175809</v>
      </c>
    </row>
    <row r="24" spans="6:6" x14ac:dyDescent="0.25">
      <c r="F24">
        <v>210553.41296446737</v>
      </c>
    </row>
    <row r="25" spans="6:6" x14ac:dyDescent="0.25">
      <c r="F25">
        <v>306968.21152925334</v>
      </c>
    </row>
    <row r="26" spans="6:6" x14ac:dyDescent="0.25">
      <c r="F26">
        <v>247991.99565635342</v>
      </c>
    </row>
    <row r="27" spans="6:6" x14ac:dyDescent="0.25">
      <c r="F27">
        <v>260710.59505087565</v>
      </c>
    </row>
    <row r="28" spans="6:6" x14ac:dyDescent="0.25">
      <c r="F28">
        <v>301582.5764335132</v>
      </c>
    </row>
    <row r="29" spans="6:6" x14ac:dyDescent="0.25">
      <c r="F29">
        <v>230205.4798413438</v>
      </c>
    </row>
    <row r="30" spans="6:6" x14ac:dyDescent="0.25">
      <c r="F30">
        <v>159810.10819810251</v>
      </c>
    </row>
    <row r="31" spans="6:6" x14ac:dyDescent="0.25">
      <c r="F31">
        <v>234289.94766125345</v>
      </c>
    </row>
    <row r="32" spans="6:6" x14ac:dyDescent="0.25">
      <c r="F32">
        <v>276652.98867712606</v>
      </c>
    </row>
    <row r="33" spans="6:6" x14ac:dyDescent="0.25">
      <c r="F33">
        <v>258821.10067747103</v>
      </c>
    </row>
    <row r="34" spans="6:6" x14ac:dyDescent="0.25">
      <c r="F34">
        <v>210068.17750263715</v>
      </c>
    </row>
    <row r="35" spans="6:6" x14ac:dyDescent="0.25">
      <c r="F35">
        <v>212478.10512371099</v>
      </c>
    </row>
    <row r="36" spans="6:6" x14ac:dyDescent="0.25">
      <c r="F36">
        <v>214917.59231075514</v>
      </c>
    </row>
    <row r="37" spans="6:6" x14ac:dyDescent="0.25">
      <c r="F37">
        <v>190998.58326340222</v>
      </c>
    </row>
    <row r="38" spans="6:6" x14ac:dyDescent="0.25">
      <c r="F38">
        <v>241259.39797812325</v>
      </c>
    </row>
    <row r="39" spans="6:6" x14ac:dyDescent="0.25">
      <c r="F39">
        <v>212120.68223255136</v>
      </c>
    </row>
    <row r="40" spans="6:6" x14ac:dyDescent="0.25">
      <c r="F40">
        <v>274638.92865834193</v>
      </c>
    </row>
    <row r="41" spans="6:6" x14ac:dyDescent="0.25">
      <c r="F41">
        <v>210544.1699596238</v>
      </c>
    </row>
    <row r="42" spans="6:6" x14ac:dyDescent="0.25">
      <c r="F42">
        <v>215852.55474200164</v>
      </c>
    </row>
    <row r="43" spans="6:6" x14ac:dyDescent="0.25">
      <c r="F43">
        <v>238859.21023188133</v>
      </c>
    </row>
    <row r="44" spans="6:6" x14ac:dyDescent="0.25">
      <c r="F44">
        <v>129491.93542441036</v>
      </c>
    </row>
    <row r="45" spans="6:6" x14ac:dyDescent="0.25">
      <c r="F45">
        <v>236760.0725891086</v>
      </c>
    </row>
    <row r="46" spans="6:6" x14ac:dyDescent="0.25">
      <c r="F46">
        <v>214365.67693662184</v>
      </c>
    </row>
    <row r="47" spans="6:6" x14ac:dyDescent="0.25">
      <c r="F47">
        <v>260613.98341454071</v>
      </c>
    </row>
    <row r="48" spans="6:6" x14ac:dyDescent="0.25">
      <c r="F48">
        <v>165175.49657850189</v>
      </c>
    </row>
    <row r="49" spans="6:105" x14ac:dyDescent="0.25">
      <c r="F49">
        <v>246010.71205691004</v>
      </c>
    </row>
    <row r="50" spans="6:105" x14ac:dyDescent="0.25">
      <c r="F50">
        <v>232787.23214689313</v>
      </c>
    </row>
    <row r="51" spans="6:105" x14ac:dyDescent="0.25">
      <c r="F51">
        <v>226141.5610414191</v>
      </c>
    </row>
    <row r="52" spans="6:105" x14ac:dyDescent="0.25">
      <c r="F52">
        <v>258029.89861567589</v>
      </c>
    </row>
    <row r="53" spans="6:105" x14ac:dyDescent="0.25">
      <c r="F53">
        <v>203701.60202096475</v>
      </c>
    </row>
    <row r="54" spans="6:105" x14ac:dyDescent="0.25">
      <c r="F54">
        <v>255586.42781367185</v>
      </c>
      <c r="AM54" t="s">
        <v>71</v>
      </c>
      <c r="AN54" t="s">
        <v>72</v>
      </c>
      <c r="AO54" t="s">
        <v>73</v>
      </c>
      <c r="AP54" t="s">
        <v>74</v>
      </c>
      <c r="AQ54" t="s">
        <v>75</v>
      </c>
      <c r="AR54" t="s">
        <v>76</v>
      </c>
      <c r="AS54" t="s">
        <v>77</v>
      </c>
      <c r="AT54" t="s">
        <v>78</v>
      </c>
      <c r="AU54" t="s">
        <v>79</v>
      </c>
      <c r="AV54" t="s">
        <v>80</v>
      </c>
      <c r="AW54" t="s">
        <v>81</v>
      </c>
      <c r="AX54" t="s">
        <v>82</v>
      </c>
      <c r="AY54" t="s">
        <v>83</v>
      </c>
      <c r="AZ54" t="s">
        <v>84</v>
      </c>
      <c r="BA54" t="s">
        <v>85</v>
      </c>
      <c r="BB54" t="s">
        <v>86</v>
      </c>
      <c r="BC54" t="s">
        <v>87</v>
      </c>
      <c r="BD54" t="s">
        <v>88</v>
      </c>
      <c r="BE54" t="s">
        <v>89</v>
      </c>
      <c r="BF54" t="s">
        <v>90</v>
      </c>
      <c r="BH54" t="s">
        <v>91</v>
      </c>
      <c r="BI54" t="s">
        <v>92</v>
      </c>
      <c r="BJ54" t="s">
        <v>93</v>
      </c>
      <c r="BK54" t="s">
        <v>94</v>
      </c>
      <c r="BL54" t="s">
        <v>95</v>
      </c>
      <c r="BM54" t="s">
        <v>96</v>
      </c>
      <c r="BN54" t="s">
        <v>97</v>
      </c>
      <c r="BO54" t="s">
        <v>98</v>
      </c>
      <c r="BQ54" t="s">
        <v>99</v>
      </c>
      <c r="BR54" t="s">
        <v>100</v>
      </c>
      <c r="BS54" t="s">
        <v>101</v>
      </c>
      <c r="BT54" t="s">
        <v>102</v>
      </c>
      <c r="BV54" t="s">
        <v>103</v>
      </c>
      <c r="BW54" t="s">
        <v>104</v>
      </c>
      <c r="BX54" t="s">
        <v>105</v>
      </c>
      <c r="BY54" t="s">
        <v>106</v>
      </c>
      <c r="BZ54" t="s">
        <v>107</v>
      </c>
      <c r="CA54" t="s">
        <v>108</v>
      </c>
      <c r="CB54" t="s">
        <v>109</v>
      </c>
      <c r="CC54" t="s">
        <v>110</v>
      </c>
      <c r="CD54" t="s">
        <v>111</v>
      </c>
      <c r="CE54" t="s">
        <v>112</v>
      </c>
      <c r="CF54" t="s">
        <v>113</v>
      </c>
      <c r="CH54" t="s">
        <v>114</v>
      </c>
      <c r="CI54" t="s">
        <v>115</v>
      </c>
      <c r="CJ54" t="s">
        <v>116</v>
      </c>
      <c r="CL54" t="s">
        <v>117</v>
      </c>
      <c r="CM54" t="s">
        <v>118</v>
      </c>
      <c r="CN54" t="s">
        <v>119</v>
      </c>
      <c r="CO54" t="s">
        <v>120</v>
      </c>
      <c r="CP54" t="s">
        <v>121</v>
      </c>
      <c r="CQ54" t="s">
        <v>122</v>
      </c>
      <c r="CR54" t="s">
        <v>123</v>
      </c>
      <c r="CS54" t="s">
        <v>124</v>
      </c>
      <c r="CT54" t="s">
        <v>125</v>
      </c>
      <c r="CU54" t="s">
        <v>126</v>
      </c>
      <c r="CV54" t="s">
        <v>127</v>
      </c>
      <c r="CW54" t="s">
        <v>128</v>
      </c>
      <c r="CX54" t="s">
        <v>129</v>
      </c>
      <c r="CY54" t="s">
        <v>130</v>
      </c>
      <c r="CZ54" t="s">
        <v>131</v>
      </c>
      <c r="DA54" t="s">
        <v>132</v>
      </c>
    </row>
    <row r="55" spans="6:105" x14ac:dyDescent="0.25">
      <c r="F55">
        <v>236944.03315590633</v>
      </c>
    </row>
    <row r="56" spans="6:105" x14ac:dyDescent="0.25">
      <c r="F56">
        <v>217421.29656427994</v>
      </c>
    </row>
    <row r="57" spans="6:105" x14ac:dyDescent="0.25">
      <c r="F57">
        <v>225419.36622123123</v>
      </c>
    </row>
    <row r="58" spans="6:105" x14ac:dyDescent="0.25">
      <c r="F58">
        <v>244032.86161500216</v>
      </c>
    </row>
    <row r="59" spans="6:105" x14ac:dyDescent="0.25">
      <c r="F59">
        <v>226835.8705677414</v>
      </c>
    </row>
    <row r="60" spans="6:105" x14ac:dyDescent="0.25">
      <c r="F60">
        <v>169473.32671685432</v>
      </c>
    </row>
    <row r="61" spans="6:105" x14ac:dyDescent="0.25">
      <c r="F61">
        <v>255182.35203069085</v>
      </c>
    </row>
    <row r="62" spans="6:105" x14ac:dyDescent="0.25">
      <c r="F62">
        <v>159543.21144507331</v>
      </c>
    </row>
    <row r="63" spans="6:105" x14ac:dyDescent="0.25">
      <c r="F63">
        <v>247091.76926274688</v>
      </c>
    </row>
    <row r="64" spans="6:105" x14ac:dyDescent="0.25">
      <c r="F64">
        <v>144621.92423911756</v>
      </c>
    </row>
    <row r="65" spans="6:104" x14ac:dyDescent="0.25">
      <c r="F65">
        <v>224947.46554846162</v>
      </c>
    </row>
    <row r="66" spans="6:104" x14ac:dyDescent="0.25">
      <c r="F66">
        <v>265961.76271582482</v>
      </c>
    </row>
    <row r="67" spans="6:104" x14ac:dyDescent="0.25">
      <c r="F67">
        <v>230054.6969097034</v>
      </c>
    </row>
    <row r="68" spans="6:104" x14ac:dyDescent="0.25">
      <c r="F68">
        <v>183258.28966031584</v>
      </c>
    </row>
    <row r="69" spans="6:104" x14ac:dyDescent="0.25">
      <c r="F69">
        <v>274044.70234024292</v>
      </c>
    </row>
    <row r="70" spans="6:104" x14ac:dyDescent="0.25">
      <c r="F70">
        <v>245371.98015478649</v>
      </c>
    </row>
    <row r="71" spans="6:104" x14ac:dyDescent="0.25">
      <c r="F71">
        <v>146835.83470767681</v>
      </c>
    </row>
    <row r="72" spans="6:104" x14ac:dyDescent="0.25">
      <c r="F72">
        <v>183506.32605328647</v>
      </c>
    </row>
    <row r="73" spans="6:104" x14ac:dyDescent="0.25">
      <c r="F73">
        <v>240548.95856973433</v>
      </c>
      <c r="O73" s="7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>
        <v>64388.256879409717</v>
      </c>
      <c r="AN73" s="1">
        <v>-58240.96865812561</v>
      </c>
      <c r="AO73" s="1">
        <v>31102.354546261195</v>
      </c>
      <c r="AP73" s="1">
        <v>-35762.604081668425</v>
      </c>
      <c r="AQ73" s="1">
        <v>-162733.5713813763</v>
      </c>
      <c r="AR73" s="1">
        <v>222414.61623787205</v>
      </c>
      <c r="AS73" s="1">
        <v>-417296.31992404198</v>
      </c>
      <c r="AT73" s="1">
        <v>356042.72947725444</v>
      </c>
      <c r="AU73" s="1">
        <v>-35140.175922946422</v>
      </c>
      <c r="AV73" s="1">
        <v>-30504.154425204149</v>
      </c>
      <c r="AW73" s="1">
        <v>-122004.01251896523</v>
      </c>
      <c r="AX73" s="1">
        <v>-85879.859489648952</v>
      </c>
      <c r="AY73" s="1">
        <v>-250666.28823122778</v>
      </c>
      <c r="AZ73" s="1">
        <v>-314257.3870590906</v>
      </c>
      <c r="BA73" s="1">
        <v>454613.66780606308</v>
      </c>
      <c r="BB73" s="1">
        <v>459657.35898047918</v>
      </c>
      <c r="BC73" s="1">
        <v>518423.17922054674</v>
      </c>
      <c r="BD73" s="1">
        <v>445094.6139147908</v>
      </c>
      <c r="BE73" s="1">
        <v>41093.916330809821</v>
      </c>
      <c r="BF73" s="1">
        <v>-251324.31614243926</v>
      </c>
      <c r="BG73" s="1">
        <v>-596097.80082254601</v>
      </c>
      <c r="BH73" s="1">
        <v>402486.84777150862</v>
      </c>
      <c r="BI73" s="1">
        <v>-163334.49328566383</v>
      </c>
      <c r="BJ73" s="1">
        <v>325580.1823311646</v>
      </c>
      <c r="BK73" s="1">
        <v>317499.02275047801</v>
      </c>
      <c r="BL73" s="1">
        <v>247322.70358354261</v>
      </c>
      <c r="BM73" s="1">
        <v>-220847.61642184225</v>
      </c>
      <c r="BN73" s="1">
        <v>99563.267324732034</v>
      </c>
      <c r="BO73" s="1">
        <v>503927.90231303975</v>
      </c>
      <c r="BP73" s="1">
        <v>-906913.55393815727</v>
      </c>
      <c r="BQ73" s="1">
        <v>493695.29247866489</v>
      </c>
      <c r="BR73" s="1">
        <v>-187558.89148021059</v>
      </c>
      <c r="BS73" s="1">
        <v>284462.39172321232</v>
      </c>
      <c r="BT73" s="1">
        <v>64475.215605652833</v>
      </c>
      <c r="BU73" s="1">
        <v>-752184.61390558176</v>
      </c>
      <c r="BV73" s="1">
        <v>-70023.508678079117</v>
      </c>
      <c r="BW73" s="1">
        <v>11383.007218220213</v>
      </c>
      <c r="BX73" s="1">
        <v>159918.70008720853</v>
      </c>
      <c r="BY73" s="1">
        <v>521921.26130388491</v>
      </c>
      <c r="BZ73" s="1">
        <v>574208.48541850166</v>
      </c>
      <c r="CA73" s="1">
        <v>796535.58111052355</v>
      </c>
      <c r="CB73" s="1">
        <v>-395352.83733356284</v>
      </c>
      <c r="CC73" s="1">
        <v>272896.01913425815</v>
      </c>
      <c r="CD73" s="1">
        <v>133991.15235168021</v>
      </c>
      <c r="CE73" s="1">
        <v>-57739.84608585079</v>
      </c>
      <c r="CF73" s="1">
        <v>-300586.01174978237</v>
      </c>
      <c r="CG73" s="1">
        <v>-623949.10148264794</v>
      </c>
      <c r="CH73" s="1">
        <v>39668.470420477563</v>
      </c>
      <c r="CI73" s="1">
        <v>-269957.13579499139</v>
      </c>
      <c r="CJ73" s="1">
        <v>-58990.799744741875</v>
      </c>
      <c r="CK73" s="1">
        <v>-494198.97729022527</v>
      </c>
      <c r="CL73" s="1">
        <v>2470.9892942470033</v>
      </c>
      <c r="CM73" s="1">
        <v>139879.57372999424</v>
      </c>
      <c r="CN73" s="1">
        <v>-380700.10856710433</v>
      </c>
      <c r="CO73" s="1">
        <v>-401106.66846998653</v>
      </c>
      <c r="CP73" s="1">
        <v>498601.90700500051</v>
      </c>
      <c r="CQ73" s="1">
        <v>636563.79373795283</v>
      </c>
      <c r="CR73" s="1">
        <v>-371099.3366874163</v>
      </c>
      <c r="CS73" s="1">
        <v>157830.5753869426</v>
      </c>
      <c r="CT73" s="1">
        <v>479933.01098882861</v>
      </c>
      <c r="CU73" s="1">
        <v>5772.9492412933614</v>
      </c>
      <c r="CV73" s="1">
        <v>355817.74200657499</v>
      </c>
      <c r="CW73" s="1">
        <v>-40568.035078723275</v>
      </c>
      <c r="CX73" s="1">
        <v>399750.19412974198</v>
      </c>
      <c r="CY73" s="1">
        <v>53452.167834441643</v>
      </c>
      <c r="CZ73" s="1">
        <v>-405283.72247254616</v>
      </c>
    </row>
    <row r="74" spans="6:104" x14ac:dyDescent="0.25">
      <c r="F74">
        <v>219430.18545990964</v>
      </c>
    </row>
    <row r="75" spans="6:104" x14ac:dyDescent="0.25">
      <c r="F75">
        <v>234676.83416128659</v>
      </c>
    </row>
    <row r="76" spans="6:104" x14ac:dyDescent="0.25">
      <c r="F76">
        <v>289488.52279291151</v>
      </c>
    </row>
    <row r="77" spans="6:104" x14ac:dyDescent="0.25">
      <c r="F77">
        <v>264432.25206170062</v>
      </c>
    </row>
    <row r="78" spans="6:104" x14ac:dyDescent="0.25">
      <c r="F78">
        <v>274584.45658389246</v>
      </c>
    </row>
    <row r="79" spans="6:104" x14ac:dyDescent="0.25">
      <c r="F79">
        <v>327057.71818203159</v>
      </c>
    </row>
    <row r="80" spans="6:104" x14ac:dyDescent="0.25">
      <c r="F80">
        <v>150582.56872663074</v>
      </c>
    </row>
    <row r="81" spans="6:6" x14ac:dyDescent="0.25">
      <c r="F81">
        <v>296925.68614788051</v>
      </c>
    </row>
    <row r="82" spans="6:6" x14ac:dyDescent="0.25">
      <c r="F82">
        <v>187912.55733006171</v>
      </c>
    </row>
    <row r="83" spans="6:6" x14ac:dyDescent="0.25">
      <c r="F83">
        <v>194295.98630727874</v>
      </c>
    </row>
    <row r="84" spans="6:6" x14ac:dyDescent="0.25">
      <c r="F84">
        <v>247634.45003834355</v>
      </c>
    </row>
    <row r="85" spans="6:6" x14ac:dyDescent="0.25">
      <c r="F85">
        <v>270066.18700389587</v>
      </c>
    </row>
    <row r="86" spans="6:6" x14ac:dyDescent="0.25">
      <c r="F86">
        <v>236852.73403102541</v>
      </c>
    </row>
    <row r="87" spans="6:6" x14ac:dyDescent="0.25">
      <c r="F87">
        <v>288519.69454444625</v>
      </c>
    </row>
    <row r="88" spans="6:6" x14ac:dyDescent="0.25">
      <c r="F88">
        <v>121717.32105501344</v>
      </c>
    </row>
    <row r="89" spans="6:6" x14ac:dyDescent="0.25">
      <c r="F89">
        <v>216006.77159673328</v>
      </c>
    </row>
    <row r="90" spans="6:6" x14ac:dyDescent="0.25">
      <c r="F90">
        <v>264656.94373853394</v>
      </c>
    </row>
    <row r="91" spans="6:6" x14ac:dyDescent="0.25">
      <c r="F91">
        <v>127674.82630666297</v>
      </c>
    </row>
    <row r="92" spans="6:6" x14ac:dyDescent="0.25">
      <c r="F92">
        <v>161954.51907883977</v>
      </c>
    </row>
    <row r="93" spans="6:6" x14ac:dyDescent="0.25">
      <c r="F93">
        <v>103663.60670899921</v>
      </c>
    </row>
    <row r="94" spans="6:6" x14ac:dyDescent="0.25">
      <c r="F94">
        <v>124436.27603942098</v>
      </c>
    </row>
    <row r="95" spans="6:6" x14ac:dyDescent="0.25">
      <c r="F95">
        <v>210844.66721754312</v>
      </c>
    </row>
    <row r="96" spans="6:6" x14ac:dyDescent="0.25">
      <c r="F96">
        <v>174136.2127447518</v>
      </c>
    </row>
    <row r="97" spans="6:6" x14ac:dyDescent="0.25">
      <c r="F97">
        <v>250938.79519208372</v>
      </c>
    </row>
    <row r="98" spans="6:6" x14ac:dyDescent="0.25">
      <c r="F98">
        <v>266553.2010299277</v>
      </c>
    </row>
    <row r="99" spans="6:6" x14ac:dyDescent="0.25">
      <c r="F99">
        <v>212835.42720189143</v>
      </c>
    </row>
    <row r="100" spans="6:6" x14ac:dyDescent="0.25">
      <c r="F100">
        <v>203918.59752728487</v>
      </c>
    </row>
    <row r="101" spans="6:6" x14ac:dyDescent="0.25">
      <c r="F101">
        <v>205955.43490011722</v>
      </c>
    </row>
    <row r="102" spans="6:6" x14ac:dyDescent="0.25">
      <c r="F102">
        <v>268312.00922408764</v>
      </c>
    </row>
    <row r="103" spans="6:6" x14ac:dyDescent="0.25">
      <c r="F103">
        <v>231776.25976058617</v>
      </c>
    </row>
    <row r="104" spans="6:6" x14ac:dyDescent="0.25">
      <c r="F104">
        <v>189523.38101189162</v>
      </c>
    </row>
    <row r="105" spans="6:6" x14ac:dyDescent="0.25">
      <c r="F105">
        <v>170465.70370498547</v>
      </c>
    </row>
    <row r="106" spans="6:6" x14ac:dyDescent="0.25">
      <c r="F106">
        <v>141443.30308160966</v>
      </c>
    </row>
    <row r="107" spans="6:6" x14ac:dyDescent="0.25">
      <c r="F107">
        <v>172963.20535330579</v>
      </c>
    </row>
    <row r="108" spans="6:6" x14ac:dyDescent="0.25">
      <c r="F108">
        <v>235278.00141682249</v>
      </c>
    </row>
    <row r="109" spans="6:6" x14ac:dyDescent="0.25">
      <c r="F109">
        <v>151460.64812848074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Manager/>
  <Company>СПбГАСУ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Мельниченко Дмитрий Сергеевич</dc:creator>
  <cp:keywords/>
  <dc:description/>
  <cp:lastModifiedBy>Dima</cp:lastModifiedBy>
  <cp:revision/>
  <dcterms:created xsi:type="dcterms:W3CDTF">2023-10-06T06:17:19Z</dcterms:created>
  <dcterms:modified xsi:type="dcterms:W3CDTF">2023-11-10T19:32:36Z</dcterms:modified>
  <cp:category/>
  <cp:contentStatus/>
</cp:coreProperties>
</file>