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tej\iCloudDrive\School\Magistrsko delo\Vezja\"/>
    </mc:Choice>
  </mc:AlternateContent>
  <xr:revisionPtr revIDLastSave="0" documentId="13_ncr:1_{FCE53FF1-43A7-4052-975C-7BD08EAA447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otal" sheetId="3" r:id="rId1"/>
    <sheet name="OSC" sheetId="1" r:id="rId2"/>
    <sheet name="MIX" sheetId="2" r:id="rId3"/>
    <sheet name="PD" sheetId="5" r:id="rId4"/>
    <sheet name="MCU PB" sheetId="6" r:id="rId5"/>
    <sheet name="Other (not included yet)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29" i="2"/>
  <c r="D31" i="5"/>
  <c r="D53" i="6"/>
  <c r="F29" i="2"/>
  <c r="F21" i="6"/>
  <c r="F50" i="6"/>
  <c r="F15" i="6"/>
  <c r="F28" i="6"/>
  <c r="F45" i="6"/>
  <c r="F44" i="6"/>
  <c r="F43" i="6"/>
  <c r="F42" i="6"/>
  <c r="F41" i="6"/>
  <c r="F40" i="6"/>
  <c r="F39" i="6"/>
  <c r="F38" i="6"/>
  <c r="F37" i="6"/>
  <c r="F36" i="6"/>
  <c r="F35" i="6"/>
  <c r="F34" i="6"/>
  <c r="F32" i="6"/>
  <c r="F25" i="6"/>
  <c r="F24" i="6"/>
  <c r="F23" i="6"/>
  <c r="F22" i="6"/>
  <c r="F18" i="6"/>
  <c r="F17" i="6"/>
  <c r="F48" i="6"/>
  <c r="F14" i="6"/>
  <c r="F30" i="6"/>
  <c r="F29" i="6"/>
  <c r="F27" i="6"/>
  <c r="F26" i="6"/>
  <c r="F49" i="6"/>
  <c r="F16" i="6"/>
  <c r="F31" i="6"/>
  <c r="F13" i="6"/>
  <c r="F12" i="6"/>
  <c r="F11" i="6"/>
  <c r="F10" i="6"/>
  <c r="F9" i="6"/>
  <c r="F8" i="6"/>
  <c r="F7" i="6"/>
  <c r="F6" i="6"/>
  <c r="F5" i="6"/>
  <c r="F4" i="6"/>
  <c r="F3" i="6"/>
  <c r="F2" i="6"/>
  <c r="F47" i="6"/>
  <c r="F46" i="6"/>
  <c r="F20" i="6"/>
  <c r="F19" i="6"/>
  <c r="F33" i="6"/>
  <c r="F26" i="5"/>
  <c r="F27" i="5"/>
  <c r="F28" i="5"/>
  <c r="F29" i="5"/>
  <c r="F30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31" i="5" s="1"/>
  <c r="H31" i="3"/>
  <c r="H2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2" i="3"/>
  <c r="G8" i="3"/>
  <c r="G3" i="3"/>
  <c r="G4" i="3"/>
  <c r="G5" i="3"/>
  <c r="G6" i="3"/>
  <c r="G7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2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E15" i="3" s="1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F15" i="1"/>
  <c r="F14" i="1"/>
  <c r="F13" i="1"/>
  <c r="F11" i="1"/>
  <c r="F12" i="1"/>
  <c r="F4" i="1"/>
  <c r="F10" i="1"/>
  <c r="F2" i="1"/>
  <c r="F3" i="1"/>
  <c r="F16" i="1"/>
  <c r="F17" i="1"/>
  <c r="F18" i="1"/>
  <c r="F19" i="1"/>
  <c r="F20" i="1"/>
  <c r="F21" i="1"/>
  <c r="F22" i="1"/>
  <c r="F5" i="1"/>
  <c r="F6" i="1"/>
  <c r="F7" i="1"/>
  <c r="F8" i="1"/>
  <c r="F9" i="1"/>
  <c r="F5" i="2"/>
  <c r="F10" i="2"/>
  <c r="F25" i="2"/>
  <c r="F14" i="2"/>
  <c r="F18" i="2"/>
  <c r="F15" i="2"/>
  <c r="F17" i="2"/>
  <c r="F16" i="2"/>
  <c r="F11" i="2"/>
  <c r="F19" i="2"/>
  <c r="F13" i="2"/>
  <c r="F20" i="2"/>
  <c r="F24" i="2"/>
  <c r="F21" i="2"/>
  <c r="F22" i="2"/>
  <c r="F23" i="2"/>
  <c r="F7" i="2"/>
  <c r="F6" i="2"/>
  <c r="F8" i="2"/>
  <c r="F4" i="2"/>
  <c r="F9" i="2"/>
  <c r="F2" i="2"/>
  <c r="F3" i="2"/>
  <c r="F12" i="2"/>
  <c r="F53" i="6" l="1"/>
  <c r="F29" i="1"/>
  <c r="E35" i="3"/>
  <c r="E12" i="3"/>
  <c r="E17" i="3"/>
  <c r="E36" i="3"/>
  <c r="E13" i="3"/>
  <c r="E14" i="3"/>
  <c r="E30" i="3"/>
  <c r="E7" i="3"/>
  <c r="E34" i="3"/>
  <c r="E11" i="3"/>
  <c r="E5" i="3"/>
  <c r="E2" i="3"/>
  <c r="E25" i="3"/>
  <c r="E22" i="3"/>
  <c r="E20" i="3"/>
  <c r="E18" i="3"/>
  <c r="E38" i="3"/>
  <c r="E26" i="3"/>
  <c r="E16" i="3"/>
  <c r="E37" i="3"/>
  <c r="E19" i="3"/>
  <c r="E6" i="3"/>
  <c r="E27" i="3"/>
  <c r="E3" i="3"/>
  <c r="E23" i="3"/>
  <c r="E33" i="3"/>
  <c r="E10" i="3"/>
  <c r="E32" i="3"/>
  <c r="E9" i="3"/>
  <c r="E31" i="3"/>
  <c r="E8" i="3"/>
  <c r="E28" i="3"/>
  <c r="E4" i="3"/>
  <c r="E29" i="3"/>
  <c r="E24" i="3"/>
  <c r="E21" i="3"/>
  <c r="E41" i="3" l="1"/>
</calcChain>
</file>

<file path=xl/sharedStrings.xml><?xml version="1.0" encoding="utf-8"?>
<sst xmlns="http://schemas.openxmlformats.org/spreadsheetml/2006/main" count="1108" uniqueCount="585">
  <si>
    <t>Component</t>
  </si>
  <si>
    <t>Symbol</t>
  </si>
  <si>
    <t>Package</t>
  </si>
  <si>
    <t>Supplier Link</t>
  </si>
  <si>
    <t>Search Link</t>
  </si>
  <si>
    <t>Count</t>
  </si>
  <si>
    <t>Value</t>
  </si>
  <si>
    <t>2200 pF</t>
  </si>
  <si>
    <t>0603</t>
  </si>
  <si>
    <t>https://eu.mouser.com/ProductDetail/CEL/CE3521M4?qs=tucQmhgEO3qteY84Wst%2FdA%3D%3D</t>
  </si>
  <si>
    <t>HEMT LN</t>
  </si>
  <si>
    <t>https://si.farnell.com/bourns/pv36w103c01b00/trimmer-10k-0-5w-multi-turn-th/dp/4014835</t>
  </si>
  <si>
    <t>Trimmer</t>
  </si>
  <si>
    <t>https://si.farnell.com/murata/lqw18anr47j00d/inductor-470nh-700mhz-0-075a-0603/dp/3471569</t>
  </si>
  <si>
    <t>Inductor</t>
  </si>
  <si>
    <t>470 nH</t>
  </si>
  <si>
    <t>220 uH</t>
  </si>
  <si>
    <t>1.5 uH</t>
  </si>
  <si>
    <t>https://si.farnell.com/coilcraft/1812cs-152xglc/inductor-1-5uh-2-210mhz-rf-smd/dp/2286996</t>
  </si>
  <si>
    <t>1812</t>
  </si>
  <si>
    <t>1210</t>
  </si>
  <si>
    <t>https://si.farnell.com/coilcraft/1008cs-682xjlb/inductor-6-8uh-5-40mhz-rf-smd/dp/2286726</t>
  </si>
  <si>
    <t>6.8 uH</t>
  </si>
  <si>
    <t>15 uH</t>
  </si>
  <si>
    <t>https://si.farnell.com/coilcraft/1812cs-153xglb/inductor-15uh-2-50mhz-rf-smd/dp/2287002</t>
  </si>
  <si>
    <t>https://si.farnell.com/coilcraft/1812cs-102xjlc/inductor-1uh-5-310mhz-rf-smd/dp/2287005</t>
  </si>
  <si>
    <t>1 uH</t>
  </si>
  <si>
    <t>https://si.farnell.com/coilcraft/1812cs-682xjlc/inductor-6-8uh-5-90mhz-rf-smd/dp/2287016</t>
  </si>
  <si>
    <t>Capacitor</t>
  </si>
  <si>
    <t>https://si.farnell.com/kemet/t521b476m016ate055/cap-47uf-16v-tant-poly-1411/dp/4177148</t>
  </si>
  <si>
    <t>1411</t>
  </si>
  <si>
    <t>L10,L9,L11,L12,L13,L2</t>
  </si>
  <si>
    <t>TOKO</t>
  </si>
  <si>
    <t>500 nH</t>
  </si>
  <si>
    <t>SOT143B</t>
  </si>
  <si>
    <t>BF998</t>
  </si>
  <si>
    <t>Q1, Q2</t>
  </si>
  <si>
    <t>C2</t>
  </si>
  <si>
    <t>L8</t>
  </si>
  <si>
    <t>L6</t>
  </si>
  <si>
    <t>L5</t>
  </si>
  <si>
    <t>L7</t>
  </si>
  <si>
    <t>PV36W</t>
  </si>
  <si>
    <t>RV2,RV3</t>
  </si>
  <si>
    <t>L1</t>
  </si>
  <si>
    <t>10k</t>
  </si>
  <si>
    <t>Pin Header</t>
  </si>
  <si>
    <t>https://si.farnell.com/multicomp/2211s-02g/header-1-row-vert-2way/dp/1593411</t>
  </si>
  <si>
    <t>https://si.farnell.com/multicomp/mc34629/header-tht-vertical-2-54mm-2way/dp/1675764</t>
  </si>
  <si>
    <t>1x2 2.54mm</t>
  </si>
  <si>
    <t>JPWR1</t>
  </si>
  <si>
    <t>R11,R7,R10,R5,R4</t>
  </si>
  <si>
    <t>R2</t>
  </si>
  <si>
    <t>R8,R12</t>
  </si>
  <si>
    <t>R9,R6,R3</t>
  </si>
  <si>
    <t>Resistor</t>
  </si>
  <si>
    <t>https://si.farnell.com/panasonic/erj-up3j330v/res-33r-5-0-25w-0603-thick-film/dp/3482569</t>
  </si>
  <si>
    <t>https://si.farnell.com/panasonic/erj-up3j103v/res-10k-5-0-25w-0603-thick-film/dp/3482531</t>
  </si>
  <si>
    <t>https://si.farnell.com/panasonic/erj-up3j152v/res-1k5-5-0-25w-0603-thick-film/dp/3482549</t>
  </si>
  <si>
    <t>C11,C31,C26,C15,C23,C28,C21</t>
  </si>
  <si>
    <t>C12</t>
  </si>
  <si>
    <t>C14</t>
  </si>
  <si>
    <t>C19</t>
  </si>
  <si>
    <t>C22,C9</t>
  </si>
  <si>
    <t>C25</t>
  </si>
  <si>
    <t>C29,C27,C16,C18,C32</t>
  </si>
  <si>
    <t>C30</t>
  </si>
  <si>
    <t>C4,C17,C13,C3,C24</t>
  </si>
  <si>
    <t>Cost</t>
  </si>
  <si>
    <t>Cost per board</t>
  </si>
  <si>
    <t>https://si.farnell.com/kemet/c0603c471f5gacauto/cap-470pf-50v-1-c0g-np0-0603/dp/2904746</t>
  </si>
  <si>
    <t>33 Ohm</t>
  </si>
  <si>
    <t>1.5 kOhm</t>
  </si>
  <si>
    <t>10 kOhm</t>
  </si>
  <si>
    <t>68 kOhm</t>
  </si>
  <si>
    <t>10 pF</t>
  </si>
  <si>
    <t>6.8 pF</t>
  </si>
  <si>
    <t>22 pF</t>
  </si>
  <si>
    <t>470 pF</t>
  </si>
  <si>
    <t>47 pF</t>
  </si>
  <si>
    <t>1 pF</t>
  </si>
  <si>
    <t>100 pF</t>
  </si>
  <si>
    <t>680 fF</t>
  </si>
  <si>
    <t>100 nF</t>
  </si>
  <si>
    <t>https://si.farnell.com/kemet/c0603c101f5gacauto/cap-100pf-50v-1-c0g-np0-0603/dp/2904620</t>
  </si>
  <si>
    <t>Search Link/alternative/cheaper alternative</t>
  </si>
  <si>
    <t>Total</t>
  </si>
  <si>
    <t>https://si.farnell.com/kemet/c0603c100f5gactu/cap-10pf-50v-1-c0g-np0-0603/dp/2773103</t>
  </si>
  <si>
    <t>https://si.farnell.com/kemet/c0603c100j3hactu/cap-10pf-25v-mlcc-0603/dp/3345949</t>
  </si>
  <si>
    <t>https://si.farnell.com/kemet/c0603c689b5gactu/cap-6-8pf-50v-c0g-np0-0603/dp/2820942</t>
  </si>
  <si>
    <t>https://si.farnell.com/kemet/c0603c689c5gacauto/cap-6-8pf-50v-c0g-np0-0603/dp/2904779</t>
  </si>
  <si>
    <t>https://si.farnell.com/kemet/c0603c220g5gactu/cap-22pf-50v-2-c0g-np0-0603/dp/2773137</t>
  </si>
  <si>
    <t>https://si.farnell.com/kemet/c0603c220j5gactu/cap-22pf-50v-5-c0g-np0-0603/dp/1414622</t>
  </si>
  <si>
    <t>https://si.farnell.com/kemet/c0603c470f5gactu/cap-47pf-50v-1-c0g-np0-0603/dp/2581064</t>
  </si>
  <si>
    <t>https://si.farnell.com/kemet/c0603c470j5gactu/cap-47pf-50v-5-c0g-np0-0603/dp/1414639</t>
  </si>
  <si>
    <t>https://si.farnell.com/kemet/c0603c109b4hacauto/capacitor-1pf-x8r-16v-0603/dp/4227870</t>
  </si>
  <si>
    <t>https://si.farnell.com/yageo/cq0603brnpo9bnr68/cap-0-68pf-50v-mlcc-0603/dp/4166804</t>
  </si>
  <si>
    <t>https://si.farnell.com/murata/gcm1885c2ar68ba16d/cap-aec-q200-0-68pf-100v-mlcc/dp/3785272</t>
  </si>
  <si>
    <t>https://si.farnell.com/kemet/c0603c104m5ractu/cap-0-1-f-50v-20-x7r-0603/dp/2581046</t>
  </si>
  <si>
    <t>https://si.farnell.com/tdk/nlcv32t-221k-ef/inductor-220uh-0-08a-1210-wirewound/dp/2429401</t>
  </si>
  <si>
    <t>https://si.farnell.com/panasonic/erjup3f6802v/res-68k-1-0-25w-0603/dp/3579695</t>
  </si>
  <si>
    <t>https://si.farnell.com/murata/nfm21hc222r1h3d/filter-power-line-50v-1a/dp/2494312</t>
  </si>
  <si>
    <t>0805</t>
  </si>
  <si>
    <t>C1</t>
  </si>
  <si>
    <t>47 uF</t>
  </si>
  <si>
    <t>C15</t>
  </si>
  <si>
    <t>Crystal</t>
  </si>
  <si>
    <t>https://eu.mouser.com/ProductDetail/449-LFXTAL003344BULK</t>
  </si>
  <si>
    <t>HC49</t>
  </si>
  <si>
    <t>60 MHz</t>
  </si>
  <si>
    <t>Y1</t>
  </si>
  <si>
    <t>L3</t>
  </si>
  <si>
    <t>L2</t>
  </si>
  <si>
    <t>Q2,Q3,Q1</t>
  </si>
  <si>
    <t>Q4</t>
  </si>
  <si>
    <t>TSOT-23</t>
  </si>
  <si>
    <t>MMBT5179</t>
  </si>
  <si>
    <t>MMBTH24</t>
  </si>
  <si>
    <t>https://si.farnell.com/on-semiconductor/mmbt5179/transistor-rf-npn-12v-2ghz-sot/dp/2454024</t>
  </si>
  <si>
    <t>BJT</t>
  </si>
  <si>
    <t>https://si.farnell.com/nexperia/bfs20-215/transistor-npn-sot-23/dp/8735000</t>
  </si>
  <si>
    <t>kupi se vse: https://si.farnell.com/on-semiconductor/mmbt918lt1g/transistor-bipol-npn-15v-sot-23/dp/2464068 https://eu.mouser.com/ProductDetail/Nexperia/BFS19215?qs=me8TqzrmIYViulucSkKOHw%3D%3D https://eu.mouser.com/ProductDetail/Comchip-Technology/MMBT2222A-G?qs=2qJf6qQ4IOIM%2FSE9iCL8gQ%3D%3D</t>
  </si>
  <si>
    <t>C16</t>
  </si>
  <si>
    <t>R16</t>
  </si>
  <si>
    <t>https://si.farnell.com/panasonic/erj-up3f4300v/res-430r-1-0-25w-0603-thick-film/dp/3482506</t>
  </si>
  <si>
    <t>https://si.farnell.com/panasonic/erj-up3f3900v/res-390r-1-0-25w-0603-thick-film/dp/3482325</t>
  </si>
  <si>
    <t>https://si.farnell.com/panasonic/erj-up3f68r0v/res-68r-1-0-25w-0603-thick-film/dp/3482342</t>
  </si>
  <si>
    <t>https://si.farnell.com/panasonic/erj-up3f1500v/res-150r-1-0-25w-0603-thick-film/dp/3482305</t>
  </si>
  <si>
    <t>https://si.farnell.com/panasonic/erj-up3f1602v/res-16k-1-0-25w-0603-thick-film/dp/3482308</t>
  </si>
  <si>
    <t>https://si.farnell.com/panasonic/erj-up3f1000v/res-100r-1-0-25w-0603-thick-film/dp/3482468</t>
  </si>
  <si>
    <t>https://si.farnell.com/panasonic/erj-up3f2702v/res-27k-1-0-25w-0603-thick-film/dp/3482495</t>
  </si>
  <si>
    <t>R1,R11,R6</t>
  </si>
  <si>
    <t>R10,R5,R15</t>
  </si>
  <si>
    <t>R17</t>
  </si>
  <si>
    <t>R18</t>
  </si>
  <si>
    <t>R2,R13,R8</t>
  </si>
  <si>
    <t>R3,R14,R9</t>
  </si>
  <si>
    <t>R7,R4,R12</t>
  </si>
  <si>
    <t>430 Ohm</t>
  </si>
  <si>
    <t>390 Ohm</t>
  </si>
  <si>
    <t>68 Ohm</t>
  </si>
  <si>
    <t>150 Ohm</t>
  </si>
  <si>
    <t>16 kOhm</t>
  </si>
  <si>
    <t>100 Ohm</t>
  </si>
  <si>
    <t>27 kOhm</t>
  </si>
  <si>
    <t>kupi se tudi: https://si.farnell.com/coilcraft/0603af-102xjru/inductor-1uh-5-400mhz-rf-smd/dp/2285913</t>
  </si>
  <si>
    <t>1 nF</t>
  </si>
  <si>
    <t>4.7 pF</t>
  </si>
  <si>
    <t>C1,C8,C4,C6,C10,C2</t>
  </si>
  <si>
    <t>C11,C12</t>
  </si>
  <si>
    <t>C14,C13,C3,C9,C5</t>
  </si>
  <si>
    <t>C7</t>
  </si>
  <si>
    <t>https://si.farnell.com/kemet/c0603c102j5rac7411/cap-1000pf-50v-mlcc-0603/dp/3288314</t>
  </si>
  <si>
    <t>https://si.farnell.com/kemet/c0603c479c5gacauto/cap-4-7pf-50v-c0g-np0-0603/dp/2896904</t>
  </si>
  <si>
    <t>kupi se tudi: https://si.farnell.com/kemet/c0603c220g5gactu/cap-22pf-50v-2-c0g-np0-0603/dp/2773137</t>
  </si>
  <si>
    <t>PH1x2</t>
  </si>
  <si>
    <t>kupi se tudi: https://si.farnell.com/panasonic/erj-up3f1601v/res-1k6-1-0-25w-0603-thick-film/dp/3482307</t>
  </si>
  <si>
    <t>kupi se tudi: https://si.farnell.com/panasonic/erj-up3f2701v/res-2k7-1-0-25w-0603-thick-film/dp/3482494</t>
  </si>
  <si>
    <t>Capacitor FT</t>
  </si>
  <si>
    <t>DG-MOS</t>
  </si>
  <si>
    <t>Multiplier</t>
  </si>
  <si>
    <t>Cost per project</t>
  </si>
  <si>
    <t>Alternative/Cheaper/Notes</t>
  </si>
  <si>
    <t>https://www.radio741.com/62515-toko-rcl-rw0-6a-7004-adjustable-transformer-coil-variable-inductor-17x105mm.html</t>
  </si>
  <si>
    <t>DO NOT BUY!</t>
  </si>
  <si>
    <t>Farnell</t>
  </si>
  <si>
    <t>2454024</t>
  </si>
  <si>
    <t>8735000</t>
  </si>
  <si>
    <t>4177148</t>
  </si>
  <si>
    <t>3288314</t>
  </si>
  <si>
    <t>2773137</t>
  </si>
  <si>
    <t>2581046</t>
  </si>
  <si>
    <t>2896904</t>
  </si>
  <si>
    <t>2494312</t>
  </si>
  <si>
    <t>3471569</t>
  </si>
  <si>
    <t>2429401</t>
  </si>
  <si>
    <t>2286996</t>
  </si>
  <si>
    <t>1593411</t>
  </si>
  <si>
    <t>3579695</t>
  </si>
  <si>
    <t>3482506</t>
  </si>
  <si>
    <t>3482325</t>
  </si>
  <si>
    <t>3482342</t>
  </si>
  <si>
    <t>3482305</t>
  </si>
  <si>
    <t>3482308</t>
  </si>
  <si>
    <t>3482468</t>
  </si>
  <si>
    <t>3482495</t>
  </si>
  <si>
    <t>4166804</t>
  </si>
  <si>
    <t>4227870</t>
  </si>
  <si>
    <t>2904746</t>
  </si>
  <si>
    <t>2820942</t>
  </si>
  <si>
    <t>2581064</t>
  </si>
  <si>
    <t>2904620</t>
  </si>
  <si>
    <t>2773103</t>
  </si>
  <si>
    <t>2287016</t>
  </si>
  <si>
    <t>2287005</t>
  </si>
  <si>
    <t>2287002</t>
  </si>
  <si>
    <t>3482531</t>
  </si>
  <si>
    <t>3482549</t>
  </si>
  <si>
    <t>3482569</t>
  </si>
  <si>
    <t>4014835</t>
  </si>
  <si>
    <t>-</t>
  </si>
  <si>
    <t>https://si.farnell.com/infineon/bf998e6327htsa1/rf-fet-12v-0-03a-sot-143/dp/2480770</t>
  </si>
  <si>
    <t>2480770</t>
  </si>
  <si>
    <t>https://si.farnell.com/lattice-semiconductor/ice40up5k-sg48i/fpga-ice40-ultraplus-39-i-o-qfn/dp/3768741</t>
  </si>
  <si>
    <t>3768741</t>
  </si>
  <si>
    <t>https://www.ti.com/lit/ds/symlink/ads805.pdf</t>
  </si>
  <si>
    <t>https://www.coilcraft.com/en-us/products/transformers/wideband-rf-transformers/smt/wbc/</t>
  </si>
  <si>
    <t>https://eu.mouser.com/ProductDetail/Texas-Instruments/ADS4222IRGCT?qs=UlfnwZ2x8nSyle4VnB68gw%3D%3D</t>
  </si>
  <si>
    <t>https://si.farnell.com/kemet/t491b336k010at/cap-33-f-10v-10-smd/dp/1457450</t>
  </si>
  <si>
    <t>https://si.farnell.com/wurth-elektronik/742792662/ferrite-bead-1kohm-0-83a-0603/dp/2894686</t>
  </si>
  <si>
    <t>mos za switchanje SST flasha</t>
  </si>
  <si>
    <t>https://si.farnell.com/infineon/bss806nh6327xtsa1/mosfet-n-ch-20v-2-3a-sot-23-3/dp/2443469</t>
  </si>
  <si>
    <t>https://si.farnell.com/macronix/mx25u3235fzni-10g/flash-memory-32mbit-40-to-85deg/dp/3129193</t>
  </si>
  <si>
    <t>alt flash</t>
  </si>
  <si>
    <t>https://si.farnell.com/integrated-silicon-solution-issi/is25wp032d-jble/flash-memory-32mbit-133mhz-soic/dp/2901151</t>
  </si>
  <si>
    <t>actual flash</t>
  </si>
  <si>
    <t>https://si.farnell.com/texas-instruments/lsf0108pwr/volt-level-translator-octal-tssop/dp/3006774</t>
  </si>
  <si>
    <t>logic level za prog</t>
  </si>
  <si>
    <t>https://si.farnell.com/diodes-inc/ap2112k-1-2trg1/ldo-dc-dc-conv-1-2v-0-6a-sot-25/dp/3942373</t>
  </si>
  <si>
    <t>12 ldo</t>
  </si>
  <si>
    <t>https://si.farnell.com/diodes-inc/ap7343d-12w5-7/ldo-fixed-1-2v-0-3a-sot-25-5/dp/2709566</t>
  </si>
  <si>
    <t>12 ldo alternativa malo večji PSRR</t>
  </si>
  <si>
    <t>4.7 uF</t>
  </si>
  <si>
    <t>10 uF</t>
  </si>
  <si>
    <t>3.3 pF</t>
  </si>
  <si>
    <t>2.2 uF</t>
  </si>
  <si>
    <t>10 nF</t>
  </si>
  <si>
    <t>1 uF</t>
  </si>
  <si>
    <t>33 uF</t>
  </si>
  <si>
    <t>1k@100MHz</t>
  </si>
  <si>
    <t>IS25WP032D-JBLE</t>
  </si>
  <si>
    <t>LSF0108PWR</t>
  </si>
  <si>
    <t>Conn_01x02_Pin</t>
  </si>
  <si>
    <t>Conn_02x05_Counter_Clockwise</t>
  </si>
  <si>
    <t>Conn_01x06_Pin</t>
  </si>
  <si>
    <t>AP2112K-1.2</t>
  </si>
  <si>
    <t>TPS79618DCQR</t>
  </si>
  <si>
    <t>50 kOhm</t>
  </si>
  <si>
    <t>22 Ohm</t>
  </si>
  <si>
    <t>50 Ohm</t>
  </si>
  <si>
    <t>25 Ohm</t>
  </si>
  <si>
    <t>15 Ohm</t>
  </si>
  <si>
    <t>10 uH 1:1</t>
  </si>
  <si>
    <t>ICE40UP5K-SG48I</t>
  </si>
  <si>
    <t>ADS4222IRGCR</t>
  </si>
  <si>
    <t>TG2520SMN-48.0000Mhz-ECGNNM</t>
  </si>
  <si>
    <t>Ferrite</t>
  </si>
  <si>
    <t>C1,C2,C3,C13,C15,C16</t>
  </si>
  <si>
    <t>C4,C5,C6,C7,C8,C9,C10,C11,C12,C14,C19,C20,C21,C22,C23,C24,C25,C26,C27,C45,C48,C51,C54</t>
  </si>
  <si>
    <t>C17,C18,C44,C47,C50,C53</t>
  </si>
  <si>
    <t>C28,C29,C30,C31,C33,C34,C35,C36</t>
  </si>
  <si>
    <t>C32,C37</t>
  </si>
  <si>
    <t>C38,C39</t>
  </si>
  <si>
    <t>C40</t>
  </si>
  <si>
    <t>C41,C42</t>
  </si>
  <si>
    <t>C43,C46,C49,C52</t>
  </si>
  <si>
    <t>FB1,FB2,FB3,FB4,FB5</t>
  </si>
  <si>
    <t>IC1</t>
  </si>
  <si>
    <t>IC2</t>
  </si>
  <si>
    <t>J5V1</t>
  </si>
  <si>
    <t>JMCU1,JPROG1</t>
  </si>
  <si>
    <t>JSPI_ADC1</t>
  </si>
  <si>
    <t>PS1</t>
  </si>
  <si>
    <t>PS2</t>
  </si>
  <si>
    <t>R1,R2,R6,R16</t>
  </si>
  <si>
    <t>R3,R4,R5,R7,R8,R9,R10,R11,R12,R13,R14,R19,R20,R21,R22,R28</t>
  </si>
  <si>
    <t>R15,R23,R46</t>
  </si>
  <si>
    <t>R17,R18</t>
  </si>
  <si>
    <t>R29,R30,R37,R38</t>
  </si>
  <si>
    <t>R31,R32,R35,R36,R39,R40,R43,R44</t>
  </si>
  <si>
    <t>R33,R34,R41,R42</t>
  </si>
  <si>
    <t>R53,R54,R55,R56,R57,R58,R59,R60,R61,R62,R63,R64,R65,R66,R67,R68,R69,R70,R71,R72,R73,R74,R75,R76,R78,R79,R80</t>
  </si>
  <si>
    <t>T1,T2,T3,T4</t>
  </si>
  <si>
    <t>U1</t>
  </si>
  <si>
    <t>U2</t>
  </si>
  <si>
    <t>X1</t>
  </si>
  <si>
    <t>0402</t>
  </si>
  <si>
    <t>https://si.farnell.com/kemet/c0402c475m9pactu/cap-4-7-f-6-3v-20-x5r-0402/dp/2507060</t>
  </si>
  <si>
    <t>https://si.farnell.com/kemet/c0402c104k4ractu/cap-0-1-f-16v-10-x7r-0402/dp/1288252</t>
  </si>
  <si>
    <t>https://si.farnell.com/kemet/c0402c106m9pactu/cap-10-f-6-3v-20-x5r-0402/dp/2507061</t>
  </si>
  <si>
    <t>https://si.farnell.com/kemet/c0402c104j8racauto/cap-mlcc-aec-q200-0-1uf-10v-0402/dp/2904530</t>
  </si>
  <si>
    <t>https://si.farnell.com/kemet/c0402c339b5gactu/cap-3-3pf-50v-c0g-np0-0402/dp/2820848</t>
  </si>
  <si>
    <t>https://si.farnell.com/kemet/c0402c225k9pactu/cap-2-2-f-6-3v-10-x5r-0402/dp/2442787</t>
  </si>
  <si>
    <t>https://si.farnell.com/kemet/c0402c103j3ractu/cap-0-01-f-25v-5-x7r-0402/dp/1692285</t>
  </si>
  <si>
    <t>https://si.farnell.com/kemet/c0402c105k9pactu/cap-1-f-6-3v-10-x5r-0402/dp/1288253</t>
  </si>
  <si>
    <t>https://si.farnell.com/multicomp/2211s-06g/header-tht-vertical-2-54mm-6way/dp/1593415</t>
  </si>
  <si>
    <t>https://si.farnell.com/texas-instruments/tps79618dcqr/ldo-fixed-1-8v-1a-sot-223-6/dp/3122611</t>
  </si>
  <si>
    <t>https://si.farnell.com/vishay/crcw040250k0fked/res-50k-1-0-063w-0402/dp/4177513</t>
  </si>
  <si>
    <t>https://si.farnell.com/vishay/crcw040222r0fkedc/res-22r-1-0-063w-0402-thick-film/dp/4177446</t>
  </si>
  <si>
    <t>https://si.farnell.com/vishay/crcw040210k0fkee/res-10k-1-0-063w-0402-thick-film/dp/4139095</t>
  </si>
  <si>
    <t>https://si.farnell.com/vishay/crcw0402100rfkee/res-100r-1-0-063w-0402-thick-film/dp/4139089</t>
  </si>
  <si>
    <t>https://si.farnell.com/yageo/rt0402bre0750rl/res-50r-0-1-0-063w-thin-film-0402/dp/4013612</t>
  </si>
  <si>
    <t>https://si.farnell.com/holsworthy-te-connectivity/rp73pf1e25r5btdf/res-25r5-0-1-0-1w-0402-thin-film/dp/2838646</t>
  </si>
  <si>
    <t>https://si.farnell.com/neohm-te-connectivity/1879061-7/res-15r-0-1-0-063w-0402-pel-c/dp/2991900</t>
  </si>
  <si>
    <t>https://si.farnell.com/yageo/ac0402jr-0750rl/res-50r-5-0-063w-thick-film-0402/dp/3950889</t>
  </si>
  <si>
    <t>https://si.farnell.com/coilcraft/wbc1-1tlc/wideband-transformer-1-1-0-25/dp/2458084</t>
  </si>
  <si>
    <t>https://mou.sr/3VRuW8E</t>
  </si>
  <si>
    <t>https://si.farnell.com/epson/x1g005421021612/tcxo-48mhz-0-5ppm-2-5mm-x-2mm/dp/3597161</t>
  </si>
  <si>
    <t>25,5; 25: https://eu.mouser.com/ProductDetail/Vishay-Electro-Films/MIF2500BFKMGNHT5?qs=sGAEpiMZZMug9GoBKXZ751PdZjsbq7G%252BmOtmTBGEUEp0Pp2qkacuLA%3D%3D</t>
  </si>
  <si>
    <t>Transformer</t>
  </si>
  <si>
    <t>LDO</t>
  </si>
  <si>
    <t>Flash</t>
  </si>
  <si>
    <t>Level Conv</t>
  </si>
  <si>
    <t>FPGA</t>
  </si>
  <si>
    <t>ADC</t>
  </si>
  <si>
    <t>TXCO</t>
  </si>
  <si>
    <t>SMD, 2.5mm x 2mm</t>
  </si>
  <si>
    <t>VQFN-64</t>
  </si>
  <si>
    <t>QFN-48</t>
  </si>
  <si>
    <t>WBC11TLC</t>
  </si>
  <si>
    <t>SOT-23-5</t>
  </si>
  <si>
    <t>SOT127P706X180-6N</t>
  </si>
  <si>
    <t>2x5 2.54mm</t>
  </si>
  <si>
    <t>1x6 2.54mm</t>
  </si>
  <si>
    <t>SOP65P640X120-20N</t>
  </si>
  <si>
    <t>SOIC127P790X216-8N</t>
  </si>
  <si>
    <t>2507060</t>
  </si>
  <si>
    <t>1288252</t>
  </si>
  <si>
    <t>2507061</t>
  </si>
  <si>
    <t>2904530</t>
  </si>
  <si>
    <t>2820848</t>
  </si>
  <si>
    <t>2442787</t>
  </si>
  <si>
    <t>1692285</t>
  </si>
  <si>
    <t>1288253</t>
  </si>
  <si>
    <t>1457450</t>
  </si>
  <si>
    <t>2894686</t>
  </si>
  <si>
    <t>2901151</t>
  </si>
  <si>
    <t>3006774</t>
  </si>
  <si>
    <t>1593415</t>
  </si>
  <si>
    <t>1593442</t>
  </si>
  <si>
    <t>https://si.farnell.com/multicomp/2213s-10g/connector-header-tht-2-54mm-10way/dp/1593442</t>
  </si>
  <si>
    <t>3942373</t>
  </si>
  <si>
    <t>3122611</t>
  </si>
  <si>
    <t>4177513</t>
  </si>
  <si>
    <t>4177446</t>
  </si>
  <si>
    <t>4139095</t>
  </si>
  <si>
    <t>4139089</t>
  </si>
  <si>
    <t>4013612</t>
  </si>
  <si>
    <t>2838646</t>
  </si>
  <si>
    <t>2991900</t>
  </si>
  <si>
    <t>3950889</t>
  </si>
  <si>
    <t>2458084</t>
  </si>
  <si>
    <t>3597161</t>
  </si>
  <si>
    <t>Check</t>
  </si>
  <si>
    <t>y</t>
  </si>
  <si>
    <t>todo</t>
  </si>
  <si>
    <t>https://si.farnell.com/texas-instruments/tps54202hddct/dc-dc-conv-sync-buck-500khz-2a/dp/3121716</t>
  </si>
  <si>
    <t>TPS54308 drop-in boljši efficency</t>
  </si>
  <si>
    <t>https://si.farnell.com/wurth-elektronik/74437349150/inductor-15uh-2-75a-20-shld/dp/2894635</t>
  </si>
  <si>
    <t>https://si.farnell.com/kemet/c1210c106m6pactu/cap-10-f-35v-20-x5r-1210/dp/2112703</t>
  </si>
  <si>
    <t>SWITCH down to 5V</t>
  </si>
  <si>
    <t>SWITCH up to 8V</t>
  </si>
  <si>
    <t>https://si.farnell.com/texas-instruments/tps61175pwpr/dc-dc-conv-boost-2-2mhz-htssop/dp/3007400</t>
  </si>
  <si>
    <t>Alternativa LM2621 ali TPS61087</t>
  </si>
  <si>
    <t>https://si.farnell.com/coilcraft/xal6060-682mec/inductor-6-8uh-9a-20-pwr-18mhz/dp/2289087</t>
  </si>
  <si>
    <t>https://si.farnell.com/diodes-inc/b340la-13-f/diode-schottky-40v-3a-sma/dp/1843681</t>
  </si>
  <si>
    <t>https://si.farnell.com/tdk/mpz2012s102at/ferrite-bead-0-15ohm-1-5a-0805/dp/2475049</t>
  </si>
  <si>
    <t>https://si.farnell.com/diodes-inc/dfls130lq-7/schottky-rect-single-30v-powerdi/dp/3127296</t>
  </si>
  <si>
    <t>Ideal Diode</t>
  </si>
  <si>
    <t>https://si.farnell.com/diodes-inc/mmdt3906-ls/bipolar-transistor-array-dual/dp/3828471</t>
  </si>
  <si>
    <t>actual diode</t>
  </si>
  <si>
    <t>id parts</t>
  </si>
  <si>
    <t>https://si.farnell.com/diodes-inc/dmg3415ufy4q-7/mosfet-p-ch-16v-2-5a-x2-dfn2015/dp/3943489</t>
  </si>
  <si>
    <t>USB</t>
  </si>
  <si>
    <t>https://si.farnell.com/amphenol-communications-solutions/gsb1c41110sshr/usb-conn-2-0-type-c-rcpt-16pos/dp/4264683</t>
  </si>
  <si>
    <t>used</t>
  </si>
  <si>
    <t>alt</t>
  </si>
  <si>
    <t>https://si.farnell.com/amphenol-communications-solutions/gsb1c4621dshr/usb-conn-2-0-type-c-rcpt-16pos/dp/4264685</t>
  </si>
  <si>
    <t>https://si.farnell.com/gct-global-connector-technology/usb4510-03-1-a/usb-conn-2-0-type-c-r-a-rcpt-16pos/dp/3819289</t>
  </si>
  <si>
    <t>https://si.farnell.com/molex/216990-0002/usb-conn-2-0-type-c-rcpt-16pos/dp/3702961</t>
  </si>
  <si>
    <t>https://si.farnell.com/gct-global-connector-technology/usb4085-gf-a/usb-conn-2-0-type-c-r-a-rcpt-16pos/dp/2924867</t>
  </si>
  <si>
    <t>https://si.farnell.com/ftdi/ft232rl-reel/ic-usb-to-uart-smd-28ssop/dp/1146032</t>
  </si>
  <si>
    <t>MCU</t>
  </si>
  <si>
    <t>https://si.farnell.com/stmicroelectronics/stm32h563vit6/mcu-32bit-250mhz-lqfp-100/dp/4158082</t>
  </si>
  <si>
    <t>https://si.farnell.com/stmicroelectronics/usblc6-2sc6y/diode-esd-protection-5-25v-sot/dp/2629711</t>
  </si>
  <si>
    <t>ESD</t>
  </si>
  <si>
    <t>3V3 USB</t>
  </si>
  <si>
    <t>https://si.farnell.com/stmicroelectronics/st1l05cpu33r/ldo-fixed-3-3v-1-3a-40-to-125deg/dp/3367184</t>
  </si>
  <si>
    <t>PANEL</t>
  </si>
  <si>
    <t>https://si.farnell.com/te-connectivity/2-1825027-0/tactile-switch-spst-0-05a-24vdc/dp/3133596</t>
  </si>
  <si>
    <t>sw</t>
  </si>
  <si>
    <t>https://si.farnell.com/stmicroelectronics/slvu2-8-4a1/diode-esd-prot-300w-2-8v-soic/dp/2334377</t>
  </si>
  <si>
    <t>https://si.farnell.com/stmicroelectronics/esdaxlc6-1bt2y/diode-aec-q101-esd-protection/dp/2849637</t>
  </si>
  <si>
    <t>yes</t>
  </si>
  <si>
    <t>?</t>
  </si>
  <si>
    <t>https://si.farnell.com/te-connectivity/fsmra4jh/switch-spst-0-05a-24vdc-pcb-r/dp/1555988</t>
  </si>
  <si>
    <t>LONG (NO)</t>
  </si>
  <si>
    <t>MOUNT</t>
  </si>
  <si>
    <t>https://si.farnell.com/keystone/7790/terminal-pcb-screw-1-85mm/dp/2909399</t>
  </si>
  <si>
    <t>https://si.farnell.com/keystone/7788/terminal-pcb-screw-1-85mm/dp/2909398</t>
  </si>
  <si>
    <t>https://si.farnell.com/arcolectric/h8553vbnao/switch-dpst-10a-250vac-amber/dp/150388</t>
  </si>
  <si>
    <t>power sw</t>
  </si>
  <si>
    <t>SW</t>
  </si>
  <si>
    <t>https://si.farnell.com/te-connectivity-alcoswitch/fsm1lp/tactile-switch-0-05a-24vdc-160gf/dp/3397775</t>
  </si>
  <si>
    <t>dbg</t>
  </si>
  <si>
    <t>https://si.farnell.com/murata/grm188r60j476me15d/cap-47uf-6-3v-mlcc-0603/dp/3582851</t>
  </si>
  <si>
    <t>https://si.farnell.com/kemet/t495x336k035ate175/cap-33-f-35v-10-2917-smd/dp/1463402</t>
  </si>
  <si>
    <t>https://si.farnell.com/murata/grm188r6ya106ma73j/cap-10uf-35v-mlcc-0603/dp/3784443</t>
  </si>
  <si>
    <t>https://si.farnell.com/murata/grm21br61a476me15l/cap-47-f-10v-20-x5r-0805/dp/2611939</t>
  </si>
  <si>
    <t>https://si.farnell.com/tdk/c2012x5r1a336m125ac/cap-33-f-10v-20-x5r-0805/dp/2525132?cfm=true</t>
  </si>
  <si>
    <t>no, can be 0603</t>
  </si>
  <si>
    <t>BJT NPN</t>
  </si>
  <si>
    <t>Q_NPN_BEC</t>
  </si>
  <si>
    <t>Q5,Q6,Q7,Q8</t>
  </si>
  <si>
    <t>SOT-23</t>
  </si>
  <si>
    <t>1081232</t>
  </si>
  <si>
    <t>https://si.farnell.com/nexperia/bc847b-215/transistor-npn-45v-0-1a-sot-23/dp/1081232</t>
  </si>
  <si>
    <t>Boost IC</t>
  </si>
  <si>
    <t>TPS61175PWPR</t>
  </si>
  <si>
    <t>SOP65P640X120-15N</t>
  </si>
  <si>
    <t>3007400</t>
  </si>
  <si>
    <t>Buck IC</t>
  </si>
  <si>
    <t>TPS54202HDDCT</t>
  </si>
  <si>
    <t>SOT95P280X110-6N</t>
  </si>
  <si>
    <t>3121716</t>
  </si>
  <si>
    <t>Button</t>
  </si>
  <si>
    <t>1-1825027-1</t>
  </si>
  <si>
    <t>S1,S2</t>
  </si>
  <si>
    <t>Button Panel</t>
  </si>
  <si>
    <t>1555988</t>
  </si>
  <si>
    <t>FSM1LP</t>
  </si>
  <si>
    <t>S3,S4</t>
  </si>
  <si>
    <t>Button SMD</t>
  </si>
  <si>
    <t>3397775</t>
  </si>
  <si>
    <t>10u</t>
  </si>
  <si>
    <t>C1,C4,C6,C29,C32,C35,C45,C49</t>
  </si>
  <si>
    <t>3784443</t>
  </si>
  <si>
    <t>2.2u</t>
  </si>
  <si>
    <t>C11,C16,C25</t>
  </si>
  <si>
    <t>2491175</t>
  </si>
  <si>
    <t>https://si.farnell.com/kemet/c0603c225k8ractu/cap-2-2-f-10v-10-x7r-0603/dp/2491175</t>
  </si>
  <si>
    <t>1u</t>
  </si>
  <si>
    <t>C12,C20,C21,C27</t>
  </si>
  <si>
    <t>1288202</t>
  </si>
  <si>
    <t>https://si.farnell.com/kemet/c0603c105k3pactu/cap-1-f-25v-10-x5r-0603/dp/1288202</t>
  </si>
  <si>
    <t>47n</t>
  </si>
  <si>
    <t>C2,C3</t>
  </si>
  <si>
    <t>2581071</t>
  </si>
  <si>
    <t>https://si.farnell.com/kemet/c0603c473j5ractu/cap-0-047-f-50v-5-x7r-0603/dp/2581071</t>
  </si>
  <si>
    <t>4.7u</t>
  </si>
  <si>
    <t>C24,C51,C53</t>
  </si>
  <si>
    <t>1572625</t>
  </si>
  <si>
    <t>https://si.farnell.com/kemet/c0603c475k8pactu/cap-4-7-f-10v-10-x5r-0603/dp/1572625</t>
  </si>
  <si>
    <t>10n</t>
  </si>
  <si>
    <t>C26</t>
  </si>
  <si>
    <t>1414609</t>
  </si>
  <si>
    <t>https://si.farnell.com/kemet/c0603c103k5ractu/cap-0-01-f-50v-10-x7r-0603/dp/1414609</t>
  </si>
  <si>
    <t>33u</t>
  </si>
  <si>
    <t>C28</t>
  </si>
  <si>
    <t>Kemet X</t>
  </si>
  <si>
    <t>1463402</t>
  </si>
  <si>
    <t>C31,C34</t>
  </si>
  <si>
    <t>47u</t>
  </si>
  <si>
    <t>C5,C9</t>
  </si>
  <si>
    <t>2525168</t>
  </si>
  <si>
    <t>https://si.farnell.com/tdk/c3216x5r1c476m160ab/cap-47-f-16v-20-x5r-1206/dp/2525168</t>
  </si>
  <si>
    <t>100n</t>
  </si>
  <si>
    <t>C7,C8,C10,C13,C14,C15,C17,C18,C19,C22,C23,C30,C33,C36,C37,C41,C42,C43,C44,C46,C47,C48,C50,C52,C54,C55</t>
  </si>
  <si>
    <t>Diode</t>
  </si>
  <si>
    <t>B340LA-13-F</t>
  </si>
  <si>
    <t>D1</t>
  </si>
  <si>
    <t>DIOM5226X240N</t>
  </si>
  <si>
    <t>1843681</t>
  </si>
  <si>
    <t>D_Schottky</t>
  </si>
  <si>
    <t>D2,(D5,D6)</t>
  </si>
  <si>
    <t>DFLS130LQ7</t>
  </si>
  <si>
    <t>3127296</t>
  </si>
  <si>
    <t>Dual PNP</t>
  </si>
  <si>
    <t>MMDT3906-LS</t>
  </si>
  <si>
    <t>Q1,Q3</t>
  </si>
  <si>
    <t>SOT65P210X110-6N</t>
  </si>
  <si>
    <t>3828471</t>
  </si>
  <si>
    <t>FTDI</t>
  </si>
  <si>
    <t>FT232RL</t>
  </si>
  <si>
    <t>SSOP-28</t>
  </si>
  <si>
    <t>1146032</t>
  </si>
  <si>
    <t>6.8u</t>
  </si>
  <si>
    <t>XAL6060682MEC</t>
  </si>
  <si>
    <t>2289087</t>
  </si>
  <si>
    <t>15u</t>
  </si>
  <si>
    <t>INDPM7366X500N</t>
  </si>
  <si>
    <t>2894635</t>
  </si>
  <si>
    <t>ST1L05CPU33R</t>
  </si>
  <si>
    <t>SON95P300X300X100-7N-D</t>
  </si>
  <si>
    <t>3367184</t>
  </si>
  <si>
    <t>LED</t>
  </si>
  <si>
    <t>D3,D4,D7,D14,D15,D16,D17,D18</t>
  </si>
  <si>
    <t>2290329</t>
  </si>
  <si>
    <t>https://si.farnell.com/kingbright/kp-1608surck/led-0603-230mcd-red/dp/2290329</t>
  </si>
  <si>
    <t>Other colors: 8529833, 8529850, 2290330</t>
  </si>
  <si>
    <t>STM32H563VITx</t>
  </si>
  <si>
    <t>LQFP-100</t>
  </si>
  <si>
    <t>4158082</t>
  </si>
  <si>
    <t>Mount</t>
  </si>
  <si>
    <t>7790</t>
  </si>
  <si>
    <t>H1,H2</t>
  </si>
  <si>
    <t>Mount Panel 90°</t>
  </si>
  <si>
    <t>2909399</t>
  </si>
  <si>
    <t>7788</t>
  </si>
  <si>
    <t>H3,H4</t>
  </si>
  <si>
    <t>Mount Bottom</t>
  </si>
  <si>
    <t>2909398</t>
  </si>
  <si>
    <t>JMCU1,JPROG_FPGA1,JPWR_5V1,JPWR_8V1</t>
  </si>
  <si>
    <t>JPROG_PANEL1</t>
  </si>
  <si>
    <t>2x5 2.54mm Horizontal</t>
  </si>
  <si>
    <t>1593451</t>
  </si>
  <si>
    <t>https://si.farnell.com/multicomp/mc34769/header-2-row-r-angle-10way/dp/1593451</t>
  </si>
  <si>
    <t>JPWR0,JPWR1,JPWR2,JPWR3</t>
  </si>
  <si>
    <t>JSPI_ADC1,JSPI_VCO1,JSWD1</t>
  </si>
  <si>
    <t>PMOS</t>
  </si>
  <si>
    <t>Q_PMOS_GSD</t>
  </si>
  <si>
    <t>Q2,Q4</t>
  </si>
  <si>
    <t>DMG3415UFY47</t>
  </si>
  <si>
    <t>3943489</t>
  </si>
  <si>
    <t>1.54k</t>
  </si>
  <si>
    <t>R1,R57,R58</t>
  </si>
  <si>
    <t>3951128</t>
  </si>
  <si>
    <t>https://si.farnell.com/yageo/rc0603fr-071k54l/res-1k54-1-0-1w-thick-film-0603/dp/3951128</t>
  </si>
  <si>
    <t>50</t>
  </si>
  <si>
    <t>R12,R13,R14,R15</t>
  </si>
  <si>
    <t>3951665</t>
  </si>
  <si>
    <t>https://si.farnell.com/yageo/rt0603bre0750rl/res-50r-0-1-0-1w-thin-film-0603/dp/3951665</t>
  </si>
  <si>
    <t>270</t>
  </si>
  <si>
    <t>R16,R17,R29,R31,R33,R34,R35,R36,R37,R38,R39,R40,R42,R44,R45,R47,R48,R50</t>
  </si>
  <si>
    <t>9238417</t>
  </si>
  <si>
    <t>https://si.farnell.com/yageo/rc0603fr-07270rl/res-270r-1-0-1w-0603-thick-film/dp/9238417</t>
  </si>
  <si>
    <t>100k</t>
  </si>
  <si>
    <t>R18,R19,R20,R21,R22,R23,R30,R32,R41,R43,R46,R49,R51,R53</t>
  </si>
  <si>
    <t>9233628</t>
  </si>
  <si>
    <t>https://si.farnell.com/yageo/rc0603jr-07100kl/res-100k-5-0-1w-0603-thick-film/dp/9233628</t>
  </si>
  <si>
    <t>86.6k</t>
  </si>
  <si>
    <t>3495919</t>
  </si>
  <si>
    <t>https://si.farnell.com/yageo/rc0603fr-0786k6l/res-86k6-1-0-1w-0603-thick-film/dp/3495919</t>
  </si>
  <si>
    <t>5.1k</t>
  </si>
  <si>
    <t>R24,R25,R26,R27</t>
  </si>
  <si>
    <t>3495881</t>
  </si>
  <si>
    <t>https://si.farnell.com/yageo/rc0603fr-075k1l/res-5k1-1-0-1w-0603-thick-film/dp/3495881</t>
  </si>
  <si>
    <t>10%</t>
  </si>
  <si>
    <t>88.7k</t>
  </si>
  <si>
    <t>R3</t>
  </si>
  <si>
    <t>3950816</t>
  </si>
  <si>
    <t>https://si.farnell.com/yageo/rc0603fr-0788k7l/res-88k7-1-0-1w-thick-film-0603/dp/3950816</t>
  </si>
  <si>
    <t>5%</t>
  </si>
  <si>
    <t>16.2k</t>
  </si>
  <si>
    <t>R4</t>
  </si>
  <si>
    <t>4013944</t>
  </si>
  <si>
    <t>https://si.farnell.com/yageo/rt0603fre0716k2l/res-16k2-1-0-1w-thin-film-0603/dp/4013944</t>
  </si>
  <si>
    <t>R5,R7,R8,R28</t>
  </si>
  <si>
    <t>43k</t>
  </si>
  <si>
    <t>R52,R54</t>
  </si>
  <si>
    <t>3495844</t>
  </si>
  <si>
    <t>https://si.farnell.com/yageo/rc0603fr-0743kl/res-43k-1-0-1w-0603-thick-film/dp/3495844</t>
  </si>
  <si>
    <t>22</t>
  </si>
  <si>
    <t>R59,R60,R61,R62,R63,R64,R65,R66,R67</t>
  </si>
  <si>
    <t>9238280</t>
  </si>
  <si>
    <t>https://si.farnell.com/yageo/rc0603fr-0722rl/res-22r-1-0-1w-0603-thick-film/dp/9238280</t>
  </si>
  <si>
    <t>13.7k</t>
  </si>
  <si>
    <t>R6</t>
  </si>
  <si>
    <t>3950953</t>
  </si>
  <si>
    <t>https://si.farnell.com/yageo/rc0603fr-0713k7l/res-13k7-1-0-1w-thick-film-0603/dp/3950953</t>
  </si>
  <si>
    <t>Switch</t>
  </si>
  <si>
    <t>Panel Switch</t>
  </si>
  <si>
    <t>POWER_SW</t>
  </si>
  <si>
    <t>H8550XBAAA</t>
  </si>
  <si>
    <t>390021</t>
  </si>
  <si>
    <t>https://si.farnell.com/arcolectric/h8550xbaaa/rocker-switch-dpst-black-red-i/dp/390021</t>
  </si>
  <si>
    <t>TVS</t>
  </si>
  <si>
    <t>ESDAXLC6-1BT2Y</t>
  </si>
  <si>
    <t>D8,D9,D10,D11,D12,D13</t>
  </si>
  <si>
    <t>ESDAXLC61BT2Y</t>
  </si>
  <si>
    <t>2849637</t>
  </si>
  <si>
    <t>TVS USB</t>
  </si>
  <si>
    <t>USBLC6-2SC6</t>
  </si>
  <si>
    <t>U3,U4</t>
  </si>
  <si>
    <t>SOT-23-6</t>
  </si>
  <si>
    <t>2629711</t>
  </si>
  <si>
    <t>USB-C</t>
  </si>
  <si>
    <t>USB4085-GF-A_REVB</t>
  </si>
  <si>
    <t>J1,J2</t>
  </si>
  <si>
    <t>GCT_USB4085</t>
  </si>
  <si>
    <t>2924867</t>
  </si>
  <si>
    <t>149905</t>
  </si>
  <si>
    <t>1206</t>
  </si>
  <si>
    <t>2525171</t>
  </si>
  <si>
    <t>https://si.farnell.com/tdk/c3216x5r1e336m160ac/cap-33-f-25v-20-x5r-1206/dp/2525171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</si>
</sst>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NumberFormat="1"/>
    <xf numFmtId="0" fontId="3" fillId="2" borderId="0" xfId="2"/>
    <xf numFmtId="0" fontId="1" fillId="0" borderId="0" xfId="1" applyFill="1"/>
    <xf numFmtId="49" fontId="1" fillId="0" borderId="0" xfId="1" applyNumberFormat="1" applyFill="1"/>
  </cellXfs>
  <cellStyles count="3">
    <cellStyle name="Bad" xfId="2" builtinId="27"/>
    <cellStyle name="Hyperlink" xfId="1" builtinId="8"/>
    <cellStyle name="Normal" xfId="0" builtinId="0"/>
  </cellStyles>
  <dxfs count="16"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D56BC9-AB8E-4C46-AC6E-DEFA4AAFFDA0}" name="Table5" displayName="Table5" ref="A1:H38" totalsRowShown="0">
  <autoFilter ref="A1:H38" xr:uid="{7BD56BC9-AB8E-4C46-AC6E-DEFA4AAFFDA0}"/>
  <sortState xmlns:xlrd2="http://schemas.microsoft.com/office/spreadsheetml/2017/richdata2" ref="A2:H38">
    <sortCondition ref="A1:A38"/>
  </sortState>
  <tableColumns count="8">
    <tableColumn id="1" xr3:uid="{CDBF235D-6551-476A-B32A-0E0A17BD8098}" name="Component"/>
    <tableColumn id="2" xr3:uid="{57D6D490-1EA7-44D3-99E3-2190D528768A}" name="Value"/>
    <tableColumn id="3" xr3:uid="{A636FCE7-3D44-4913-83D0-D46C03A08599}" name="Count" dataDxfId="15">
      <calculatedColumnFormula>(_xlfn.XLOOKUP(Table5[[#This Row],[Value]], Table2[Value], Table2[Count], 0)*OSC!$F$30 + _xlfn.XLOOKUP(Table5[[#This Row],[Value]], Table3[Value], Table3[Count], 0)*MIX!$F$30)*$E$42</calculatedColumnFormula>
    </tableColumn>
    <tableColumn id="4" xr3:uid="{777E593E-5577-448A-A0FA-06C6EF98F009}" name="Cost" dataDxfId="14">
      <calculatedColumnFormula>_xlfn.XLOOKUP(Table5[[#This Row],[Value]], Table2[Value], Table2[Cost], _xlfn.XLOOKUP(Table5[[#This Row],[Value]], Table3[Value], Table3[Cost], 0))</calculatedColumnFormula>
    </tableColumn>
    <tableColumn id="5" xr3:uid="{6C090315-5752-4FFA-8F38-BA9489C97EDC}" name="Cost per project" dataDxfId="13">
      <calculatedColumnFormula>Table5[[#This Row],[Count]]*Table5[[#This Row],[Cost]]</calculatedColumnFormula>
    </tableColumn>
    <tableColumn id="8" xr3:uid="{DB7EEC27-9F2F-4736-A11E-996B2EBF6BC4}" name="Farnell">
      <calculatedColumnFormula>_xlfn.XLOOKUP(Table5[[#This Row],[Value]], Table2[Value], Table2[Farnell], _xlfn.XLOOKUP(Table5[[#This Row],[Value]], Table3[Value], Table3[Farnell], 0))</calculatedColumnFormula>
    </tableColumn>
    <tableColumn id="6" xr3:uid="{4886B232-DC44-4411-966C-0D093A818B26}" name="Supplier Link" dataDxfId="12">
      <calculatedColumnFormula>HYPERLINK(_xlfn.XLOOKUP(Table5[[#This Row],[Value]], Table2[Value], Table2[Supplier Link], _xlfn.XLOOKUP(Table5[[#This Row],[Value]], Table3[Value], Table3[Supplier Link], 0)))</calculatedColumnFormula>
    </tableColumn>
    <tableColumn id="7" xr3:uid="{AA8027F5-5587-459E-83FE-57F020B8D20E}" name="Search Link/alternative/cheaper alternative">
      <calculatedColumnFormula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5BE9C3-7BD1-49C5-B3E9-CA400E121C28}" name="Table2" displayName="Table2" ref="B1:K22" totalsRowShown="0">
  <autoFilter ref="B1:K22" xr:uid="{2F5BE9C3-7BD1-49C5-B3E9-CA400E121C28}"/>
  <sortState xmlns:xlrd2="http://schemas.microsoft.com/office/spreadsheetml/2017/richdata2" ref="B2:K22">
    <sortCondition ref="B1:B22"/>
  </sortState>
  <tableColumns count="10">
    <tableColumn id="1" xr3:uid="{23F3BA3F-A5BB-4F2C-B8F8-A829422BE646}" name="Component"/>
    <tableColumn id="2" xr3:uid="{DD852011-9F37-48E8-B27D-0EB60C690F42}" name="Value"/>
    <tableColumn id="3" xr3:uid="{58E89E8B-4BEA-4FE0-B6FC-C4BB6DE19D1E}" name="Count"/>
    <tableColumn id="4" xr3:uid="{2DA6CF61-AAD7-46F9-BD7E-31C138A7A0F7}" name="Cost"/>
    <tableColumn id="5" xr3:uid="{C274F947-9558-41A4-ADEC-DFFEC1FB347E}" name="Cost per board">
      <calculatedColumnFormula>D2*E2</calculatedColumnFormula>
    </tableColumn>
    <tableColumn id="6" xr3:uid="{8E14EF54-8229-46E5-B21B-D86854B8D1F5}" name="Symbol"/>
    <tableColumn id="7" xr3:uid="{F58A3A7B-7B44-4E11-931D-0A7322923668}" name="Package" dataDxfId="11"/>
    <tableColumn id="10" xr3:uid="{3B818943-55A8-410B-A0D6-F2F9E367A7B7}" name="Farnell" dataDxfId="10"/>
    <tableColumn id="8" xr3:uid="{E82C5FDF-4B84-4512-96F8-74A13CFB7712}" name="Supplier Link" dataCellStyle="Hyperlink"/>
    <tableColumn id="9" xr3:uid="{4176BFA4-98C0-4B22-BFCF-5EBC08BBA2F8}" name="Alternative/Cheaper/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861487-3B96-4B9F-995F-68CAF0091080}" name="Table3" displayName="Table3" ref="B1:K25" totalsRowShown="0">
  <autoFilter ref="B1:K25" xr:uid="{74861487-3B96-4B9F-995F-68CAF0091080}"/>
  <sortState xmlns:xlrd2="http://schemas.microsoft.com/office/spreadsheetml/2017/richdata2" ref="B2:K25">
    <sortCondition ref="B1:B25"/>
  </sortState>
  <tableColumns count="10">
    <tableColumn id="1" xr3:uid="{BA4FC90B-1934-472E-916A-9037B7ABFC11}" name="Component"/>
    <tableColumn id="2" xr3:uid="{99902C06-304A-419B-AB25-2BB3AEF5356C}" name="Value" dataDxfId="9"/>
    <tableColumn id="3" xr3:uid="{C4DC3D2A-BDB6-4494-A8D7-8EB74DEC1194}" name="Count"/>
    <tableColumn id="4" xr3:uid="{6331743C-2E31-4B57-9961-74B339341910}" name="Cost"/>
    <tableColumn id="5" xr3:uid="{1CBA6FB4-A5A1-45C5-AC4A-92A5AD628C90}" name="Cost per board">
      <calculatedColumnFormula>D2*E2</calculatedColumnFormula>
    </tableColumn>
    <tableColumn id="6" xr3:uid="{B1F6DAFF-7F6B-4177-A406-FA5C7532DF10}" name="Symbol"/>
    <tableColumn id="7" xr3:uid="{12A2840C-2187-475F-BBD2-76FAC040E5EE}" name="Package" dataDxfId="8"/>
    <tableColumn id="10" xr3:uid="{48682608-955A-4A19-A402-4B76103F0923}" name="Farnell" dataDxfId="7"/>
    <tableColumn id="8" xr3:uid="{CBA71C0E-98FA-43AE-876D-DB48EBD4BB3F}" name="Supplier Link" dataCellStyle="Hyperlink"/>
    <tableColumn id="9" xr3:uid="{7D239D73-10B9-401B-A711-6A5C3DF11763}" name="Alternative/Cheaper/Notes" dataCellStyle="Hyperlink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F1A83-F26D-4759-9150-EE3A1F1C941E}" name="Table32" displayName="Table32" ref="B1:K30" totalsRowShown="0">
  <autoFilter ref="B1:K30" xr:uid="{74861487-3B96-4B9F-995F-68CAF0091080}"/>
  <sortState xmlns:xlrd2="http://schemas.microsoft.com/office/spreadsheetml/2017/richdata2" ref="B2:K25">
    <sortCondition ref="B1:B25"/>
  </sortState>
  <tableColumns count="10">
    <tableColumn id="1" xr3:uid="{58F163F0-E621-49DD-AD10-67DAFF0C85E7}" name="Component"/>
    <tableColumn id="2" xr3:uid="{E86183A5-FC7B-4BBD-9AC2-D9E37488153C}" name="Value" dataDxfId="6"/>
    <tableColumn id="3" xr3:uid="{AD42CFAF-C7BD-4263-8482-259A52A90925}" name="Count"/>
    <tableColumn id="4" xr3:uid="{B83CDA78-4DB9-4D5D-BAD1-1D3CCE2140DA}" name="Cost"/>
    <tableColumn id="5" xr3:uid="{7AFC9A60-3C58-4B0E-A64C-72A8C938A46E}" name="Cost per board">
      <calculatedColumnFormula>D2*E2</calculatedColumnFormula>
    </tableColumn>
    <tableColumn id="6" xr3:uid="{0E4D5595-B3B7-4EA0-8C7D-D63BD95AB34E}" name="Symbol"/>
    <tableColumn id="7" xr3:uid="{0B19F50E-BBB3-4B7E-A2A6-47B28BF8185B}" name="Package" dataDxfId="5"/>
    <tableColumn id="10" xr3:uid="{00CC98CB-5F15-4843-A664-644B00141B82}" name="Farnell" dataDxfId="4"/>
    <tableColumn id="8" xr3:uid="{C2723C93-413B-4A4F-8344-99AE1F399306}" name="Supplier Link" dataDxfId="3" dataCellStyle="Hyperlink"/>
    <tableColumn id="9" xr3:uid="{69202B03-532E-4994-A4CA-AF6D9FCABE27}" name="Alternative/Cheaper/Notes" dataCellStyle="Hyperlink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4BF220-AFB3-45AF-A5AA-B97194CDA05C}" name="Table35" displayName="Table35" ref="A1:K50" totalsRowShown="0" headerRowCellStyle="Normal" dataCellStyle="Normal">
  <autoFilter ref="A1:K50" xr:uid="{964BF220-AFB3-45AF-A5AA-B97194CDA05C}"/>
  <sortState xmlns:xlrd2="http://schemas.microsoft.com/office/spreadsheetml/2017/richdata2" ref="A2:K50">
    <sortCondition ref="G1:G50"/>
  </sortState>
  <tableColumns count="11">
    <tableColumn id="11" xr3:uid="{25FDAF6A-1B3C-42DB-AA2F-17C927F626C8}" name="Check" dataCellStyle="Normal"/>
    <tableColumn id="1" xr3:uid="{4A73F3C8-75E2-424F-9ECC-77D953D91F3F}" name="Component" dataCellStyle="Normal"/>
    <tableColumn id="2" xr3:uid="{000C6A75-72FF-42CB-BF46-C4B456B19A62}" name="Value" dataCellStyle="Normal"/>
    <tableColumn id="3" xr3:uid="{AEBE73E7-3F11-407F-BDFF-C27BCEB41D52}" name="Count" dataCellStyle="Normal"/>
    <tableColumn id="4" xr3:uid="{E73ACC05-6928-409D-B60D-65150B836182}" name="Cost" dataCellStyle="Normal"/>
    <tableColumn id="5" xr3:uid="{9B548423-F160-404D-9BCA-27EB61B84F0E}" name="Cost per board" dataCellStyle="Normal">
      <calculatedColumnFormula>Table35[[#This Row],[Cost]]*Table35[[#This Row],[Count]]</calculatedColumnFormula>
    </tableColumn>
    <tableColumn id="6" xr3:uid="{09AE404A-A208-477C-B37A-2EC396001C3F}" name="Symbol" dataCellStyle="Normal"/>
    <tableColumn id="7" xr3:uid="{0A59D96D-5BFA-42A4-9C87-693FE2DD4976}" name="Package" dataDxfId="2" dataCellStyle="Normal"/>
    <tableColumn id="8" xr3:uid="{D37D494A-181E-4C58-BF53-9A374F4A291C}" name="Farnell" dataDxfId="1" dataCellStyle="Normal"/>
    <tableColumn id="9" xr3:uid="{F7891FA9-8157-47FB-8080-B37ED93C68F1}" name="Supplier Link" dataCellStyle="Normal"/>
    <tableColumn id="10" xr3:uid="{3490CA9A-B845-43D5-83F4-6B47B31E80C5}" name="Alternative/Cheaper/Notes" dataDxfId="0" dataCellStyle="Norm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i.farnell.com/multicomp/mc34629/header-tht-vertical-2-54mm-2way/dp/1675764" TargetMode="External"/><Relationship Id="rId13" Type="http://schemas.openxmlformats.org/officeDocument/2006/relationships/hyperlink" Target="https://si.farnell.com/panasonic/erj-up3f3900v/res-390r-1-0-25w-0603-thick-film/dp/3482325" TargetMode="External"/><Relationship Id="rId18" Type="http://schemas.openxmlformats.org/officeDocument/2006/relationships/hyperlink" Target="https://si.farnell.com/panasonic/erj-up3f2702v/res-27k-1-0-25w-0603-thick-film/dp/3482495" TargetMode="External"/><Relationship Id="rId3" Type="http://schemas.openxmlformats.org/officeDocument/2006/relationships/hyperlink" Target="https://si.farnell.com/murata/nfm21hc222r1h3d/filter-power-line-50v-1a/dp/2494312" TargetMode="External"/><Relationship Id="rId21" Type="http://schemas.openxmlformats.org/officeDocument/2006/relationships/hyperlink" Target="https://si.farnell.com/kemet/c0603c104m5ractu/cap-0-1-f-50v-20-x7r-0603/dp/2581046" TargetMode="External"/><Relationship Id="rId7" Type="http://schemas.openxmlformats.org/officeDocument/2006/relationships/hyperlink" Target="https://si.farnell.com/multicomp/2211s-02g/header-1-row-vert-2way/dp/1593411" TargetMode="External"/><Relationship Id="rId12" Type="http://schemas.openxmlformats.org/officeDocument/2006/relationships/hyperlink" Target="https://si.farnell.com/panasonic/erj-up3f4300v/res-430r-1-0-25w-0603-thick-film/dp/3482506" TargetMode="External"/><Relationship Id="rId17" Type="http://schemas.openxmlformats.org/officeDocument/2006/relationships/hyperlink" Target="https://si.farnell.com/panasonic/erj-up3f1000v/res-100r-1-0-25w-0603-thick-film/dp/3482468" TargetMode="External"/><Relationship Id="rId2" Type="http://schemas.openxmlformats.org/officeDocument/2006/relationships/hyperlink" Target="https://si.farnell.com/kemet/t521b476m016ate055/cap-47uf-16v-tant-poly-1411/dp/4177148" TargetMode="External"/><Relationship Id="rId16" Type="http://schemas.openxmlformats.org/officeDocument/2006/relationships/hyperlink" Target="https://si.farnell.com/panasonic/erj-up3f1602v/res-16k-1-0-25w-0603-thick-film/dp/3482308" TargetMode="External"/><Relationship Id="rId20" Type="http://schemas.openxmlformats.org/officeDocument/2006/relationships/hyperlink" Target="https://si.farnell.com/kemet/c0603c220g5gactu/cap-22pf-50v-2-c0g-np0-0603/dp/2773137" TargetMode="External"/><Relationship Id="rId1" Type="http://schemas.openxmlformats.org/officeDocument/2006/relationships/hyperlink" Target="https://si.farnell.com/murata/lqw18anr47j00d/inductor-470nh-700mhz-0-075a-0603/dp/3471569" TargetMode="External"/><Relationship Id="rId6" Type="http://schemas.openxmlformats.org/officeDocument/2006/relationships/hyperlink" Target="https://eu.mouser.com/ProductDetail/449-LFXTAL003344BULK" TargetMode="External"/><Relationship Id="rId11" Type="http://schemas.openxmlformats.org/officeDocument/2006/relationships/hyperlink" Target="https://si.farnell.com/panasonic/erjup3f6802v/res-68k-1-0-25w-0603/dp/3579695" TargetMode="External"/><Relationship Id="rId5" Type="http://schemas.openxmlformats.org/officeDocument/2006/relationships/hyperlink" Target="https://si.farnell.com/coilcraft/1812cs-152xglc/inductor-1-5uh-2-210mhz-rf-smd/dp/2286996" TargetMode="External"/><Relationship Id="rId15" Type="http://schemas.openxmlformats.org/officeDocument/2006/relationships/hyperlink" Target="https://si.farnell.com/panasonic/erj-up3f1500v/res-150r-1-0-25w-0603-thick-film/dp/3482305" TargetMode="External"/><Relationship Id="rId23" Type="http://schemas.openxmlformats.org/officeDocument/2006/relationships/table" Target="../tables/table2.xml"/><Relationship Id="rId10" Type="http://schemas.openxmlformats.org/officeDocument/2006/relationships/hyperlink" Target="https://si.farnell.com/nexperia/bfs20-215/transistor-npn-sot-23/dp/8735000" TargetMode="External"/><Relationship Id="rId19" Type="http://schemas.openxmlformats.org/officeDocument/2006/relationships/hyperlink" Target="https://si.farnell.com/kemet/c0603c102j5rac7411/cap-1000pf-50v-mlcc-0603/dp/3288314" TargetMode="External"/><Relationship Id="rId4" Type="http://schemas.openxmlformats.org/officeDocument/2006/relationships/hyperlink" Target="https://si.farnell.com/tdk/nlcv32t-221k-ef/inductor-220uh-0-08a-1210-wirewound/dp/2429401" TargetMode="External"/><Relationship Id="rId9" Type="http://schemas.openxmlformats.org/officeDocument/2006/relationships/hyperlink" Target="https://si.farnell.com/on-semiconductor/mmbt5179/transistor-rf-npn-12v-2ghz-sot/dp/2454024" TargetMode="External"/><Relationship Id="rId14" Type="http://schemas.openxmlformats.org/officeDocument/2006/relationships/hyperlink" Target="https://si.farnell.com/panasonic/erj-up3f68r0v/res-68r-1-0-25w-0603-thick-film/dp/3482342" TargetMode="External"/><Relationship Id="rId22" Type="http://schemas.openxmlformats.org/officeDocument/2006/relationships/hyperlink" Target="https://si.farnell.com/kemet/c0603c479c5gacauto/cap-4-7pf-50v-c0g-np0-0603/dp/289690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i.farnell.com/multicomp/mc34629/header-tht-vertical-2-54mm-2way/dp/1675764" TargetMode="External"/><Relationship Id="rId13" Type="http://schemas.openxmlformats.org/officeDocument/2006/relationships/hyperlink" Target="https://si.farnell.com/kemet/c0603c101f5gacauto/cap-100pf-50v-1-c0g-np0-0603/dp/2904620" TargetMode="External"/><Relationship Id="rId18" Type="http://schemas.openxmlformats.org/officeDocument/2006/relationships/hyperlink" Target="https://si.farnell.com/kemet/c0603c109b4hacauto/capacitor-1pf-x8r-16v-0603/dp/4227870" TargetMode="External"/><Relationship Id="rId26" Type="http://schemas.openxmlformats.org/officeDocument/2006/relationships/hyperlink" Target="https://si.farnell.com/coilcraft/1812cs-682xjlc/inductor-6-8uh-5-90mhz-rf-smd/dp/2287016" TargetMode="External"/><Relationship Id="rId3" Type="http://schemas.openxmlformats.org/officeDocument/2006/relationships/hyperlink" Target="https://si.farnell.com/coilcraft/1812cs-102xjlc/inductor-1uh-5-310mhz-rf-smd/dp/2287005" TargetMode="External"/><Relationship Id="rId21" Type="http://schemas.openxmlformats.org/officeDocument/2006/relationships/hyperlink" Target="https://si.farnell.com/murata/gcm1885c2ar68ba16d/cap-aec-q200-0-68pf-100v-mlcc/dp/3785272" TargetMode="External"/><Relationship Id="rId7" Type="http://schemas.openxmlformats.org/officeDocument/2006/relationships/hyperlink" Target="https://si.farnell.com/multicomp/2211s-02g/header-1-row-vert-2way/dp/1593411" TargetMode="External"/><Relationship Id="rId12" Type="http://schemas.openxmlformats.org/officeDocument/2006/relationships/hyperlink" Target="https://si.farnell.com/kemet/c0603c471f5gacauto/cap-470pf-50v-1-c0g-np0-0603/dp/2904746" TargetMode="External"/><Relationship Id="rId17" Type="http://schemas.openxmlformats.org/officeDocument/2006/relationships/hyperlink" Target="https://si.farnell.com/kemet/c0603c470f5gactu/cap-47pf-50v-1-c0g-np0-0603/dp/2581064" TargetMode="External"/><Relationship Id="rId25" Type="http://schemas.openxmlformats.org/officeDocument/2006/relationships/hyperlink" Target="https://si.farnell.com/kemet/c0603c689c5gacauto/cap-6-8pf-50v-c0g-np0-0603/dp/2904779" TargetMode="External"/><Relationship Id="rId2" Type="http://schemas.openxmlformats.org/officeDocument/2006/relationships/hyperlink" Target="https://si.farnell.com/bourns/pv36w103c01b00/trimmer-10k-0-5w-multi-turn-th/dp/4014835" TargetMode="External"/><Relationship Id="rId16" Type="http://schemas.openxmlformats.org/officeDocument/2006/relationships/hyperlink" Target="https://si.farnell.com/kemet/c0603c220g5gactu/cap-22pf-50v-2-c0g-np0-0603/dp/2773137" TargetMode="External"/><Relationship Id="rId20" Type="http://schemas.openxmlformats.org/officeDocument/2006/relationships/hyperlink" Target="https://si.farnell.com/yageo/cq0603brnpo9bnr68/cap-0-68pf-50v-mlcc-0603/dp/4166804" TargetMode="External"/><Relationship Id="rId29" Type="http://schemas.openxmlformats.org/officeDocument/2006/relationships/hyperlink" Target="https://si.farnell.com/murata/nfm21hc222r1h3d/filter-power-line-50v-1a/dp/2494312" TargetMode="External"/><Relationship Id="rId1" Type="http://schemas.openxmlformats.org/officeDocument/2006/relationships/hyperlink" Target="https://si.farnell.com/coilcraft/1812cs-152xglc/inductor-1-5uh-2-210mhz-rf-smd/dp/2286996" TargetMode="External"/><Relationship Id="rId6" Type="http://schemas.openxmlformats.org/officeDocument/2006/relationships/hyperlink" Target="https://si.farnell.com/kemet/t521b476m016ate055/cap-47uf-16v-tant-poly-1411/dp/4177148" TargetMode="External"/><Relationship Id="rId11" Type="http://schemas.openxmlformats.org/officeDocument/2006/relationships/hyperlink" Target="https://si.farnell.com/panasonic/erj-up3j152v/res-1k5-5-0-25w-0603-thick-film/dp/3482549" TargetMode="External"/><Relationship Id="rId24" Type="http://schemas.openxmlformats.org/officeDocument/2006/relationships/hyperlink" Target="https://si.farnell.com/kemet/c0603c100j3hactu/cap-10pf-25v-mlcc-0603/dp/3345949" TargetMode="External"/><Relationship Id="rId32" Type="http://schemas.openxmlformats.org/officeDocument/2006/relationships/table" Target="../tables/table3.xml"/><Relationship Id="rId5" Type="http://schemas.openxmlformats.org/officeDocument/2006/relationships/hyperlink" Target="https://si.farnell.com/coilcraft/1812cs-153xglb/inductor-15uh-2-50mhz-rf-smd/dp/2287002" TargetMode="External"/><Relationship Id="rId15" Type="http://schemas.openxmlformats.org/officeDocument/2006/relationships/hyperlink" Target="https://si.farnell.com/kemet/c0603c689b5gactu/cap-6-8pf-50v-c0g-np0-0603/dp/2820942" TargetMode="External"/><Relationship Id="rId23" Type="http://schemas.openxmlformats.org/officeDocument/2006/relationships/hyperlink" Target="https://si.farnell.com/kemet/c0603c220j5gactu/cap-22pf-50v-5-c0g-np0-0603/dp/1414622" TargetMode="External"/><Relationship Id="rId28" Type="http://schemas.openxmlformats.org/officeDocument/2006/relationships/hyperlink" Target="https://si.farnell.com/panasonic/erjup3f6802v/res-68k-1-0-25w-0603/dp/3579695" TargetMode="External"/><Relationship Id="rId10" Type="http://schemas.openxmlformats.org/officeDocument/2006/relationships/hyperlink" Target="https://si.farnell.com/panasonic/erj-up3j103v/res-10k-5-0-25w-0603-thick-film/dp/3482531" TargetMode="External"/><Relationship Id="rId19" Type="http://schemas.openxmlformats.org/officeDocument/2006/relationships/hyperlink" Target="https://si.farnell.com/kemet/c0603c104m5ractu/cap-0-1-f-50v-20-x7r-0603/dp/2581046" TargetMode="External"/><Relationship Id="rId31" Type="http://schemas.openxmlformats.org/officeDocument/2006/relationships/hyperlink" Target="https://si.farnell.com/infineon/bf998e6327htsa1/rf-fet-12v-0-03a-sot-143/dp/2480770" TargetMode="External"/><Relationship Id="rId4" Type="http://schemas.openxmlformats.org/officeDocument/2006/relationships/hyperlink" Target="https://si.farnell.com/coilcraft/1008cs-682xjlb/inductor-6-8uh-5-40mhz-rf-smd/dp/2286726" TargetMode="External"/><Relationship Id="rId9" Type="http://schemas.openxmlformats.org/officeDocument/2006/relationships/hyperlink" Target="https://si.farnell.com/panasonic/erj-up3j330v/res-33r-5-0-25w-0603-thick-film/dp/3482569" TargetMode="External"/><Relationship Id="rId14" Type="http://schemas.openxmlformats.org/officeDocument/2006/relationships/hyperlink" Target="https://si.farnell.com/kemet/c0603c100f5gactu/cap-10pf-50v-1-c0g-np0-0603/dp/2773103" TargetMode="External"/><Relationship Id="rId22" Type="http://schemas.openxmlformats.org/officeDocument/2006/relationships/hyperlink" Target="https://si.farnell.com/kemet/c0603c470j5gactu/cap-47pf-50v-5-c0g-np0-0603/dp/1414639" TargetMode="External"/><Relationship Id="rId27" Type="http://schemas.openxmlformats.org/officeDocument/2006/relationships/hyperlink" Target="https://si.farnell.com/tdk/nlcv32t-221k-ef/inductor-220uh-0-08a-1210-wirewound/dp/2429401" TargetMode="External"/><Relationship Id="rId30" Type="http://schemas.openxmlformats.org/officeDocument/2006/relationships/hyperlink" Target="https://www.radio741.com/62515-toko-rcl-rw0-6a-7004-adjustable-transformer-coil-variable-inductor-17x105mm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i.farnell.com/kemet/c0402c105k9pactu/cap-1-f-6-3v-10-x5r-0402/dp/1288253" TargetMode="External"/><Relationship Id="rId13" Type="http://schemas.openxmlformats.org/officeDocument/2006/relationships/hyperlink" Target="https://si.farnell.com/diodes-inc/ap2112k-1-2trg1/ldo-dc-dc-conv-1-2v-0-6a-sot-25/dp/3942373" TargetMode="External"/><Relationship Id="rId18" Type="http://schemas.openxmlformats.org/officeDocument/2006/relationships/hyperlink" Target="https://si.farnell.com/vishay/crcw040222r0fkedc/res-22r-1-0-063w-0402-thick-film/dp/4177446" TargetMode="External"/><Relationship Id="rId26" Type="http://schemas.openxmlformats.org/officeDocument/2006/relationships/hyperlink" Target="https://si.farnell.com/yageo/rt0402bre0750rl/res-50r-0-1-0-063w-thin-film-0402/dp/4013612" TargetMode="External"/><Relationship Id="rId3" Type="http://schemas.openxmlformats.org/officeDocument/2006/relationships/hyperlink" Target="https://si.farnell.com/kemet/c0402c339b5gactu/cap-3-3pf-50v-c0g-np0-0402/dp/2820848" TargetMode="External"/><Relationship Id="rId21" Type="http://schemas.openxmlformats.org/officeDocument/2006/relationships/hyperlink" Target="https://si.farnell.com/lattice-semiconductor/ice40up5k-sg48i/fpga-ice40-ultraplus-39-i-o-qfn/dp/3768741" TargetMode="External"/><Relationship Id="rId7" Type="http://schemas.openxmlformats.org/officeDocument/2006/relationships/hyperlink" Target="https://si.farnell.com/kemet/c0402c103j3ractu/cap-0-01-f-25v-5-x7r-0402/dp/1692285" TargetMode="External"/><Relationship Id="rId12" Type="http://schemas.openxmlformats.org/officeDocument/2006/relationships/hyperlink" Target="https://si.farnell.com/texas-instruments/lsf0108pwr/volt-level-translator-octal-tssop/dp/3006774" TargetMode="External"/><Relationship Id="rId17" Type="http://schemas.openxmlformats.org/officeDocument/2006/relationships/hyperlink" Target="https://si.farnell.com/vishay/crcw040250k0fked/res-50k-1-0-063w-0402/dp/4177513" TargetMode="External"/><Relationship Id="rId25" Type="http://schemas.openxmlformats.org/officeDocument/2006/relationships/hyperlink" Target="https://si.farnell.com/neohm-te-connectivity/1879061-7/res-15r-0-1-0-063w-0402-pel-c/dp/2991900" TargetMode="External"/><Relationship Id="rId2" Type="http://schemas.openxmlformats.org/officeDocument/2006/relationships/hyperlink" Target="https://si.farnell.com/kemet/c0402c106m9pactu/cap-10-f-6-3v-20-x5r-0402/dp/2507061" TargetMode="External"/><Relationship Id="rId16" Type="http://schemas.openxmlformats.org/officeDocument/2006/relationships/hyperlink" Target="https://si.farnell.com/multicomp/2211s-06g/header-tht-vertical-2-54mm-6way/dp/1593415" TargetMode="External"/><Relationship Id="rId20" Type="http://schemas.openxmlformats.org/officeDocument/2006/relationships/hyperlink" Target="https://si.farnell.com/vishay/crcw0402100rfkee/res-100r-1-0-063w-0402-thick-film/dp/4139089" TargetMode="External"/><Relationship Id="rId29" Type="http://schemas.openxmlformats.org/officeDocument/2006/relationships/hyperlink" Target="https://si.farnell.com/multicomp/2213s-10g/connector-header-tht-2-54mm-10way/dp/1593442" TargetMode="External"/><Relationship Id="rId1" Type="http://schemas.openxmlformats.org/officeDocument/2006/relationships/hyperlink" Target="https://si.farnell.com/kemet/c0402c475m9pactu/cap-4-7-f-6-3v-20-x5r-0402/dp/2507060" TargetMode="External"/><Relationship Id="rId6" Type="http://schemas.openxmlformats.org/officeDocument/2006/relationships/hyperlink" Target="https://si.farnell.com/kemet/c0402c104k4ractu/cap-0-1-f-16v-10-x7r-0402/dp/1288252" TargetMode="External"/><Relationship Id="rId11" Type="http://schemas.openxmlformats.org/officeDocument/2006/relationships/hyperlink" Target="https://si.farnell.com/integrated-silicon-solution-issi/is25wp032d-jble/flash-memory-32mbit-133mhz-soic/dp/2901151" TargetMode="External"/><Relationship Id="rId24" Type="http://schemas.openxmlformats.org/officeDocument/2006/relationships/hyperlink" Target="https://si.farnell.com/epson/x1g005421021612/tcxo-48mhz-0-5ppm-2-5mm-x-2mm/dp/3597161" TargetMode="External"/><Relationship Id="rId5" Type="http://schemas.openxmlformats.org/officeDocument/2006/relationships/hyperlink" Target="https://si.farnell.com/kemet/c0402c104j8racauto/cap-mlcc-aec-q200-0-1uf-10v-0402/dp/2904530" TargetMode="External"/><Relationship Id="rId15" Type="http://schemas.openxmlformats.org/officeDocument/2006/relationships/hyperlink" Target="https://si.farnell.com/multicomp/2211s-02g/header-1-row-vert-2way/dp/1593411" TargetMode="External"/><Relationship Id="rId23" Type="http://schemas.openxmlformats.org/officeDocument/2006/relationships/hyperlink" Target="https://mou.sr/3VRuW8E" TargetMode="External"/><Relationship Id="rId28" Type="http://schemas.openxmlformats.org/officeDocument/2006/relationships/hyperlink" Target="https://si.farnell.com/holsworthy-te-connectivity/rp73pf1e25r5btdf/res-25r5-0-1-0-1w-0402-thin-film/dp/2838646" TargetMode="External"/><Relationship Id="rId10" Type="http://schemas.openxmlformats.org/officeDocument/2006/relationships/hyperlink" Target="https://si.farnell.com/kemet/t491b336k010at/cap-33-f-10v-10-smd/dp/1457450" TargetMode="External"/><Relationship Id="rId19" Type="http://schemas.openxmlformats.org/officeDocument/2006/relationships/hyperlink" Target="https://si.farnell.com/vishay/crcw040210k0fkee/res-10k-1-0-063w-0402-thick-film/dp/4139095" TargetMode="External"/><Relationship Id="rId4" Type="http://schemas.openxmlformats.org/officeDocument/2006/relationships/hyperlink" Target="https://si.farnell.com/kemet/c0402c225k9pactu/cap-2-2-f-6-3v-10-x5r-0402/dp/2442787" TargetMode="External"/><Relationship Id="rId9" Type="http://schemas.openxmlformats.org/officeDocument/2006/relationships/hyperlink" Target="https://si.farnell.com/wurth-elektronik/742792662/ferrite-bead-1kohm-0-83a-0603/dp/2894686" TargetMode="External"/><Relationship Id="rId14" Type="http://schemas.openxmlformats.org/officeDocument/2006/relationships/hyperlink" Target="https://si.farnell.com/texas-instruments/tps79618dcqr/ldo-fixed-1-8v-1a-sot-223-6/dp/3122611" TargetMode="External"/><Relationship Id="rId22" Type="http://schemas.openxmlformats.org/officeDocument/2006/relationships/hyperlink" Target="https://si.farnell.com/coilcraft/wbc1-1tlc/wideband-transformer-1-1-0-25/dp/2458084" TargetMode="External"/><Relationship Id="rId27" Type="http://schemas.openxmlformats.org/officeDocument/2006/relationships/hyperlink" Target="https://si.farnell.com/yageo/ac0402jr-0750rl/res-50r-5-0-063w-thick-film-0402/dp/3950889" TargetMode="External"/><Relationship Id="rId30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si.farnell.com/stmicroelectronics/stm32h563vit6/mcu-32bit-250mhz-lqfp-100/dp/4158082" TargetMode="External"/><Relationship Id="rId18" Type="http://schemas.openxmlformats.org/officeDocument/2006/relationships/hyperlink" Target="https://si.farnell.com/stmicroelectronics/esdaxlc6-1bt2y/diode-aec-q101-esd-protection/dp/2849637" TargetMode="External"/><Relationship Id="rId26" Type="http://schemas.openxmlformats.org/officeDocument/2006/relationships/hyperlink" Target="https://si.farnell.com/wurth-elektronik/742792662/ferrite-bead-1kohm-0-83a-0603/dp/2894686" TargetMode="External"/><Relationship Id="rId39" Type="http://schemas.openxmlformats.org/officeDocument/2006/relationships/hyperlink" Target="https://si.farnell.com/yageo/rt0603bre0750rl/res-50r-0-1-0-1w-thin-film-0603/dp/3951665" TargetMode="External"/><Relationship Id="rId21" Type="http://schemas.openxmlformats.org/officeDocument/2006/relationships/hyperlink" Target="https://si.farnell.com/multicomp/2211s-06g/header-tht-vertical-2-54mm-6way/dp/1593415" TargetMode="External"/><Relationship Id="rId34" Type="http://schemas.openxmlformats.org/officeDocument/2006/relationships/hyperlink" Target="https://si.farnell.com/kemet/c0603c473j5ractu/cap-0-047-f-50v-5-x7r-0603/dp/2581071" TargetMode="External"/><Relationship Id="rId42" Type="http://schemas.openxmlformats.org/officeDocument/2006/relationships/hyperlink" Target="https://si.farnell.com/yageo/rc0603jr-07100kl/res-100k-5-0-1w-0603-thick-film/dp/9233628" TargetMode="External"/><Relationship Id="rId47" Type="http://schemas.openxmlformats.org/officeDocument/2006/relationships/hyperlink" Target="https://si.farnell.com/yageo/rc0603fr-0743kl/res-43k-1-0-1w-0603-thick-film/dp/3495844" TargetMode="External"/><Relationship Id="rId50" Type="http://schemas.openxmlformats.org/officeDocument/2006/relationships/hyperlink" Target="https://si.farnell.com/tdk/c3216x5r1e336m160ac/cap-33-f-25v-20-x5r-1206/dp/2525171" TargetMode="External"/><Relationship Id="rId7" Type="http://schemas.openxmlformats.org/officeDocument/2006/relationships/hyperlink" Target="https://si.farnell.com/diodes-inc/dfls130lq-7/schottky-rect-single-30v-powerdi/dp/3127296" TargetMode="External"/><Relationship Id="rId2" Type="http://schemas.openxmlformats.org/officeDocument/2006/relationships/hyperlink" Target="https://si.farnell.com/wurth-elektronik/74437349150/inductor-15uh-2-75a-20-shld/dp/2894635" TargetMode="External"/><Relationship Id="rId16" Type="http://schemas.openxmlformats.org/officeDocument/2006/relationships/hyperlink" Target="https://si.farnell.com/arcolectric/h8550xbaaa/rocker-switch-dpst-black-red-i/dp/390021" TargetMode="External"/><Relationship Id="rId29" Type="http://schemas.openxmlformats.org/officeDocument/2006/relationships/hyperlink" Target="https://si.farnell.com/kemet/t495x336k035ate175/cap-33-f-35v-10-2917-smd/dp/1463402" TargetMode="External"/><Relationship Id="rId11" Type="http://schemas.openxmlformats.org/officeDocument/2006/relationships/hyperlink" Target="https://si.farnell.com/ftdi/ft232rl-reel/ic-usb-to-uart-smd-28ssop/dp/1146032" TargetMode="External"/><Relationship Id="rId24" Type="http://schemas.openxmlformats.org/officeDocument/2006/relationships/hyperlink" Target="https://si.farnell.com/multicomp/mc34769/header-2-row-r-angle-10way/dp/1593451" TargetMode="External"/><Relationship Id="rId32" Type="http://schemas.openxmlformats.org/officeDocument/2006/relationships/hyperlink" Target="https://si.farnell.com/kemet/c0603c225k8ractu/cap-2-2-f-10v-10-x7r-0603/dp/2491175" TargetMode="External"/><Relationship Id="rId37" Type="http://schemas.openxmlformats.org/officeDocument/2006/relationships/hyperlink" Target="https://si.farnell.com/kemet/c0603c104m5ractu/cap-0-1-f-50v-20-x7r-0603/dp/2581046" TargetMode="External"/><Relationship Id="rId40" Type="http://schemas.openxmlformats.org/officeDocument/2006/relationships/hyperlink" Target="https://si.farnell.com/yageo/rc0603fr-07270rl/res-270r-1-0-1w-0603-thick-film/dp/9238417" TargetMode="External"/><Relationship Id="rId45" Type="http://schemas.openxmlformats.org/officeDocument/2006/relationships/hyperlink" Target="https://si.farnell.com/yageo/rc0603fr-0788k7l/res-88k7-1-0-1w-thick-film-0603/dp/3950816" TargetMode="External"/><Relationship Id="rId5" Type="http://schemas.openxmlformats.org/officeDocument/2006/relationships/hyperlink" Target="https://si.farnell.com/diodes-inc/b340la-13-f/diode-schottky-40v-3a-sma/dp/1843681" TargetMode="External"/><Relationship Id="rId15" Type="http://schemas.openxmlformats.org/officeDocument/2006/relationships/hyperlink" Target="https://si.farnell.com/arcolectric/h8550vbaaa/rocker-switch-dpst-black/dp/149905" TargetMode="External"/><Relationship Id="rId23" Type="http://schemas.openxmlformats.org/officeDocument/2006/relationships/hyperlink" Target="https://si.farnell.com/multicomp/2213s-10g/connector-header-tht-2-54mm-10way/dp/1593442" TargetMode="External"/><Relationship Id="rId28" Type="http://schemas.openxmlformats.org/officeDocument/2006/relationships/hyperlink" Target="https://si.farnell.com/nexperia/bc847b-215/transistor-npn-45v-0-1a-sot-23/dp/1081232" TargetMode="External"/><Relationship Id="rId36" Type="http://schemas.openxmlformats.org/officeDocument/2006/relationships/hyperlink" Target="https://si.farnell.com/kemet/c0603c103k5ractu/cap-0-01-f-50v-10-x7r-0603/dp/1414609" TargetMode="External"/><Relationship Id="rId49" Type="http://schemas.openxmlformats.org/officeDocument/2006/relationships/hyperlink" Target="https://si.farnell.com/yageo/rc0603fr-0713k7l/res-13k7-1-0-1w-thick-film-0603/dp/3950953" TargetMode="External"/><Relationship Id="rId10" Type="http://schemas.openxmlformats.org/officeDocument/2006/relationships/hyperlink" Target="https://si.farnell.com/gct-global-connector-technology/usb4085-gf-a/usb-conn-2-0-type-c-r-a-rcpt-16pos/dp/2924867" TargetMode="External"/><Relationship Id="rId19" Type="http://schemas.openxmlformats.org/officeDocument/2006/relationships/hyperlink" Target="https://si.farnell.com/keystone/7790/terminal-pcb-screw-1-85mm/dp/2909399" TargetMode="External"/><Relationship Id="rId31" Type="http://schemas.openxmlformats.org/officeDocument/2006/relationships/hyperlink" Target="https://si.farnell.com/murata/grm188r6ya106ma73j/cap-10uf-35v-mlcc-0603/dp/3784443" TargetMode="External"/><Relationship Id="rId44" Type="http://schemas.openxmlformats.org/officeDocument/2006/relationships/hyperlink" Target="https://si.farnell.com/yageo/rc0603fr-075k1l/res-5k1-1-0-1w-0603-thick-film/dp/3495881" TargetMode="External"/><Relationship Id="rId4" Type="http://schemas.openxmlformats.org/officeDocument/2006/relationships/hyperlink" Target="https://si.farnell.com/coilcraft/xal6060-682mec/inductor-6-8uh-9a-20-pwr-18mhz/dp/2289087" TargetMode="External"/><Relationship Id="rId9" Type="http://schemas.openxmlformats.org/officeDocument/2006/relationships/hyperlink" Target="https://si.farnell.com/diodes-inc/dmg3415ufy4q-7/mosfet-p-ch-16v-2-5a-x2-dfn2015/dp/3943489" TargetMode="External"/><Relationship Id="rId14" Type="http://schemas.openxmlformats.org/officeDocument/2006/relationships/hyperlink" Target="https://si.farnell.com/te-connectivity/fsmra4jh/switch-spst-0-05a-24vdc-pcb-r/dp/1555988" TargetMode="External"/><Relationship Id="rId22" Type="http://schemas.openxmlformats.org/officeDocument/2006/relationships/hyperlink" Target="https://si.farnell.com/multicomp/2211s-02g/header-1-row-vert-2way/dp/1593411" TargetMode="External"/><Relationship Id="rId27" Type="http://schemas.openxmlformats.org/officeDocument/2006/relationships/hyperlink" Target="https://si.farnell.com/kingbright/kp-1608surck/led-0603-230mcd-red/dp/2290329" TargetMode="External"/><Relationship Id="rId30" Type="http://schemas.openxmlformats.org/officeDocument/2006/relationships/hyperlink" Target="https://si.farnell.com/tdk/c3216x5r1c476m160ab/cap-47-f-16v-20-x5r-1206/dp/2525168" TargetMode="External"/><Relationship Id="rId35" Type="http://schemas.openxmlformats.org/officeDocument/2006/relationships/hyperlink" Target="https://si.farnell.com/kemet/c0603c475k8pactu/cap-4-7-f-10v-10-x5r-0603/dp/1572625" TargetMode="External"/><Relationship Id="rId43" Type="http://schemas.openxmlformats.org/officeDocument/2006/relationships/hyperlink" Target="https://si.farnell.com/yageo/rc0603fr-0786k6l/res-86k6-1-0-1w-0603-thick-film/dp/3495919" TargetMode="External"/><Relationship Id="rId48" Type="http://schemas.openxmlformats.org/officeDocument/2006/relationships/hyperlink" Target="https://si.farnell.com/yageo/rc0603fr-0722rl/res-22r-1-0-1w-0603-thick-film/dp/9238280" TargetMode="External"/><Relationship Id="rId8" Type="http://schemas.openxmlformats.org/officeDocument/2006/relationships/hyperlink" Target="https://si.farnell.com/diodes-inc/mmdt3906-ls/bipolar-transistor-array-dual/dp/3828471" TargetMode="External"/><Relationship Id="rId51" Type="http://schemas.openxmlformats.org/officeDocument/2006/relationships/table" Target="../tables/table5.xml"/><Relationship Id="rId3" Type="http://schemas.openxmlformats.org/officeDocument/2006/relationships/hyperlink" Target="https://si.farnell.com/texas-instruments/tps61175pwpr/dc-dc-conv-boost-2-2mhz-htssop/dp/3007400" TargetMode="External"/><Relationship Id="rId12" Type="http://schemas.openxmlformats.org/officeDocument/2006/relationships/hyperlink" Target="https://si.farnell.com/stmicroelectronics/usblc6-2sc6y/diode-esd-protection-5-25v-sot/dp/2629711" TargetMode="External"/><Relationship Id="rId17" Type="http://schemas.openxmlformats.org/officeDocument/2006/relationships/hyperlink" Target="https://si.farnell.com/te-connectivity-alcoswitch/fsm1lp/tactile-switch-0-05a-24vdc-160gf/dp/3397775" TargetMode="External"/><Relationship Id="rId25" Type="http://schemas.openxmlformats.org/officeDocument/2006/relationships/hyperlink" Target="https://si.farnell.com/texas-instruments/tps79618dcqr/ldo-fixed-1-8v-1a-sot-223-6/dp/3122611" TargetMode="External"/><Relationship Id="rId33" Type="http://schemas.openxmlformats.org/officeDocument/2006/relationships/hyperlink" Target="https://si.farnell.com/kemet/c0603c105k3pactu/cap-1-f-25v-10-x5r-0603/dp/1288202" TargetMode="External"/><Relationship Id="rId38" Type="http://schemas.openxmlformats.org/officeDocument/2006/relationships/hyperlink" Target="https://si.farnell.com/yageo/rc0603fr-071k54l/res-1k54-1-0-1w-thick-film-0603/dp/3951128" TargetMode="External"/><Relationship Id="rId46" Type="http://schemas.openxmlformats.org/officeDocument/2006/relationships/hyperlink" Target="https://si.farnell.com/yageo/rt0603fre0716k2l/res-16k2-1-0-1w-thin-film-0603/dp/4013944" TargetMode="External"/><Relationship Id="rId20" Type="http://schemas.openxmlformats.org/officeDocument/2006/relationships/hyperlink" Target="https://si.farnell.com/keystone/7788/terminal-pcb-screw-1-85mm/dp/2909398" TargetMode="External"/><Relationship Id="rId41" Type="http://schemas.openxmlformats.org/officeDocument/2006/relationships/hyperlink" Target="https://si.farnell.com/yageo/rc0603jr-07100kl/res-100k-5-0-1w-0603-thick-film/dp/9233628" TargetMode="External"/><Relationship Id="rId1" Type="http://schemas.openxmlformats.org/officeDocument/2006/relationships/hyperlink" Target="https://si.farnell.com/texas-instruments/tps54202hddct/dc-dc-conv-sync-buck-500khz-2a/dp/3121716" TargetMode="External"/><Relationship Id="rId6" Type="http://schemas.openxmlformats.org/officeDocument/2006/relationships/hyperlink" Target="https://si.farnell.com/stmicroelectronics/st1l05cpu33r/ldo-fixed-3-3v-1-3a-40-to-125deg/dp/3367184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si.farnell.com/wurth-elektronik/74437349150/inductor-15uh-2-75a-20-shld/dp/2894635" TargetMode="External"/><Relationship Id="rId18" Type="http://schemas.openxmlformats.org/officeDocument/2006/relationships/hyperlink" Target="https://si.farnell.com/tdk/mpz2012s102at/ferrite-bead-0-15ohm-1-5a-0805/dp/2475049" TargetMode="External"/><Relationship Id="rId26" Type="http://schemas.openxmlformats.org/officeDocument/2006/relationships/hyperlink" Target="https://si.farnell.com/gct-global-connector-technology/usb4085-gf-a/usb-conn-2-0-type-c-r-a-rcpt-16pos/dp/2924867" TargetMode="External"/><Relationship Id="rId39" Type="http://schemas.openxmlformats.org/officeDocument/2006/relationships/hyperlink" Target="https://si.farnell.com/murata/grm188r60j476me15d/cap-47uf-6-3v-mlcc-0603/dp/3582851" TargetMode="External"/><Relationship Id="rId21" Type="http://schemas.openxmlformats.org/officeDocument/2006/relationships/hyperlink" Target="https://si.farnell.com/diodes-inc/dmg3415ufy4q-7/mosfet-p-ch-16v-2-5a-x2-dfn2015/dp/3943489" TargetMode="External"/><Relationship Id="rId34" Type="http://schemas.openxmlformats.org/officeDocument/2006/relationships/hyperlink" Target="https://si.farnell.com/te-connectivity/fsmra4jh/switch-spst-0-05a-24vdc-pcb-r/dp/1555988" TargetMode="External"/><Relationship Id="rId42" Type="http://schemas.openxmlformats.org/officeDocument/2006/relationships/hyperlink" Target="https://si.farnell.com/murata/grm21br61a476me15l/cap-47-f-10v-20-x5r-0805/dp/2611939" TargetMode="External"/><Relationship Id="rId7" Type="http://schemas.openxmlformats.org/officeDocument/2006/relationships/hyperlink" Target="https://si.farnell.com/infineon/bss806nh6327xtsa1/mosfet-n-ch-20v-2-3a-sot-23-3/dp/2443469" TargetMode="External"/><Relationship Id="rId2" Type="http://schemas.openxmlformats.org/officeDocument/2006/relationships/hyperlink" Target="https://www.ti.com/lit/ds/symlink/ads805.pdf" TargetMode="External"/><Relationship Id="rId16" Type="http://schemas.openxmlformats.org/officeDocument/2006/relationships/hyperlink" Target="https://si.farnell.com/coilcraft/xal6060-682mec/inductor-6-8uh-9a-20-pwr-18mhz/dp/2289087" TargetMode="External"/><Relationship Id="rId20" Type="http://schemas.openxmlformats.org/officeDocument/2006/relationships/hyperlink" Target="https://si.farnell.com/diodes-inc/mmdt3906-ls/bipolar-transistor-array-dual/dp/3828471" TargetMode="External"/><Relationship Id="rId29" Type="http://schemas.openxmlformats.org/officeDocument/2006/relationships/hyperlink" Target="https://si.farnell.com/stmicroelectronics/usblc6-2sc6y/diode-esd-protection-5-25v-sot/dp/2629711" TargetMode="External"/><Relationship Id="rId41" Type="http://schemas.openxmlformats.org/officeDocument/2006/relationships/hyperlink" Target="https://si.farnell.com/murata/grm188r6ya106ma73j/cap-10uf-35v-mlcc-0603/dp/3784443" TargetMode="External"/><Relationship Id="rId1" Type="http://schemas.openxmlformats.org/officeDocument/2006/relationships/hyperlink" Target="https://si.farnell.com/lattice-semiconductor/ice40up5k-sg48i/fpga-ice40-ultraplus-39-i-o-qfn/dp/3768741" TargetMode="External"/><Relationship Id="rId6" Type="http://schemas.openxmlformats.org/officeDocument/2006/relationships/hyperlink" Target="https://si.farnell.com/kemet/t491b336k010at/cap-33-f-10v-10-smd/dp/1457450" TargetMode="External"/><Relationship Id="rId11" Type="http://schemas.openxmlformats.org/officeDocument/2006/relationships/hyperlink" Target="https://si.farnell.com/diodes-inc/ap2112k-1-2trg1/ldo-dc-dc-conv-1-2v-0-6a-sot-25/dp/3942373" TargetMode="External"/><Relationship Id="rId24" Type="http://schemas.openxmlformats.org/officeDocument/2006/relationships/hyperlink" Target="https://si.farnell.com/gct-global-connector-technology/usb4510-03-1-a/usb-conn-2-0-type-c-r-a-rcpt-16pos/dp/3819289" TargetMode="External"/><Relationship Id="rId32" Type="http://schemas.openxmlformats.org/officeDocument/2006/relationships/hyperlink" Target="https://si.farnell.com/stmicroelectronics/slvu2-8-4a1/diode-esd-prot-300w-2-8v-soic/dp/2334377" TargetMode="External"/><Relationship Id="rId37" Type="http://schemas.openxmlformats.org/officeDocument/2006/relationships/hyperlink" Target="https://si.farnell.com/arcolectric/h8553vbnao/switch-dpst-10a-250vac-amber/dp/150388" TargetMode="External"/><Relationship Id="rId40" Type="http://schemas.openxmlformats.org/officeDocument/2006/relationships/hyperlink" Target="https://si.farnell.com/kemet/t495x336k035ate175/cap-33-f-35v-10-2917-smd/dp/1463402" TargetMode="External"/><Relationship Id="rId5" Type="http://schemas.openxmlformats.org/officeDocument/2006/relationships/hyperlink" Target="https://si.farnell.com/wurth-elektronik/742792662/ferrite-bead-1kohm-0-83a-0603/dp/2894686" TargetMode="External"/><Relationship Id="rId15" Type="http://schemas.openxmlformats.org/officeDocument/2006/relationships/hyperlink" Target="https://si.farnell.com/texas-instruments/tps61175pwpr/dc-dc-conv-boost-2-2mhz-htssop/dp/3007400" TargetMode="External"/><Relationship Id="rId23" Type="http://schemas.openxmlformats.org/officeDocument/2006/relationships/hyperlink" Target="https://si.farnell.com/amphenol-communications-solutions/gsb1c4621dshr/usb-conn-2-0-type-c-rcpt-16pos/dp/4264685" TargetMode="External"/><Relationship Id="rId28" Type="http://schemas.openxmlformats.org/officeDocument/2006/relationships/hyperlink" Target="https://si.farnell.com/stmicroelectronics/stm32h563vit6/mcu-32bit-250mhz-lqfp-100/dp/4158082" TargetMode="External"/><Relationship Id="rId36" Type="http://schemas.openxmlformats.org/officeDocument/2006/relationships/hyperlink" Target="https://si.farnell.com/keystone/7790/terminal-pcb-screw-1-85mm/dp/2909399" TargetMode="External"/><Relationship Id="rId10" Type="http://schemas.openxmlformats.org/officeDocument/2006/relationships/hyperlink" Target="https://si.farnell.com/texas-instruments/lsf0108pwr/volt-level-translator-octal-tssop/dp/3006774" TargetMode="External"/><Relationship Id="rId19" Type="http://schemas.openxmlformats.org/officeDocument/2006/relationships/hyperlink" Target="https://si.farnell.com/diodes-inc/dfls130lq-7/schottky-rect-single-30v-powerdi/dp/3127296" TargetMode="External"/><Relationship Id="rId31" Type="http://schemas.openxmlformats.org/officeDocument/2006/relationships/hyperlink" Target="https://si.farnell.com/te-connectivity/2-1825027-0/tactile-switch-spst-0-05a-24vdc/dp/3133596" TargetMode="External"/><Relationship Id="rId4" Type="http://schemas.openxmlformats.org/officeDocument/2006/relationships/hyperlink" Target="https://eu.mouser.com/ProductDetail/Texas-Instruments/ADS4222IRGCT?qs=UlfnwZ2x8nSyle4VnB68gw%3D%3D" TargetMode="External"/><Relationship Id="rId9" Type="http://schemas.openxmlformats.org/officeDocument/2006/relationships/hyperlink" Target="https://si.farnell.com/integrated-silicon-solution-issi/is25wp032d-jble/flash-memory-32mbit-133mhz-soic/dp/2901151" TargetMode="External"/><Relationship Id="rId14" Type="http://schemas.openxmlformats.org/officeDocument/2006/relationships/hyperlink" Target="https://si.farnell.com/texas-instruments/tps54202hddct/dc-dc-conv-sync-buck-500khz-2a/dp/3121716" TargetMode="External"/><Relationship Id="rId22" Type="http://schemas.openxmlformats.org/officeDocument/2006/relationships/hyperlink" Target="https://si.farnell.com/amphenol-communications-solutions/gsb1c41110sshr/usb-conn-2-0-type-c-rcpt-16pos/dp/4264683" TargetMode="External"/><Relationship Id="rId27" Type="http://schemas.openxmlformats.org/officeDocument/2006/relationships/hyperlink" Target="https://si.farnell.com/ftdi/ft232rl-reel/ic-usb-to-uart-smd-28ssop/dp/1146032" TargetMode="External"/><Relationship Id="rId30" Type="http://schemas.openxmlformats.org/officeDocument/2006/relationships/hyperlink" Target="https://si.farnell.com/stmicroelectronics/st1l05cpu33r/ldo-fixed-3-3v-1-3a-40-to-125deg/dp/3367184" TargetMode="External"/><Relationship Id="rId35" Type="http://schemas.openxmlformats.org/officeDocument/2006/relationships/hyperlink" Target="https://si.farnell.com/keystone/7788/terminal-pcb-screw-1-85mm/dp/2909398" TargetMode="External"/><Relationship Id="rId43" Type="http://schemas.openxmlformats.org/officeDocument/2006/relationships/hyperlink" Target="https://si.farnell.com/tdk/c2012x5r1a336m125ac/cap-33-f-10v-20-x5r-0805/dp/2525132?cfm=true" TargetMode="External"/><Relationship Id="rId8" Type="http://schemas.openxmlformats.org/officeDocument/2006/relationships/hyperlink" Target="https://si.farnell.com/macronix/mx25u3235fzni-10g/flash-memory-32mbit-40-to-85deg/dp/3129193" TargetMode="External"/><Relationship Id="rId3" Type="http://schemas.openxmlformats.org/officeDocument/2006/relationships/hyperlink" Target="https://www.coilcraft.com/en-us/products/transformers/wideband-rf-transformers/smt/wbc/" TargetMode="External"/><Relationship Id="rId12" Type="http://schemas.openxmlformats.org/officeDocument/2006/relationships/hyperlink" Target="https://si.farnell.com/kemet/c1210c106m6pactu/cap-10-f-35v-20-x5r-1210/dp/2112703" TargetMode="External"/><Relationship Id="rId17" Type="http://schemas.openxmlformats.org/officeDocument/2006/relationships/hyperlink" Target="https://si.farnell.com/diodes-inc/b340la-13-f/diode-schottky-40v-3a-sma/dp/1843681" TargetMode="External"/><Relationship Id="rId25" Type="http://schemas.openxmlformats.org/officeDocument/2006/relationships/hyperlink" Target="https://si.farnell.com/molex/216990-0002/usb-conn-2-0-type-c-rcpt-16pos/dp/3702961" TargetMode="External"/><Relationship Id="rId33" Type="http://schemas.openxmlformats.org/officeDocument/2006/relationships/hyperlink" Target="https://si.farnell.com/stmicroelectronics/esdaxlc6-1bt2y/diode-aec-q101-esd-protection/dp/2849637" TargetMode="External"/><Relationship Id="rId38" Type="http://schemas.openxmlformats.org/officeDocument/2006/relationships/hyperlink" Target="https://si.farnell.com/te-connectivity-alcoswitch/fsm1lp/tactile-switch-0-05a-24vdc-160gf/dp/33977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6983-9D7E-8947-B254-C6563D4EB851}">
  <dimension ref="A1:H42"/>
  <sheetViews>
    <sheetView zoomScale="85" zoomScaleNormal="85" workbookViewId="0">
      <selection activeCell="G38" sqref="G38"/>
    </sheetView>
  </sheetViews>
  <sheetFormatPr defaultColWidth="11.42578125" defaultRowHeight="15" x14ac:dyDescent="0.25"/>
  <cols>
    <col min="1" max="1" width="13.5703125" customWidth="1"/>
    <col min="5" max="5" width="17.42578125" bestFit="1" customWidth="1"/>
    <col min="6" max="6" width="17.42578125" customWidth="1"/>
    <col min="7" max="7" width="111.28515625" bestFit="1" customWidth="1"/>
    <col min="8" max="8" width="88.28515625" bestFit="1" customWidth="1"/>
  </cols>
  <sheetData>
    <row r="1" spans="1:8" x14ac:dyDescent="0.25">
      <c r="A1" t="s">
        <v>0</v>
      </c>
      <c r="B1" t="s">
        <v>6</v>
      </c>
      <c r="C1" t="s">
        <v>5</v>
      </c>
      <c r="D1" t="s">
        <v>68</v>
      </c>
      <c r="E1" t="s">
        <v>161</v>
      </c>
      <c r="F1" t="s">
        <v>165</v>
      </c>
      <c r="G1" t="s">
        <v>3</v>
      </c>
      <c r="H1" t="s">
        <v>85</v>
      </c>
    </row>
    <row r="2" spans="1:8" x14ac:dyDescent="0.25">
      <c r="A2" t="s">
        <v>119</v>
      </c>
      <c r="B2" t="s">
        <v>116</v>
      </c>
      <c r="C2">
        <f>(_xlfn.XLOOKUP(Table5[[#This Row],[Value]], Table2[Value], Table2[Count], 0)*OSC!$F$30 + _xlfn.XLOOKUP(Table5[[#This Row],[Value]], Table3[Value], Table3[Count], 0)*MIX!$F$30)*$E$42</f>
        <v>3</v>
      </c>
      <c r="D2">
        <f>_xlfn.XLOOKUP(Table5[[#This Row],[Value]], Table2[Value], Table2[Cost], _xlfn.XLOOKUP(Table5[[#This Row],[Value]], Table3[Value], Table3[Cost], 0))</f>
        <v>0.31</v>
      </c>
      <c r="E2">
        <f>Table5[[#This Row],[Count]]*Table5[[#This Row],[Cost]]</f>
        <v>0.92999999999999994</v>
      </c>
      <c r="F2" t="str">
        <f>_xlfn.XLOOKUP(Table5[[#This Row],[Value]], Table2[Value], Table2[Farnell], _xlfn.XLOOKUP(Table5[[#This Row],[Value]], Table3[Value], Table3[Farnell], 0))</f>
        <v>2454024</v>
      </c>
      <c r="G2" s="2" t="str">
        <f>HYPERLINK(_xlfn.XLOOKUP(Table5[[#This Row],[Value]], Table2[Value], Table2[Supplier Link], _xlfn.XLOOKUP(Table5[[#This Row],[Value]], Table3[Value], Table3[Supplier Link], 0)))</f>
        <v>https://si.farnell.com/on-semiconductor/mmbt5179/transistor-rf-npn-12v-2ghz-sot/dp/2454024</v>
      </c>
      <c r="H2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/>
      </c>
    </row>
    <row r="3" spans="1:8" x14ac:dyDescent="0.25">
      <c r="A3" t="s">
        <v>119</v>
      </c>
      <c r="B3" t="s">
        <v>117</v>
      </c>
      <c r="C3">
        <f>(_xlfn.XLOOKUP(Table5[[#This Row],[Value]], Table2[Value], Table2[Count], 0)*OSC!$F$30 + _xlfn.XLOOKUP(Table5[[#This Row],[Value]], Table3[Value], Table3[Count], 0)*MIX!$F$30)*$E$42</f>
        <v>1</v>
      </c>
      <c r="D3">
        <f>_xlfn.XLOOKUP(Table5[[#This Row],[Value]], Table2[Value], Table2[Cost], _xlfn.XLOOKUP(Table5[[#This Row],[Value]], Table3[Value], Table3[Cost], 0))</f>
        <v>0.313</v>
      </c>
      <c r="E3">
        <f>Table5[[#This Row],[Count]]*Table5[[#This Row],[Cost]]</f>
        <v>0.313</v>
      </c>
      <c r="F3" t="str">
        <f>_xlfn.XLOOKUP(Table5[[#This Row],[Value]], Table2[Value], Table2[Farnell], _xlfn.XLOOKUP(Table5[[#This Row],[Value]], Table3[Value], Table3[Farnell], 0))</f>
        <v>8735000</v>
      </c>
      <c r="G3" s="2" t="str">
        <f>HYPERLINK(_xlfn.XLOOKUP(Table5[[#This Row],[Value]], Table2[Value], Table2[Supplier Link], _xlfn.XLOOKUP(Table5[[#This Row],[Value]], Table3[Value], Table3[Supplier Link], 0)))</f>
        <v>https://si.farnell.com/nexperia/bfs20-215/transistor-npn-sot-23/dp/8735000</v>
      </c>
      <c r="H3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>kupi se vse: https://si.farnell.com/on-semiconductor/mmbt918lt1g/transistor-bipol-npn-15v-sot-23/dp/2464068 https://eu.mouser.com/ProductDetail/Nexperia/BFS19215?qs=me8TqzrmIYViulucSkKOHw%3D%3D https://eu.mouser.com/ProductDetail/Comchip-Technology/MMBT2222A-G?qs=2qJf6qQ4IOIM%2FSE9iCL8gQ%3D%3D</v>
      </c>
    </row>
    <row r="4" spans="1:8" x14ac:dyDescent="0.25">
      <c r="A4" t="s">
        <v>28</v>
      </c>
      <c r="B4" t="s">
        <v>146</v>
      </c>
      <c r="C4">
        <f>(_xlfn.XLOOKUP(Table5[[#This Row],[Value]], Table2[Value], Table2[Count], 0)*OSC!$F$30 + _xlfn.XLOOKUP(Table5[[#This Row],[Value]], Table3[Value], Table3[Count], 0)*MIX!$F$30)*$E$42</f>
        <v>6</v>
      </c>
      <c r="D4">
        <f>_xlfn.XLOOKUP(Table5[[#This Row],[Value]], Table2[Value], Table2[Cost], _xlfn.XLOOKUP(Table5[[#This Row],[Value]], Table3[Value], Table3[Cost], 0))</f>
        <v>2.46E-2</v>
      </c>
      <c r="E4">
        <f>Table5[[#This Row],[Count]]*Table5[[#This Row],[Cost]]</f>
        <v>0.14760000000000001</v>
      </c>
      <c r="F4" t="str">
        <f>_xlfn.XLOOKUP(Table5[[#This Row],[Value]], Table2[Value], Table2[Farnell], _xlfn.XLOOKUP(Table5[[#This Row],[Value]], Table3[Value], Table3[Farnell], 0))</f>
        <v>3288314</v>
      </c>
      <c r="G4" s="2" t="str">
        <f>HYPERLINK(_xlfn.XLOOKUP(Table5[[#This Row],[Value]], Table2[Value], Table2[Supplier Link], _xlfn.XLOOKUP(Table5[[#This Row],[Value]], Table3[Value], Table3[Supplier Link], 0)))</f>
        <v>https://si.farnell.com/kemet/c0603c102j5rac7411/cap-1000pf-50v-mlcc-0603/dp/3288314</v>
      </c>
      <c r="H4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/>
      </c>
    </row>
    <row r="5" spans="1:8" x14ac:dyDescent="0.25">
      <c r="A5" t="s">
        <v>28</v>
      </c>
      <c r="B5" t="s">
        <v>80</v>
      </c>
      <c r="C5">
        <f>(_xlfn.XLOOKUP(Table5[[#This Row],[Value]], Table2[Value], Table2[Count], 0)*OSC!$F$30 + _xlfn.XLOOKUP(Table5[[#This Row],[Value]], Table3[Value], Table3[Count], 0)*MIX!$F$30)*$E$42</f>
        <v>2</v>
      </c>
      <c r="D5">
        <f>_xlfn.XLOOKUP(Table5[[#This Row],[Value]], Table2[Value], Table2[Cost], _xlfn.XLOOKUP(Table5[[#This Row],[Value]], Table3[Value], Table3[Cost], 0))</f>
        <v>0.109</v>
      </c>
      <c r="E5">
        <f>Table5[[#This Row],[Count]]*Table5[[#This Row],[Cost]]</f>
        <v>0.218</v>
      </c>
      <c r="F5" t="str">
        <f>_xlfn.XLOOKUP(Table5[[#This Row],[Value]], Table2[Value], Table2[Farnell], _xlfn.XLOOKUP(Table5[[#This Row],[Value]], Table3[Value], Table3[Farnell], 0))</f>
        <v>4227870</v>
      </c>
      <c r="G5" s="2" t="str">
        <f>HYPERLINK(_xlfn.XLOOKUP(Table5[[#This Row],[Value]], Table2[Value], Table2[Supplier Link], _xlfn.XLOOKUP(Table5[[#This Row],[Value]], Table3[Value], Table3[Supplier Link], 0)))</f>
        <v>https://si.farnell.com/kemet/c0603c109b4hacauto/capacitor-1pf-x8r-16v-0603/dp/4227870</v>
      </c>
      <c r="H5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/>
      </c>
    </row>
    <row r="6" spans="1:8" x14ac:dyDescent="0.25">
      <c r="A6" t="s">
        <v>28</v>
      </c>
      <c r="B6" t="s">
        <v>75</v>
      </c>
      <c r="C6">
        <f>(_xlfn.XLOOKUP(Table5[[#This Row],[Value]], Table2[Value], Table2[Count], 0)*OSC!$F$30 + _xlfn.XLOOKUP(Table5[[#This Row],[Value]], Table3[Value], Table3[Count], 0)*MIX!$F$30)*$E$42</f>
        <v>14</v>
      </c>
      <c r="D6">
        <f>_xlfn.XLOOKUP(Table5[[#This Row],[Value]], Table2[Value], Table2[Cost], _xlfn.XLOOKUP(Table5[[#This Row],[Value]], Table3[Value], Table3[Cost], 0))</f>
        <v>0.183</v>
      </c>
      <c r="E6">
        <f>Table5[[#This Row],[Count]]*Table5[[#This Row],[Cost]]</f>
        <v>2.5619999999999998</v>
      </c>
      <c r="F6" t="str">
        <f>_xlfn.XLOOKUP(Table5[[#This Row],[Value]], Table2[Value], Table2[Farnell], _xlfn.XLOOKUP(Table5[[#This Row],[Value]], Table3[Value], Table3[Farnell], 0))</f>
        <v>2773103</v>
      </c>
      <c r="G6" s="2" t="str">
        <f>HYPERLINK(_xlfn.XLOOKUP(Table5[[#This Row],[Value]], Table2[Value], Table2[Supplier Link], _xlfn.XLOOKUP(Table5[[#This Row],[Value]], Table3[Value], Table3[Supplier Link], 0)))</f>
        <v>https://si.farnell.com/kemet/c0603c100f5gactu/cap-10pf-50v-1-c0g-np0-0603/dp/2773103</v>
      </c>
      <c r="H6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>https://si.farnell.com/kemet/c0603c100j3hactu/cap-10pf-25v-mlcc-0603/dp/3345949</v>
      </c>
    </row>
    <row r="7" spans="1:8" x14ac:dyDescent="0.25">
      <c r="A7" t="s">
        <v>28</v>
      </c>
      <c r="B7" t="s">
        <v>83</v>
      </c>
      <c r="C7">
        <f>(_xlfn.XLOOKUP(Table5[[#This Row],[Value]], Table2[Value], Table2[Count], 0)*OSC!$F$30 + _xlfn.XLOOKUP(Table5[[#This Row],[Value]], Table3[Value], Table3[Count], 0)*MIX!$F$30)*$E$42</f>
        <v>15</v>
      </c>
      <c r="D7">
        <f>_xlfn.XLOOKUP(Table5[[#This Row],[Value]], Table2[Value], Table2[Cost], _xlfn.XLOOKUP(Table5[[#This Row],[Value]], Table3[Value], Table3[Cost], 0))</f>
        <v>1.9E-2</v>
      </c>
      <c r="E7">
        <f>Table5[[#This Row],[Count]]*Table5[[#This Row],[Cost]]</f>
        <v>0.28499999999999998</v>
      </c>
      <c r="F7" t="str">
        <f>_xlfn.XLOOKUP(Table5[[#This Row],[Value]], Table2[Value], Table2[Farnell], _xlfn.XLOOKUP(Table5[[#This Row],[Value]], Table3[Value], Table3[Farnell], 0))</f>
        <v>2581046</v>
      </c>
      <c r="G7" s="2" t="str">
        <f>HYPERLINK(_xlfn.XLOOKUP(Table5[[#This Row],[Value]], Table2[Value], Table2[Supplier Link], _xlfn.XLOOKUP(Table5[[#This Row],[Value]], Table3[Value], Table3[Supplier Link], 0)))</f>
        <v>https://si.farnell.com/kemet/c0603c104m5ractu/cap-0-1-f-50v-20-x7r-0603/dp/2581046</v>
      </c>
      <c r="H7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/>
      </c>
    </row>
    <row r="8" spans="1:8" x14ac:dyDescent="0.25">
      <c r="A8" t="s">
        <v>28</v>
      </c>
      <c r="B8" t="s">
        <v>81</v>
      </c>
      <c r="C8">
        <f>(_xlfn.XLOOKUP(Table5[[#This Row],[Value]], Table2[Value], Table2[Count], 0)*OSC!$F$30 + _xlfn.XLOOKUP(Table5[[#This Row],[Value]], Table3[Value], Table3[Count], 0)*MIX!$F$30)*$E$42</f>
        <v>10</v>
      </c>
      <c r="D8">
        <f>_xlfn.XLOOKUP(Table5[[#This Row],[Value]], Table2[Value], Table2[Cost], _xlfn.XLOOKUP(Table5[[#This Row],[Value]], Table3[Value], Table3[Cost], 0))</f>
        <v>0.20599999999999999</v>
      </c>
      <c r="E8">
        <f>Table5[[#This Row],[Count]]*Table5[[#This Row],[Cost]]</f>
        <v>2.06</v>
      </c>
      <c r="F8" t="str">
        <f>_xlfn.XLOOKUP(Table5[[#This Row],[Value]], Table2[Value], Table2[Farnell], _xlfn.XLOOKUP(Table5[[#This Row],[Value]], Table3[Value], Table3[Farnell], 0))</f>
        <v>2904620</v>
      </c>
      <c r="G8" s="2" t="str">
        <f>HYPERLINK(_xlfn.XLOOKUP(Table5[[#This Row],[Value]], Table2[Value], Table2[Supplier Link], _xlfn.XLOOKUP(Table5[[#This Row],[Value]], Table3[Value], Table3[Supplier Link], 0)))</f>
        <v>https://si.farnell.com/kemet/c0603c101f5gacauto/cap-100pf-50v-1-c0g-np0-0603/dp/2904620</v>
      </c>
      <c r="H8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/>
      </c>
    </row>
    <row r="9" spans="1:8" x14ac:dyDescent="0.25">
      <c r="A9" t="s">
        <v>28</v>
      </c>
      <c r="B9" t="s">
        <v>77</v>
      </c>
      <c r="C9">
        <f>(_xlfn.XLOOKUP(Table5[[#This Row],[Value]], Table2[Value], Table2[Count], 0)*OSC!$F$30 + _xlfn.XLOOKUP(Table5[[#This Row],[Value]], Table3[Value], Table3[Count], 0)*MIX!$F$30)*$E$42</f>
        <v>4</v>
      </c>
      <c r="D9">
        <f>_xlfn.XLOOKUP(Table5[[#This Row],[Value]], Table2[Value], Table2[Cost], _xlfn.XLOOKUP(Table5[[#This Row],[Value]], Table3[Value], Table3[Cost], 0))</f>
        <v>0.28799999999999998</v>
      </c>
      <c r="E9">
        <f>Table5[[#This Row],[Count]]*Table5[[#This Row],[Cost]]</f>
        <v>1.1519999999999999</v>
      </c>
      <c r="F9" t="str">
        <f>_xlfn.XLOOKUP(Table5[[#This Row],[Value]], Table2[Value], Table2[Farnell], _xlfn.XLOOKUP(Table5[[#This Row],[Value]], Table3[Value], Table3[Farnell], 0))</f>
        <v>2773137</v>
      </c>
      <c r="G9" s="2" t="str">
        <f>HYPERLINK(_xlfn.XLOOKUP(Table5[[#This Row],[Value]], Table2[Value], Table2[Supplier Link], _xlfn.XLOOKUP(Table5[[#This Row],[Value]], Table3[Value], Table3[Supplier Link], 0)))</f>
        <v>https://si.farnell.com/kemet/c0603c220g5gactu/cap-22pf-50v-2-c0g-np0-0603/dp/2773137</v>
      </c>
      <c r="H9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>https://si.farnell.com/kemet/c0603c220j5gactu/cap-22pf-50v-5-c0g-np0-0603/dp/1414622</v>
      </c>
    </row>
    <row r="10" spans="1:8" x14ac:dyDescent="0.25">
      <c r="A10" t="s">
        <v>28</v>
      </c>
      <c r="B10" t="s">
        <v>147</v>
      </c>
      <c r="C10">
        <f>(_xlfn.XLOOKUP(Table5[[#This Row],[Value]], Table2[Value], Table2[Count], 0)*OSC!$F$30 + _xlfn.XLOOKUP(Table5[[#This Row],[Value]], Table3[Value], Table3[Count], 0)*MIX!$F$30)*$E$42</f>
        <v>1</v>
      </c>
      <c r="D10">
        <f>_xlfn.XLOOKUP(Table5[[#This Row],[Value]], Table2[Value], Table2[Cost], _xlfn.XLOOKUP(Table5[[#This Row],[Value]], Table3[Value], Table3[Cost], 0))</f>
        <v>7.0000000000000007E-2</v>
      </c>
      <c r="E10">
        <f>Table5[[#This Row],[Count]]*Table5[[#This Row],[Cost]]</f>
        <v>7.0000000000000007E-2</v>
      </c>
      <c r="F10" t="str">
        <f>_xlfn.XLOOKUP(Table5[[#This Row],[Value]], Table2[Value], Table2[Farnell], _xlfn.XLOOKUP(Table5[[#This Row],[Value]], Table3[Value], Table3[Farnell], 0))</f>
        <v>2896904</v>
      </c>
      <c r="G10" s="2" t="str">
        <f>HYPERLINK(_xlfn.XLOOKUP(Table5[[#This Row],[Value]], Table2[Value], Table2[Supplier Link], _xlfn.XLOOKUP(Table5[[#This Row],[Value]], Table3[Value], Table3[Supplier Link], 0)))</f>
        <v>https://si.farnell.com/kemet/c0603c479c5gacauto/cap-4-7pf-50v-c0g-np0-0603/dp/2896904</v>
      </c>
      <c r="H10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>kupi se tudi: https://si.farnell.com/kemet/c0603c220g5gactu/cap-22pf-50v-2-c0g-np0-0603/dp/2773137</v>
      </c>
    </row>
    <row r="11" spans="1:8" x14ac:dyDescent="0.25">
      <c r="A11" t="s">
        <v>28</v>
      </c>
      <c r="B11" t="s">
        <v>79</v>
      </c>
      <c r="C11">
        <f>(_xlfn.XLOOKUP(Table5[[#This Row],[Value]], Table2[Value], Table2[Count], 0)*OSC!$F$30 + _xlfn.XLOOKUP(Table5[[#This Row],[Value]], Table3[Value], Table3[Count], 0)*MIX!$F$30)*$E$42</f>
        <v>4</v>
      </c>
      <c r="D11">
        <f>_xlfn.XLOOKUP(Table5[[#This Row],[Value]], Table2[Value], Table2[Cost], _xlfn.XLOOKUP(Table5[[#This Row],[Value]], Table3[Value], Table3[Cost], 0))</f>
        <v>0.29399999999999998</v>
      </c>
      <c r="E11">
        <f>Table5[[#This Row],[Count]]*Table5[[#This Row],[Cost]]</f>
        <v>1.1759999999999999</v>
      </c>
      <c r="F11" t="str">
        <f>_xlfn.XLOOKUP(Table5[[#This Row],[Value]], Table2[Value], Table2[Farnell], _xlfn.XLOOKUP(Table5[[#This Row],[Value]], Table3[Value], Table3[Farnell], 0))</f>
        <v>2581064</v>
      </c>
      <c r="G11" s="2" t="str">
        <f>HYPERLINK(_xlfn.XLOOKUP(Table5[[#This Row],[Value]], Table2[Value], Table2[Supplier Link], _xlfn.XLOOKUP(Table5[[#This Row],[Value]], Table3[Value], Table3[Supplier Link], 0)))</f>
        <v>https://si.farnell.com/kemet/c0603c470f5gactu/cap-47pf-50v-1-c0g-np0-0603/dp/2581064</v>
      </c>
      <c r="H11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>https://si.farnell.com/kemet/c0603c470j5gactu/cap-47pf-50v-5-c0g-np0-0603/dp/1414639</v>
      </c>
    </row>
    <row r="12" spans="1:8" x14ac:dyDescent="0.25">
      <c r="A12" t="s">
        <v>28</v>
      </c>
      <c r="B12" t="s">
        <v>104</v>
      </c>
      <c r="C12">
        <f>(_xlfn.XLOOKUP(Table5[[#This Row],[Value]], Table2[Value], Table2[Count], 0)*OSC!$F$30 + _xlfn.XLOOKUP(Table5[[#This Row],[Value]], Table3[Value], Table3[Count], 0)*MIX!$F$30)*$E$42</f>
        <v>3</v>
      </c>
      <c r="D12">
        <f>_xlfn.XLOOKUP(Table5[[#This Row],[Value]], Table2[Value], Table2[Cost], _xlfn.XLOOKUP(Table5[[#This Row],[Value]], Table3[Value], Table3[Cost], 0))</f>
        <v>1.63</v>
      </c>
      <c r="E12">
        <f>Table5[[#This Row],[Count]]*Table5[[#This Row],[Cost]]</f>
        <v>4.8899999999999997</v>
      </c>
      <c r="F12" t="str">
        <f>_xlfn.XLOOKUP(Table5[[#This Row],[Value]], Table2[Value], Table2[Farnell], _xlfn.XLOOKUP(Table5[[#This Row],[Value]], Table3[Value], Table3[Farnell], 0))</f>
        <v>4177148</v>
      </c>
      <c r="G12" s="2" t="str">
        <f>HYPERLINK(_xlfn.XLOOKUP(Table5[[#This Row],[Value]], Table2[Value], Table2[Supplier Link], _xlfn.XLOOKUP(Table5[[#This Row],[Value]], Table3[Value], Table3[Supplier Link], 0)))</f>
        <v>https://si.farnell.com/kemet/t521b476m016ate055/cap-47uf-16v-tant-poly-1411/dp/4177148</v>
      </c>
      <c r="H12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/>
      </c>
    </row>
    <row r="13" spans="1:8" x14ac:dyDescent="0.25">
      <c r="A13" t="s">
        <v>28</v>
      </c>
      <c r="B13" t="s">
        <v>78</v>
      </c>
      <c r="C13">
        <f>(_xlfn.XLOOKUP(Table5[[#This Row],[Value]], Table2[Value], Table2[Count], 0)*OSC!$F$30 + _xlfn.XLOOKUP(Table5[[#This Row],[Value]], Table3[Value], Table3[Count], 0)*MIX!$F$30)*$E$42</f>
        <v>2</v>
      </c>
      <c r="D13">
        <f>_xlfn.XLOOKUP(Table5[[#This Row],[Value]], Table2[Value], Table2[Cost], _xlfn.XLOOKUP(Table5[[#This Row],[Value]], Table3[Value], Table3[Cost], 0))</f>
        <v>0.27400000000000002</v>
      </c>
      <c r="E13">
        <f>Table5[[#This Row],[Count]]*Table5[[#This Row],[Cost]]</f>
        <v>0.54800000000000004</v>
      </c>
      <c r="F13" t="str">
        <f>_xlfn.XLOOKUP(Table5[[#This Row],[Value]], Table2[Value], Table2[Farnell], _xlfn.XLOOKUP(Table5[[#This Row],[Value]], Table3[Value], Table3[Farnell], 0))</f>
        <v>2904746</v>
      </c>
      <c r="G13" s="2" t="str">
        <f>HYPERLINK(_xlfn.XLOOKUP(Table5[[#This Row],[Value]], Table2[Value], Table2[Supplier Link], _xlfn.XLOOKUP(Table5[[#This Row],[Value]], Table3[Value], Table3[Supplier Link], 0)))</f>
        <v>https://si.farnell.com/kemet/c0603c471f5gacauto/cap-470pf-50v-1-c0g-np0-0603/dp/2904746</v>
      </c>
      <c r="H13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/>
      </c>
    </row>
    <row r="14" spans="1:8" x14ac:dyDescent="0.25">
      <c r="A14" t="s">
        <v>28</v>
      </c>
      <c r="B14" t="s">
        <v>76</v>
      </c>
      <c r="C14">
        <f>(_xlfn.XLOOKUP(Table5[[#This Row],[Value]], Table2[Value], Table2[Count], 0)*OSC!$F$30 + _xlfn.XLOOKUP(Table5[[#This Row],[Value]], Table3[Value], Table3[Count], 0)*MIX!$F$30)*$E$42</f>
        <v>2</v>
      </c>
      <c r="D14">
        <f>_xlfn.XLOOKUP(Table5[[#This Row],[Value]], Table2[Value], Table2[Cost], _xlfn.XLOOKUP(Table5[[#This Row],[Value]], Table3[Value], Table3[Cost], 0))</f>
        <v>0.36799999999999999</v>
      </c>
      <c r="E14">
        <f>Table5[[#This Row],[Count]]*Table5[[#This Row],[Cost]]</f>
        <v>0.73599999999999999</v>
      </c>
      <c r="F14" t="str">
        <f>_xlfn.XLOOKUP(Table5[[#This Row],[Value]], Table2[Value], Table2[Farnell], _xlfn.XLOOKUP(Table5[[#This Row],[Value]], Table3[Value], Table3[Farnell], 0))</f>
        <v>2820942</v>
      </c>
      <c r="G14" s="2" t="str">
        <f>HYPERLINK(_xlfn.XLOOKUP(Table5[[#This Row],[Value]], Table2[Value], Table2[Supplier Link], _xlfn.XLOOKUP(Table5[[#This Row],[Value]], Table3[Value], Table3[Supplier Link], 0)))</f>
        <v>https://si.farnell.com/kemet/c0603c689b5gactu/cap-6-8pf-50v-c0g-np0-0603/dp/2820942</v>
      </c>
      <c r="H14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>https://si.farnell.com/kemet/c0603c689c5gacauto/cap-6-8pf-50v-c0g-np0-0603/dp/2904779</v>
      </c>
    </row>
    <row r="15" spans="1:8" x14ac:dyDescent="0.25">
      <c r="A15" t="s">
        <v>28</v>
      </c>
      <c r="B15" t="s">
        <v>82</v>
      </c>
      <c r="C15">
        <f>(_xlfn.XLOOKUP(Table5[[#This Row],[Value]], Table2[Value], Table2[Count], 0)*OSC!$F$30 + _xlfn.XLOOKUP(Table5[[#This Row],[Value]], Table3[Value], Table3[Count], 0)*MIX!$F$30)*$E$42</f>
        <v>2</v>
      </c>
      <c r="D15">
        <f>_xlfn.XLOOKUP(Table5[[#This Row],[Value]], Table2[Value], Table2[Cost], _xlfn.XLOOKUP(Table5[[#This Row],[Value]], Table3[Value], Table3[Cost], 0))</f>
        <v>6.3E-2</v>
      </c>
      <c r="E15">
        <f>Table5[[#This Row],[Count]]*Table5[[#This Row],[Cost]]</f>
        <v>0.126</v>
      </c>
      <c r="F15" t="str">
        <f>_xlfn.XLOOKUP(Table5[[#This Row],[Value]], Table2[Value], Table2[Farnell], _xlfn.XLOOKUP(Table5[[#This Row],[Value]], Table3[Value], Table3[Farnell], 0))</f>
        <v>4166804</v>
      </c>
      <c r="G15" s="2" t="str">
        <f>HYPERLINK(_xlfn.XLOOKUP(Table5[[#This Row],[Value]], Table2[Value], Table2[Supplier Link], _xlfn.XLOOKUP(Table5[[#This Row],[Value]], Table3[Value], Table3[Supplier Link], 0)))</f>
        <v>https://si.farnell.com/yageo/cq0603brnpo9bnr68/cap-0-68pf-50v-mlcc-0603/dp/4166804</v>
      </c>
      <c r="H15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>https://si.farnell.com/murata/gcm1885c2ar68ba16d/cap-aec-q200-0-68pf-100v-mlcc/dp/3785272</v>
      </c>
    </row>
    <row r="16" spans="1:8" x14ac:dyDescent="0.25">
      <c r="A16" t="s">
        <v>158</v>
      </c>
      <c r="B16" t="s">
        <v>7</v>
      </c>
      <c r="C16">
        <f>(_xlfn.XLOOKUP(Table5[[#This Row],[Value]], Table2[Value], Table2[Count], 0)*OSC!$F$30 + _xlfn.XLOOKUP(Table5[[#This Row],[Value]], Table3[Value], Table3[Count], 0)*MIX!$F$30)*$E$42</f>
        <v>3</v>
      </c>
      <c r="D16">
        <f>_xlfn.XLOOKUP(Table5[[#This Row],[Value]], Table2[Value], Table2[Cost], _xlfn.XLOOKUP(Table5[[#This Row],[Value]], Table3[Value], Table3[Cost], 0))</f>
        <v>0.27100000000000002</v>
      </c>
      <c r="E16">
        <f>Table5[[#This Row],[Count]]*Table5[[#This Row],[Cost]]</f>
        <v>0.81300000000000006</v>
      </c>
      <c r="F16" t="str">
        <f>_xlfn.XLOOKUP(Table5[[#This Row],[Value]], Table2[Value], Table2[Farnell], _xlfn.XLOOKUP(Table5[[#This Row],[Value]], Table3[Value], Table3[Farnell], 0))</f>
        <v>2494312</v>
      </c>
      <c r="G16" s="2" t="str">
        <f>HYPERLINK(_xlfn.XLOOKUP(Table5[[#This Row],[Value]], Table2[Value], Table2[Supplier Link], _xlfn.XLOOKUP(Table5[[#This Row],[Value]], Table3[Value], Table3[Supplier Link], 0)))</f>
        <v>https://si.farnell.com/murata/nfm21hc222r1h3d/filter-power-line-50v-1a/dp/2494312</v>
      </c>
      <c r="H16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/>
      </c>
    </row>
    <row r="17" spans="1:8" x14ac:dyDescent="0.25">
      <c r="A17" t="s">
        <v>106</v>
      </c>
      <c r="B17" t="s">
        <v>109</v>
      </c>
      <c r="C17">
        <f>(_xlfn.XLOOKUP(Table5[[#This Row],[Value]], Table2[Value], Table2[Count], 0)*OSC!$F$30 + _xlfn.XLOOKUP(Table5[[#This Row],[Value]], Table3[Value], Table3[Count], 0)*MIX!$F$30)*$E$42</f>
        <v>1</v>
      </c>
      <c r="D17">
        <f>_xlfn.XLOOKUP(Table5[[#This Row],[Value]], Table2[Value], Table2[Cost], _xlfn.XLOOKUP(Table5[[#This Row],[Value]], Table3[Value], Table3[Cost], 0))</f>
        <v>0.8</v>
      </c>
      <c r="E17">
        <f>Table5[[#This Row],[Count]]*Table5[[#This Row],[Cost]]</f>
        <v>0.8</v>
      </c>
      <c r="F17" t="str">
        <f>_xlfn.XLOOKUP(Table5[[#This Row],[Value]], Table2[Value], Table2[Farnell], _xlfn.XLOOKUP(Table5[[#This Row],[Value]], Table3[Value], Table3[Farnell], 0))</f>
        <v>-</v>
      </c>
      <c r="G17" s="2" t="str">
        <f>HYPERLINK(_xlfn.XLOOKUP(Table5[[#This Row],[Value]], Table2[Value], Table2[Supplier Link], _xlfn.XLOOKUP(Table5[[#This Row],[Value]], Table3[Value], Table3[Supplier Link], 0)))</f>
        <v>https://eu.mouser.com/ProductDetail/449-LFXTAL003344BULK</v>
      </c>
      <c r="H17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/>
      </c>
    </row>
    <row r="18" spans="1:8" x14ac:dyDescent="0.25">
      <c r="A18" t="s">
        <v>159</v>
      </c>
      <c r="B18" t="s">
        <v>35</v>
      </c>
      <c r="C18">
        <f>(_xlfn.XLOOKUP(Table5[[#This Row],[Value]], Table2[Value], Table2[Count], 0)*OSC!$F$30 + _xlfn.XLOOKUP(Table5[[#This Row],[Value]], Table3[Value], Table3[Count], 0)*MIX!$F$30)*$E$42</f>
        <v>4</v>
      </c>
      <c r="D18">
        <f>_xlfn.XLOOKUP(Table5[[#This Row],[Value]], Table2[Value], Table2[Cost], _xlfn.XLOOKUP(Table5[[#This Row],[Value]], Table3[Value], Table3[Cost], 0))</f>
        <v>0.15</v>
      </c>
      <c r="E18">
        <f>Table5[[#This Row],[Count]]*Table5[[#This Row],[Cost]]</f>
        <v>0.6</v>
      </c>
      <c r="F18" t="str">
        <f>_xlfn.XLOOKUP(Table5[[#This Row],[Value]], Table2[Value], Table2[Farnell], _xlfn.XLOOKUP(Table5[[#This Row],[Value]], Table3[Value], Table3[Farnell], 0))</f>
        <v>2480770</v>
      </c>
      <c r="G18" s="2" t="str">
        <f>HYPERLINK(_xlfn.XLOOKUP(Table5[[#This Row],[Value]], Table2[Value], Table2[Supplier Link], _xlfn.XLOOKUP(Table5[[#This Row],[Value]], Table3[Value], Table3[Supplier Link], 0)))</f>
        <v>https://si.farnell.com/infineon/bf998e6327htsa1/rf-fet-12v-0-03a-sot-143/dp/2480770</v>
      </c>
      <c r="H18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/>
      </c>
    </row>
    <row r="19" spans="1:8" x14ac:dyDescent="0.25">
      <c r="A19" t="s">
        <v>14</v>
      </c>
      <c r="B19" t="s">
        <v>26</v>
      </c>
      <c r="C19">
        <f>(_xlfn.XLOOKUP(Table5[[#This Row],[Value]], Table2[Value], Table2[Count], 0)*OSC!$F$30 + _xlfn.XLOOKUP(Table5[[#This Row],[Value]], Table3[Value], Table3[Count], 0)*MIX!$F$30)*$E$42</f>
        <v>2</v>
      </c>
      <c r="D19">
        <f>_xlfn.XLOOKUP(Table5[[#This Row],[Value]], Table2[Value], Table2[Cost], _xlfn.XLOOKUP(Table5[[#This Row],[Value]], Table3[Value], Table3[Cost], 0))</f>
        <v>1.36</v>
      </c>
      <c r="E19">
        <f>Table5[[#This Row],[Count]]*Table5[[#This Row],[Cost]]</f>
        <v>2.72</v>
      </c>
      <c r="F19" t="str">
        <f>_xlfn.XLOOKUP(Table5[[#This Row],[Value]], Table2[Value], Table2[Farnell], _xlfn.XLOOKUP(Table5[[#This Row],[Value]], Table3[Value], Table3[Farnell], 0))</f>
        <v>2287005</v>
      </c>
      <c r="G19" s="2" t="str">
        <f>HYPERLINK(_xlfn.XLOOKUP(Table5[[#This Row],[Value]], Table2[Value], Table2[Supplier Link], _xlfn.XLOOKUP(Table5[[#This Row],[Value]], Table3[Value], Table3[Supplier Link], 0)))</f>
        <v>https://si.farnell.com/coilcraft/1812cs-102xjlc/inductor-1uh-5-310mhz-rf-smd/dp/2287005</v>
      </c>
      <c r="H19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/>
      </c>
    </row>
    <row r="20" spans="1:8" x14ac:dyDescent="0.25">
      <c r="A20" t="s">
        <v>14</v>
      </c>
      <c r="B20" t="s">
        <v>17</v>
      </c>
      <c r="C20">
        <f>(_xlfn.XLOOKUP(Table5[[#This Row],[Value]], Table2[Value], Table2[Count], 0)*OSC!$F$30 + _xlfn.XLOOKUP(Table5[[#This Row],[Value]], Table3[Value], Table3[Count], 0)*MIX!$F$30)*$E$42</f>
        <v>3</v>
      </c>
      <c r="D20">
        <f>_xlfn.XLOOKUP(Table5[[#This Row],[Value]], Table2[Value], Table2[Cost], _xlfn.XLOOKUP(Table5[[#This Row],[Value]], Table3[Value], Table3[Cost], 0))</f>
        <v>2.4</v>
      </c>
      <c r="E20">
        <f>Table5[[#This Row],[Count]]*Table5[[#This Row],[Cost]]</f>
        <v>7.1999999999999993</v>
      </c>
      <c r="F20" t="str">
        <f>_xlfn.XLOOKUP(Table5[[#This Row],[Value]], Table2[Value], Table2[Farnell], _xlfn.XLOOKUP(Table5[[#This Row],[Value]], Table3[Value], Table3[Farnell], 0))</f>
        <v>2286996</v>
      </c>
      <c r="G20" s="2" t="str">
        <f>HYPERLINK(_xlfn.XLOOKUP(Table5[[#This Row],[Value]], Table2[Value], Table2[Supplier Link], _xlfn.XLOOKUP(Table5[[#This Row],[Value]], Table3[Value], Table3[Supplier Link], 0)))</f>
        <v>https://si.farnell.com/coilcraft/1812cs-152xglc/inductor-1-5uh-2-210mhz-rf-smd/dp/2286996</v>
      </c>
      <c r="H20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/>
      </c>
    </row>
    <row r="21" spans="1:8" x14ac:dyDescent="0.25">
      <c r="A21" t="s">
        <v>14</v>
      </c>
      <c r="B21" t="s">
        <v>23</v>
      </c>
      <c r="C21">
        <f>(_xlfn.XLOOKUP(Table5[[#This Row],[Value]], Table2[Value], Table2[Count], 0)*OSC!$F$30 + _xlfn.XLOOKUP(Table5[[#This Row],[Value]], Table3[Value], Table3[Count], 0)*MIX!$F$30)*$E$42</f>
        <v>2</v>
      </c>
      <c r="D21">
        <f>_xlfn.XLOOKUP(Table5[[#This Row],[Value]], Table2[Value], Table2[Cost], _xlfn.XLOOKUP(Table5[[#This Row],[Value]], Table3[Value], Table3[Cost], 0))</f>
        <v>1.75</v>
      </c>
      <c r="E21">
        <f>Table5[[#This Row],[Count]]*Table5[[#This Row],[Cost]]</f>
        <v>3.5</v>
      </c>
      <c r="F21" t="str">
        <f>_xlfn.XLOOKUP(Table5[[#This Row],[Value]], Table2[Value], Table2[Farnell], _xlfn.XLOOKUP(Table5[[#This Row],[Value]], Table3[Value], Table3[Farnell], 0))</f>
        <v>2287002</v>
      </c>
      <c r="G21" s="2" t="str">
        <f>HYPERLINK(_xlfn.XLOOKUP(Table5[[#This Row],[Value]], Table2[Value], Table2[Supplier Link], _xlfn.XLOOKUP(Table5[[#This Row],[Value]], Table3[Value], Table3[Supplier Link], 0)))</f>
        <v>https://si.farnell.com/coilcraft/1812cs-153xglb/inductor-15uh-2-50mhz-rf-smd/dp/2287002</v>
      </c>
      <c r="H21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/>
      </c>
    </row>
    <row r="22" spans="1:8" x14ac:dyDescent="0.25">
      <c r="A22" t="s">
        <v>14</v>
      </c>
      <c r="B22" t="s">
        <v>16</v>
      </c>
      <c r="C22">
        <f>(_xlfn.XLOOKUP(Table5[[#This Row],[Value]], Table2[Value], Table2[Count], 0)*OSC!$F$30 + _xlfn.XLOOKUP(Table5[[#This Row],[Value]], Table3[Value], Table3[Count], 0)*MIX!$F$30)*$E$42</f>
        <v>3</v>
      </c>
      <c r="D22">
        <f>_xlfn.XLOOKUP(Table5[[#This Row],[Value]], Table2[Value], Table2[Cost], _xlfn.XLOOKUP(Table5[[#This Row],[Value]], Table3[Value], Table3[Cost], 0))</f>
        <v>0.14199999999999999</v>
      </c>
      <c r="E22">
        <f>Table5[[#This Row],[Count]]*Table5[[#This Row],[Cost]]</f>
        <v>0.42599999999999993</v>
      </c>
      <c r="F22" t="str">
        <f>_xlfn.XLOOKUP(Table5[[#This Row],[Value]], Table2[Value], Table2[Farnell], _xlfn.XLOOKUP(Table5[[#This Row],[Value]], Table3[Value], Table3[Farnell], 0))</f>
        <v>2429401</v>
      </c>
      <c r="G22" s="2" t="str">
        <f>HYPERLINK(_xlfn.XLOOKUP(Table5[[#This Row],[Value]], Table2[Value], Table2[Supplier Link], _xlfn.XLOOKUP(Table5[[#This Row],[Value]], Table3[Value], Table3[Supplier Link], 0)))</f>
        <v>https://si.farnell.com/tdk/nlcv32t-221k-ef/inductor-220uh-0-08a-1210-wirewound/dp/2429401</v>
      </c>
      <c r="H22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/>
      </c>
    </row>
    <row r="23" spans="1:8" x14ac:dyDescent="0.25">
      <c r="A23" t="s">
        <v>14</v>
      </c>
      <c r="B23" t="s">
        <v>15</v>
      </c>
      <c r="C23">
        <f>(_xlfn.XLOOKUP(Table5[[#This Row],[Value]], Table2[Value], Table2[Count], 0)*OSC!$F$30 + _xlfn.XLOOKUP(Table5[[#This Row],[Value]], Table3[Value], Table3[Count], 0)*MIX!$F$30)*$E$42</f>
        <v>1</v>
      </c>
      <c r="D23">
        <f>_xlfn.XLOOKUP(Table5[[#This Row],[Value]], Table2[Value], Table2[Cost], _xlfn.XLOOKUP(Table5[[#This Row],[Value]], Table3[Value], Table3[Cost], 0))</f>
        <v>0.121</v>
      </c>
      <c r="E23">
        <f>Table5[[#This Row],[Count]]*Table5[[#This Row],[Cost]]</f>
        <v>0.121</v>
      </c>
      <c r="F23" t="str">
        <f>_xlfn.XLOOKUP(Table5[[#This Row],[Value]], Table2[Value], Table2[Farnell], _xlfn.XLOOKUP(Table5[[#This Row],[Value]], Table3[Value], Table3[Farnell], 0))</f>
        <v>3471569</v>
      </c>
      <c r="G23" s="2" t="str">
        <f>HYPERLINK(_xlfn.XLOOKUP(Table5[[#This Row],[Value]], Table2[Value], Table2[Supplier Link], _xlfn.XLOOKUP(Table5[[#This Row],[Value]], Table3[Value], Table3[Supplier Link], 0)))</f>
        <v>https://si.farnell.com/murata/lqw18anr47j00d/inductor-470nh-700mhz-0-075a-0603/dp/3471569</v>
      </c>
      <c r="H23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>kupi se tudi: https://si.farnell.com/coilcraft/0603af-102xjru/inductor-1uh-5-400mhz-rf-smd/dp/2285913</v>
      </c>
    </row>
    <row r="24" spans="1:8" x14ac:dyDescent="0.25">
      <c r="A24" t="s">
        <v>14</v>
      </c>
      <c r="B24" t="s">
        <v>33</v>
      </c>
      <c r="C24">
        <f>(_xlfn.XLOOKUP(Table5[[#This Row],[Value]], Table2[Value], Table2[Count], 0)*OSC!$F$30 + _xlfn.XLOOKUP(Table5[[#This Row],[Value]], Table3[Value], Table3[Count], 0)*MIX!$F$30)*$E$42</f>
        <v>12</v>
      </c>
      <c r="D24">
        <f>_xlfn.XLOOKUP(Table5[[#This Row],[Value]], Table2[Value], Table2[Cost], _xlfn.XLOOKUP(Table5[[#This Row],[Value]], Table3[Value], Table3[Cost], 0))</f>
        <v>2.25</v>
      </c>
      <c r="E24">
        <f>Table5[[#This Row],[Count]]*Table5[[#This Row],[Cost]]</f>
        <v>27</v>
      </c>
      <c r="F24" t="str">
        <f>_xlfn.XLOOKUP(Table5[[#This Row],[Value]], Table2[Value], Table2[Farnell], _xlfn.XLOOKUP(Table5[[#This Row],[Value]], Table3[Value], Table3[Farnell], 0))</f>
        <v>-</v>
      </c>
      <c r="G24" s="2" t="str">
        <f>HYPERLINK(_xlfn.XLOOKUP(Table5[[#This Row],[Value]], Table2[Value], Table2[Supplier Link], _xlfn.XLOOKUP(Table5[[#This Row],[Value]], Table3[Value], Table3[Supplier Link], 0)))</f>
        <v>https://www.radio741.com/62515-toko-rcl-rw0-6a-7004-adjustable-transformer-coil-variable-inductor-17x105mm.html</v>
      </c>
      <c r="H24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>DO NOT BUY!</v>
      </c>
    </row>
    <row r="25" spans="1:8" x14ac:dyDescent="0.25">
      <c r="A25" t="s">
        <v>14</v>
      </c>
      <c r="B25" t="s">
        <v>22</v>
      </c>
      <c r="C25">
        <f>(_xlfn.XLOOKUP(Table5[[#This Row],[Value]], Table2[Value], Table2[Count], 0)*OSC!$F$30 + _xlfn.XLOOKUP(Table5[[#This Row],[Value]], Table3[Value], Table3[Count], 0)*MIX!$F$30)*$E$42</f>
        <v>2</v>
      </c>
      <c r="D25">
        <f>_xlfn.XLOOKUP(Table5[[#This Row],[Value]], Table2[Value], Table2[Cost], _xlfn.XLOOKUP(Table5[[#This Row],[Value]], Table3[Value], Table3[Cost], 0))</f>
        <v>1.31</v>
      </c>
      <c r="E25">
        <f>Table5[[#This Row],[Count]]*Table5[[#This Row],[Cost]]</f>
        <v>2.62</v>
      </c>
      <c r="F25" t="str">
        <f>_xlfn.XLOOKUP(Table5[[#This Row],[Value]], Table2[Value], Table2[Farnell], _xlfn.XLOOKUP(Table5[[#This Row],[Value]], Table3[Value], Table3[Farnell], 0))</f>
        <v>2287016</v>
      </c>
      <c r="G25" s="2" t="str">
        <f>HYPERLINK(_xlfn.XLOOKUP(Table5[[#This Row],[Value]], Table2[Value], Table2[Supplier Link], _xlfn.XLOOKUP(Table5[[#This Row],[Value]], Table3[Value], Table3[Supplier Link], 0)))</f>
        <v>https://si.farnell.com/coilcraft/1812cs-682xjlc/inductor-6-8uh-5-90mhz-rf-smd/dp/2287016</v>
      </c>
      <c r="H25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>https://si.farnell.com/coilcraft/1008cs-682xjlb/inductor-6-8uh-5-40mhz-rf-smd/dp/2286726</v>
      </c>
    </row>
    <row r="26" spans="1:8" x14ac:dyDescent="0.25">
      <c r="A26" t="s">
        <v>46</v>
      </c>
      <c r="B26" t="s">
        <v>155</v>
      </c>
      <c r="C26">
        <f>(_xlfn.XLOOKUP(Table5[[#This Row],[Value]], Table2[Value], Table2[Count], 0)*OSC!$F$30 + _xlfn.XLOOKUP(Table5[[#This Row],[Value]], Table3[Value], Table3[Count], 0)*MIX!$F$30)*$E$42</f>
        <v>3</v>
      </c>
      <c r="D26">
        <f>_xlfn.XLOOKUP(Table5[[#This Row],[Value]], Table2[Value], Table2[Cost], _xlfn.XLOOKUP(Table5[[#This Row],[Value]], Table3[Value], Table3[Cost], 0))</f>
        <v>1.7999999999999999E-2</v>
      </c>
      <c r="E26">
        <f>Table5[[#This Row],[Count]]*Table5[[#This Row],[Cost]]</f>
        <v>5.3999999999999992E-2</v>
      </c>
      <c r="F26" t="str">
        <f>_xlfn.XLOOKUP(Table5[[#This Row],[Value]], Table2[Value], Table2[Farnell], _xlfn.XLOOKUP(Table5[[#This Row],[Value]], Table3[Value], Table3[Farnell], 0))</f>
        <v>1593411</v>
      </c>
      <c r="G26" s="2" t="str">
        <f>HYPERLINK(_xlfn.XLOOKUP(Table5[[#This Row],[Value]], Table2[Value], Table2[Supplier Link], _xlfn.XLOOKUP(Table5[[#This Row],[Value]], Table3[Value], Table3[Supplier Link], 0)))</f>
        <v>https://si.farnell.com/multicomp/2211s-02g/header-1-row-vert-2way/dp/1593411</v>
      </c>
      <c r="H26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>https://si.farnell.com/multicomp/mc34629/header-tht-vertical-2-54mm-2way/dp/1675764</v>
      </c>
    </row>
    <row r="27" spans="1:8" x14ac:dyDescent="0.25">
      <c r="A27" t="s">
        <v>55</v>
      </c>
      <c r="B27" t="s">
        <v>72</v>
      </c>
      <c r="C27">
        <f>(_xlfn.XLOOKUP(Table5[[#This Row],[Value]], Table2[Value], Table2[Count], 0)*OSC!$F$30 + _xlfn.XLOOKUP(Table5[[#This Row],[Value]], Table3[Value], Table3[Count], 0)*MIX!$F$30)*$E$42</f>
        <v>6</v>
      </c>
      <c r="D27">
        <f>_xlfn.XLOOKUP(Table5[[#This Row],[Value]], Table2[Value], Table2[Cost], _xlfn.XLOOKUP(Table5[[#This Row],[Value]], Table3[Value], Table3[Cost], 0))</f>
        <v>0.13900000000000001</v>
      </c>
      <c r="E27">
        <f>Table5[[#This Row],[Count]]*Table5[[#This Row],[Cost]]</f>
        <v>0.83400000000000007</v>
      </c>
      <c r="F27" t="str">
        <f>_xlfn.XLOOKUP(Table5[[#This Row],[Value]], Table2[Value], Table2[Farnell], _xlfn.XLOOKUP(Table5[[#This Row],[Value]], Table3[Value], Table3[Farnell], 0))</f>
        <v>3482549</v>
      </c>
      <c r="G27" s="2" t="str">
        <f>HYPERLINK(_xlfn.XLOOKUP(Table5[[#This Row],[Value]], Table2[Value], Table2[Supplier Link], _xlfn.XLOOKUP(Table5[[#This Row],[Value]], Table3[Value], Table3[Supplier Link], 0)))</f>
        <v>https://si.farnell.com/panasonic/erj-up3j152v/res-1k5-5-0-25w-0603-thick-film/dp/3482549</v>
      </c>
      <c r="H27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/>
      </c>
    </row>
    <row r="28" spans="1:8" x14ac:dyDescent="0.25">
      <c r="A28" t="s">
        <v>55</v>
      </c>
      <c r="B28" t="s">
        <v>73</v>
      </c>
      <c r="C28">
        <f>(_xlfn.XLOOKUP(Table5[[#This Row],[Value]], Table2[Value], Table2[Count], 0)*OSC!$F$30 + _xlfn.XLOOKUP(Table5[[#This Row],[Value]], Table3[Value], Table3[Count], 0)*MIX!$F$30)*$E$42</f>
        <v>4</v>
      </c>
      <c r="D28">
        <f>_xlfn.XLOOKUP(Table5[[#This Row],[Value]], Table2[Value], Table2[Cost], _xlfn.XLOOKUP(Table5[[#This Row],[Value]], Table3[Value], Table3[Cost], 0))</f>
        <v>0.14000000000000001</v>
      </c>
      <c r="E28">
        <f>Table5[[#This Row],[Count]]*Table5[[#This Row],[Cost]]</f>
        <v>0.56000000000000005</v>
      </c>
      <c r="F28" t="str">
        <f>_xlfn.XLOOKUP(Table5[[#This Row],[Value]], Table2[Value], Table2[Farnell], _xlfn.XLOOKUP(Table5[[#This Row],[Value]], Table3[Value], Table3[Farnell], 0))</f>
        <v>3482531</v>
      </c>
      <c r="G28" s="2" t="str">
        <f>HYPERLINK(_xlfn.XLOOKUP(Table5[[#This Row],[Value]], Table2[Value], Table2[Supplier Link], _xlfn.XLOOKUP(Table5[[#This Row],[Value]], Table3[Value], Table3[Supplier Link], 0)))</f>
        <v>https://si.farnell.com/panasonic/erj-up3j103v/res-10k-5-0-25w-0603-thick-film/dp/3482531</v>
      </c>
      <c r="H28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/>
      </c>
    </row>
    <row r="29" spans="1:8" x14ac:dyDescent="0.25">
      <c r="A29" t="s">
        <v>55</v>
      </c>
      <c r="B29" t="s">
        <v>143</v>
      </c>
      <c r="C29">
        <f>(_xlfn.XLOOKUP(Table5[[#This Row],[Value]], Table2[Value], Table2[Count], 0)*OSC!$F$30 + _xlfn.XLOOKUP(Table5[[#This Row],[Value]], Table3[Value], Table3[Count], 0)*MIX!$F$30)*$E$42</f>
        <v>3</v>
      </c>
      <c r="D29">
        <f>_xlfn.XLOOKUP(Table5[[#This Row],[Value]], Table2[Value], Table2[Cost], _xlfn.XLOOKUP(Table5[[#This Row],[Value]], Table3[Value], Table3[Cost], 0))</f>
        <v>0.19900000000000001</v>
      </c>
      <c r="E29">
        <f>Table5[[#This Row],[Count]]*Table5[[#This Row],[Cost]]</f>
        <v>0.59699999999999998</v>
      </c>
      <c r="F29" t="str">
        <f>_xlfn.XLOOKUP(Table5[[#This Row],[Value]], Table2[Value], Table2[Farnell], _xlfn.XLOOKUP(Table5[[#This Row],[Value]], Table3[Value], Table3[Farnell], 0))</f>
        <v>3482468</v>
      </c>
      <c r="G29" s="2" t="str">
        <f>HYPERLINK(_xlfn.XLOOKUP(Table5[[#This Row],[Value]], Table2[Value], Table2[Supplier Link], _xlfn.XLOOKUP(Table5[[#This Row],[Value]], Table3[Value], Table3[Supplier Link], 0)))</f>
        <v>https://si.farnell.com/panasonic/erj-up3f1000v/res-100r-1-0-25w-0603-thick-film/dp/3482468</v>
      </c>
      <c r="H29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/>
      </c>
    </row>
    <row r="30" spans="1:8" x14ac:dyDescent="0.25">
      <c r="A30" t="s">
        <v>55</v>
      </c>
      <c r="B30" t="s">
        <v>141</v>
      </c>
      <c r="C30">
        <f>(_xlfn.XLOOKUP(Table5[[#This Row],[Value]], Table2[Value], Table2[Count], 0)*OSC!$F$30 + _xlfn.XLOOKUP(Table5[[#This Row],[Value]], Table3[Value], Table3[Count], 0)*MIX!$F$30)*$E$42</f>
        <v>1</v>
      </c>
      <c r="D30">
        <f>_xlfn.XLOOKUP(Table5[[#This Row],[Value]], Table2[Value], Table2[Cost], _xlfn.XLOOKUP(Table5[[#This Row],[Value]], Table3[Value], Table3[Cost], 0))</f>
        <v>0.22</v>
      </c>
      <c r="E30">
        <f>Table5[[#This Row],[Count]]*Table5[[#This Row],[Cost]]</f>
        <v>0.22</v>
      </c>
      <c r="F30" t="str">
        <f>_xlfn.XLOOKUP(Table5[[#This Row],[Value]], Table2[Value], Table2[Farnell], _xlfn.XLOOKUP(Table5[[#This Row],[Value]], Table3[Value], Table3[Farnell], 0))</f>
        <v>3482305</v>
      </c>
      <c r="G30" s="2" t="str">
        <f>HYPERLINK(_xlfn.XLOOKUP(Table5[[#This Row],[Value]], Table2[Value], Table2[Supplier Link], _xlfn.XLOOKUP(Table5[[#This Row],[Value]], Table3[Value], Table3[Supplier Link], 0)))</f>
        <v>https://si.farnell.com/panasonic/erj-up3f1500v/res-150r-1-0-25w-0603-thick-film/dp/3482305</v>
      </c>
      <c r="H30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/>
      </c>
    </row>
    <row r="31" spans="1:8" x14ac:dyDescent="0.25">
      <c r="A31" t="s">
        <v>55</v>
      </c>
      <c r="B31" t="s">
        <v>142</v>
      </c>
      <c r="C31">
        <f>(_xlfn.XLOOKUP(Table5[[#This Row],[Value]], Table2[Value], Table2[Count], 0)*OSC!$F$30 + _xlfn.XLOOKUP(Table5[[#This Row],[Value]], Table3[Value], Table3[Count], 0)*MIX!$F$30)*$E$42</f>
        <v>3</v>
      </c>
      <c r="D31">
        <f>_xlfn.XLOOKUP(Table5[[#This Row],[Value]], Table2[Value], Table2[Cost], _xlfn.XLOOKUP(Table5[[#This Row],[Value]], Table3[Value], Table3[Cost], 0))</f>
        <v>0.22</v>
      </c>
      <c r="E31">
        <f>Table5[[#This Row],[Count]]*Table5[[#This Row],[Cost]]</f>
        <v>0.66</v>
      </c>
      <c r="F31" t="str">
        <f>_xlfn.XLOOKUP(Table5[[#This Row],[Value]], Table2[Value], Table2[Farnell], _xlfn.XLOOKUP(Table5[[#This Row],[Value]], Table3[Value], Table3[Farnell], 0))</f>
        <v>3482308</v>
      </c>
      <c r="G31" s="2" t="str">
        <f>HYPERLINK(_xlfn.XLOOKUP(Table5[[#This Row],[Value]], Table2[Value], Table2[Supplier Link], _xlfn.XLOOKUP(Table5[[#This Row],[Value]], Table3[Value], Table3[Supplier Link], 0)))</f>
        <v>https://si.farnell.com/panasonic/erj-up3f1602v/res-16k-1-0-25w-0603-thick-film/dp/3482308</v>
      </c>
      <c r="H31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>kupi se tudi: https://si.farnell.com/panasonic/erj-up3f1601v/res-1k6-1-0-25w-0603-thick-film/dp/3482307</v>
      </c>
    </row>
    <row r="32" spans="1:8" x14ac:dyDescent="0.25">
      <c r="A32" t="s">
        <v>55</v>
      </c>
      <c r="B32" t="s">
        <v>144</v>
      </c>
      <c r="C32">
        <f>(_xlfn.XLOOKUP(Table5[[#This Row],[Value]], Table2[Value], Table2[Count], 0)*OSC!$F$30 + _xlfn.XLOOKUP(Table5[[#This Row],[Value]], Table3[Value], Table3[Count], 0)*MIX!$F$30)*$E$42</f>
        <v>3</v>
      </c>
      <c r="D32">
        <f>_xlfn.XLOOKUP(Table5[[#This Row],[Value]], Table2[Value], Table2[Cost], _xlfn.XLOOKUP(Table5[[#This Row],[Value]], Table3[Value], Table3[Cost], 0))</f>
        <v>0.21</v>
      </c>
      <c r="E32">
        <f>Table5[[#This Row],[Count]]*Table5[[#This Row],[Cost]]</f>
        <v>0.63</v>
      </c>
      <c r="F32" t="str">
        <f>_xlfn.XLOOKUP(Table5[[#This Row],[Value]], Table2[Value], Table2[Farnell], _xlfn.XLOOKUP(Table5[[#This Row],[Value]], Table3[Value], Table3[Farnell], 0))</f>
        <v>3482495</v>
      </c>
      <c r="G32" s="2" t="str">
        <f>HYPERLINK(_xlfn.XLOOKUP(Table5[[#This Row],[Value]], Table2[Value], Table2[Supplier Link], _xlfn.XLOOKUP(Table5[[#This Row],[Value]], Table3[Value], Table3[Supplier Link], 0)))</f>
        <v>https://si.farnell.com/panasonic/erj-up3f2702v/res-27k-1-0-25w-0603-thick-film/dp/3482495</v>
      </c>
      <c r="H32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>kupi se tudi: https://si.farnell.com/panasonic/erj-up3f2701v/res-2k7-1-0-25w-0603-thick-film/dp/3482494</v>
      </c>
    </row>
    <row r="33" spans="1:8" x14ac:dyDescent="0.25">
      <c r="A33" t="s">
        <v>55</v>
      </c>
      <c r="B33" t="s">
        <v>71</v>
      </c>
      <c r="C33">
        <f>(_xlfn.XLOOKUP(Table5[[#This Row],[Value]], Table2[Value], Table2[Count], 0)*OSC!$F$30 + _xlfn.XLOOKUP(Table5[[#This Row],[Value]], Table3[Value], Table3[Count], 0)*MIX!$F$30)*$E$42</f>
        <v>10</v>
      </c>
      <c r="D33">
        <f>_xlfn.XLOOKUP(Table5[[#This Row],[Value]], Table2[Value], Table2[Cost], _xlfn.XLOOKUP(Table5[[#This Row],[Value]], Table3[Value], Table3[Cost], 0))</f>
        <v>0.14899999999999999</v>
      </c>
      <c r="E33">
        <f>Table5[[#This Row],[Count]]*Table5[[#This Row],[Cost]]</f>
        <v>1.49</v>
      </c>
      <c r="F33" t="str">
        <f>_xlfn.XLOOKUP(Table5[[#This Row],[Value]], Table2[Value], Table2[Farnell], _xlfn.XLOOKUP(Table5[[#This Row],[Value]], Table3[Value], Table3[Farnell], 0))</f>
        <v>3482569</v>
      </c>
      <c r="G33" s="2" t="str">
        <f>HYPERLINK(_xlfn.XLOOKUP(Table5[[#This Row],[Value]], Table2[Value], Table2[Supplier Link], _xlfn.XLOOKUP(Table5[[#This Row],[Value]], Table3[Value], Table3[Supplier Link], 0)))</f>
        <v>https://si.farnell.com/panasonic/erj-up3j330v/res-33r-5-0-25w-0603-thick-film/dp/3482569</v>
      </c>
      <c r="H33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/>
      </c>
    </row>
    <row r="34" spans="1:8" x14ac:dyDescent="0.25">
      <c r="A34" t="s">
        <v>55</v>
      </c>
      <c r="B34" t="s">
        <v>139</v>
      </c>
      <c r="C34">
        <f>(_xlfn.XLOOKUP(Table5[[#This Row],[Value]], Table2[Value], Table2[Count], 0)*OSC!$F$30 + _xlfn.XLOOKUP(Table5[[#This Row],[Value]], Table3[Value], Table3[Count], 0)*MIX!$F$30)*$E$42</f>
        <v>3</v>
      </c>
      <c r="D34">
        <f>_xlfn.XLOOKUP(Table5[[#This Row],[Value]], Table2[Value], Table2[Cost], _xlfn.XLOOKUP(Table5[[#This Row],[Value]], Table3[Value], Table3[Cost], 0))</f>
        <v>0.22</v>
      </c>
      <c r="E34">
        <f>Table5[[#This Row],[Count]]*Table5[[#This Row],[Cost]]</f>
        <v>0.66</v>
      </c>
      <c r="F34" t="str">
        <f>_xlfn.XLOOKUP(Table5[[#This Row],[Value]], Table2[Value], Table2[Farnell], _xlfn.XLOOKUP(Table5[[#This Row],[Value]], Table3[Value], Table3[Farnell], 0))</f>
        <v>3482325</v>
      </c>
      <c r="G34" s="2" t="str">
        <f>HYPERLINK(_xlfn.XLOOKUP(Table5[[#This Row],[Value]], Table2[Value], Table2[Supplier Link], _xlfn.XLOOKUP(Table5[[#This Row],[Value]], Table3[Value], Table3[Supplier Link], 0)))</f>
        <v>https://si.farnell.com/panasonic/erj-up3f3900v/res-390r-1-0-25w-0603-thick-film/dp/3482325</v>
      </c>
      <c r="H34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/>
      </c>
    </row>
    <row r="35" spans="1:8" x14ac:dyDescent="0.25">
      <c r="A35" t="s">
        <v>55</v>
      </c>
      <c r="B35" t="s">
        <v>138</v>
      </c>
      <c r="C35">
        <f>(_xlfn.XLOOKUP(Table5[[#This Row],[Value]], Table2[Value], Table2[Count], 0)*OSC!$F$30 + _xlfn.XLOOKUP(Table5[[#This Row],[Value]], Table3[Value], Table3[Count], 0)*MIX!$F$30)*$E$42</f>
        <v>3</v>
      </c>
      <c r="D35">
        <f>_xlfn.XLOOKUP(Table5[[#This Row],[Value]], Table2[Value], Table2[Cost], _xlfn.XLOOKUP(Table5[[#This Row],[Value]], Table3[Value], Table3[Cost], 0))</f>
        <v>0.21</v>
      </c>
      <c r="E35">
        <f>Table5[[#This Row],[Count]]*Table5[[#This Row],[Cost]]</f>
        <v>0.63</v>
      </c>
      <c r="F35" t="str">
        <f>_xlfn.XLOOKUP(Table5[[#This Row],[Value]], Table2[Value], Table2[Farnell], _xlfn.XLOOKUP(Table5[[#This Row],[Value]], Table3[Value], Table3[Farnell], 0))</f>
        <v>3482506</v>
      </c>
      <c r="G35" s="2" t="str">
        <f>HYPERLINK(_xlfn.XLOOKUP(Table5[[#This Row],[Value]], Table2[Value], Table2[Supplier Link], _xlfn.XLOOKUP(Table5[[#This Row],[Value]], Table3[Value], Table3[Supplier Link], 0)))</f>
        <v>https://si.farnell.com/panasonic/erj-up3f4300v/res-430r-1-0-25w-0603-thick-film/dp/3482506</v>
      </c>
      <c r="H35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/>
      </c>
    </row>
    <row r="36" spans="1:8" x14ac:dyDescent="0.25">
      <c r="A36" t="s">
        <v>55</v>
      </c>
      <c r="B36" t="s">
        <v>74</v>
      </c>
      <c r="C36">
        <f>(_xlfn.XLOOKUP(Table5[[#This Row],[Value]], Table2[Value], Table2[Count], 0)*OSC!$F$30 + _xlfn.XLOOKUP(Table5[[#This Row],[Value]], Table3[Value], Table3[Count], 0)*MIX!$F$30)*$E$42</f>
        <v>3</v>
      </c>
      <c r="D36">
        <f>_xlfn.XLOOKUP(Table5[[#This Row],[Value]], Table2[Value], Table2[Cost], _xlfn.XLOOKUP(Table5[[#This Row],[Value]], Table3[Value], Table3[Cost], 0))</f>
        <v>0.155</v>
      </c>
      <c r="E36">
        <f>Table5[[#This Row],[Count]]*Table5[[#This Row],[Cost]]</f>
        <v>0.46499999999999997</v>
      </c>
      <c r="F36" t="str">
        <f>_xlfn.XLOOKUP(Table5[[#This Row],[Value]], Table2[Value], Table2[Farnell], _xlfn.XLOOKUP(Table5[[#This Row],[Value]], Table3[Value], Table3[Farnell], 0))</f>
        <v>3579695</v>
      </c>
      <c r="G36" s="2" t="str">
        <f>HYPERLINK(_xlfn.XLOOKUP(Table5[[#This Row],[Value]], Table2[Value], Table2[Supplier Link], _xlfn.XLOOKUP(Table5[[#This Row],[Value]], Table3[Value], Table3[Supplier Link], 0)))</f>
        <v>https://si.farnell.com/panasonic/erjup3f6802v/res-68k-1-0-25w-0603/dp/3579695</v>
      </c>
      <c r="H36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/>
      </c>
    </row>
    <row r="37" spans="1:8" x14ac:dyDescent="0.25">
      <c r="A37" t="s">
        <v>55</v>
      </c>
      <c r="B37" t="s">
        <v>140</v>
      </c>
      <c r="C37">
        <f>(_xlfn.XLOOKUP(Table5[[#This Row],[Value]], Table2[Value], Table2[Count], 0)*OSC!$F$30 + _xlfn.XLOOKUP(Table5[[#This Row],[Value]], Table3[Value], Table3[Count], 0)*MIX!$F$30)*$E$42</f>
        <v>1</v>
      </c>
      <c r="D37">
        <f>_xlfn.XLOOKUP(Table5[[#This Row],[Value]], Table2[Value], Table2[Cost], _xlfn.XLOOKUP(Table5[[#This Row],[Value]], Table3[Value], Table3[Cost], 0))</f>
        <v>0.159</v>
      </c>
      <c r="E37">
        <f>Table5[[#This Row],[Count]]*Table5[[#This Row],[Cost]]</f>
        <v>0.159</v>
      </c>
      <c r="F37" t="str">
        <f>_xlfn.XLOOKUP(Table5[[#This Row],[Value]], Table2[Value], Table2[Farnell], _xlfn.XLOOKUP(Table5[[#This Row],[Value]], Table3[Value], Table3[Farnell], 0))</f>
        <v>3482342</v>
      </c>
      <c r="G37" s="2" t="str">
        <f>HYPERLINK(_xlfn.XLOOKUP(Table5[[#This Row],[Value]], Table2[Value], Table2[Supplier Link], _xlfn.XLOOKUP(Table5[[#This Row],[Value]], Table3[Value], Table3[Supplier Link], 0)))</f>
        <v>https://si.farnell.com/panasonic/erj-up3f68r0v/res-68r-1-0-25w-0603-thick-film/dp/3482342</v>
      </c>
      <c r="H37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/>
      </c>
    </row>
    <row r="38" spans="1:8" x14ac:dyDescent="0.25">
      <c r="A38" t="s">
        <v>12</v>
      </c>
      <c r="B38" t="s">
        <v>45</v>
      </c>
      <c r="C38">
        <f>(_xlfn.XLOOKUP(Table5[[#This Row],[Value]], Table2[Value], Table2[Count], 0)*OSC!$F$30 + _xlfn.XLOOKUP(Table5[[#This Row],[Value]], Table3[Value], Table3[Count], 0)*MIX!$F$30)*$E$42</f>
        <v>4</v>
      </c>
      <c r="D38">
        <f>_xlfn.XLOOKUP(Table5[[#This Row],[Value]], Table2[Value], Table2[Cost], _xlfn.XLOOKUP(Table5[[#This Row],[Value]], Table3[Value], Table3[Cost], 0))</f>
        <v>1.87</v>
      </c>
      <c r="E38">
        <f>Table5[[#This Row],[Count]]*Table5[[#This Row],[Cost]]</f>
        <v>7.48</v>
      </c>
      <c r="F38" t="str">
        <f>_xlfn.XLOOKUP(Table5[[#This Row],[Value]], Table2[Value], Table2[Farnell], _xlfn.XLOOKUP(Table5[[#This Row],[Value]], Table3[Value], Table3[Farnell], 0))</f>
        <v>4014835</v>
      </c>
      <c r="G38" s="2" t="str">
        <f>HYPERLINK(_xlfn.XLOOKUP(Table5[[#This Row],[Value]], Table2[Value], Table2[Supplier Link], _xlfn.XLOOKUP(Table5[[#This Row],[Value]], Table3[Value], Table3[Supplier Link], 0)))</f>
        <v>https://si.farnell.com/bourns/pv36w103c01b00/trimmer-10k-0-5w-multi-turn-th/dp/4014835</v>
      </c>
      <c r="H38" t="str">
        <f>_xlfn.LET(_xlpm.x, _xlfn.XLOOKUP(Table5[[#This Row],[Value]], Table2[Value], Table2[Alternative/Cheaper/Notes], _xlfn.XLOOKUP(Table5[[#This Row],[Value]], Table3[Value], Table3[Alternative/Cheaper/Notes], "")), IF(_xlpm.x="", _xlfn.LET(_xlpm.y, _xlfn.XLOOKUP(Table5[[#This Row],[Value]], Table3[Value], Table3[Alternative/Cheaper/Notes], ""), IF(_xlpm.y="", "", _xlpm.y)), _xlpm.x))</f>
        <v/>
      </c>
    </row>
    <row r="41" spans="1:8" x14ac:dyDescent="0.25">
      <c r="A41" t="s">
        <v>86</v>
      </c>
      <c r="E41">
        <f>SUM(Table5[Cost per project])</f>
        <v>75.45259999999999</v>
      </c>
    </row>
    <row r="42" spans="1:8" x14ac:dyDescent="0.25">
      <c r="A42" t="s">
        <v>160</v>
      </c>
      <c r="E4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zoomScaleNormal="100" workbookViewId="0">
      <selection activeCell="D30" sqref="D30"/>
    </sheetView>
  </sheetViews>
  <sheetFormatPr defaultColWidth="8.85546875" defaultRowHeight="15" x14ac:dyDescent="0.25"/>
  <cols>
    <col min="1" max="1" width="13.7109375" customWidth="1"/>
    <col min="2" max="2" width="13.7109375" bestFit="1" customWidth="1"/>
    <col min="3" max="3" width="10.5703125" bestFit="1" customWidth="1"/>
    <col min="4" max="4" width="8.5703125" bestFit="1" customWidth="1"/>
    <col min="5" max="5" width="7.140625" bestFit="1" customWidth="1"/>
    <col min="6" max="6" width="16.28515625" bestFit="1" customWidth="1"/>
    <col min="7" max="7" width="18" bestFit="1" customWidth="1"/>
    <col min="8" max="9" width="10.28515625" style="1" customWidth="1"/>
    <col min="10" max="10" width="88.42578125" bestFit="1" customWidth="1"/>
    <col min="11" max="11" width="48.85546875" customWidth="1"/>
  </cols>
  <sheetData>
    <row r="1" spans="1:11" x14ac:dyDescent="0.25">
      <c r="A1" t="s">
        <v>343</v>
      </c>
      <c r="B1" t="s">
        <v>0</v>
      </c>
      <c r="C1" t="s">
        <v>6</v>
      </c>
      <c r="D1" t="s">
        <v>5</v>
      </c>
      <c r="E1" t="s">
        <v>68</v>
      </c>
      <c r="F1" t="s">
        <v>69</v>
      </c>
      <c r="G1" t="s">
        <v>1</v>
      </c>
      <c r="H1" s="1" t="s">
        <v>2</v>
      </c>
      <c r="I1" s="1" t="s">
        <v>165</v>
      </c>
      <c r="J1" t="s">
        <v>3</v>
      </c>
      <c r="K1" t="s">
        <v>162</v>
      </c>
    </row>
    <row r="2" spans="1:11" x14ac:dyDescent="0.25">
      <c r="A2" t="s">
        <v>344</v>
      </c>
      <c r="B2" t="s">
        <v>119</v>
      </c>
      <c r="C2" t="s">
        <v>116</v>
      </c>
      <c r="D2">
        <v>3</v>
      </c>
      <c r="E2">
        <v>0.31</v>
      </c>
      <c r="F2">
        <f t="shared" ref="F2:F22" si="0">D2*E2</f>
        <v>0.92999999999999994</v>
      </c>
      <c r="G2" t="s">
        <v>113</v>
      </c>
      <c r="H2" s="1" t="s">
        <v>115</v>
      </c>
      <c r="I2" s="1" t="s">
        <v>166</v>
      </c>
      <c r="J2" s="2" t="s">
        <v>118</v>
      </c>
    </row>
    <row r="3" spans="1:11" x14ac:dyDescent="0.25">
      <c r="A3" t="s">
        <v>344</v>
      </c>
      <c r="B3" t="s">
        <v>119</v>
      </c>
      <c r="C3" t="s">
        <v>117</v>
      </c>
      <c r="D3">
        <v>1</v>
      </c>
      <c r="E3">
        <v>0.313</v>
      </c>
      <c r="F3">
        <f t="shared" si="0"/>
        <v>0.313</v>
      </c>
      <c r="G3" t="s">
        <v>114</v>
      </c>
      <c r="H3" s="1" t="s">
        <v>115</v>
      </c>
      <c r="I3" s="1" t="s">
        <v>167</v>
      </c>
      <c r="J3" s="2" t="s">
        <v>120</v>
      </c>
      <c r="K3" t="s">
        <v>121</v>
      </c>
    </row>
    <row r="4" spans="1:11" x14ac:dyDescent="0.25">
      <c r="A4" t="s">
        <v>344</v>
      </c>
      <c r="B4" t="s">
        <v>28</v>
      </c>
      <c r="C4" t="s">
        <v>104</v>
      </c>
      <c r="D4">
        <v>1</v>
      </c>
      <c r="E4">
        <v>1.63</v>
      </c>
      <c r="F4">
        <f t="shared" si="0"/>
        <v>1.63</v>
      </c>
      <c r="G4" t="s">
        <v>122</v>
      </c>
      <c r="H4" s="1" t="s">
        <v>30</v>
      </c>
      <c r="I4" s="1" t="s">
        <v>168</v>
      </c>
      <c r="J4" s="2" t="s">
        <v>29</v>
      </c>
    </row>
    <row r="5" spans="1:11" x14ac:dyDescent="0.25">
      <c r="A5" t="s">
        <v>344</v>
      </c>
      <c r="B5" t="s">
        <v>28</v>
      </c>
      <c r="C5" t="s">
        <v>146</v>
      </c>
      <c r="D5">
        <v>6</v>
      </c>
      <c r="E5">
        <v>2.46E-2</v>
      </c>
      <c r="F5">
        <f t="shared" si="0"/>
        <v>0.14760000000000001</v>
      </c>
      <c r="G5" t="s">
        <v>148</v>
      </c>
      <c r="H5" s="1" t="s">
        <v>8</v>
      </c>
      <c r="I5" s="1" t="s">
        <v>169</v>
      </c>
      <c r="J5" s="2" t="s">
        <v>152</v>
      </c>
    </row>
    <row r="6" spans="1:11" x14ac:dyDescent="0.25">
      <c r="A6" t="s">
        <v>344</v>
      </c>
      <c r="B6" t="s">
        <v>28</v>
      </c>
      <c r="C6" t="s">
        <v>77</v>
      </c>
      <c r="D6">
        <v>2</v>
      </c>
      <c r="E6">
        <v>0.28799999999999998</v>
      </c>
      <c r="F6">
        <f t="shared" si="0"/>
        <v>0.57599999999999996</v>
      </c>
      <c r="G6" t="s">
        <v>149</v>
      </c>
      <c r="H6" s="1" t="s">
        <v>8</v>
      </c>
      <c r="I6" s="1" t="s">
        <v>170</v>
      </c>
      <c r="J6" s="2" t="s">
        <v>91</v>
      </c>
    </row>
    <row r="7" spans="1:11" x14ac:dyDescent="0.25">
      <c r="A7" t="s">
        <v>344</v>
      </c>
      <c r="B7" t="s">
        <v>28</v>
      </c>
      <c r="C7" t="s">
        <v>83</v>
      </c>
      <c r="D7">
        <v>5</v>
      </c>
      <c r="E7">
        <v>1.9E-2</v>
      </c>
      <c r="F7">
        <f t="shared" si="0"/>
        <v>9.5000000000000001E-2</v>
      </c>
      <c r="G7" t="s">
        <v>150</v>
      </c>
      <c r="H7" s="1" t="s">
        <v>8</v>
      </c>
      <c r="I7" s="1" t="s">
        <v>171</v>
      </c>
      <c r="J7" s="2" t="s">
        <v>98</v>
      </c>
    </row>
    <row r="8" spans="1:11" x14ac:dyDescent="0.25">
      <c r="A8" t="s">
        <v>344</v>
      </c>
      <c r="B8" t="s">
        <v>28</v>
      </c>
      <c r="C8" t="s">
        <v>147</v>
      </c>
      <c r="D8">
        <v>1</v>
      </c>
      <c r="E8">
        <v>7.0000000000000007E-2</v>
      </c>
      <c r="F8">
        <f t="shared" si="0"/>
        <v>7.0000000000000007E-2</v>
      </c>
      <c r="G8" t="s">
        <v>151</v>
      </c>
      <c r="H8" s="1" t="s">
        <v>8</v>
      </c>
      <c r="I8" s="1" t="s">
        <v>172</v>
      </c>
      <c r="J8" s="2" t="s">
        <v>153</v>
      </c>
      <c r="K8" t="s">
        <v>154</v>
      </c>
    </row>
    <row r="9" spans="1:11" x14ac:dyDescent="0.25">
      <c r="A9" t="s">
        <v>344</v>
      </c>
      <c r="B9" t="s">
        <v>158</v>
      </c>
      <c r="C9" s="1" t="s">
        <v>7</v>
      </c>
      <c r="D9">
        <v>1</v>
      </c>
      <c r="E9">
        <v>0.27100000000000002</v>
      </c>
      <c r="F9">
        <f t="shared" si="0"/>
        <v>0.27100000000000002</v>
      </c>
      <c r="G9" t="s">
        <v>105</v>
      </c>
      <c r="H9" s="1" t="s">
        <v>102</v>
      </c>
      <c r="I9" s="1" t="s">
        <v>173</v>
      </c>
      <c r="J9" s="2" t="s">
        <v>101</v>
      </c>
      <c r="K9" s="2"/>
    </row>
    <row r="10" spans="1:11" x14ac:dyDescent="0.25">
      <c r="A10" t="s">
        <v>344</v>
      </c>
      <c r="B10" t="s">
        <v>106</v>
      </c>
      <c r="C10" t="s">
        <v>109</v>
      </c>
      <c r="D10">
        <v>1</v>
      </c>
      <c r="E10">
        <v>0.8</v>
      </c>
      <c r="F10">
        <f t="shared" si="0"/>
        <v>0.8</v>
      </c>
      <c r="G10" t="s">
        <v>110</v>
      </c>
      <c r="H10" s="1" t="s">
        <v>108</v>
      </c>
      <c r="I10" s="1" t="s">
        <v>200</v>
      </c>
      <c r="J10" s="2" t="s">
        <v>107</v>
      </c>
    </row>
    <row r="11" spans="1:11" x14ac:dyDescent="0.25">
      <c r="A11" t="s">
        <v>344</v>
      </c>
      <c r="B11" t="s">
        <v>14</v>
      </c>
      <c r="C11" t="s">
        <v>15</v>
      </c>
      <c r="D11">
        <v>1</v>
      </c>
      <c r="E11">
        <v>0.121</v>
      </c>
      <c r="F11">
        <f t="shared" si="0"/>
        <v>0.121</v>
      </c>
      <c r="G11" t="s">
        <v>44</v>
      </c>
      <c r="H11" s="1" t="s">
        <v>8</v>
      </c>
      <c r="I11" s="1" t="s">
        <v>174</v>
      </c>
      <c r="J11" s="2" t="s">
        <v>13</v>
      </c>
      <c r="K11" t="s">
        <v>145</v>
      </c>
    </row>
    <row r="12" spans="1:11" x14ac:dyDescent="0.25">
      <c r="A12" t="s">
        <v>344</v>
      </c>
      <c r="B12" t="s">
        <v>14</v>
      </c>
      <c r="C12" s="1" t="s">
        <v>16</v>
      </c>
      <c r="D12">
        <v>1</v>
      </c>
      <c r="E12">
        <v>0.14199999999999999</v>
      </c>
      <c r="F12">
        <f t="shared" si="0"/>
        <v>0.14199999999999999</v>
      </c>
      <c r="G12" t="s">
        <v>111</v>
      </c>
      <c r="H12" s="1" t="s">
        <v>20</v>
      </c>
      <c r="I12" s="1" t="s">
        <v>175</v>
      </c>
      <c r="J12" s="2" t="s">
        <v>99</v>
      </c>
    </row>
    <row r="13" spans="1:11" x14ac:dyDescent="0.25">
      <c r="A13" t="s">
        <v>344</v>
      </c>
      <c r="B13" t="s">
        <v>14</v>
      </c>
      <c r="C13" s="1" t="s">
        <v>17</v>
      </c>
      <c r="D13">
        <v>1</v>
      </c>
      <c r="E13">
        <v>2.4</v>
      </c>
      <c r="F13">
        <f t="shared" si="0"/>
        <v>2.4</v>
      </c>
      <c r="G13" t="s">
        <v>112</v>
      </c>
      <c r="H13" s="1" t="s">
        <v>19</v>
      </c>
      <c r="I13" s="1" t="s">
        <v>176</v>
      </c>
      <c r="J13" s="2" t="s">
        <v>18</v>
      </c>
    </row>
    <row r="14" spans="1:11" x14ac:dyDescent="0.25">
      <c r="A14" t="s">
        <v>344</v>
      </c>
      <c r="B14" t="s">
        <v>46</v>
      </c>
      <c r="C14" s="1" t="s">
        <v>155</v>
      </c>
      <c r="D14">
        <v>1</v>
      </c>
      <c r="E14">
        <v>1.7999999999999999E-2</v>
      </c>
      <c r="F14">
        <f t="shared" si="0"/>
        <v>1.7999999999999999E-2</v>
      </c>
      <c r="G14" t="s">
        <v>50</v>
      </c>
      <c r="H14" s="1" t="s">
        <v>49</v>
      </c>
      <c r="I14" s="1" t="s">
        <v>177</v>
      </c>
      <c r="J14" s="2" t="s">
        <v>47</v>
      </c>
      <c r="K14" s="2" t="s">
        <v>48</v>
      </c>
    </row>
    <row r="15" spans="1:11" x14ac:dyDescent="0.25">
      <c r="A15" t="s">
        <v>344</v>
      </c>
      <c r="B15" t="s">
        <v>55</v>
      </c>
      <c r="C15" s="1" t="s">
        <v>74</v>
      </c>
      <c r="D15">
        <v>1</v>
      </c>
      <c r="E15">
        <v>0.155</v>
      </c>
      <c r="F15">
        <f t="shared" si="0"/>
        <v>0.155</v>
      </c>
      <c r="G15" t="s">
        <v>123</v>
      </c>
      <c r="H15" s="1" t="s">
        <v>8</v>
      </c>
      <c r="I15" s="1" t="s">
        <v>178</v>
      </c>
      <c r="J15" s="2" t="s">
        <v>100</v>
      </c>
    </row>
    <row r="16" spans="1:11" x14ac:dyDescent="0.25">
      <c r="A16" t="s">
        <v>344</v>
      </c>
      <c r="B16" t="s">
        <v>55</v>
      </c>
      <c r="C16" t="s">
        <v>138</v>
      </c>
      <c r="D16">
        <v>3</v>
      </c>
      <c r="E16">
        <v>0.21</v>
      </c>
      <c r="F16">
        <f t="shared" si="0"/>
        <v>0.63</v>
      </c>
      <c r="G16" t="s">
        <v>131</v>
      </c>
      <c r="H16" s="1" t="s">
        <v>8</v>
      </c>
      <c r="I16" s="1" t="s">
        <v>179</v>
      </c>
      <c r="J16" s="2" t="s">
        <v>124</v>
      </c>
    </row>
    <row r="17" spans="1:11" x14ac:dyDescent="0.25">
      <c r="A17" t="s">
        <v>344</v>
      </c>
      <c r="B17" t="s">
        <v>55</v>
      </c>
      <c r="C17" t="s">
        <v>139</v>
      </c>
      <c r="D17">
        <v>3</v>
      </c>
      <c r="E17">
        <v>0.22</v>
      </c>
      <c r="F17">
        <f t="shared" si="0"/>
        <v>0.66</v>
      </c>
      <c r="G17" t="s">
        <v>132</v>
      </c>
      <c r="H17" s="1" t="s">
        <v>8</v>
      </c>
      <c r="I17" s="1" t="s">
        <v>180</v>
      </c>
      <c r="J17" s="2" t="s">
        <v>125</v>
      </c>
    </row>
    <row r="18" spans="1:11" x14ac:dyDescent="0.25">
      <c r="A18" t="s">
        <v>344</v>
      </c>
      <c r="B18" t="s">
        <v>55</v>
      </c>
      <c r="C18" t="s">
        <v>140</v>
      </c>
      <c r="D18">
        <v>1</v>
      </c>
      <c r="E18">
        <v>0.159</v>
      </c>
      <c r="F18">
        <f t="shared" si="0"/>
        <v>0.159</v>
      </c>
      <c r="G18" t="s">
        <v>133</v>
      </c>
      <c r="H18" s="1" t="s">
        <v>8</v>
      </c>
      <c r="I18" s="1" t="s">
        <v>181</v>
      </c>
      <c r="J18" s="2" t="s">
        <v>126</v>
      </c>
    </row>
    <row r="19" spans="1:11" x14ac:dyDescent="0.25">
      <c r="A19" t="s">
        <v>344</v>
      </c>
      <c r="B19" t="s">
        <v>55</v>
      </c>
      <c r="C19" t="s">
        <v>141</v>
      </c>
      <c r="D19">
        <v>1</v>
      </c>
      <c r="E19">
        <v>0.22</v>
      </c>
      <c r="F19">
        <f t="shared" si="0"/>
        <v>0.22</v>
      </c>
      <c r="G19" t="s">
        <v>134</v>
      </c>
      <c r="H19" s="1" t="s">
        <v>8</v>
      </c>
      <c r="I19" s="1" t="s">
        <v>182</v>
      </c>
      <c r="J19" s="2" t="s">
        <v>127</v>
      </c>
    </row>
    <row r="20" spans="1:11" x14ac:dyDescent="0.25">
      <c r="A20" t="s">
        <v>344</v>
      </c>
      <c r="B20" t="s">
        <v>55</v>
      </c>
      <c r="C20" t="s">
        <v>142</v>
      </c>
      <c r="D20">
        <v>3</v>
      </c>
      <c r="E20">
        <v>0.22</v>
      </c>
      <c r="F20">
        <f t="shared" si="0"/>
        <v>0.66</v>
      </c>
      <c r="G20" t="s">
        <v>135</v>
      </c>
      <c r="H20" s="1" t="s">
        <v>8</v>
      </c>
      <c r="I20" s="1" t="s">
        <v>183</v>
      </c>
      <c r="J20" s="2" t="s">
        <v>128</v>
      </c>
      <c r="K20" t="s">
        <v>156</v>
      </c>
    </row>
    <row r="21" spans="1:11" x14ac:dyDescent="0.25">
      <c r="A21" t="s">
        <v>344</v>
      </c>
      <c r="B21" t="s">
        <v>55</v>
      </c>
      <c r="C21" t="s">
        <v>143</v>
      </c>
      <c r="D21">
        <v>3</v>
      </c>
      <c r="E21">
        <v>0.19900000000000001</v>
      </c>
      <c r="F21">
        <f t="shared" si="0"/>
        <v>0.59699999999999998</v>
      </c>
      <c r="G21" t="s">
        <v>136</v>
      </c>
      <c r="H21" s="1" t="s">
        <v>8</v>
      </c>
      <c r="I21" s="1" t="s">
        <v>184</v>
      </c>
      <c r="J21" s="2" t="s">
        <v>129</v>
      </c>
    </row>
    <row r="22" spans="1:11" x14ac:dyDescent="0.25">
      <c r="A22" t="s">
        <v>344</v>
      </c>
      <c r="B22" t="s">
        <v>55</v>
      </c>
      <c r="C22" t="s">
        <v>144</v>
      </c>
      <c r="D22">
        <v>3</v>
      </c>
      <c r="E22">
        <v>0.21</v>
      </c>
      <c r="F22">
        <f t="shared" si="0"/>
        <v>0.63</v>
      </c>
      <c r="G22" t="s">
        <v>137</v>
      </c>
      <c r="H22" s="1" t="s">
        <v>8</v>
      </c>
      <c r="I22" s="1" t="s">
        <v>185</v>
      </c>
      <c r="J22" s="2" t="s">
        <v>130</v>
      </c>
      <c r="K22" t="s">
        <v>157</v>
      </c>
    </row>
    <row r="29" spans="1:11" x14ac:dyDescent="0.25">
      <c r="B29" t="s">
        <v>86</v>
      </c>
      <c r="D29">
        <f>SUM(Table2[Count])</f>
        <v>43</v>
      </c>
      <c r="F29">
        <f>SUM(Table2[Cost per board])</f>
        <v>11.224600000000002</v>
      </c>
    </row>
    <row r="30" spans="1:11" x14ac:dyDescent="0.25">
      <c r="B30" t="s">
        <v>160</v>
      </c>
      <c r="F30">
        <v>1</v>
      </c>
    </row>
  </sheetData>
  <phoneticPr fontId="2" type="noConversion"/>
  <hyperlinks>
    <hyperlink ref="J11" r:id="rId1" xr:uid="{172A3CBF-1F06-4CA8-A221-11CA910A44F7}"/>
    <hyperlink ref="J4" r:id="rId2" xr:uid="{9D456AEE-D53C-4880-87BD-E67C674CC9AC}"/>
    <hyperlink ref="J9" r:id="rId3" xr:uid="{78F2BB00-553E-4A7F-9B7D-882E874A090E}"/>
    <hyperlink ref="J12" r:id="rId4" xr:uid="{6FA66DE0-1ED0-4747-9D47-7567735DE07D}"/>
    <hyperlink ref="J13" r:id="rId5" xr:uid="{26AA82B5-DE3F-4B9E-842B-59039D666A66}"/>
    <hyperlink ref="J10" r:id="rId6" xr:uid="{ACC8E932-F838-4DA6-BA9E-97401A8ECA26}"/>
    <hyperlink ref="J14" r:id="rId7" xr:uid="{0086FE91-30A8-410B-AA7E-239C5236B3DC}"/>
    <hyperlink ref="K14" r:id="rId8" xr:uid="{3B53FF5A-497B-4E62-BE0F-D0C0AB31FB96}"/>
    <hyperlink ref="J2" r:id="rId9" xr:uid="{AFB6A92D-6189-4090-A2D4-4534F7BC2A9D}"/>
    <hyperlink ref="J3" r:id="rId10" xr:uid="{296AA54C-1531-482F-A283-71DD41720552}"/>
    <hyperlink ref="J15" r:id="rId11" xr:uid="{37DB37B7-47F0-4FF1-8AC8-B96199472C14}"/>
    <hyperlink ref="J16" r:id="rId12" xr:uid="{BADE8782-A05D-4467-9FC0-5FE3D8F17176}"/>
    <hyperlink ref="J17" r:id="rId13" xr:uid="{4B516E8D-A035-412B-9441-556C689C6FAD}"/>
    <hyperlink ref="J18" r:id="rId14" xr:uid="{D5FCC578-544F-4AC1-9FC5-4F112153D587}"/>
    <hyperlink ref="J19" r:id="rId15" xr:uid="{A28A5E3A-2556-4A03-933E-0F589D5ED1F9}"/>
    <hyperlink ref="J20" r:id="rId16" xr:uid="{CF29873D-7881-4422-93B6-76FFEBAF9AE7}"/>
    <hyperlink ref="J21" r:id="rId17" xr:uid="{8FB59532-1C97-4C89-8DBE-B9C768E93D2A}"/>
    <hyperlink ref="J22" r:id="rId18" xr:uid="{12814CA3-71A3-4373-A92A-3BC1D5E31355}"/>
    <hyperlink ref="J5" r:id="rId19" xr:uid="{B74ACA4A-8EBE-4DB1-A3CB-CCE26DB738FB}"/>
    <hyperlink ref="J6" r:id="rId20" xr:uid="{B70E6190-FE75-4DC8-B9CE-27B4FCA3675E}"/>
    <hyperlink ref="J7" r:id="rId21" xr:uid="{2A88F3F9-3100-4E13-A786-390571795FDA}"/>
    <hyperlink ref="J8" r:id="rId22" xr:uid="{A1706DEC-1EF0-48E4-8DA4-62434AF0A842}"/>
  </hyperlinks>
  <pageMargins left="0.7" right="0.7" top="0.75" bottom="0.75" header="0.3" footer="0.3"/>
  <tableParts count="1">
    <tablePart r:id="rId2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0A60-5B97-224B-AC31-6E0E2B85D96E}">
  <dimension ref="A1:K30"/>
  <sheetViews>
    <sheetView tabSelected="1" workbookViewId="0">
      <selection activeCell="J19" sqref="J19"/>
    </sheetView>
  </sheetViews>
  <sheetFormatPr defaultColWidth="11.42578125" defaultRowHeight="15" x14ac:dyDescent="0.25"/>
  <cols>
    <col min="2" max="2" width="13.7109375" bestFit="1" customWidth="1"/>
    <col min="3" max="3" width="9.28515625" style="1" bestFit="1" customWidth="1"/>
    <col min="4" max="4" width="8.5703125" bestFit="1" customWidth="1"/>
    <col min="5" max="5" width="7.140625" bestFit="1" customWidth="1"/>
    <col min="6" max="6" width="16.28515625" bestFit="1" customWidth="1"/>
    <col min="7" max="7" width="27" bestFit="1" customWidth="1"/>
    <col min="8" max="8" width="11.42578125" style="1" bestFit="1" customWidth="1"/>
    <col min="9" max="9" width="11.42578125" style="1" customWidth="1"/>
    <col min="10" max="10" width="109.28515625" bestFit="1" customWidth="1"/>
    <col min="11" max="11" width="89.42578125" bestFit="1" customWidth="1"/>
  </cols>
  <sheetData>
    <row r="1" spans="1:11" x14ac:dyDescent="0.25">
      <c r="A1" t="s">
        <v>343</v>
      </c>
      <c r="B1" t="s">
        <v>0</v>
      </c>
      <c r="C1" s="1" t="s">
        <v>6</v>
      </c>
      <c r="D1" t="s">
        <v>5</v>
      </c>
      <c r="E1" t="s">
        <v>68</v>
      </c>
      <c r="F1" t="s">
        <v>69</v>
      </c>
      <c r="G1" t="s">
        <v>1</v>
      </c>
      <c r="H1" s="1" t="s">
        <v>2</v>
      </c>
      <c r="I1" s="1" t="s">
        <v>165</v>
      </c>
      <c r="J1" t="s">
        <v>3</v>
      </c>
      <c r="K1" t="s">
        <v>162</v>
      </c>
    </row>
    <row r="2" spans="1:11" x14ac:dyDescent="0.25">
      <c r="A2" t="s">
        <v>344</v>
      </c>
      <c r="B2" t="s">
        <v>28</v>
      </c>
      <c r="C2" s="1" t="s">
        <v>82</v>
      </c>
      <c r="D2">
        <v>1</v>
      </c>
      <c r="E2">
        <v>6.3E-2</v>
      </c>
      <c r="F2">
        <f t="shared" ref="F2:F25" si="0">D2*E2</f>
        <v>6.3E-2</v>
      </c>
      <c r="G2" t="s">
        <v>66</v>
      </c>
      <c r="H2" s="1" t="s">
        <v>8</v>
      </c>
      <c r="I2" s="1" t="s">
        <v>186</v>
      </c>
      <c r="J2" s="2" t="s">
        <v>96</v>
      </c>
      <c r="K2" s="2" t="s">
        <v>97</v>
      </c>
    </row>
    <row r="3" spans="1:11" x14ac:dyDescent="0.25">
      <c r="A3" t="s">
        <v>344</v>
      </c>
      <c r="B3" t="s">
        <v>28</v>
      </c>
      <c r="C3" s="1" t="s">
        <v>83</v>
      </c>
      <c r="D3">
        <v>5</v>
      </c>
      <c r="E3">
        <v>1.9E-2</v>
      </c>
      <c r="F3">
        <f t="shared" si="0"/>
        <v>9.5000000000000001E-2</v>
      </c>
      <c r="G3" t="s">
        <v>67</v>
      </c>
      <c r="H3" s="1" t="s">
        <v>8</v>
      </c>
      <c r="I3" s="1" t="s">
        <v>171</v>
      </c>
      <c r="J3" s="2" t="s">
        <v>98</v>
      </c>
    </row>
    <row r="4" spans="1:11" x14ac:dyDescent="0.25">
      <c r="A4" t="s">
        <v>344</v>
      </c>
      <c r="B4" t="s">
        <v>28</v>
      </c>
      <c r="C4" s="1" t="s">
        <v>80</v>
      </c>
      <c r="D4">
        <v>1</v>
      </c>
      <c r="E4">
        <v>0.109</v>
      </c>
      <c r="F4">
        <f t="shared" si="0"/>
        <v>0.109</v>
      </c>
      <c r="G4" t="s">
        <v>64</v>
      </c>
      <c r="H4" s="1" t="s">
        <v>8</v>
      </c>
      <c r="I4" s="1" t="s">
        <v>187</v>
      </c>
      <c r="J4" s="2" t="s">
        <v>95</v>
      </c>
    </row>
    <row r="5" spans="1:11" x14ac:dyDescent="0.25">
      <c r="A5" t="s">
        <v>344</v>
      </c>
      <c r="B5" t="s">
        <v>28</v>
      </c>
      <c r="C5" s="1" t="s">
        <v>78</v>
      </c>
      <c r="D5">
        <v>1</v>
      </c>
      <c r="E5">
        <v>0.27400000000000002</v>
      </c>
      <c r="F5">
        <f t="shared" si="0"/>
        <v>0.27400000000000002</v>
      </c>
      <c r="G5" t="s">
        <v>62</v>
      </c>
      <c r="H5" s="1" t="s">
        <v>8</v>
      </c>
      <c r="I5" s="1" t="s">
        <v>188</v>
      </c>
      <c r="J5" s="2" t="s">
        <v>70</v>
      </c>
    </row>
    <row r="6" spans="1:11" x14ac:dyDescent="0.25">
      <c r="A6" t="s">
        <v>344</v>
      </c>
      <c r="B6" t="s">
        <v>28</v>
      </c>
      <c r="C6" s="1" t="s">
        <v>77</v>
      </c>
      <c r="D6">
        <v>1</v>
      </c>
      <c r="E6">
        <v>0.28799999999999998</v>
      </c>
      <c r="F6">
        <f t="shared" si="0"/>
        <v>0.28799999999999998</v>
      </c>
      <c r="G6" t="s">
        <v>61</v>
      </c>
      <c r="H6" s="1" t="s">
        <v>8</v>
      </c>
      <c r="I6" s="1" t="s">
        <v>170</v>
      </c>
      <c r="J6" s="2" t="s">
        <v>91</v>
      </c>
      <c r="K6" s="2" t="s">
        <v>92</v>
      </c>
    </row>
    <row r="7" spans="1:11" x14ac:dyDescent="0.25">
      <c r="A7" t="s">
        <v>344</v>
      </c>
      <c r="B7" t="s">
        <v>28</v>
      </c>
      <c r="C7" s="1" t="s">
        <v>76</v>
      </c>
      <c r="D7">
        <v>1</v>
      </c>
      <c r="E7">
        <v>0.36799999999999999</v>
      </c>
      <c r="F7">
        <f t="shared" si="0"/>
        <v>0.36799999999999999</v>
      </c>
      <c r="G7" t="s">
        <v>60</v>
      </c>
      <c r="H7" s="1" t="s">
        <v>8</v>
      </c>
      <c r="I7" s="1" t="s">
        <v>189</v>
      </c>
      <c r="J7" s="2" t="s">
        <v>89</v>
      </c>
      <c r="K7" s="2" t="s">
        <v>90</v>
      </c>
    </row>
    <row r="8" spans="1:11" x14ac:dyDescent="0.25">
      <c r="A8" t="s">
        <v>344</v>
      </c>
      <c r="B8" t="s">
        <v>28</v>
      </c>
      <c r="C8" s="1" t="s">
        <v>79</v>
      </c>
      <c r="D8">
        <v>2</v>
      </c>
      <c r="E8">
        <v>0.29399999999999998</v>
      </c>
      <c r="F8">
        <f t="shared" si="0"/>
        <v>0.58799999999999997</v>
      </c>
      <c r="G8" t="s">
        <v>63</v>
      </c>
      <c r="H8" s="1" t="s">
        <v>8</v>
      </c>
      <c r="I8" s="1" t="s">
        <v>190</v>
      </c>
      <c r="J8" s="2" t="s">
        <v>93</v>
      </c>
      <c r="K8" s="2" t="s">
        <v>94</v>
      </c>
    </row>
    <row r="9" spans="1:11" x14ac:dyDescent="0.25">
      <c r="A9" t="s">
        <v>344</v>
      </c>
      <c r="B9" t="s">
        <v>28</v>
      </c>
      <c r="C9" s="1" t="s">
        <v>81</v>
      </c>
      <c r="D9">
        <v>5</v>
      </c>
      <c r="E9">
        <v>0.20599999999999999</v>
      </c>
      <c r="F9">
        <f t="shared" si="0"/>
        <v>1.03</v>
      </c>
      <c r="G9" t="s">
        <v>65</v>
      </c>
      <c r="H9" s="1" t="s">
        <v>8</v>
      </c>
      <c r="I9" s="1" t="s">
        <v>191</v>
      </c>
      <c r="J9" s="2" t="s">
        <v>84</v>
      </c>
      <c r="K9" s="2"/>
    </row>
    <row r="10" spans="1:11" x14ac:dyDescent="0.25">
      <c r="A10" t="s">
        <v>344</v>
      </c>
      <c r="B10" t="s">
        <v>28</v>
      </c>
      <c r="C10" s="1" t="s">
        <v>75</v>
      </c>
      <c r="D10">
        <v>7</v>
      </c>
      <c r="E10">
        <v>0.183</v>
      </c>
      <c r="F10">
        <f t="shared" si="0"/>
        <v>1.2809999999999999</v>
      </c>
      <c r="G10" t="s">
        <v>59</v>
      </c>
      <c r="H10" s="1" t="s">
        <v>8</v>
      </c>
      <c r="I10" s="1" t="s">
        <v>192</v>
      </c>
      <c r="J10" s="2" t="s">
        <v>87</v>
      </c>
      <c r="K10" s="2" t="s">
        <v>88</v>
      </c>
    </row>
    <row r="11" spans="1:11" x14ac:dyDescent="0.25">
      <c r="A11" t="s">
        <v>344</v>
      </c>
      <c r="B11" t="s">
        <v>28</v>
      </c>
      <c r="C11" s="1" t="s">
        <v>104</v>
      </c>
      <c r="D11">
        <v>1</v>
      </c>
      <c r="E11">
        <v>1.63</v>
      </c>
      <c r="F11">
        <f t="shared" si="0"/>
        <v>1.63</v>
      </c>
      <c r="G11" t="s">
        <v>37</v>
      </c>
      <c r="H11" s="1" t="s">
        <v>30</v>
      </c>
      <c r="I11" s="1" t="s">
        <v>168</v>
      </c>
      <c r="J11" s="2" t="s">
        <v>29</v>
      </c>
    </row>
    <row r="12" spans="1:11" x14ac:dyDescent="0.25">
      <c r="A12" t="s">
        <v>344</v>
      </c>
      <c r="B12" t="s">
        <v>158</v>
      </c>
      <c r="C12" s="1" t="s">
        <v>7</v>
      </c>
      <c r="D12">
        <v>1</v>
      </c>
      <c r="E12">
        <v>0.27100000000000002</v>
      </c>
      <c r="F12">
        <f t="shared" si="0"/>
        <v>0.27100000000000002</v>
      </c>
      <c r="G12" t="s">
        <v>103</v>
      </c>
      <c r="H12" s="1" t="s">
        <v>102</v>
      </c>
      <c r="I12" s="1" t="s">
        <v>173</v>
      </c>
      <c r="J12" s="2" t="s">
        <v>101</v>
      </c>
    </row>
    <row r="13" spans="1:11" x14ac:dyDescent="0.25">
      <c r="A13" t="s">
        <v>344</v>
      </c>
      <c r="B13" t="s">
        <v>159</v>
      </c>
      <c r="C13" s="1" t="s">
        <v>35</v>
      </c>
      <c r="D13">
        <v>2</v>
      </c>
      <c r="E13">
        <v>0.15</v>
      </c>
      <c r="F13">
        <f t="shared" si="0"/>
        <v>0.3</v>
      </c>
      <c r="G13" t="s">
        <v>36</v>
      </c>
      <c r="H13" s="1" t="s">
        <v>34</v>
      </c>
      <c r="I13" s="1" t="s">
        <v>202</v>
      </c>
      <c r="J13" s="2" t="s">
        <v>201</v>
      </c>
    </row>
    <row r="14" spans="1:11" x14ac:dyDescent="0.25">
      <c r="A14" t="s">
        <v>344</v>
      </c>
      <c r="B14" t="s">
        <v>14</v>
      </c>
      <c r="C14" s="1" t="s">
        <v>16</v>
      </c>
      <c r="D14">
        <v>1</v>
      </c>
      <c r="E14">
        <v>0.14199999999999999</v>
      </c>
      <c r="F14">
        <f t="shared" si="0"/>
        <v>0.14199999999999999</v>
      </c>
      <c r="G14" t="s">
        <v>44</v>
      </c>
      <c r="H14" s="1" t="s">
        <v>20</v>
      </c>
      <c r="I14" s="1" t="s">
        <v>175</v>
      </c>
      <c r="J14" s="2" t="s">
        <v>99</v>
      </c>
    </row>
    <row r="15" spans="1:11" x14ac:dyDescent="0.25">
      <c r="A15" t="s">
        <v>344</v>
      </c>
      <c r="B15" t="s">
        <v>14</v>
      </c>
      <c r="C15" s="1" t="s">
        <v>22</v>
      </c>
      <c r="D15">
        <v>1</v>
      </c>
      <c r="E15">
        <v>1.31</v>
      </c>
      <c r="F15">
        <f t="shared" si="0"/>
        <v>1.31</v>
      </c>
      <c r="G15" t="s">
        <v>39</v>
      </c>
      <c r="H15" s="1" t="s">
        <v>19</v>
      </c>
      <c r="I15" s="1" t="s">
        <v>193</v>
      </c>
      <c r="J15" s="2" t="s">
        <v>27</v>
      </c>
      <c r="K15" s="2" t="s">
        <v>21</v>
      </c>
    </row>
    <row r="16" spans="1:11" x14ac:dyDescent="0.25">
      <c r="A16" t="s">
        <v>344</v>
      </c>
      <c r="B16" t="s">
        <v>14</v>
      </c>
      <c r="C16" s="1" t="s">
        <v>26</v>
      </c>
      <c r="D16">
        <v>1</v>
      </c>
      <c r="E16">
        <v>1.36</v>
      </c>
      <c r="F16">
        <f t="shared" si="0"/>
        <v>1.36</v>
      </c>
      <c r="G16" t="s">
        <v>38</v>
      </c>
      <c r="H16" s="1" t="s">
        <v>19</v>
      </c>
      <c r="I16" s="1" t="s">
        <v>194</v>
      </c>
      <c r="J16" s="2" t="s">
        <v>25</v>
      </c>
    </row>
    <row r="17" spans="1:11" x14ac:dyDescent="0.25">
      <c r="A17" t="s">
        <v>344</v>
      </c>
      <c r="B17" t="s">
        <v>14</v>
      </c>
      <c r="C17" s="1" t="s">
        <v>23</v>
      </c>
      <c r="D17">
        <v>1</v>
      </c>
      <c r="E17">
        <v>1.75</v>
      </c>
      <c r="F17">
        <f t="shared" si="0"/>
        <v>1.75</v>
      </c>
      <c r="G17" t="s">
        <v>40</v>
      </c>
      <c r="H17" s="1" t="s">
        <v>19</v>
      </c>
      <c r="I17" s="1" t="s">
        <v>195</v>
      </c>
      <c r="J17" s="2" t="s">
        <v>24</v>
      </c>
    </row>
    <row r="18" spans="1:11" x14ac:dyDescent="0.25">
      <c r="A18" t="s">
        <v>344</v>
      </c>
      <c r="B18" t="s">
        <v>14</v>
      </c>
      <c r="C18" s="1" t="s">
        <v>17</v>
      </c>
      <c r="D18">
        <v>1</v>
      </c>
      <c r="E18">
        <v>2.4</v>
      </c>
      <c r="F18">
        <f t="shared" si="0"/>
        <v>2.4</v>
      </c>
      <c r="G18" t="s">
        <v>41</v>
      </c>
      <c r="H18" s="1" t="s">
        <v>19</v>
      </c>
      <c r="I18" s="1" t="s">
        <v>176</v>
      </c>
      <c r="J18" s="2" t="s">
        <v>18</v>
      </c>
    </row>
    <row r="19" spans="1:11" x14ac:dyDescent="0.25">
      <c r="A19" t="s">
        <v>345</v>
      </c>
      <c r="B19" t="s">
        <v>14</v>
      </c>
      <c r="C19" s="1" t="s">
        <v>33</v>
      </c>
      <c r="D19">
        <v>6</v>
      </c>
      <c r="E19">
        <v>2.25</v>
      </c>
      <c r="F19">
        <f t="shared" si="0"/>
        <v>13.5</v>
      </c>
      <c r="G19" t="s">
        <v>31</v>
      </c>
      <c r="H19" s="1" t="s">
        <v>32</v>
      </c>
      <c r="I19" s="1" t="s">
        <v>200</v>
      </c>
      <c r="J19" s="2" t="s">
        <v>163</v>
      </c>
      <c r="K19" t="s">
        <v>164</v>
      </c>
    </row>
    <row r="20" spans="1:11" x14ac:dyDescent="0.25">
      <c r="A20" t="s">
        <v>344</v>
      </c>
      <c r="B20" t="s">
        <v>46</v>
      </c>
      <c r="C20" s="1" t="s">
        <v>155</v>
      </c>
      <c r="D20">
        <v>1</v>
      </c>
      <c r="E20">
        <v>1.7999999999999999E-2</v>
      </c>
      <c r="F20">
        <f t="shared" si="0"/>
        <v>1.7999999999999999E-2</v>
      </c>
      <c r="G20" t="s">
        <v>50</v>
      </c>
      <c r="H20" s="1" t="s">
        <v>49</v>
      </c>
      <c r="I20" s="1" t="s">
        <v>177</v>
      </c>
      <c r="J20" s="2" t="s">
        <v>47</v>
      </c>
      <c r="K20" s="2" t="s">
        <v>48</v>
      </c>
    </row>
    <row r="21" spans="1:11" x14ac:dyDescent="0.25">
      <c r="A21" t="s">
        <v>344</v>
      </c>
      <c r="B21" t="s">
        <v>55</v>
      </c>
      <c r="C21" s="1" t="s">
        <v>74</v>
      </c>
      <c r="D21">
        <v>1</v>
      </c>
      <c r="E21">
        <v>0.155</v>
      </c>
      <c r="F21">
        <f t="shared" si="0"/>
        <v>0.155</v>
      </c>
      <c r="G21" t="s">
        <v>52</v>
      </c>
      <c r="H21" s="1" t="s">
        <v>8</v>
      </c>
      <c r="I21" s="1" t="s">
        <v>178</v>
      </c>
      <c r="J21" s="2" t="s">
        <v>100</v>
      </c>
    </row>
    <row r="22" spans="1:11" x14ac:dyDescent="0.25">
      <c r="A22" t="s">
        <v>344</v>
      </c>
      <c r="B22" t="s">
        <v>55</v>
      </c>
      <c r="C22" s="1" t="s">
        <v>73</v>
      </c>
      <c r="D22">
        <v>2</v>
      </c>
      <c r="E22">
        <v>0.14000000000000001</v>
      </c>
      <c r="F22">
        <f t="shared" si="0"/>
        <v>0.28000000000000003</v>
      </c>
      <c r="G22" t="s">
        <v>53</v>
      </c>
      <c r="H22" s="1" t="s">
        <v>8</v>
      </c>
      <c r="I22" s="1" t="s">
        <v>196</v>
      </c>
      <c r="J22" s="2" t="s">
        <v>57</v>
      </c>
    </row>
    <row r="23" spans="1:11" x14ac:dyDescent="0.25">
      <c r="A23" t="s">
        <v>344</v>
      </c>
      <c r="B23" t="s">
        <v>55</v>
      </c>
      <c r="C23" s="1" t="s">
        <v>72</v>
      </c>
      <c r="D23">
        <v>3</v>
      </c>
      <c r="E23">
        <v>0.13900000000000001</v>
      </c>
      <c r="F23">
        <f t="shared" si="0"/>
        <v>0.41700000000000004</v>
      </c>
      <c r="G23" t="s">
        <v>54</v>
      </c>
      <c r="H23" s="1" t="s">
        <v>8</v>
      </c>
      <c r="I23" s="1" t="s">
        <v>197</v>
      </c>
      <c r="J23" s="2" t="s">
        <v>58</v>
      </c>
    </row>
    <row r="24" spans="1:11" x14ac:dyDescent="0.25">
      <c r="A24" t="s">
        <v>344</v>
      </c>
      <c r="B24" t="s">
        <v>55</v>
      </c>
      <c r="C24" s="1" t="s">
        <v>71</v>
      </c>
      <c r="D24">
        <v>5</v>
      </c>
      <c r="E24">
        <v>0.14899999999999999</v>
      </c>
      <c r="F24">
        <f t="shared" si="0"/>
        <v>0.745</v>
      </c>
      <c r="G24" t="s">
        <v>51</v>
      </c>
      <c r="H24" s="1" t="s">
        <v>8</v>
      </c>
      <c r="I24" s="1" t="s">
        <v>198</v>
      </c>
      <c r="J24" s="2" t="s">
        <v>56</v>
      </c>
    </row>
    <row r="25" spans="1:11" x14ac:dyDescent="0.25">
      <c r="A25" t="s">
        <v>344</v>
      </c>
      <c r="B25" t="s">
        <v>12</v>
      </c>
      <c r="C25" s="1" t="s">
        <v>45</v>
      </c>
      <c r="D25">
        <v>2</v>
      </c>
      <c r="E25">
        <v>1.87</v>
      </c>
      <c r="F25">
        <f t="shared" si="0"/>
        <v>3.74</v>
      </c>
      <c r="G25" t="s">
        <v>43</v>
      </c>
      <c r="H25" s="1" t="s">
        <v>42</v>
      </c>
      <c r="I25" s="1" t="s">
        <v>199</v>
      </c>
      <c r="J25" s="2" t="s">
        <v>11</v>
      </c>
    </row>
    <row r="29" spans="1:11" x14ac:dyDescent="0.25">
      <c r="B29" t="s">
        <v>86</v>
      </c>
      <c r="D29">
        <f>SUM(Table3[Count])</f>
        <v>53</v>
      </c>
      <c r="F29">
        <f>SUM(Table3[Cost per board])</f>
        <v>32.114000000000004</v>
      </c>
    </row>
    <row r="30" spans="1:11" x14ac:dyDescent="0.25">
      <c r="B30" t="s">
        <v>160</v>
      </c>
      <c r="F30">
        <v>2</v>
      </c>
    </row>
  </sheetData>
  <phoneticPr fontId="2" type="noConversion"/>
  <hyperlinks>
    <hyperlink ref="J18" r:id="rId1" xr:uid="{59BFADC1-D36C-244C-B667-482E13B493E8}"/>
    <hyperlink ref="J25" r:id="rId2" xr:uid="{39248288-AAF8-CA4D-92FC-1CBEDB165B64}"/>
    <hyperlink ref="J16" r:id="rId3" xr:uid="{CA9EB10D-763E-4299-B1FE-BD58BD1B3E21}"/>
    <hyperlink ref="K15" r:id="rId4" xr:uid="{F61A63F2-B018-4E6A-8235-63E14AC93A06}"/>
    <hyperlink ref="J17" r:id="rId5" xr:uid="{FFA7828C-AFC3-4E31-B24F-B4E78EAEB431}"/>
    <hyperlink ref="J11" r:id="rId6" xr:uid="{69F167E3-54E4-40BF-9AB9-8FBD6E740AF2}"/>
    <hyperlink ref="J20" r:id="rId7" xr:uid="{233B4AD7-1D97-4444-A2FB-94E09DADF037}"/>
    <hyperlink ref="K20" r:id="rId8" xr:uid="{3EB70DB4-F69B-4AA2-9297-EE11118D5AA5}"/>
    <hyperlink ref="J24" r:id="rId9" xr:uid="{45EAFB97-FC6F-4BBE-86B9-A7F5A278F839}"/>
    <hyperlink ref="J22" r:id="rId10" xr:uid="{B54903E7-851E-4F22-ABC8-42D5CA13D1C4}"/>
    <hyperlink ref="J23" r:id="rId11" xr:uid="{92228055-2716-438B-8ED9-9606FD6D1E5D}"/>
    <hyperlink ref="J5" r:id="rId12" xr:uid="{F79A1D02-33F6-4A4B-9234-6A1568F8232C}"/>
    <hyperlink ref="J9" r:id="rId13" xr:uid="{33318A1C-0C68-42C6-8D25-BA31685D9C14}"/>
    <hyperlink ref="J10" r:id="rId14" xr:uid="{C10760BA-F4F6-444F-AB62-F80B8C6ABFD9}"/>
    <hyperlink ref="J7" r:id="rId15" xr:uid="{2FE6287B-EA1E-4053-9424-CC3D7E1D0C93}"/>
    <hyperlink ref="J6" r:id="rId16" xr:uid="{5DFDFD07-E453-446C-BCA6-DCCB6ABA0FAA}"/>
    <hyperlink ref="J8" r:id="rId17" xr:uid="{6145962E-8074-4E19-95B5-5DE80BAD7590}"/>
    <hyperlink ref="J4" r:id="rId18" xr:uid="{DF67A778-067D-4EA0-AAFB-09A4029E577E}"/>
    <hyperlink ref="J3" r:id="rId19" xr:uid="{857B336E-27C3-488F-9C55-FA9ED8EC4654}"/>
    <hyperlink ref="J2" r:id="rId20" xr:uid="{47B2972F-811A-4DA1-A62F-676B19149089}"/>
    <hyperlink ref="K2" r:id="rId21" xr:uid="{E03BC7FA-CA5B-4573-A6EA-0C07A7B27371}"/>
    <hyperlink ref="K8" r:id="rId22" xr:uid="{3CD2B7DA-A38D-48D1-AF07-A1402496B60B}"/>
    <hyperlink ref="K6" r:id="rId23" xr:uid="{ECCE1B06-A5DC-4407-855A-FA7C6445DBC5}"/>
    <hyperlink ref="K10" r:id="rId24" xr:uid="{A52BE7BD-1AEE-421B-A82C-F81B7AD3FB4F}"/>
    <hyperlink ref="K7" r:id="rId25" xr:uid="{9DE53CA0-B023-4BBA-9F9B-ED4AD1A323F0}"/>
    <hyperlink ref="J15" r:id="rId26" xr:uid="{AD617560-26DF-45BA-9B68-B59D934E7F12}"/>
    <hyperlink ref="J14" r:id="rId27" xr:uid="{BC3A3F4B-ADEC-46EB-8D4F-0896C2A120DC}"/>
    <hyperlink ref="J21" r:id="rId28" xr:uid="{D4818EBD-4C21-4632-AF6E-01956DDF9908}"/>
    <hyperlink ref="J12" r:id="rId29" xr:uid="{0E5434C2-2898-4847-A548-3E6434B1E638}"/>
    <hyperlink ref="J19" r:id="rId30" xr:uid="{EC19A152-90B6-4F66-AA72-4BD4C1C7972F}"/>
    <hyperlink ref="J13" r:id="rId31" xr:uid="{2ABE1AAE-6755-4389-8C22-9C9F3282A329}"/>
  </hyperlinks>
  <pageMargins left="0.7" right="0.7" top="0.75" bottom="0.75" header="0.3" footer="0.3"/>
  <tableParts count="1">
    <tablePart r:id="rId3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D8EE8-851A-4F7B-B0D5-79FE7B645153}">
  <dimension ref="A1:K32"/>
  <sheetViews>
    <sheetView workbookViewId="0">
      <selection activeCell="K35" sqref="K35"/>
    </sheetView>
  </sheetViews>
  <sheetFormatPr defaultColWidth="11.42578125" defaultRowHeight="15" x14ac:dyDescent="0.25"/>
  <cols>
    <col min="1" max="1" width="6.28515625" bestFit="1" customWidth="1"/>
    <col min="2" max="2" width="13.7109375" bestFit="1" customWidth="1"/>
    <col min="3" max="3" width="16.42578125" style="1" customWidth="1"/>
    <col min="4" max="4" width="8.5703125" bestFit="1" customWidth="1"/>
    <col min="5" max="5" width="7.140625" bestFit="1" customWidth="1"/>
    <col min="6" max="6" width="16.28515625" bestFit="1" customWidth="1"/>
    <col min="7" max="7" width="104.140625" bestFit="1" customWidth="1"/>
    <col min="8" max="8" width="19.85546875" style="1" bestFit="1" customWidth="1"/>
    <col min="9" max="9" width="9.42578125" style="1" bestFit="1" customWidth="1"/>
    <col min="10" max="10" width="109.28515625" bestFit="1" customWidth="1"/>
    <col min="11" max="11" width="89.42578125" bestFit="1" customWidth="1"/>
  </cols>
  <sheetData>
    <row r="1" spans="1:11" x14ac:dyDescent="0.25">
      <c r="A1" t="s">
        <v>343</v>
      </c>
      <c r="B1" t="s">
        <v>0</v>
      </c>
      <c r="C1" s="1" t="s">
        <v>6</v>
      </c>
      <c r="D1" t="s">
        <v>5</v>
      </c>
      <c r="E1" t="s">
        <v>68</v>
      </c>
      <c r="F1" t="s">
        <v>69</v>
      </c>
      <c r="G1" t="s">
        <v>1</v>
      </c>
      <c r="H1" s="1" t="s">
        <v>2</v>
      </c>
      <c r="I1" s="1" t="s">
        <v>165</v>
      </c>
      <c r="J1" t="s">
        <v>3</v>
      </c>
      <c r="K1" t="s">
        <v>162</v>
      </c>
    </row>
    <row r="2" spans="1:11" x14ac:dyDescent="0.25">
      <c r="A2" t="s">
        <v>344</v>
      </c>
      <c r="B2" t="s">
        <v>28</v>
      </c>
      <c r="C2" t="s">
        <v>222</v>
      </c>
      <c r="D2">
        <v>6</v>
      </c>
      <c r="E2">
        <v>0.186</v>
      </c>
      <c r="F2">
        <f t="shared" ref="F2:F25" si="0">D2*E2</f>
        <v>1.1160000000000001</v>
      </c>
      <c r="G2" t="s">
        <v>247</v>
      </c>
      <c r="H2" s="1" t="s">
        <v>276</v>
      </c>
      <c r="I2" s="1" t="s">
        <v>316</v>
      </c>
      <c r="J2" s="3" t="s">
        <v>277</v>
      </c>
      <c r="K2" s="2"/>
    </row>
    <row r="3" spans="1:11" x14ac:dyDescent="0.25">
      <c r="A3" t="s">
        <v>344</v>
      </c>
      <c r="B3" t="s">
        <v>28</v>
      </c>
      <c r="C3" t="s">
        <v>83</v>
      </c>
      <c r="D3">
        <v>23</v>
      </c>
      <c r="E3">
        <v>1.9699999999999999E-2</v>
      </c>
      <c r="F3">
        <f t="shared" si="0"/>
        <v>0.45309999999999995</v>
      </c>
      <c r="G3" t="s">
        <v>248</v>
      </c>
      <c r="H3" s="1" t="s">
        <v>276</v>
      </c>
      <c r="I3" s="1" t="s">
        <v>317</v>
      </c>
      <c r="J3" s="3" t="s">
        <v>278</v>
      </c>
    </row>
    <row r="4" spans="1:11" x14ac:dyDescent="0.25">
      <c r="A4" t="s">
        <v>344</v>
      </c>
      <c r="B4" t="s">
        <v>28</v>
      </c>
      <c r="C4" t="s">
        <v>223</v>
      </c>
      <c r="D4">
        <v>6</v>
      </c>
      <c r="E4">
        <v>0.31900000000000001</v>
      </c>
      <c r="F4">
        <f t="shared" si="0"/>
        <v>1.9140000000000001</v>
      </c>
      <c r="G4" t="s">
        <v>249</v>
      </c>
      <c r="H4" s="1" t="s">
        <v>276</v>
      </c>
      <c r="I4" s="1" t="s">
        <v>318</v>
      </c>
      <c r="J4" s="3" t="s">
        <v>279</v>
      </c>
    </row>
    <row r="5" spans="1:11" x14ac:dyDescent="0.25">
      <c r="A5" t="s">
        <v>344</v>
      </c>
      <c r="B5" t="s">
        <v>28</v>
      </c>
      <c r="C5" t="s">
        <v>83</v>
      </c>
      <c r="D5">
        <v>8</v>
      </c>
      <c r="E5">
        <v>8.8599999999999998E-2</v>
      </c>
      <c r="F5">
        <f t="shared" si="0"/>
        <v>0.70879999999999999</v>
      </c>
      <c r="G5" t="s">
        <v>250</v>
      </c>
      <c r="H5" s="1" t="s">
        <v>276</v>
      </c>
      <c r="I5" s="1" t="s">
        <v>319</v>
      </c>
      <c r="J5" s="3" t="s">
        <v>280</v>
      </c>
    </row>
    <row r="6" spans="1:11" x14ac:dyDescent="0.25">
      <c r="A6" t="s">
        <v>344</v>
      </c>
      <c r="B6" t="s">
        <v>28</v>
      </c>
      <c r="C6" t="s">
        <v>224</v>
      </c>
      <c r="D6">
        <v>2</v>
      </c>
      <c r="E6">
        <v>0.16900000000000001</v>
      </c>
      <c r="F6">
        <f t="shared" si="0"/>
        <v>0.33800000000000002</v>
      </c>
      <c r="G6" t="s">
        <v>251</v>
      </c>
      <c r="H6" s="1" t="s">
        <v>276</v>
      </c>
      <c r="I6" s="1" t="s">
        <v>320</v>
      </c>
      <c r="J6" s="3" t="s">
        <v>281</v>
      </c>
      <c r="K6" s="2"/>
    </row>
    <row r="7" spans="1:11" x14ac:dyDescent="0.25">
      <c r="A7" t="s">
        <v>344</v>
      </c>
      <c r="B7" t="s">
        <v>28</v>
      </c>
      <c r="C7" t="s">
        <v>225</v>
      </c>
      <c r="D7">
        <v>2</v>
      </c>
      <c r="E7">
        <v>9.64E-2</v>
      </c>
      <c r="F7">
        <f t="shared" si="0"/>
        <v>0.1928</v>
      </c>
      <c r="G7" t="s">
        <v>252</v>
      </c>
      <c r="H7" s="1" t="s">
        <v>276</v>
      </c>
      <c r="I7" s="1" t="s">
        <v>321</v>
      </c>
      <c r="J7" s="3" t="s">
        <v>282</v>
      </c>
      <c r="K7" s="2"/>
    </row>
    <row r="8" spans="1:11" x14ac:dyDescent="0.25">
      <c r="A8" t="s">
        <v>344</v>
      </c>
      <c r="B8" t="s">
        <v>28</v>
      </c>
      <c r="C8" t="s">
        <v>226</v>
      </c>
      <c r="D8">
        <v>1</v>
      </c>
      <c r="E8">
        <v>2.18E-2</v>
      </c>
      <c r="F8">
        <f t="shared" si="0"/>
        <v>2.18E-2</v>
      </c>
      <c r="G8" t="s">
        <v>253</v>
      </c>
      <c r="H8" s="1" t="s">
        <v>276</v>
      </c>
      <c r="I8" s="1" t="s">
        <v>322</v>
      </c>
      <c r="J8" s="3" t="s">
        <v>283</v>
      </c>
      <c r="K8" s="2"/>
    </row>
    <row r="9" spans="1:11" x14ac:dyDescent="0.25">
      <c r="A9" t="s">
        <v>344</v>
      </c>
      <c r="B9" t="s">
        <v>28</v>
      </c>
      <c r="C9" t="s">
        <v>227</v>
      </c>
      <c r="D9">
        <v>2</v>
      </c>
      <c r="E9">
        <v>1.9099999999999999E-2</v>
      </c>
      <c r="F9">
        <f t="shared" si="0"/>
        <v>3.8199999999999998E-2</v>
      </c>
      <c r="G9" t="s">
        <v>254</v>
      </c>
      <c r="H9" s="1" t="s">
        <v>276</v>
      </c>
      <c r="I9" s="1" t="s">
        <v>323</v>
      </c>
      <c r="J9" s="3" t="s">
        <v>284</v>
      </c>
      <c r="K9" s="2"/>
    </row>
    <row r="10" spans="1:11" x14ac:dyDescent="0.25">
      <c r="A10" t="s">
        <v>344</v>
      </c>
      <c r="B10" t="s">
        <v>28</v>
      </c>
      <c r="C10" t="s">
        <v>228</v>
      </c>
      <c r="D10">
        <v>4</v>
      </c>
      <c r="E10">
        <v>0.34799999999999998</v>
      </c>
      <c r="F10">
        <f t="shared" si="0"/>
        <v>1.3919999999999999</v>
      </c>
      <c r="G10" t="s">
        <v>255</v>
      </c>
      <c r="H10" s="1" t="s">
        <v>30</v>
      </c>
      <c r="I10" s="1" t="s">
        <v>324</v>
      </c>
      <c r="J10" s="3" t="s">
        <v>208</v>
      </c>
      <c r="K10" s="2"/>
    </row>
    <row r="11" spans="1:11" x14ac:dyDescent="0.25">
      <c r="A11" t="s">
        <v>344</v>
      </c>
      <c r="B11" t="s">
        <v>246</v>
      </c>
      <c r="C11" t="s">
        <v>229</v>
      </c>
      <c r="D11">
        <v>5</v>
      </c>
      <c r="E11">
        <v>0.16900000000000001</v>
      </c>
      <c r="F11">
        <f t="shared" si="0"/>
        <v>0.84500000000000008</v>
      </c>
      <c r="G11" t="s">
        <v>256</v>
      </c>
      <c r="H11" s="1" t="s">
        <v>8</v>
      </c>
      <c r="I11" s="1" t="s">
        <v>325</v>
      </c>
      <c r="J11" s="3" t="s">
        <v>209</v>
      </c>
    </row>
    <row r="12" spans="1:11" x14ac:dyDescent="0.25">
      <c r="A12" t="s">
        <v>344</v>
      </c>
      <c r="B12" t="s">
        <v>301</v>
      </c>
      <c r="C12" t="s">
        <v>230</v>
      </c>
      <c r="D12">
        <v>1</v>
      </c>
      <c r="E12">
        <v>1.1499999999999999</v>
      </c>
      <c r="F12">
        <f t="shared" si="0"/>
        <v>1.1499999999999999</v>
      </c>
      <c r="G12" t="s">
        <v>257</v>
      </c>
      <c r="H12" t="s">
        <v>315</v>
      </c>
      <c r="I12" s="1" t="s">
        <v>326</v>
      </c>
      <c r="J12" s="3" t="s">
        <v>214</v>
      </c>
    </row>
    <row r="13" spans="1:11" x14ac:dyDescent="0.25">
      <c r="A13" t="s">
        <v>344</v>
      </c>
      <c r="B13" t="s">
        <v>302</v>
      </c>
      <c r="C13" t="s">
        <v>231</v>
      </c>
      <c r="D13">
        <v>1</v>
      </c>
      <c r="E13">
        <v>1.29</v>
      </c>
      <c r="F13">
        <f t="shared" si="0"/>
        <v>1.29</v>
      </c>
      <c r="G13" t="s">
        <v>258</v>
      </c>
      <c r="H13" s="1" t="s">
        <v>314</v>
      </c>
      <c r="I13" s="1" t="s">
        <v>327</v>
      </c>
      <c r="J13" s="3" t="s">
        <v>216</v>
      </c>
    </row>
    <row r="14" spans="1:11" x14ac:dyDescent="0.25">
      <c r="A14" t="s">
        <v>344</v>
      </c>
      <c r="B14" t="s">
        <v>46</v>
      </c>
      <c r="C14" t="s">
        <v>232</v>
      </c>
      <c r="D14">
        <v>1</v>
      </c>
      <c r="E14">
        <v>2.4E-2</v>
      </c>
      <c r="F14">
        <f t="shared" si="0"/>
        <v>2.4E-2</v>
      </c>
      <c r="G14" t="s">
        <v>259</v>
      </c>
      <c r="H14" s="1" t="s">
        <v>49</v>
      </c>
      <c r="I14" s="1" t="s">
        <v>177</v>
      </c>
      <c r="J14" s="3" t="s">
        <v>47</v>
      </c>
    </row>
    <row r="15" spans="1:11" x14ac:dyDescent="0.25">
      <c r="A15" t="s">
        <v>344</v>
      </c>
      <c r="B15" t="s">
        <v>46</v>
      </c>
      <c r="C15" t="s">
        <v>233</v>
      </c>
      <c r="D15">
        <v>2</v>
      </c>
      <c r="E15">
        <v>0.125</v>
      </c>
      <c r="F15">
        <f t="shared" si="0"/>
        <v>0.25</v>
      </c>
      <c r="G15" t="s">
        <v>260</v>
      </c>
      <c r="H15" s="1" t="s">
        <v>312</v>
      </c>
      <c r="I15" s="1" t="s">
        <v>329</v>
      </c>
      <c r="J15" s="3" t="s">
        <v>330</v>
      </c>
      <c r="K15" s="2"/>
    </row>
    <row r="16" spans="1:11" x14ac:dyDescent="0.25">
      <c r="A16" t="s">
        <v>344</v>
      </c>
      <c r="B16" t="s">
        <v>46</v>
      </c>
      <c r="C16" t="s">
        <v>234</v>
      </c>
      <c r="D16">
        <v>1</v>
      </c>
      <c r="E16">
        <v>6.4100000000000004E-2</v>
      </c>
      <c r="F16">
        <f t="shared" si="0"/>
        <v>6.4100000000000004E-2</v>
      </c>
      <c r="G16" t="s">
        <v>261</v>
      </c>
      <c r="H16" s="1" t="s">
        <v>313</v>
      </c>
      <c r="I16" s="1" t="s">
        <v>328</v>
      </c>
      <c r="J16" s="3" t="s">
        <v>285</v>
      </c>
    </row>
    <row r="17" spans="1:11" x14ac:dyDescent="0.25">
      <c r="A17" t="s">
        <v>344</v>
      </c>
      <c r="B17" t="s">
        <v>300</v>
      </c>
      <c r="C17" t="s">
        <v>235</v>
      </c>
      <c r="D17">
        <v>1</v>
      </c>
      <c r="E17">
        <v>0.374</v>
      </c>
      <c r="F17">
        <f t="shared" si="0"/>
        <v>0.374</v>
      </c>
      <c r="G17" t="s">
        <v>262</v>
      </c>
      <c r="H17" s="1" t="s">
        <v>310</v>
      </c>
      <c r="I17" s="1" t="s">
        <v>331</v>
      </c>
      <c r="J17" s="3" t="s">
        <v>218</v>
      </c>
    </row>
    <row r="18" spans="1:11" x14ac:dyDescent="0.25">
      <c r="A18" t="s">
        <v>344</v>
      </c>
      <c r="B18" t="s">
        <v>300</v>
      </c>
      <c r="C18" t="s">
        <v>236</v>
      </c>
      <c r="D18">
        <v>1</v>
      </c>
      <c r="E18">
        <v>2.2999999999999998</v>
      </c>
      <c r="F18">
        <f t="shared" si="0"/>
        <v>2.2999999999999998</v>
      </c>
      <c r="G18" t="s">
        <v>263</v>
      </c>
      <c r="H18" s="1" t="s">
        <v>311</v>
      </c>
      <c r="I18" s="1" t="s">
        <v>332</v>
      </c>
      <c r="J18" s="3" t="s">
        <v>286</v>
      </c>
    </row>
    <row r="19" spans="1:11" x14ac:dyDescent="0.25">
      <c r="A19" t="s">
        <v>344</v>
      </c>
      <c r="B19" t="s">
        <v>55</v>
      </c>
      <c r="C19" t="s">
        <v>237</v>
      </c>
      <c r="D19">
        <v>4</v>
      </c>
      <c r="E19">
        <v>5.8900000000000001E-2</v>
      </c>
      <c r="F19">
        <f t="shared" si="0"/>
        <v>0.2356</v>
      </c>
      <c r="G19" t="s">
        <v>264</v>
      </c>
      <c r="H19" s="1" t="s">
        <v>276</v>
      </c>
      <c r="I19" s="1" t="s">
        <v>333</v>
      </c>
      <c r="J19" s="3" t="s">
        <v>287</v>
      </c>
    </row>
    <row r="20" spans="1:11" x14ac:dyDescent="0.25">
      <c r="A20" t="s">
        <v>344</v>
      </c>
      <c r="B20" t="s">
        <v>55</v>
      </c>
      <c r="C20" t="s">
        <v>238</v>
      </c>
      <c r="D20">
        <v>16</v>
      </c>
      <c r="E20">
        <v>1.7500000000000002E-2</v>
      </c>
      <c r="F20">
        <f t="shared" si="0"/>
        <v>0.28000000000000003</v>
      </c>
      <c r="G20" t="s">
        <v>265</v>
      </c>
      <c r="H20" s="1" t="s">
        <v>276</v>
      </c>
      <c r="I20" s="1" t="s">
        <v>334</v>
      </c>
      <c r="J20" s="3" t="s">
        <v>288</v>
      </c>
      <c r="K20" s="2"/>
    </row>
    <row r="21" spans="1:11" x14ac:dyDescent="0.25">
      <c r="A21" t="s">
        <v>344</v>
      </c>
      <c r="B21" t="s">
        <v>55</v>
      </c>
      <c r="C21" t="s">
        <v>73</v>
      </c>
      <c r="D21">
        <v>3</v>
      </c>
      <c r="E21">
        <v>1.0699999999999999E-2</v>
      </c>
      <c r="F21">
        <f t="shared" si="0"/>
        <v>3.2099999999999997E-2</v>
      </c>
      <c r="G21" t="s">
        <v>266</v>
      </c>
      <c r="H21" s="1" t="s">
        <v>276</v>
      </c>
      <c r="I21" s="1" t="s">
        <v>335</v>
      </c>
      <c r="J21" s="3" t="s">
        <v>289</v>
      </c>
    </row>
    <row r="22" spans="1:11" x14ac:dyDescent="0.25">
      <c r="A22" t="s">
        <v>344</v>
      </c>
      <c r="B22" t="s">
        <v>55</v>
      </c>
      <c r="C22" t="s">
        <v>143</v>
      </c>
      <c r="D22">
        <v>2</v>
      </c>
      <c r="E22">
        <v>1.0699999999999999E-2</v>
      </c>
      <c r="F22">
        <f t="shared" si="0"/>
        <v>2.1399999999999999E-2</v>
      </c>
      <c r="G22" t="s">
        <v>267</v>
      </c>
      <c r="H22" s="1" t="s">
        <v>276</v>
      </c>
      <c r="I22" s="1" t="s">
        <v>336</v>
      </c>
      <c r="J22" s="3" t="s">
        <v>290</v>
      </c>
    </row>
    <row r="23" spans="1:11" x14ac:dyDescent="0.25">
      <c r="A23" t="s">
        <v>344</v>
      </c>
      <c r="B23" t="s">
        <v>55</v>
      </c>
      <c r="C23" t="s">
        <v>239</v>
      </c>
      <c r="D23">
        <v>4</v>
      </c>
      <c r="E23">
        <v>0.185</v>
      </c>
      <c r="F23">
        <f t="shared" si="0"/>
        <v>0.74</v>
      </c>
      <c r="G23" t="s">
        <v>268</v>
      </c>
      <c r="H23" s="1" t="s">
        <v>276</v>
      </c>
      <c r="I23" s="1" t="s">
        <v>337</v>
      </c>
      <c r="J23" s="3" t="s">
        <v>291</v>
      </c>
    </row>
    <row r="24" spans="1:11" x14ac:dyDescent="0.25">
      <c r="A24" t="s">
        <v>344</v>
      </c>
      <c r="B24" t="s">
        <v>55</v>
      </c>
      <c r="C24" t="s">
        <v>240</v>
      </c>
      <c r="D24">
        <v>8</v>
      </c>
      <c r="E24">
        <v>0.14099999999999999</v>
      </c>
      <c r="F24">
        <f t="shared" si="0"/>
        <v>1.1279999999999999</v>
      </c>
      <c r="G24" t="s">
        <v>269</v>
      </c>
      <c r="H24" s="1" t="s">
        <v>276</v>
      </c>
      <c r="I24" s="1" t="s">
        <v>338</v>
      </c>
      <c r="J24" s="3" t="s">
        <v>292</v>
      </c>
      <c r="K24" t="s">
        <v>298</v>
      </c>
    </row>
    <row r="25" spans="1:11" x14ac:dyDescent="0.25">
      <c r="A25" t="s">
        <v>344</v>
      </c>
      <c r="B25" t="s">
        <v>55</v>
      </c>
      <c r="C25" t="s">
        <v>241</v>
      </c>
      <c r="D25">
        <v>4</v>
      </c>
      <c r="E25">
        <v>0.26900000000000002</v>
      </c>
      <c r="F25">
        <f t="shared" si="0"/>
        <v>1.0760000000000001</v>
      </c>
      <c r="G25" t="s">
        <v>270</v>
      </c>
      <c r="H25" s="1" t="s">
        <v>276</v>
      </c>
      <c r="I25" s="1" t="s">
        <v>339</v>
      </c>
      <c r="J25" s="3" t="s">
        <v>293</v>
      </c>
    </row>
    <row r="26" spans="1:11" x14ac:dyDescent="0.25">
      <c r="A26" t="s">
        <v>344</v>
      </c>
      <c r="B26" t="s">
        <v>55</v>
      </c>
      <c r="C26" t="s">
        <v>239</v>
      </c>
      <c r="D26">
        <v>27</v>
      </c>
      <c r="E26">
        <v>1.09E-2</v>
      </c>
      <c r="F26">
        <f>D26*E26</f>
        <v>0.29430000000000001</v>
      </c>
      <c r="G26" t="s">
        <v>271</v>
      </c>
      <c r="H26" s="1" t="s">
        <v>276</v>
      </c>
      <c r="I26" s="1" t="s">
        <v>340</v>
      </c>
      <c r="J26" s="3" t="s">
        <v>294</v>
      </c>
      <c r="K26" s="2"/>
    </row>
    <row r="27" spans="1:11" x14ac:dyDescent="0.25">
      <c r="A27" t="s">
        <v>344</v>
      </c>
      <c r="B27" t="s">
        <v>299</v>
      </c>
      <c r="C27" t="s">
        <v>242</v>
      </c>
      <c r="D27">
        <v>4</v>
      </c>
      <c r="E27">
        <v>8.0500000000000007</v>
      </c>
      <c r="F27">
        <f>D27*E27</f>
        <v>32.200000000000003</v>
      </c>
      <c r="G27" t="s">
        <v>272</v>
      </c>
      <c r="H27" s="1" t="s">
        <v>309</v>
      </c>
      <c r="I27" s="1" t="s">
        <v>341</v>
      </c>
      <c r="J27" s="3" t="s">
        <v>295</v>
      </c>
      <c r="K27" s="2"/>
    </row>
    <row r="28" spans="1:11" x14ac:dyDescent="0.25">
      <c r="A28" t="s">
        <v>344</v>
      </c>
      <c r="B28" t="s">
        <v>303</v>
      </c>
      <c r="C28" t="s">
        <v>243</v>
      </c>
      <c r="D28">
        <v>1</v>
      </c>
      <c r="E28">
        <v>10.34</v>
      </c>
      <c r="F28">
        <f>D28*E28</f>
        <v>10.34</v>
      </c>
      <c r="G28" t="s">
        <v>273</v>
      </c>
      <c r="H28" s="1" t="s">
        <v>308</v>
      </c>
      <c r="I28" s="1" t="s">
        <v>204</v>
      </c>
      <c r="J28" s="3" t="s">
        <v>203</v>
      </c>
      <c r="K28" s="2"/>
    </row>
    <row r="29" spans="1:11" x14ac:dyDescent="0.25">
      <c r="A29" t="s">
        <v>344</v>
      </c>
      <c r="B29" t="s">
        <v>304</v>
      </c>
      <c r="C29" t="s">
        <v>244</v>
      </c>
      <c r="D29">
        <v>1</v>
      </c>
      <c r="E29">
        <v>19.09</v>
      </c>
      <c r="F29">
        <f>D29*E29</f>
        <v>19.09</v>
      </c>
      <c r="G29" t="s">
        <v>274</v>
      </c>
      <c r="H29" t="s">
        <v>307</v>
      </c>
      <c r="J29" s="3" t="s">
        <v>296</v>
      </c>
      <c r="K29" s="2"/>
    </row>
    <row r="30" spans="1:11" x14ac:dyDescent="0.25">
      <c r="A30" t="s">
        <v>344</v>
      </c>
      <c r="B30" t="s">
        <v>305</v>
      </c>
      <c r="C30" t="s">
        <v>245</v>
      </c>
      <c r="D30">
        <v>1</v>
      </c>
      <c r="E30">
        <v>1.8</v>
      </c>
      <c r="F30">
        <f>D30*E30</f>
        <v>1.8</v>
      </c>
      <c r="G30" t="s">
        <v>275</v>
      </c>
      <c r="H30" t="s">
        <v>306</v>
      </c>
      <c r="I30" s="1" t="s">
        <v>342</v>
      </c>
      <c r="J30" s="3" t="s">
        <v>297</v>
      </c>
      <c r="K30" s="2"/>
    </row>
    <row r="31" spans="1:11" x14ac:dyDescent="0.25">
      <c r="B31" t="s">
        <v>86</v>
      </c>
      <c r="D31">
        <f>SUM(Table32[Count])</f>
        <v>142</v>
      </c>
      <c r="F31">
        <f>SUM(Table32[Cost per board])</f>
        <v>79.70920000000001</v>
      </c>
    </row>
    <row r="32" spans="1:11" x14ac:dyDescent="0.25">
      <c r="B32" t="s">
        <v>160</v>
      </c>
      <c r="F32">
        <v>1</v>
      </c>
    </row>
  </sheetData>
  <phoneticPr fontId="2" type="noConversion"/>
  <hyperlinks>
    <hyperlink ref="J2" r:id="rId1" xr:uid="{45D5C0BE-55B1-46E5-82BE-201649394B39}"/>
    <hyperlink ref="J4" r:id="rId2" xr:uid="{9FC80DE2-7DFC-4FB4-8A3B-4D374AFD63D0}"/>
    <hyperlink ref="J6" r:id="rId3" xr:uid="{F88B80E8-A692-4A3F-918A-9B3A5EDEC2DB}"/>
    <hyperlink ref="J7" r:id="rId4" xr:uid="{012F42A0-7B2A-46B2-A8A9-68A49F046FDE}"/>
    <hyperlink ref="J5" r:id="rId5" xr:uid="{C86A57EC-3D19-435D-B4E3-1044521547B1}"/>
    <hyperlink ref="J3" r:id="rId6" xr:uid="{773B5207-63F1-4C52-AC9B-669C634C025A}"/>
    <hyperlink ref="J8" r:id="rId7" xr:uid="{2B88B95D-21EA-4A5C-B5E4-FF707ED44E9E}"/>
    <hyperlink ref="J9" r:id="rId8" xr:uid="{B91C8565-BB15-4B14-A391-73D9610C049E}"/>
    <hyperlink ref="J11" r:id="rId9" xr:uid="{97DEC7D8-554D-4F24-9C7E-F0809B595259}"/>
    <hyperlink ref="J10" r:id="rId10" xr:uid="{DE004F6C-6F72-4BE4-BA5B-13A03418E5FC}"/>
    <hyperlink ref="J12" r:id="rId11" xr:uid="{F88CE797-0D15-4A9B-A371-EBE364F207EA}"/>
    <hyperlink ref="J13" r:id="rId12" xr:uid="{3851DF3C-1E59-4BAC-A401-AE0FD3329982}"/>
    <hyperlink ref="J17" r:id="rId13" xr:uid="{B3A863C8-890B-42CE-98AC-FD23EA1FFC58}"/>
    <hyperlink ref="J18" r:id="rId14" xr:uid="{F2087295-6D57-4E1B-974F-8954E52A9E28}"/>
    <hyperlink ref="J14" r:id="rId15" xr:uid="{BB639BE1-0629-4743-AA00-CD6431028151}"/>
    <hyperlink ref="J16" r:id="rId16" xr:uid="{449A05AF-F722-4091-A130-D23D4C581788}"/>
    <hyperlink ref="J19" r:id="rId17" xr:uid="{0C28DE78-DE75-40C0-9FC6-AB655F851BC6}"/>
    <hyperlink ref="J20" r:id="rId18" xr:uid="{7655FCA8-5800-4C17-808B-AF62A0A21446}"/>
    <hyperlink ref="J21" r:id="rId19" xr:uid="{578B6148-1946-423E-B6CB-DCD6468B7279}"/>
    <hyperlink ref="J22" r:id="rId20" xr:uid="{CFB440FD-E21A-4A6B-AADF-ADC846D4C3BF}"/>
    <hyperlink ref="J28" r:id="rId21" xr:uid="{D63227C6-A556-4334-AD08-AA4CB63B3660}"/>
    <hyperlink ref="J27" r:id="rId22" xr:uid="{B8F19923-3C3F-4A76-95FB-6B58A434D969}"/>
    <hyperlink ref="J29" r:id="rId23" xr:uid="{6AC49A99-8791-416C-9C49-5F09C8373F88}"/>
    <hyperlink ref="J30" r:id="rId24" xr:uid="{B53988E3-5E7E-4927-B5CE-AD0FBD1A762A}"/>
    <hyperlink ref="J25" r:id="rId25" xr:uid="{B3B1F429-AE62-4BA1-BE05-F3AA6C68849C}"/>
    <hyperlink ref="J23" r:id="rId26" xr:uid="{779AA7EA-B573-4CC8-9F05-5F6D3EA14974}"/>
    <hyperlink ref="J26" r:id="rId27" xr:uid="{98BAF75B-5BDB-46C9-9544-EA72739B0D8B}"/>
    <hyperlink ref="J24" r:id="rId28" xr:uid="{8144C66B-D17C-4365-9918-DF64D8CFA69C}"/>
    <hyperlink ref="J15" r:id="rId29" xr:uid="{B34644F3-7ACE-4B84-BFB1-F4CE1B51C01E}"/>
  </hyperlinks>
  <pageMargins left="0.7" right="0.7" top="0.75" bottom="0.75" header="0.3" footer="0.3"/>
  <tableParts count="1">
    <tablePart r:id="rId3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657D-84C6-4DBC-BB87-80730067C863}">
  <dimension ref="A1:K54"/>
  <sheetViews>
    <sheetView workbookViewId="0">
      <selection activeCell="K28" sqref="K28"/>
    </sheetView>
  </sheetViews>
  <sheetFormatPr defaultRowHeight="15" x14ac:dyDescent="0.25"/>
  <cols>
    <col min="1" max="1" width="8.5703125" bestFit="1" customWidth="1"/>
    <col min="2" max="2" width="13.7109375" bestFit="1" customWidth="1"/>
    <col min="3" max="3" width="15.28515625" customWidth="1"/>
    <col min="4" max="4" width="8.5703125" bestFit="1" customWidth="1"/>
    <col min="5" max="5" width="7.140625" bestFit="1" customWidth="1"/>
    <col min="6" max="6" width="16.28515625" bestFit="1" customWidth="1"/>
    <col min="7" max="7" width="64.42578125" customWidth="1"/>
    <col min="8" max="8" width="14.140625" style="1" customWidth="1"/>
    <col min="9" max="9" width="9.42578125" bestFit="1" customWidth="1"/>
    <col min="10" max="10" width="108" bestFit="1" customWidth="1"/>
    <col min="11" max="11" width="36.7109375" bestFit="1" customWidth="1"/>
  </cols>
  <sheetData>
    <row r="1" spans="1:11" x14ac:dyDescent="0.25">
      <c r="A1" t="s">
        <v>343</v>
      </c>
      <c r="B1" t="s">
        <v>0</v>
      </c>
      <c r="C1" t="s">
        <v>6</v>
      </c>
      <c r="D1" t="s">
        <v>5</v>
      </c>
      <c r="E1" t="s">
        <v>68</v>
      </c>
      <c r="F1" t="s">
        <v>69</v>
      </c>
      <c r="G1" t="s">
        <v>1</v>
      </c>
      <c r="H1" s="1" t="s">
        <v>2</v>
      </c>
      <c r="I1" t="s">
        <v>165</v>
      </c>
      <c r="J1" t="s">
        <v>3</v>
      </c>
      <c r="K1" s="1" t="s">
        <v>162</v>
      </c>
    </row>
    <row r="2" spans="1:11" x14ac:dyDescent="0.25">
      <c r="A2" t="s">
        <v>344</v>
      </c>
      <c r="B2" t="s">
        <v>28</v>
      </c>
      <c r="C2" t="s">
        <v>424</v>
      </c>
      <c r="D2">
        <v>8</v>
      </c>
      <c r="E2">
        <v>0.20499999999999999</v>
      </c>
      <c r="F2">
        <f>Table35[[#This Row],[Cost]]*Table35[[#This Row],[Count]]</f>
        <v>1.64</v>
      </c>
      <c r="G2" t="s">
        <v>425</v>
      </c>
      <c r="H2" s="1" t="s">
        <v>8</v>
      </c>
      <c r="I2" s="1" t="s">
        <v>426</v>
      </c>
      <c r="J2" s="2" t="s">
        <v>397</v>
      </c>
      <c r="K2" s="1"/>
    </row>
    <row r="3" spans="1:11" x14ac:dyDescent="0.25">
      <c r="A3" t="s">
        <v>344</v>
      </c>
      <c r="B3" t="s">
        <v>28</v>
      </c>
      <c r="C3" t="s">
        <v>427</v>
      </c>
      <c r="D3">
        <v>3</v>
      </c>
      <c r="E3">
        <v>0.14299999999999999</v>
      </c>
      <c r="F3">
        <f>Table35[[#This Row],[Cost]]*Table35[[#This Row],[Count]]</f>
        <v>0.42899999999999994</v>
      </c>
      <c r="G3" t="s">
        <v>428</v>
      </c>
      <c r="H3" s="1" t="s">
        <v>8</v>
      </c>
      <c r="I3" s="1" t="s">
        <v>429</v>
      </c>
      <c r="J3" s="2" t="s">
        <v>430</v>
      </c>
      <c r="K3" s="1"/>
    </row>
    <row r="4" spans="1:11" x14ac:dyDescent="0.25">
      <c r="A4" t="s">
        <v>344</v>
      </c>
      <c r="B4" t="s">
        <v>28</v>
      </c>
      <c r="C4" t="s">
        <v>431</v>
      </c>
      <c r="D4">
        <v>4</v>
      </c>
      <c r="E4">
        <v>6.1100000000000002E-2</v>
      </c>
      <c r="F4">
        <f>Table35[[#This Row],[Cost]]*Table35[[#This Row],[Count]]</f>
        <v>0.24440000000000001</v>
      </c>
      <c r="G4" t="s">
        <v>432</v>
      </c>
      <c r="H4" s="1" t="s">
        <v>8</v>
      </c>
      <c r="I4" s="1" t="s">
        <v>433</v>
      </c>
      <c r="J4" s="2" t="s">
        <v>434</v>
      </c>
      <c r="K4" s="1"/>
    </row>
    <row r="5" spans="1:11" x14ac:dyDescent="0.25">
      <c r="A5" t="s">
        <v>344</v>
      </c>
      <c r="B5" t="s">
        <v>28</v>
      </c>
      <c r="C5" t="s">
        <v>435</v>
      </c>
      <c r="D5">
        <v>2</v>
      </c>
      <c r="E5">
        <v>0.19</v>
      </c>
      <c r="F5">
        <f>Table35[[#This Row],[Cost]]*Table35[[#This Row],[Count]]</f>
        <v>0.38</v>
      </c>
      <c r="G5" t="s">
        <v>436</v>
      </c>
      <c r="H5" s="1" t="s">
        <v>8</v>
      </c>
      <c r="I5" s="1" t="s">
        <v>437</v>
      </c>
      <c r="J5" s="2" t="s">
        <v>438</v>
      </c>
      <c r="K5" s="1"/>
    </row>
    <row r="6" spans="1:11" x14ac:dyDescent="0.25">
      <c r="A6" t="s">
        <v>344</v>
      </c>
      <c r="B6" t="s">
        <v>28</v>
      </c>
      <c r="C6" t="s">
        <v>439</v>
      </c>
      <c r="D6">
        <v>3</v>
      </c>
      <c r="E6">
        <v>0.14000000000000001</v>
      </c>
      <c r="F6">
        <f>Table35[[#This Row],[Cost]]*Table35[[#This Row],[Count]]</f>
        <v>0.42000000000000004</v>
      </c>
      <c r="G6" t="s">
        <v>440</v>
      </c>
      <c r="H6" s="1" t="s">
        <v>8</v>
      </c>
      <c r="I6" s="1" t="s">
        <v>441</v>
      </c>
      <c r="J6" s="2" t="s">
        <v>442</v>
      </c>
      <c r="K6" s="1"/>
    </row>
    <row r="7" spans="1:11" x14ac:dyDescent="0.25">
      <c r="A7" t="s">
        <v>344</v>
      </c>
      <c r="B7" t="s">
        <v>28</v>
      </c>
      <c r="C7" t="s">
        <v>443</v>
      </c>
      <c r="D7">
        <v>1</v>
      </c>
      <c r="E7">
        <v>3.9300000000000002E-2</v>
      </c>
      <c r="F7">
        <f>Table35[[#This Row],[Cost]]*Table35[[#This Row],[Count]]</f>
        <v>3.9300000000000002E-2</v>
      </c>
      <c r="G7" t="s">
        <v>444</v>
      </c>
      <c r="H7" s="1" t="s">
        <v>8</v>
      </c>
      <c r="I7" s="1" t="s">
        <v>445</v>
      </c>
      <c r="J7" s="2" t="s">
        <v>446</v>
      </c>
      <c r="K7" s="1"/>
    </row>
    <row r="8" spans="1:11" x14ac:dyDescent="0.25">
      <c r="A8" t="s">
        <v>344</v>
      </c>
      <c r="B8" t="s">
        <v>28</v>
      </c>
      <c r="C8" t="s">
        <v>447</v>
      </c>
      <c r="D8">
        <v>1</v>
      </c>
      <c r="E8">
        <v>3.61</v>
      </c>
      <c r="F8">
        <f>Table35[[#This Row],[Cost]]*Table35[[#This Row],[Count]]</f>
        <v>3.61</v>
      </c>
      <c r="G8" t="s">
        <v>448</v>
      </c>
      <c r="H8" s="1" t="s">
        <v>449</v>
      </c>
      <c r="I8" s="1" t="s">
        <v>450</v>
      </c>
      <c r="J8" s="2" t="s">
        <v>396</v>
      </c>
      <c r="K8" s="1"/>
    </row>
    <row r="9" spans="1:11" x14ac:dyDescent="0.25">
      <c r="A9" t="s">
        <v>344</v>
      </c>
      <c r="B9" t="s">
        <v>28</v>
      </c>
      <c r="C9" t="s">
        <v>447</v>
      </c>
      <c r="D9">
        <v>2</v>
      </c>
      <c r="E9">
        <v>0.68</v>
      </c>
      <c r="F9">
        <f>Table35[[#This Row],[Cost]]*Table35[[#This Row],[Count]]</f>
        <v>1.36</v>
      </c>
      <c r="G9" t="s">
        <v>451</v>
      </c>
      <c r="H9" s="1">
        <v>1206</v>
      </c>
      <c r="I9" s="1" t="s">
        <v>583</v>
      </c>
      <c r="J9" s="2" t="s">
        <v>584</v>
      </c>
      <c r="K9" s="1"/>
    </row>
    <row r="10" spans="1:11" x14ac:dyDescent="0.25">
      <c r="A10" t="s">
        <v>344</v>
      </c>
      <c r="B10" t="s">
        <v>28</v>
      </c>
      <c r="C10" t="s">
        <v>452</v>
      </c>
      <c r="D10">
        <v>2</v>
      </c>
      <c r="E10">
        <v>0.48699999999999999</v>
      </c>
      <c r="F10">
        <f>Table35[[#This Row],[Cost]]*Table35[[#This Row],[Count]]</f>
        <v>0.97399999999999998</v>
      </c>
      <c r="G10" t="s">
        <v>453</v>
      </c>
      <c r="H10" s="1" t="s">
        <v>582</v>
      </c>
      <c r="I10" s="1" t="s">
        <v>454</v>
      </c>
      <c r="J10" s="2" t="s">
        <v>455</v>
      </c>
      <c r="K10" s="1"/>
    </row>
    <row r="11" spans="1:11" x14ac:dyDescent="0.25">
      <c r="A11" t="s">
        <v>344</v>
      </c>
      <c r="B11" t="s">
        <v>28</v>
      </c>
      <c r="C11" t="s">
        <v>456</v>
      </c>
      <c r="D11">
        <v>26</v>
      </c>
      <c r="E11">
        <v>1.8599999999999998E-2</v>
      </c>
      <c r="F11">
        <f>Table35[[#This Row],[Cost]]*Table35[[#This Row],[Count]]</f>
        <v>0.48359999999999997</v>
      </c>
      <c r="G11" t="s">
        <v>457</v>
      </c>
      <c r="H11" s="1" t="s">
        <v>8</v>
      </c>
      <c r="I11" s="1" t="s">
        <v>171</v>
      </c>
      <c r="J11" s="2" t="s">
        <v>98</v>
      </c>
      <c r="K11" s="1"/>
    </row>
    <row r="12" spans="1:11" x14ac:dyDescent="0.25">
      <c r="A12" t="s">
        <v>344</v>
      </c>
      <c r="B12" t="s">
        <v>458</v>
      </c>
      <c r="C12" t="s">
        <v>459</v>
      </c>
      <c r="D12">
        <v>1</v>
      </c>
      <c r="E12">
        <v>0.36499999999999999</v>
      </c>
      <c r="F12">
        <f>Table35[[#This Row],[Cost]]*Table35[[#This Row],[Count]]</f>
        <v>0.36499999999999999</v>
      </c>
      <c r="G12" t="s">
        <v>460</v>
      </c>
      <c r="H12" s="1" t="s">
        <v>461</v>
      </c>
      <c r="I12" s="1" t="s">
        <v>462</v>
      </c>
      <c r="J12" s="2" t="s">
        <v>355</v>
      </c>
      <c r="K12" s="1"/>
    </row>
    <row r="13" spans="1:11" x14ac:dyDescent="0.25">
      <c r="A13" t="s">
        <v>344</v>
      </c>
      <c r="B13" t="s">
        <v>458</v>
      </c>
      <c r="C13" t="s">
        <v>463</v>
      </c>
      <c r="D13">
        <v>3</v>
      </c>
      <c r="E13">
        <v>0.41799999999999998</v>
      </c>
      <c r="F13">
        <f>Table35[[#This Row],[Cost]]*Table35[[#This Row],[Count]]</f>
        <v>1.254</v>
      </c>
      <c r="G13" t="s">
        <v>464</v>
      </c>
      <c r="H13" s="1" t="s">
        <v>465</v>
      </c>
      <c r="I13" s="1" t="s">
        <v>466</v>
      </c>
      <c r="J13" s="2" t="s">
        <v>357</v>
      </c>
      <c r="K13" s="1"/>
    </row>
    <row r="14" spans="1:11" x14ac:dyDescent="0.25">
      <c r="A14" t="s">
        <v>344</v>
      </c>
      <c r="B14" t="s">
        <v>485</v>
      </c>
      <c r="C14" t="s">
        <v>485</v>
      </c>
      <c r="D14">
        <v>8</v>
      </c>
      <c r="E14">
        <v>0.15</v>
      </c>
      <c r="F14">
        <f>Table35[[#This Row],[Cost]]*Table35[[#This Row],[Count]]</f>
        <v>1.2</v>
      </c>
      <c r="G14" t="s">
        <v>486</v>
      </c>
      <c r="H14" s="1" t="s">
        <v>8</v>
      </c>
      <c r="I14" s="1" t="s">
        <v>487</v>
      </c>
      <c r="J14" s="2" t="s">
        <v>488</v>
      </c>
      <c r="K14" s="1" t="s">
        <v>489</v>
      </c>
    </row>
    <row r="15" spans="1:11" x14ac:dyDescent="0.25">
      <c r="A15" t="s">
        <v>344</v>
      </c>
      <c r="B15" t="s">
        <v>566</v>
      </c>
      <c r="C15" t="s">
        <v>567</v>
      </c>
      <c r="D15">
        <v>6</v>
      </c>
      <c r="E15">
        <v>0.29299999999999998</v>
      </c>
      <c r="F15">
        <f>Table35[[#This Row],[Cost]]*Table35[[#This Row],[Count]]</f>
        <v>1.758</v>
      </c>
      <c r="G15" t="s">
        <v>568</v>
      </c>
      <c r="H15" s="1" t="s">
        <v>569</v>
      </c>
      <c r="I15" s="1" t="s">
        <v>570</v>
      </c>
      <c r="J15" s="2" t="s">
        <v>382</v>
      </c>
      <c r="K15" s="1"/>
    </row>
    <row r="16" spans="1:11" x14ac:dyDescent="0.25">
      <c r="A16" t="s">
        <v>344</v>
      </c>
      <c r="B16" t="s">
        <v>246</v>
      </c>
      <c r="C16" t="s">
        <v>229</v>
      </c>
      <c r="D16">
        <v>5</v>
      </c>
      <c r="E16">
        <v>0.20599999999999999</v>
      </c>
      <c r="F16">
        <f>Table35[[#This Row],[Cost]]*Table35[[#This Row],[Count]]</f>
        <v>1.03</v>
      </c>
      <c r="G16" t="s">
        <v>256</v>
      </c>
      <c r="H16" s="1" t="s">
        <v>8</v>
      </c>
      <c r="I16" s="1" t="s">
        <v>325</v>
      </c>
      <c r="J16" s="2" t="s">
        <v>209</v>
      </c>
      <c r="K16" s="1"/>
    </row>
    <row r="17" spans="1:11" x14ac:dyDescent="0.25">
      <c r="A17" t="s">
        <v>344</v>
      </c>
      <c r="B17" t="s">
        <v>493</v>
      </c>
      <c r="C17" t="s">
        <v>494</v>
      </c>
      <c r="D17">
        <v>2</v>
      </c>
      <c r="E17">
        <v>0.60799999999999998</v>
      </c>
      <c r="F17">
        <f>Table35[[#This Row],[Cost]]*Table35[[#This Row],[Count]]</f>
        <v>1.216</v>
      </c>
      <c r="G17" t="s">
        <v>495</v>
      </c>
      <c r="H17" s="1" t="s">
        <v>496</v>
      </c>
      <c r="I17" s="1" t="s">
        <v>497</v>
      </c>
      <c r="J17" s="2" t="s">
        <v>388</v>
      </c>
      <c r="K17" s="1"/>
    </row>
    <row r="18" spans="1:11" x14ac:dyDescent="0.25">
      <c r="A18" t="s">
        <v>344</v>
      </c>
      <c r="B18" t="s">
        <v>493</v>
      </c>
      <c r="C18" t="s">
        <v>498</v>
      </c>
      <c r="D18">
        <v>2</v>
      </c>
      <c r="E18">
        <v>0.53900000000000003</v>
      </c>
      <c r="F18">
        <f>Table35[[#This Row],[Cost]]*Table35[[#This Row],[Count]]</f>
        <v>1.0780000000000001</v>
      </c>
      <c r="G18" t="s">
        <v>499</v>
      </c>
      <c r="H18" s="1" t="s">
        <v>500</v>
      </c>
      <c r="I18" s="1" t="s">
        <v>501</v>
      </c>
      <c r="J18" s="2" t="s">
        <v>389</v>
      </c>
      <c r="K18" s="1"/>
    </row>
    <row r="19" spans="1:11" x14ac:dyDescent="0.25">
      <c r="A19" t="s">
        <v>344</v>
      </c>
      <c r="B19" t="s">
        <v>407</v>
      </c>
      <c r="C19" t="s">
        <v>408</v>
      </c>
      <c r="D19">
        <v>1</v>
      </c>
      <c r="E19">
        <v>3.51</v>
      </c>
      <c r="F19">
        <f>Table35[[#This Row],[Cost]]*Table35[[#This Row],[Count]]</f>
        <v>3.51</v>
      </c>
      <c r="G19" t="s">
        <v>257</v>
      </c>
      <c r="H19" s="1" t="s">
        <v>409</v>
      </c>
      <c r="I19" s="1" t="s">
        <v>410</v>
      </c>
      <c r="J19" s="2" t="s">
        <v>352</v>
      </c>
      <c r="K19" s="1"/>
    </row>
    <row r="20" spans="1:11" x14ac:dyDescent="0.25">
      <c r="A20" t="s">
        <v>344</v>
      </c>
      <c r="B20" t="s">
        <v>411</v>
      </c>
      <c r="C20" t="s">
        <v>412</v>
      </c>
      <c r="D20">
        <v>1</v>
      </c>
      <c r="E20">
        <v>1.93</v>
      </c>
      <c r="F20">
        <f>Table35[[#This Row],[Cost]]*Table35[[#This Row],[Count]]</f>
        <v>1.93</v>
      </c>
      <c r="G20" t="s">
        <v>258</v>
      </c>
      <c r="H20" s="1" t="s">
        <v>413</v>
      </c>
      <c r="I20" s="1" t="s">
        <v>414</v>
      </c>
      <c r="J20" s="2" t="s">
        <v>346</v>
      </c>
      <c r="K20" s="1"/>
    </row>
    <row r="21" spans="1:11" x14ac:dyDescent="0.25">
      <c r="A21" t="s">
        <v>344</v>
      </c>
      <c r="B21" t="s">
        <v>576</v>
      </c>
      <c r="C21" t="s">
        <v>577</v>
      </c>
      <c r="D21">
        <v>2</v>
      </c>
      <c r="E21">
        <v>0.81100000000000005</v>
      </c>
      <c r="F21">
        <f>Table35[[#This Row],[Cost]]*Table35[[#This Row],[Count]]</f>
        <v>1.6220000000000001</v>
      </c>
      <c r="G21" t="s">
        <v>578</v>
      </c>
      <c r="H21" s="1" t="s">
        <v>579</v>
      </c>
      <c r="I21" s="1" t="s">
        <v>580</v>
      </c>
      <c r="J21" s="2" t="s">
        <v>370</v>
      </c>
      <c r="K21" s="1"/>
    </row>
    <row r="22" spans="1:11" x14ac:dyDescent="0.25">
      <c r="A22" t="s">
        <v>344</v>
      </c>
      <c r="B22" t="s">
        <v>46</v>
      </c>
      <c r="C22" t="s">
        <v>233</v>
      </c>
      <c r="D22">
        <v>4</v>
      </c>
      <c r="E22">
        <v>0.105</v>
      </c>
      <c r="F22">
        <f>Table35[[#This Row],[Cost]]*Table35[[#This Row],[Count]]</f>
        <v>0.42</v>
      </c>
      <c r="G22" t="s">
        <v>502</v>
      </c>
      <c r="H22" s="1" t="s">
        <v>312</v>
      </c>
      <c r="I22" s="1" t="s">
        <v>329</v>
      </c>
      <c r="J22" s="2" t="s">
        <v>330</v>
      </c>
      <c r="K22" s="1"/>
    </row>
    <row r="23" spans="1:11" x14ac:dyDescent="0.25">
      <c r="A23" t="s">
        <v>344</v>
      </c>
      <c r="B23" t="s">
        <v>46</v>
      </c>
      <c r="C23" t="s">
        <v>233</v>
      </c>
      <c r="D23">
        <v>1</v>
      </c>
      <c r="E23">
        <v>0.20499999999999999</v>
      </c>
      <c r="F23">
        <f>Table35[[#This Row],[Cost]]*Table35[[#This Row],[Count]]</f>
        <v>0.20499999999999999</v>
      </c>
      <c r="G23" t="s">
        <v>503</v>
      </c>
      <c r="H23" s="1" t="s">
        <v>504</v>
      </c>
      <c r="I23" s="1" t="s">
        <v>505</v>
      </c>
      <c r="J23" s="2" t="s">
        <v>506</v>
      </c>
      <c r="K23" s="1"/>
    </row>
    <row r="24" spans="1:11" x14ac:dyDescent="0.25">
      <c r="A24" t="s">
        <v>344</v>
      </c>
      <c r="B24" t="s">
        <v>46</v>
      </c>
      <c r="C24" t="s">
        <v>232</v>
      </c>
      <c r="D24">
        <v>4</v>
      </c>
      <c r="E24">
        <v>2.4799999999999999E-2</v>
      </c>
      <c r="F24">
        <f>Table35[[#This Row],[Cost]]*Table35[[#This Row],[Count]]</f>
        <v>9.9199999999999997E-2</v>
      </c>
      <c r="G24" t="s">
        <v>507</v>
      </c>
      <c r="H24" s="1" t="s">
        <v>49</v>
      </c>
      <c r="I24" s="1" t="s">
        <v>177</v>
      </c>
      <c r="J24" s="2" t="s">
        <v>47</v>
      </c>
      <c r="K24" s="1"/>
    </row>
    <row r="25" spans="1:11" x14ac:dyDescent="0.25">
      <c r="A25" t="s">
        <v>344</v>
      </c>
      <c r="B25" t="s">
        <v>46</v>
      </c>
      <c r="C25" t="s">
        <v>234</v>
      </c>
      <c r="D25">
        <v>3</v>
      </c>
      <c r="E25">
        <v>6.4100000000000004E-2</v>
      </c>
      <c r="F25">
        <f>Table35[[#This Row],[Cost]]*Table35[[#This Row],[Count]]</f>
        <v>0.19230000000000003</v>
      </c>
      <c r="G25" t="s">
        <v>508</v>
      </c>
      <c r="H25" s="1" t="s">
        <v>313</v>
      </c>
      <c r="I25" s="1" t="s">
        <v>328</v>
      </c>
      <c r="J25" s="2" t="s">
        <v>285</v>
      </c>
      <c r="K25" s="1"/>
    </row>
    <row r="26" spans="1:11" x14ac:dyDescent="0.25">
      <c r="A26" t="s">
        <v>344</v>
      </c>
      <c r="B26" t="s">
        <v>14</v>
      </c>
      <c r="C26" t="s">
        <v>476</v>
      </c>
      <c r="D26">
        <v>1</v>
      </c>
      <c r="E26">
        <v>3.51</v>
      </c>
      <c r="F26">
        <f>Table35[[#This Row],[Cost]]*Table35[[#This Row],[Count]]</f>
        <v>3.51</v>
      </c>
      <c r="G26" t="s">
        <v>44</v>
      </c>
      <c r="H26" s="1" t="s">
        <v>477</v>
      </c>
      <c r="I26" s="1" t="s">
        <v>478</v>
      </c>
      <c r="J26" s="2" t="s">
        <v>354</v>
      </c>
      <c r="K26" s="1"/>
    </row>
    <row r="27" spans="1:11" x14ac:dyDescent="0.25">
      <c r="A27" t="s">
        <v>344</v>
      </c>
      <c r="B27" t="s">
        <v>14</v>
      </c>
      <c r="C27" t="s">
        <v>479</v>
      </c>
      <c r="D27">
        <v>1</v>
      </c>
      <c r="E27">
        <v>2.13</v>
      </c>
      <c r="F27">
        <f>Table35[[#This Row],[Cost]]*Table35[[#This Row],[Count]]</f>
        <v>2.13</v>
      </c>
      <c r="G27" t="s">
        <v>112</v>
      </c>
      <c r="H27" s="1" t="s">
        <v>480</v>
      </c>
      <c r="I27" s="1" t="s">
        <v>481</v>
      </c>
      <c r="J27" s="2" t="s">
        <v>348</v>
      </c>
      <c r="K27" s="1"/>
    </row>
    <row r="28" spans="1:11" x14ac:dyDescent="0.25">
      <c r="A28" t="s">
        <v>344</v>
      </c>
      <c r="B28" t="s">
        <v>560</v>
      </c>
      <c r="C28" t="s">
        <v>561</v>
      </c>
      <c r="D28">
        <v>1</v>
      </c>
      <c r="E28">
        <v>2.94</v>
      </c>
      <c r="F28">
        <f>Table35[[#This Row],[Cost]]*Table35[[#This Row],[Count]]</f>
        <v>2.94</v>
      </c>
      <c r="G28" t="s">
        <v>562</v>
      </c>
      <c r="H28" s="1" t="s">
        <v>563</v>
      </c>
      <c r="I28" s="1" t="s">
        <v>564</v>
      </c>
      <c r="J28" s="5" t="s">
        <v>565</v>
      </c>
      <c r="K28" s="6" t="s">
        <v>581</v>
      </c>
    </row>
    <row r="29" spans="1:11" x14ac:dyDescent="0.25">
      <c r="A29" t="s">
        <v>344</v>
      </c>
      <c r="B29" t="s">
        <v>300</v>
      </c>
      <c r="C29" t="s">
        <v>236</v>
      </c>
      <c r="D29">
        <v>1</v>
      </c>
      <c r="E29">
        <v>2.82</v>
      </c>
      <c r="F29">
        <f>Table35[[#This Row],[Cost]]*Table35[[#This Row],[Count]]</f>
        <v>2.82</v>
      </c>
      <c r="G29" t="s">
        <v>262</v>
      </c>
      <c r="H29" s="1" t="s">
        <v>311</v>
      </c>
      <c r="I29" s="1" t="s">
        <v>332</v>
      </c>
      <c r="J29" s="2" t="s">
        <v>286</v>
      </c>
      <c r="K29" s="1"/>
    </row>
    <row r="30" spans="1:11" x14ac:dyDescent="0.25">
      <c r="A30" t="s">
        <v>344</v>
      </c>
      <c r="B30" t="s">
        <v>300</v>
      </c>
      <c r="C30" t="s">
        <v>482</v>
      </c>
      <c r="D30">
        <v>1</v>
      </c>
      <c r="E30">
        <v>1.01</v>
      </c>
      <c r="F30">
        <f>Table35[[#This Row],[Cost]]*Table35[[#This Row],[Count]]</f>
        <v>1.01</v>
      </c>
      <c r="G30" t="s">
        <v>263</v>
      </c>
      <c r="H30" s="1" t="s">
        <v>483</v>
      </c>
      <c r="I30" s="1" t="s">
        <v>484</v>
      </c>
      <c r="J30" s="2" t="s">
        <v>377</v>
      </c>
      <c r="K30" s="1"/>
    </row>
    <row r="31" spans="1:11" x14ac:dyDescent="0.25">
      <c r="A31" t="s">
        <v>344</v>
      </c>
      <c r="B31" t="s">
        <v>467</v>
      </c>
      <c r="C31" t="s">
        <v>468</v>
      </c>
      <c r="D31">
        <v>2</v>
      </c>
      <c r="E31">
        <v>0.23599999999999999</v>
      </c>
      <c r="F31">
        <f>Table35[[#This Row],[Cost]]*Table35[[#This Row],[Count]]</f>
        <v>0.47199999999999998</v>
      </c>
      <c r="G31" t="s">
        <v>469</v>
      </c>
      <c r="H31" s="1" t="s">
        <v>470</v>
      </c>
      <c r="I31" s="1" t="s">
        <v>471</v>
      </c>
      <c r="J31" s="2" t="s">
        <v>359</v>
      </c>
      <c r="K31" s="1"/>
    </row>
    <row r="32" spans="1:11" x14ac:dyDescent="0.25">
      <c r="A32" t="s">
        <v>344</v>
      </c>
      <c r="B32" t="s">
        <v>509</v>
      </c>
      <c r="C32" t="s">
        <v>510</v>
      </c>
      <c r="D32">
        <v>2</v>
      </c>
      <c r="E32">
        <v>0.42799999999999999</v>
      </c>
      <c r="F32">
        <f>Table35[[#This Row],[Cost]]*Table35[[#This Row],[Count]]</f>
        <v>0.85599999999999998</v>
      </c>
      <c r="G32" t="s">
        <v>511</v>
      </c>
      <c r="H32" s="1" t="s">
        <v>512</v>
      </c>
      <c r="I32" s="1" t="s">
        <v>513</v>
      </c>
      <c r="J32" s="2" t="s">
        <v>362</v>
      </c>
      <c r="K32" s="1"/>
    </row>
    <row r="33" spans="1:11" x14ac:dyDescent="0.25">
      <c r="A33" t="s">
        <v>344</v>
      </c>
      <c r="B33" t="s">
        <v>401</v>
      </c>
      <c r="C33" t="s">
        <v>402</v>
      </c>
      <c r="D33">
        <v>4</v>
      </c>
      <c r="E33">
        <v>3.0300000000000001E-2</v>
      </c>
      <c r="F33">
        <f>Table35[[#This Row],[Cost]]*Table35[[#This Row],[Count]]</f>
        <v>0.1212</v>
      </c>
      <c r="G33" t="s">
        <v>403</v>
      </c>
      <c r="H33" s="1" t="s">
        <v>404</v>
      </c>
      <c r="I33" s="1" t="s">
        <v>405</v>
      </c>
      <c r="J33" s="2" t="s">
        <v>406</v>
      </c>
      <c r="K33" s="1"/>
    </row>
    <row r="34" spans="1:11" x14ac:dyDescent="0.25">
      <c r="A34" t="s">
        <v>344</v>
      </c>
      <c r="B34" t="s">
        <v>55</v>
      </c>
      <c r="C34" t="s">
        <v>514</v>
      </c>
      <c r="D34">
        <v>3</v>
      </c>
      <c r="E34">
        <v>1.29E-2</v>
      </c>
      <c r="F34">
        <f>Table35[[#This Row],[Cost]]*Table35[[#This Row],[Count]]</f>
        <v>3.8699999999999998E-2</v>
      </c>
      <c r="G34" t="s">
        <v>515</v>
      </c>
      <c r="H34" s="1" t="s">
        <v>8</v>
      </c>
      <c r="I34" s="1" t="s">
        <v>516</v>
      </c>
      <c r="J34" s="2" t="s">
        <v>517</v>
      </c>
      <c r="K34" s="1"/>
    </row>
    <row r="35" spans="1:11" x14ac:dyDescent="0.25">
      <c r="A35" t="s">
        <v>344</v>
      </c>
      <c r="B35" t="s">
        <v>55</v>
      </c>
      <c r="C35" t="s">
        <v>518</v>
      </c>
      <c r="D35">
        <v>4</v>
      </c>
      <c r="E35">
        <v>0.107</v>
      </c>
      <c r="F35">
        <f>Table35[[#This Row],[Cost]]*Table35[[#This Row],[Count]]</f>
        <v>0.42799999999999999</v>
      </c>
      <c r="G35" t="s">
        <v>519</v>
      </c>
      <c r="H35" s="1" t="s">
        <v>8</v>
      </c>
      <c r="I35" s="1" t="s">
        <v>520</v>
      </c>
      <c r="J35" s="2" t="s">
        <v>521</v>
      </c>
      <c r="K35" s="1"/>
    </row>
    <row r="36" spans="1:11" x14ac:dyDescent="0.25">
      <c r="A36" t="s">
        <v>344</v>
      </c>
      <c r="B36" t="s">
        <v>55</v>
      </c>
      <c r="C36" t="s">
        <v>522</v>
      </c>
      <c r="D36">
        <v>18</v>
      </c>
      <c r="E36">
        <v>1.32E-2</v>
      </c>
      <c r="F36">
        <f>Table35[[#This Row],[Cost]]*Table35[[#This Row],[Count]]</f>
        <v>0.23760000000000001</v>
      </c>
      <c r="G36" t="s">
        <v>523</v>
      </c>
      <c r="H36" s="1" t="s">
        <v>8</v>
      </c>
      <c r="I36" s="1" t="s">
        <v>524</v>
      </c>
      <c r="J36" s="2" t="s">
        <v>525</v>
      </c>
      <c r="K36" s="1"/>
    </row>
    <row r="37" spans="1:11" x14ac:dyDescent="0.25">
      <c r="A37" t="s">
        <v>344</v>
      </c>
      <c r="B37" t="s">
        <v>55</v>
      </c>
      <c r="C37" t="s">
        <v>526</v>
      </c>
      <c r="D37">
        <v>14</v>
      </c>
      <c r="E37">
        <v>1.0999999999999999E-2</v>
      </c>
      <c r="F37">
        <f>Table35[[#This Row],[Cost]]*Table35[[#This Row],[Count]]</f>
        <v>0.154</v>
      </c>
      <c r="G37" t="s">
        <v>527</v>
      </c>
      <c r="H37" s="1" t="s">
        <v>8</v>
      </c>
      <c r="I37" s="1" t="s">
        <v>528</v>
      </c>
      <c r="J37" s="2" t="s">
        <v>529</v>
      </c>
      <c r="K37" s="1"/>
    </row>
    <row r="38" spans="1:11" x14ac:dyDescent="0.25">
      <c r="A38" t="s">
        <v>344</v>
      </c>
      <c r="B38" t="s">
        <v>55</v>
      </c>
      <c r="C38" t="s">
        <v>530</v>
      </c>
      <c r="D38">
        <v>1</v>
      </c>
      <c r="E38">
        <v>1.2E-2</v>
      </c>
      <c r="F38">
        <f>Table35[[#This Row],[Cost]]*Table35[[#This Row],[Count]]</f>
        <v>1.2E-2</v>
      </c>
      <c r="G38" t="s">
        <v>52</v>
      </c>
      <c r="H38" s="1" t="s">
        <v>8</v>
      </c>
      <c r="I38" s="1" t="s">
        <v>531</v>
      </c>
      <c r="J38" s="2" t="s">
        <v>532</v>
      </c>
      <c r="K38" s="1"/>
    </row>
    <row r="39" spans="1:11" x14ac:dyDescent="0.25">
      <c r="A39" t="s">
        <v>344</v>
      </c>
      <c r="B39" t="s">
        <v>55</v>
      </c>
      <c r="C39" t="s">
        <v>533</v>
      </c>
      <c r="D39">
        <v>4</v>
      </c>
      <c r="E39">
        <v>1.32E-2</v>
      </c>
      <c r="F39">
        <f>Table35[[#This Row],[Cost]]*Table35[[#This Row],[Count]]</f>
        <v>5.28E-2</v>
      </c>
      <c r="G39" t="s">
        <v>534</v>
      </c>
      <c r="H39" s="1" t="s">
        <v>8</v>
      </c>
      <c r="I39" s="1" t="s">
        <v>535</v>
      </c>
      <c r="J39" s="2" t="s">
        <v>536</v>
      </c>
      <c r="K39" s="1" t="s">
        <v>537</v>
      </c>
    </row>
    <row r="40" spans="1:11" x14ac:dyDescent="0.25">
      <c r="A40" t="s">
        <v>344</v>
      </c>
      <c r="B40" t="s">
        <v>55</v>
      </c>
      <c r="C40" t="s">
        <v>538</v>
      </c>
      <c r="D40">
        <v>1</v>
      </c>
      <c r="E40">
        <v>1.32E-2</v>
      </c>
      <c r="F40">
        <f>Table35[[#This Row],[Cost]]*Table35[[#This Row],[Count]]</f>
        <v>1.32E-2</v>
      </c>
      <c r="G40" t="s">
        <v>539</v>
      </c>
      <c r="H40" s="1" t="s">
        <v>8</v>
      </c>
      <c r="I40" s="1" t="s">
        <v>540</v>
      </c>
      <c r="J40" s="2" t="s">
        <v>541</v>
      </c>
      <c r="K40" s="1" t="s">
        <v>542</v>
      </c>
    </row>
    <row r="41" spans="1:11" x14ac:dyDescent="0.25">
      <c r="A41" t="s">
        <v>344</v>
      </c>
      <c r="B41" t="s">
        <v>55</v>
      </c>
      <c r="C41" t="s">
        <v>543</v>
      </c>
      <c r="D41">
        <v>1</v>
      </c>
      <c r="E41">
        <v>1.9300000000000001E-2</v>
      </c>
      <c r="F41">
        <f>Table35[[#This Row],[Cost]]*Table35[[#This Row],[Count]]</f>
        <v>1.9300000000000001E-2</v>
      </c>
      <c r="G41" t="s">
        <v>544</v>
      </c>
      <c r="H41" s="1" t="s">
        <v>8</v>
      </c>
      <c r="I41" s="1" t="s">
        <v>545</v>
      </c>
      <c r="J41" s="2" t="s">
        <v>546</v>
      </c>
      <c r="K41" s="1" t="s">
        <v>542</v>
      </c>
    </row>
    <row r="42" spans="1:11" x14ac:dyDescent="0.25">
      <c r="A42" t="s">
        <v>344</v>
      </c>
      <c r="B42" t="s">
        <v>55</v>
      </c>
      <c r="C42" t="s">
        <v>526</v>
      </c>
      <c r="D42">
        <v>4</v>
      </c>
      <c r="E42">
        <v>1.0999999999999999E-2</v>
      </c>
      <c r="F42">
        <f>Table35[[#This Row],[Cost]]*Table35[[#This Row],[Count]]</f>
        <v>4.3999999999999997E-2</v>
      </c>
      <c r="G42" t="s">
        <v>547</v>
      </c>
      <c r="H42" s="1" t="s">
        <v>8</v>
      </c>
      <c r="I42" s="1" t="s">
        <v>528</v>
      </c>
      <c r="J42" s="2" t="s">
        <v>529</v>
      </c>
      <c r="K42" s="1" t="s">
        <v>542</v>
      </c>
    </row>
    <row r="43" spans="1:11" x14ac:dyDescent="0.25">
      <c r="A43" t="s">
        <v>344</v>
      </c>
      <c r="B43" t="s">
        <v>55</v>
      </c>
      <c r="C43" t="s">
        <v>548</v>
      </c>
      <c r="D43">
        <v>2</v>
      </c>
      <c r="E43">
        <v>1.32E-2</v>
      </c>
      <c r="F43">
        <f>Table35[[#This Row],[Cost]]*Table35[[#This Row],[Count]]</f>
        <v>2.64E-2</v>
      </c>
      <c r="G43" t="s">
        <v>549</v>
      </c>
      <c r="H43" s="1" t="s">
        <v>8</v>
      </c>
      <c r="I43" s="1" t="s">
        <v>550</v>
      </c>
      <c r="J43" s="2" t="s">
        <v>551</v>
      </c>
      <c r="K43" s="1"/>
    </row>
    <row r="44" spans="1:11" x14ac:dyDescent="0.25">
      <c r="A44" t="s">
        <v>344</v>
      </c>
      <c r="B44" t="s">
        <v>55</v>
      </c>
      <c r="C44" t="s">
        <v>552</v>
      </c>
      <c r="D44">
        <v>9</v>
      </c>
      <c r="E44">
        <v>1.32E-2</v>
      </c>
      <c r="F44">
        <f>Table35[[#This Row],[Cost]]*Table35[[#This Row],[Count]]</f>
        <v>0.1188</v>
      </c>
      <c r="G44" t="s">
        <v>553</v>
      </c>
      <c r="H44" s="1" t="s">
        <v>8</v>
      </c>
      <c r="I44" s="1" t="s">
        <v>554</v>
      </c>
      <c r="J44" s="2" t="s">
        <v>555</v>
      </c>
      <c r="K44" s="1"/>
    </row>
    <row r="45" spans="1:11" x14ac:dyDescent="0.25">
      <c r="A45" t="s">
        <v>344</v>
      </c>
      <c r="B45" t="s">
        <v>55</v>
      </c>
      <c r="C45" t="s">
        <v>556</v>
      </c>
      <c r="D45">
        <v>1</v>
      </c>
      <c r="E45">
        <v>1.32E-2</v>
      </c>
      <c r="F45">
        <f>Table35[[#This Row],[Cost]]*Table35[[#This Row],[Count]]</f>
        <v>1.32E-2</v>
      </c>
      <c r="G45" t="s">
        <v>557</v>
      </c>
      <c r="H45" s="1" t="s">
        <v>8</v>
      </c>
      <c r="I45" s="1" t="s">
        <v>558</v>
      </c>
      <c r="J45" s="2" t="s">
        <v>559</v>
      </c>
      <c r="K45" s="1" t="s">
        <v>542</v>
      </c>
    </row>
    <row r="46" spans="1:11" x14ac:dyDescent="0.25">
      <c r="A46" t="s">
        <v>344</v>
      </c>
      <c r="B46" t="s">
        <v>415</v>
      </c>
      <c r="C46" t="s">
        <v>416</v>
      </c>
      <c r="D46">
        <v>2</v>
      </c>
      <c r="E46">
        <v>0.17100000000000001</v>
      </c>
      <c r="F46">
        <f>Table35[[#This Row],[Cost]]*Table35[[#This Row],[Count]]</f>
        <v>0.34200000000000003</v>
      </c>
      <c r="G46" t="s">
        <v>417</v>
      </c>
      <c r="H46" s="1" t="s">
        <v>418</v>
      </c>
      <c r="I46" s="1" t="s">
        <v>419</v>
      </c>
      <c r="J46" s="2" t="s">
        <v>385</v>
      </c>
      <c r="K46" s="1"/>
    </row>
    <row r="47" spans="1:11" x14ac:dyDescent="0.25">
      <c r="A47" t="s">
        <v>344</v>
      </c>
      <c r="B47" t="s">
        <v>415</v>
      </c>
      <c r="C47" t="s">
        <v>420</v>
      </c>
      <c r="D47">
        <v>2</v>
      </c>
      <c r="E47">
        <v>0.192</v>
      </c>
      <c r="F47">
        <f>Table35[[#This Row],[Cost]]*Table35[[#This Row],[Count]]</f>
        <v>0.38400000000000001</v>
      </c>
      <c r="G47" t="s">
        <v>421</v>
      </c>
      <c r="H47" s="1" t="s">
        <v>422</v>
      </c>
      <c r="I47" s="1" t="s">
        <v>423</v>
      </c>
      <c r="J47" s="2" t="s">
        <v>393</v>
      </c>
      <c r="K47" s="1"/>
    </row>
    <row r="48" spans="1:11" x14ac:dyDescent="0.25">
      <c r="A48" t="s">
        <v>344</v>
      </c>
      <c r="B48" t="s">
        <v>372</v>
      </c>
      <c r="C48" t="s">
        <v>490</v>
      </c>
      <c r="D48">
        <v>1</v>
      </c>
      <c r="E48">
        <v>8.7799999999999994</v>
      </c>
      <c r="F48">
        <f>Table35[[#This Row],[Cost]]*Table35[[#This Row],[Count]]</f>
        <v>8.7799999999999994</v>
      </c>
      <c r="G48" t="s">
        <v>273</v>
      </c>
      <c r="H48" s="1" t="s">
        <v>491</v>
      </c>
      <c r="I48" s="1" t="s">
        <v>492</v>
      </c>
      <c r="J48" s="2" t="s">
        <v>373</v>
      </c>
      <c r="K48" s="1"/>
    </row>
    <row r="49" spans="1:11" x14ac:dyDescent="0.25">
      <c r="A49" t="s">
        <v>344</v>
      </c>
      <c r="B49" t="s">
        <v>472</v>
      </c>
      <c r="C49" t="s">
        <v>473</v>
      </c>
      <c r="D49">
        <v>1</v>
      </c>
      <c r="E49">
        <v>4.9800000000000004</v>
      </c>
      <c r="F49">
        <f>Table35[[#This Row],[Cost]]*Table35[[#This Row],[Count]]</f>
        <v>4.9800000000000004</v>
      </c>
      <c r="G49" t="s">
        <v>274</v>
      </c>
      <c r="H49" s="1" t="s">
        <v>474</v>
      </c>
      <c r="I49" s="1" t="s">
        <v>475</v>
      </c>
      <c r="J49" s="2" t="s">
        <v>371</v>
      </c>
      <c r="K49" s="1"/>
    </row>
    <row r="50" spans="1:11" x14ac:dyDescent="0.25">
      <c r="A50" t="s">
        <v>344</v>
      </c>
      <c r="B50" t="s">
        <v>571</v>
      </c>
      <c r="C50" t="s">
        <v>572</v>
      </c>
      <c r="D50">
        <v>2</v>
      </c>
      <c r="E50">
        <v>0.379</v>
      </c>
      <c r="F50">
        <f>Table35[[#This Row],[Cost]]*Table35[[#This Row],[Count]]</f>
        <v>0.75800000000000001</v>
      </c>
      <c r="G50" t="s">
        <v>573</v>
      </c>
      <c r="H50" s="1" t="s">
        <v>574</v>
      </c>
      <c r="I50" s="1" t="s">
        <v>575</v>
      </c>
      <c r="J50" s="2" t="s">
        <v>374</v>
      </c>
      <c r="K50" s="1"/>
    </row>
    <row r="53" spans="1:11" x14ac:dyDescent="0.25">
      <c r="B53" t="s">
        <v>86</v>
      </c>
      <c r="D53">
        <f>SUM(Table35[Count])</f>
        <v>178</v>
      </c>
      <c r="F53">
        <f>SUM(Table35[Cost per board])</f>
        <v>55.720999999999997</v>
      </c>
    </row>
    <row r="54" spans="1:11" x14ac:dyDescent="0.25">
      <c r="B54" t="s">
        <v>160</v>
      </c>
      <c r="F54">
        <v>1</v>
      </c>
    </row>
  </sheetData>
  <hyperlinks>
    <hyperlink ref="J20" r:id="rId1" xr:uid="{C6C34B7A-48F2-4EC6-BC4B-1C702C3F3F43}"/>
    <hyperlink ref="J27" r:id="rId2" xr:uid="{2E9DC797-1DC0-466D-A246-E1E39CA41B6A}"/>
    <hyperlink ref="J19" r:id="rId3" xr:uid="{BB9DDB14-E89A-4A06-BE9E-1B18D05A3BB7}"/>
    <hyperlink ref="J26" r:id="rId4" xr:uid="{ACDC3673-F187-44D0-9AD6-E84A7173D0D4}"/>
    <hyperlink ref="J12" r:id="rId5" xr:uid="{9091D07E-CAE4-41F6-A410-D1778425880E}"/>
    <hyperlink ref="J30" r:id="rId6" xr:uid="{3C2E6A45-B1D0-4056-98BA-FBB5349A0328}"/>
    <hyperlink ref="J13" r:id="rId7" xr:uid="{DBCEA95D-EAB6-4177-8B8B-F3C217921D13}"/>
    <hyperlink ref="J31" r:id="rId8" xr:uid="{818A646F-043F-4C37-8C5C-88680E0F07EB}"/>
    <hyperlink ref="J32" r:id="rId9" xr:uid="{CE4AEEC9-CF52-484F-B11D-78BDB5C1D221}"/>
    <hyperlink ref="J21" r:id="rId10" xr:uid="{CF424D71-E1D1-4E51-99CB-5D74E47A98E1}"/>
    <hyperlink ref="J49" r:id="rId11" xr:uid="{299D1F7F-888B-4CF0-ABE7-B8B40652F00E}"/>
    <hyperlink ref="J50" r:id="rId12" xr:uid="{E2408592-D47D-4C40-97C7-4D00AF6A58D6}"/>
    <hyperlink ref="J48" r:id="rId13" xr:uid="{45C2F6E4-01AC-4664-9147-17E2A1442C8E}"/>
    <hyperlink ref="J46" r:id="rId14" xr:uid="{76932188-2C58-434A-B8AC-54A782F28594}"/>
    <hyperlink ref="K28" r:id="rId15" display="https://si.farnell.com/arcolectric/h8550vbaaa/rocker-switch-dpst-black/dp/149905" xr:uid="{5528ACC2-853F-4BBD-AD7B-A2A0FB9ECA37}"/>
    <hyperlink ref="J28" r:id="rId16" xr:uid="{1DA19946-E6FD-407D-ADFC-C743E20A77E5}"/>
    <hyperlink ref="J47" r:id="rId17" xr:uid="{80C23077-1B3D-4A49-AD68-E9E2A4E3CF4F}"/>
    <hyperlink ref="J15" r:id="rId18" xr:uid="{029AC38F-2F1D-4157-94C7-0DE9C19A9411}"/>
    <hyperlink ref="J17" r:id="rId19" xr:uid="{B4E3F4B3-F235-421E-A895-18ADB4EC7923}"/>
    <hyperlink ref="J18" r:id="rId20" xr:uid="{E3A916C6-C7C6-4CDD-8061-50C092885767}"/>
    <hyperlink ref="J25" r:id="rId21" xr:uid="{F7CC5BA2-6A1E-4C69-AF09-5F16EE1E6326}"/>
    <hyperlink ref="J24" r:id="rId22" xr:uid="{D8907828-C707-4676-8DD4-9E08FB620737}"/>
    <hyperlink ref="J22" r:id="rId23" xr:uid="{78FA9569-01D1-4D3F-B531-39F881F814DA}"/>
    <hyperlink ref="J23" r:id="rId24" xr:uid="{7711BACF-4422-41AC-BEBD-4B7844E26819}"/>
    <hyperlink ref="J29" r:id="rId25" xr:uid="{2E26619C-0097-458E-8EB1-12AC96DB07CB}"/>
    <hyperlink ref="J16" r:id="rId26" xr:uid="{4D5188B1-82DD-462F-877C-1A975691C085}"/>
    <hyperlink ref="J14" r:id="rId27" xr:uid="{19D1B608-101F-4D6D-8478-63CAC8B844D6}"/>
    <hyperlink ref="J33" r:id="rId28" xr:uid="{40296033-DC56-4AB5-81D9-85200228A5D9}"/>
    <hyperlink ref="J8" r:id="rId29" xr:uid="{FA909B4B-654C-427B-8F17-350428E2DFC1}"/>
    <hyperlink ref="J10" r:id="rId30" xr:uid="{C1862122-021C-427F-B542-9B23FB0A62A1}"/>
    <hyperlink ref="J2" r:id="rId31" xr:uid="{292FEF9D-B469-4136-A369-1C4FEC7DCE47}"/>
    <hyperlink ref="J3" r:id="rId32" xr:uid="{30398AC9-1D67-497C-A78B-5A73B0CF6879}"/>
    <hyperlink ref="J4" r:id="rId33" xr:uid="{75E1DC78-5DE0-44E7-A325-C524E1AAE9C0}"/>
    <hyperlink ref="J5" r:id="rId34" xr:uid="{A0EAF8A7-0272-40D1-9E88-ABFADE385452}"/>
    <hyperlink ref="J6" r:id="rId35" xr:uid="{73AD1A37-16EF-47C6-98A0-BF1452A21F27}"/>
    <hyperlink ref="J7" r:id="rId36" xr:uid="{3F914E25-13B4-4AB3-A54A-742C5074DC8E}"/>
    <hyperlink ref="J11" r:id="rId37" xr:uid="{8AFF6F53-CAF5-4082-9855-031DD2FD6017}"/>
    <hyperlink ref="J34" r:id="rId38" xr:uid="{094E5ABC-2C87-4179-A90E-FDC86BD9EA54}"/>
    <hyperlink ref="J35" r:id="rId39" xr:uid="{6B02A896-F48A-4EA1-BC6A-64A483E47069}"/>
    <hyperlink ref="J36" r:id="rId40" xr:uid="{2810F3E1-4570-4B14-BE64-496945CD821B}"/>
    <hyperlink ref="J37" r:id="rId41" xr:uid="{14EDC222-EAD4-4463-B47C-3E5E10C6FB66}"/>
    <hyperlink ref="J42" r:id="rId42" xr:uid="{B6D52C9E-E5BB-4879-9641-1EEDED45B3CA}"/>
    <hyperlink ref="J38" r:id="rId43" xr:uid="{EE765F56-4BAF-46D4-BFAB-9D8B2DA4D54E}"/>
    <hyperlink ref="J39" r:id="rId44" xr:uid="{77EA252B-8D45-4FC3-B54D-FA7ACDAC4351}"/>
    <hyperlink ref="J40" r:id="rId45" xr:uid="{8C8E38F7-4344-4B8D-A7BF-FC9E224EB4E2}"/>
    <hyperlink ref="J41" r:id="rId46" xr:uid="{993257FC-111C-41D2-B04A-7D3A1285D363}"/>
    <hyperlink ref="J43" r:id="rId47" xr:uid="{5BCC0662-B6B7-475E-AEED-2CCADA9EF880}"/>
    <hyperlink ref="J44" r:id="rId48" xr:uid="{0067A686-9090-4121-83E6-D88031D26ED0}"/>
    <hyperlink ref="J45" r:id="rId49" xr:uid="{A2F1B4BB-7B32-40FA-B656-EE7419B28EBD}"/>
    <hyperlink ref="J9" r:id="rId50" xr:uid="{4CC0DFE8-E3E8-49D0-931B-3A953328A5E1}"/>
  </hyperlinks>
  <pageMargins left="0.7" right="0.7" top="0.75" bottom="0.75" header="0.3" footer="0.3"/>
  <tableParts count="1">
    <tablePart r:id="rId5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80B34-1459-FF44-8966-680220138F80}">
  <dimension ref="A1:J82"/>
  <sheetViews>
    <sheetView topLeftCell="B1" workbookViewId="0">
      <selection activeCell="G17" sqref="G17"/>
    </sheetView>
  </sheetViews>
  <sheetFormatPr defaultColWidth="8.85546875" defaultRowHeight="15" x14ac:dyDescent="0.25"/>
  <cols>
    <col min="1" max="1" width="16.28515625" bestFit="1" customWidth="1"/>
    <col min="2" max="2" width="11.42578125" customWidth="1"/>
    <col min="3" max="3" width="6.28515625" bestFit="1" customWidth="1"/>
    <col min="4" max="4" width="6.28515625" customWidth="1"/>
    <col min="5" max="5" width="14" bestFit="1" customWidth="1"/>
    <col min="6" max="6" width="7.42578125" bestFit="1" customWidth="1"/>
    <col min="7" max="8" width="8.85546875" style="1"/>
    <col min="9" max="9" width="111.42578125" bestFit="1" customWidth="1"/>
    <col min="10" max="10" width="89.42578125" bestFit="1" customWidth="1"/>
  </cols>
  <sheetData>
    <row r="1" spans="1:10" x14ac:dyDescent="0.25">
      <c r="A1" t="s">
        <v>0</v>
      </c>
      <c r="B1" t="s">
        <v>6</v>
      </c>
      <c r="C1" t="s">
        <v>5</v>
      </c>
      <c r="D1" t="s">
        <v>68</v>
      </c>
      <c r="E1" t="s">
        <v>69</v>
      </c>
      <c r="F1" t="s">
        <v>1</v>
      </c>
      <c r="G1" s="1" t="s">
        <v>2</v>
      </c>
      <c r="H1" s="1" t="s">
        <v>165</v>
      </c>
      <c r="I1" t="s">
        <v>3</v>
      </c>
      <c r="J1" t="s">
        <v>4</v>
      </c>
    </row>
    <row r="2" spans="1:10" x14ac:dyDescent="0.25">
      <c r="A2" t="s">
        <v>10</v>
      </c>
      <c r="I2" t="s">
        <v>9</v>
      </c>
    </row>
    <row r="5" spans="1:10" x14ac:dyDescent="0.25">
      <c r="D5">
        <v>10.34</v>
      </c>
      <c r="H5" s="1" t="s">
        <v>204</v>
      </c>
      <c r="I5" s="2" t="s">
        <v>203</v>
      </c>
    </row>
    <row r="7" spans="1:10" x14ac:dyDescent="0.25">
      <c r="I7" s="2" t="s">
        <v>205</v>
      </c>
    </row>
    <row r="10" spans="1:10" x14ac:dyDescent="0.25">
      <c r="I10" s="2" t="s">
        <v>206</v>
      </c>
    </row>
    <row r="12" spans="1:10" x14ac:dyDescent="0.25">
      <c r="I12" s="2" t="s">
        <v>207</v>
      </c>
    </row>
    <row r="14" spans="1:10" x14ac:dyDescent="0.25">
      <c r="I14" s="2" t="s">
        <v>208</v>
      </c>
    </row>
    <row r="15" spans="1:10" x14ac:dyDescent="0.25">
      <c r="I15" s="2" t="s">
        <v>209</v>
      </c>
    </row>
    <row r="18" spans="9:10" x14ac:dyDescent="0.25">
      <c r="I18" s="2" t="s">
        <v>211</v>
      </c>
      <c r="J18" t="s">
        <v>210</v>
      </c>
    </row>
    <row r="21" spans="9:10" x14ac:dyDescent="0.25">
      <c r="I21" s="2" t="s">
        <v>212</v>
      </c>
      <c r="J21" t="s">
        <v>213</v>
      </c>
    </row>
    <row r="22" spans="9:10" x14ac:dyDescent="0.25">
      <c r="I22" s="2" t="s">
        <v>214</v>
      </c>
      <c r="J22" t="s">
        <v>215</v>
      </c>
    </row>
    <row r="23" spans="9:10" x14ac:dyDescent="0.25">
      <c r="I23" s="2" t="s">
        <v>216</v>
      </c>
      <c r="J23" t="s">
        <v>217</v>
      </c>
    </row>
    <row r="26" spans="9:10" x14ac:dyDescent="0.25">
      <c r="I26" s="2" t="s">
        <v>218</v>
      </c>
      <c r="J26" t="s">
        <v>219</v>
      </c>
    </row>
    <row r="27" spans="9:10" x14ac:dyDescent="0.25">
      <c r="I27" t="s">
        <v>220</v>
      </c>
      <c r="J27" t="s">
        <v>221</v>
      </c>
    </row>
    <row r="29" spans="9:10" x14ac:dyDescent="0.25">
      <c r="I29" s="4"/>
    </row>
    <row r="30" spans="9:10" x14ac:dyDescent="0.25">
      <c r="I30" t="s">
        <v>350</v>
      </c>
    </row>
    <row r="31" spans="9:10" x14ac:dyDescent="0.25">
      <c r="I31" t="s">
        <v>347</v>
      </c>
    </row>
    <row r="32" spans="9:10" x14ac:dyDescent="0.25">
      <c r="I32" s="2" t="s">
        <v>346</v>
      </c>
    </row>
    <row r="33" spans="9:10" x14ac:dyDescent="0.25">
      <c r="I33" s="2" t="s">
        <v>348</v>
      </c>
    </row>
    <row r="34" spans="9:10" x14ac:dyDescent="0.25">
      <c r="I34" s="2" t="s">
        <v>349</v>
      </c>
      <c r="J34" t="s">
        <v>400</v>
      </c>
    </row>
    <row r="36" spans="9:10" x14ac:dyDescent="0.25">
      <c r="I36" t="s">
        <v>351</v>
      </c>
    </row>
    <row r="37" spans="9:10" x14ac:dyDescent="0.25">
      <c r="I37" s="2" t="s">
        <v>352</v>
      </c>
      <c r="J37" t="s">
        <v>353</v>
      </c>
    </row>
    <row r="38" spans="9:10" x14ac:dyDescent="0.25">
      <c r="I38" s="2" t="s">
        <v>354</v>
      </c>
    </row>
    <row r="39" spans="9:10" x14ac:dyDescent="0.25">
      <c r="I39" s="2" t="s">
        <v>355</v>
      </c>
    </row>
    <row r="41" spans="9:10" x14ac:dyDescent="0.25">
      <c r="I41" t="s">
        <v>376</v>
      </c>
    </row>
    <row r="42" spans="9:10" x14ac:dyDescent="0.25">
      <c r="I42" s="2" t="s">
        <v>377</v>
      </c>
    </row>
    <row r="44" spans="9:10" x14ac:dyDescent="0.25">
      <c r="I44" s="2" t="s">
        <v>356</v>
      </c>
    </row>
    <row r="45" spans="9:10" x14ac:dyDescent="0.25">
      <c r="I45" t="s">
        <v>358</v>
      </c>
    </row>
    <row r="46" spans="9:10" x14ac:dyDescent="0.25">
      <c r="I46" s="2" t="s">
        <v>357</v>
      </c>
      <c r="J46" t="s">
        <v>360</v>
      </c>
    </row>
    <row r="47" spans="9:10" x14ac:dyDescent="0.25">
      <c r="I47" s="2" t="s">
        <v>359</v>
      </c>
      <c r="J47" t="s">
        <v>361</v>
      </c>
    </row>
    <row r="48" spans="9:10" x14ac:dyDescent="0.25">
      <c r="I48" s="2" t="s">
        <v>362</v>
      </c>
      <c r="J48" t="s">
        <v>361</v>
      </c>
    </row>
    <row r="50" spans="9:10" x14ac:dyDescent="0.25">
      <c r="I50" t="s">
        <v>363</v>
      </c>
    </row>
    <row r="51" spans="9:10" x14ac:dyDescent="0.25">
      <c r="I51" s="2" t="s">
        <v>364</v>
      </c>
      <c r="J51" t="s">
        <v>366</v>
      </c>
    </row>
    <row r="52" spans="9:10" x14ac:dyDescent="0.25">
      <c r="I52" s="2" t="s">
        <v>367</v>
      </c>
      <c r="J52" t="s">
        <v>366</v>
      </c>
    </row>
    <row r="53" spans="9:10" x14ac:dyDescent="0.25">
      <c r="I53" s="2" t="s">
        <v>368</v>
      </c>
      <c r="J53" t="s">
        <v>366</v>
      </c>
    </row>
    <row r="54" spans="9:10" x14ac:dyDescent="0.25">
      <c r="I54" s="2" t="s">
        <v>369</v>
      </c>
      <c r="J54" t="s">
        <v>366</v>
      </c>
    </row>
    <row r="55" spans="9:10" x14ac:dyDescent="0.25">
      <c r="I55" s="2" t="s">
        <v>370</v>
      </c>
      <c r="J55" t="s">
        <v>365</v>
      </c>
    </row>
    <row r="57" spans="9:10" x14ac:dyDescent="0.25">
      <c r="I57" s="2" t="s">
        <v>371</v>
      </c>
    </row>
    <row r="58" spans="9:10" x14ac:dyDescent="0.25">
      <c r="I58" s="2" t="s">
        <v>374</v>
      </c>
      <c r="J58" t="s">
        <v>375</v>
      </c>
    </row>
    <row r="59" spans="9:10" x14ac:dyDescent="0.25">
      <c r="I59" t="s">
        <v>372</v>
      </c>
    </row>
    <row r="60" spans="9:10" x14ac:dyDescent="0.25">
      <c r="I60" s="2" t="s">
        <v>373</v>
      </c>
    </row>
    <row r="62" spans="9:10" x14ac:dyDescent="0.25">
      <c r="I62" t="s">
        <v>378</v>
      </c>
    </row>
    <row r="63" spans="9:10" x14ac:dyDescent="0.25">
      <c r="I63" s="2" t="s">
        <v>379</v>
      </c>
      <c r="J63" t="s">
        <v>386</v>
      </c>
    </row>
    <row r="64" spans="9:10" x14ac:dyDescent="0.25">
      <c r="I64" s="2" t="s">
        <v>385</v>
      </c>
      <c r="J64" t="s">
        <v>380</v>
      </c>
    </row>
    <row r="65" spans="9:10" x14ac:dyDescent="0.25">
      <c r="I65" s="2" t="s">
        <v>390</v>
      </c>
      <c r="J65" t="s">
        <v>391</v>
      </c>
    </row>
    <row r="66" spans="9:10" x14ac:dyDescent="0.25">
      <c r="I66" t="s">
        <v>375</v>
      </c>
    </row>
    <row r="67" spans="9:10" x14ac:dyDescent="0.25">
      <c r="I67" s="2" t="s">
        <v>381</v>
      </c>
      <c r="J67" t="s">
        <v>384</v>
      </c>
    </row>
    <row r="68" spans="9:10" x14ac:dyDescent="0.25">
      <c r="I68" s="2" t="s">
        <v>382</v>
      </c>
      <c r="J68" t="s">
        <v>383</v>
      </c>
    </row>
    <row r="70" spans="9:10" x14ac:dyDescent="0.25">
      <c r="I70" t="s">
        <v>387</v>
      </c>
    </row>
    <row r="71" spans="9:10" x14ac:dyDescent="0.25">
      <c r="I71" s="2" t="s">
        <v>388</v>
      </c>
    </row>
    <row r="72" spans="9:10" x14ac:dyDescent="0.25">
      <c r="I72" s="2" t="s">
        <v>389</v>
      </c>
    </row>
    <row r="74" spans="9:10" x14ac:dyDescent="0.25">
      <c r="I74" t="s">
        <v>392</v>
      </c>
    </row>
    <row r="75" spans="9:10" x14ac:dyDescent="0.25">
      <c r="I75" s="2" t="s">
        <v>393</v>
      </c>
      <c r="J75" t="s">
        <v>394</v>
      </c>
    </row>
    <row r="78" spans="9:10" x14ac:dyDescent="0.25">
      <c r="I78" s="2" t="s">
        <v>395</v>
      </c>
    </row>
    <row r="79" spans="9:10" x14ac:dyDescent="0.25">
      <c r="I79" s="2" t="s">
        <v>396</v>
      </c>
    </row>
    <row r="80" spans="9:10" x14ac:dyDescent="0.25">
      <c r="I80" s="2" t="s">
        <v>397</v>
      </c>
    </row>
    <row r="81" spans="9:9" x14ac:dyDescent="0.25">
      <c r="I81" s="2" t="s">
        <v>398</v>
      </c>
    </row>
    <row r="82" spans="9:9" x14ac:dyDescent="0.25">
      <c r="I82" s="2" t="s">
        <v>399</v>
      </c>
    </row>
  </sheetData>
  <hyperlinks>
    <hyperlink ref="I5" r:id="rId1" xr:uid="{3CA66317-8769-4E0B-A487-A7059EDBE1EB}"/>
    <hyperlink ref="I7" r:id="rId2" xr:uid="{A5633AB2-C2FC-426F-9AF4-919237BCE986}"/>
    <hyperlink ref="I10" r:id="rId3" xr:uid="{67EE523A-44A9-497C-AC58-D089F4EB2961}"/>
    <hyperlink ref="I12" r:id="rId4" xr:uid="{786D880B-3533-4972-A814-4BB445F618C7}"/>
    <hyperlink ref="I15" r:id="rId5" xr:uid="{188BD4FC-8579-4F18-9AA1-566718FEF457}"/>
    <hyperlink ref="I14" r:id="rId6" xr:uid="{4585913E-C5B0-46B1-8416-5994E29C037E}"/>
    <hyperlink ref="I18" r:id="rId7" xr:uid="{020B7184-3E7A-4D0E-84A8-8034F32DA37D}"/>
    <hyperlink ref="I21" r:id="rId8" xr:uid="{3CE3C241-35E1-4E52-9A52-3A20B213CAF6}"/>
    <hyperlink ref="I22" r:id="rId9" xr:uid="{576B92BB-C303-429B-83F9-18007288C5FF}"/>
    <hyperlink ref="I23" r:id="rId10" xr:uid="{0874747F-A292-43A7-BEB7-182A1B2939B8}"/>
    <hyperlink ref="I26" r:id="rId11" xr:uid="{BC44CA5E-81F7-4CE0-9415-5F3235D65C4C}"/>
    <hyperlink ref="I34" r:id="rId12" xr:uid="{4C24DD92-7FCC-404C-AAFB-1025046BADFC}"/>
    <hyperlink ref="I33" r:id="rId13" xr:uid="{AA18C1AC-D554-4CB3-B603-401B4F24745D}"/>
    <hyperlink ref="I32" r:id="rId14" xr:uid="{266FA3A3-EF13-43E3-8975-95C912CC8867}"/>
    <hyperlink ref="I37" r:id="rId15" xr:uid="{D0E6C34A-2AE6-4816-9BEA-D81EDDE8EF90}"/>
    <hyperlink ref="I38" r:id="rId16" xr:uid="{E2ACD5AD-1BFF-4E93-AE84-3B9AF595BB67}"/>
    <hyperlink ref="I39" r:id="rId17" xr:uid="{75BE57EE-B31B-45A4-90C8-9BD25953B80F}"/>
    <hyperlink ref="I44" r:id="rId18" xr:uid="{82C70098-0B1D-4B6E-A163-816B9247ECB8}"/>
    <hyperlink ref="I46" r:id="rId19" xr:uid="{64C30C1A-9ECF-4ACC-BB00-7957B700F934}"/>
    <hyperlink ref="I47" r:id="rId20" xr:uid="{37B8B18B-A587-44AB-8AE2-F1294E24EC01}"/>
    <hyperlink ref="I48" r:id="rId21" xr:uid="{1888CB54-42A5-4207-8E9F-C634477BE971}"/>
    <hyperlink ref="I51" r:id="rId22" xr:uid="{C847F7ED-7D9A-45A7-8AEE-1B670784308A}"/>
    <hyperlink ref="I52" r:id="rId23" xr:uid="{D01412F3-5730-4D4C-802A-F1583EB86A2E}"/>
    <hyperlink ref="I53" r:id="rId24" xr:uid="{C27339F1-A66C-4D39-B239-090AF4C358EA}"/>
    <hyperlink ref="I54" r:id="rId25" xr:uid="{EA0AF923-4083-4172-BA01-CFBC90743C49}"/>
    <hyperlink ref="I55" r:id="rId26" xr:uid="{7F0FAF78-3131-4387-B05D-612C3A3F8BAD}"/>
    <hyperlink ref="I57" r:id="rId27" xr:uid="{B2EE312C-7EBA-4DF1-836C-9A91069CF871}"/>
    <hyperlink ref="I60" r:id="rId28" xr:uid="{F2CA7104-4D92-4971-A050-7A2AB739FCC6}"/>
    <hyperlink ref="I58" r:id="rId29" xr:uid="{1FB6C8EC-035F-4051-8DA5-757FC7024394}"/>
    <hyperlink ref="I42" r:id="rId30" xr:uid="{A7D182E2-09B1-4B5C-A6AE-3E3B02C936F7}"/>
    <hyperlink ref="I63" r:id="rId31" xr:uid="{34E08335-1075-4DB2-BCEE-1032AD34B1E2}"/>
    <hyperlink ref="I67" r:id="rId32" xr:uid="{10C80846-195D-47C9-A59A-42FECB2F9453}"/>
    <hyperlink ref="I68" r:id="rId33" xr:uid="{F8761B61-E212-4749-B3EF-03C435C3A4E1}"/>
    <hyperlink ref="I64" r:id="rId34" xr:uid="{002B13BC-900D-4348-B038-3C8A49D3EBC6}"/>
    <hyperlink ref="I72" r:id="rId35" xr:uid="{BA7B2125-EA58-4898-9C5B-1BA7AA3A93D4}"/>
    <hyperlink ref="I71" r:id="rId36" xr:uid="{EE41BB29-519F-4D38-A281-238B4AADA375}"/>
    <hyperlink ref="I65" r:id="rId37" xr:uid="{860B85AA-C52C-4C65-8F0B-2B80E044B595}"/>
    <hyperlink ref="I75" r:id="rId38" xr:uid="{4D7574D5-9FF4-45E9-948A-788AD5A90FE4}"/>
    <hyperlink ref="I78" r:id="rId39" xr:uid="{9D664809-15B6-4927-BD9D-4A157748A60C}"/>
    <hyperlink ref="I79" r:id="rId40" xr:uid="{1D6EE758-248D-4A1B-841F-E4FCC1CC19E5}"/>
    <hyperlink ref="I80" r:id="rId41" xr:uid="{A87819C8-0158-460C-B786-EBB12CAFC439}"/>
    <hyperlink ref="I81" r:id="rId42" xr:uid="{BA3B5879-072B-4E67-9A93-EBDAAA03D300}"/>
    <hyperlink ref="I82" r:id="rId43" xr:uid="{715AFE34-52F8-4A7F-A434-8D1E7A79E8D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OSC</vt:lpstr>
      <vt:lpstr>MIX</vt:lpstr>
      <vt:lpstr>PD</vt:lpstr>
      <vt:lpstr>MCU PB</vt:lpstr>
      <vt:lpstr>Other (not included yet)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 Pevec</dc:creator>
  <cp:lastModifiedBy>Matej Pevec</cp:lastModifiedBy>
  <dcterms:created xsi:type="dcterms:W3CDTF">2015-06-05T18:17:20Z</dcterms:created>
  <dcterms:modified xsi:type="dcterms:W3CDTF">2025-01-12T16:26:05Z</dcterms:modified>
</cp:coreProperties>
</file>